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456" windowWidth="19140" windowHeight="8316"/>
  </bookViews>
  <sheets>
    <sheet name="List1" sheetId="1" r:id="rId1"/>
    <sheet name="List2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E8" i="1" l="1"/>
  <c r="F8" i="1" s="1"/>
  <c r="E9" i="1"/>
  <c r="E10" i="1"/>
  <c r="E11" i="1"/>
  <c r="F11" i="1" s="1"/>
  <c r="E12" i="1"/>
  <c r="F12" i="1" s="1"/>
  <c r="E13" i="1"/>
  <c r="E14" i="1"/>
  <c r="E15" i="1"/>
  <c r="E16" i="1"/>
  <c r="E17" i="1"/>
  <c r="E18" i="1"/>
  <c r="E19" i="1"/>
  <c r="F19" i="1" s="1"/>
  <c r="E20" i="1"/>
  <c r="E21" i="1"/>
  <c r="B22" i="1"/>
  <c r="C22" i="1"/>
  <c r="D22" i="1"/>
  <c r="B38" i="1"/>
  <c r="C38" i="1"/>
  <c r="D38" i="1"/>
  <c r="E38" i="1"/>
  <c r="F22" i="1" l="1"/>
  <c r="E22" i="1"/>
  <c r="H21" i="1"/>
  <c r="I21" i="1" s="1"/>
  <c r="K21" i="1" l="1"/>
  <c r="J21" i="1"/>
  <c r="L21" i="1" s="1"/>
  <c r="H29" i="1"/>
  <c r="G29" i="1"/>
  <c r="G30" i="1"/>
  <c r="H30" i="1" s="1"/>
  <c r="G31" i="1"/>
  <c r="H31" i="1" s="1"/>
  <c r="G32" i="1"/>
  <c r="H32" i="1" s="1"/>
  <c r="G33" i="1"/>
  <c r="H33" i="1" s="1"/>
  <c r="G34" i="1"/>
  <c r="H34" i="1" s="1"/>
  <c r="G35" i="1"/>
  <c r="H35" i="1" s="1"/>
  <c r="G36" i="1"/>
  <c r="H36" i="1" s="1"/>
  <c r="G37" i="1"/>
  <c r="H37" i="1" s="1"/>
  <c r="G28" i="1"/>
  <c r="G38" i="1" s="1"/>
  <c r="H38" i="1" l="1"/>
  <c r="H28" i="1"/>
  <c r="H8" i="1" l="1"/>
  <c r="H9" i="1" l="1"/>
  <c r="I9" i="1" s="1"/>
  <c r="H10" i="1"/>
  <c r="I10" i="1" s="1"/>
  <c r="H11" i="1"/>
  <c r="H12" i="1"/>
  <c r="H13" i="1"/>
  <c r="I13" i="1" s="1"/>
  <c r="H14" i="1"/>
  <c r="I14" i="1" s="1"/>
  <c r="H15" i="1"/>
  <c r="I15" i="1" s="1"/>
  <c r="H16" i="1"/>
  <c r="I16" i="1" s="1"/>
  <c r="H17" i="1"/>
  <c r="I17" i="1" s="1"/>
  <c r="H18" i="1"/>
  <c r="I18" i="1" s="1"/>
  <c r="H19" i="1"/>
  <c r="H20" i="1"/>
  <c r="I20" i="1" s="1"/>
  <c r="J14" i="1" l="1"/>
  <c r="K14" i="1"/>
  <c r="K20" i="1"/>
  <c r="J20" i="1"/>
  <c r="K16" i="1"/>
  <c r="J16" i="1"/>
  <c r="J15" i="1"/>
  <c r="K15" i="1"/>
  <c r="J18" i="1"/>
  <c r="K18" i="1"/>
  <c r="J10" i="1"/>
  <c r="K10" i="1"/>
  <c r="K17" i="1"/>
  <c r="J17" i="1"/>
  <c r="K13" i="1"/>
  <c r="J13" i="1"/>
  <c r="K9" i="1"/>
  <c r="J9" i="1"/>
  <c r="L18" i="1" l="1"/>
  <c r="L15" i="1"/>
  <c r="L20" i="1"/>
  <c r="L9" i="1"/>
  <c r="L16" i="1"/>
  <c r="L14" i="1"/>
  <c r="L13" i="1"/>
  <c r="L10" i="1"/>
  <c r="L17" i="1"/>
  <c r="I11" i="1" l="1"/>
  <c r="I12" i="1"/>
  <c r="I19" i="1"/>
  <c r="K12" i="1" l="1"/>
  <c r="J12" i="1"/>
  <c r="J19" i="1"/>
  <c r="K19" i="1"/>
  <c r="K11" i="1"/>
  <c r="J11" i="1"/>
  <c r="I8" i="1"/>
  <c r="I22" i="1" s="1"/>
  <c r="L19" i="1" l="1"/>
  <c r="L11" i="1"/>
  <c r="L12" i="1"/>
  <c r="J8" i="1"/>
  <c r="J22" i="1" s="1"/>
  <c r="L22" i="1" s="1"/>
  <c r="H41" i="1" s="1"/>
  <c r="K8" i="1"/>
  <c r="K22" i="1" s="1"/>
  <c r="L8" i="1" l="1"/>
</calcChain>
</file>

<file path=xl/sharedStrings.xml><?xml version="1.0" encoding="utf-8"?>
<sst xmlns="http://schemas.openxmlformats.org/spreadsheetml/2006/main" count="71" uniqueCount="61">
  <si>
    <t>Žadatel</t>
  </si>
  <si>
    <t>Počet právnických osob</t>
  </si>
  <si>
    <t>Počet PP přep.</t>
  </si>
  <si>
    <t>Počet AP přep.</t>
  </si>
  <si>
    <t>Přepočtené úvazky celkem</t>
  </si>
  <si>
    <t>Odvody</t>
  </si>
  <si>
    <t>FKSP</t>
  </si>
  <si>
    <t>Schválený příspěvek na rok 2014 celkem  (NIV celkem)</t>
  </si>
  <si>
    <t>Jihomoravský kraj</t>
  </si>
  <si>
    <t>Zlínský kraj</t>
  </si>
  <si>
    <t>Moravskoslezský kraj</t>
  </si>
  <si>
    <t>Středočeský kraj</t>
  </si>
  <si>
    <t>Liberecký kraj</t>
  </si>
  <si>
    <t>Královéhradecký kraj</t>
  </si>
  <si>
    <t>Karlovarský kraj</t>
  </si>
  <si>
    <t>Ústecký kraj</t>
  </si>
  <si>
    <t>Jihočeský kraj</t>
  </si>
  <si>
    <t>Olomoucký kraj</t>
  </si>
  <si>
    <t>Kraj Vysočina</t>
  </si>
  <si>
    <t>Hl. město Praha</t>
  </si>
  <si>
    <t>Pardubický kraj</t>
  </si>
  <si>
    <t>CELKEM</t>
  </si>
  <si>
    <t>Příspěvek na 1 úvazek s odvody</t>
  </si>
  <si>
    <t>Církevní základní škola logopedická Don Bosco a mateřská škola logopedická</t>
  </si>
  <si>
    <t>Křesťanská základní škola Jihlava</t>
  </si>
  <si>
    <t>Dívčí katolická střední škola</t>
  </si>
  <si>
    <t>Církevní gymnázium Německého řádu, s.r.o.</t>
  </si>
  <si>
    <t>Církevní základní škola a mateřská škola Přemysla Pittra</t>
  </si>
  <si>
    <t>Dvouletá katolická střední škola</t>
  </si>
  <si>
    <t>Základní škola a mateřská škola Čtyřlístek, s r.o. Zlínský kraj</t>
  </si>
  <si>
    <t>Střední odborné učiliště,středoč.kr.</t>
  </si>
  <si>
    <t>Střední škola pohostinství a stravování s.r.o.,hl.m.Praha</t>
  </si>
  <si>
    <t>Evangelická akademie -Vyšší odborná škola sociální práce a střední odborná škola</t>
  </si>
  <si>
    <t>Příspěvek na 1 úvazek s odvody (7252+(7252*0,34))</t>
  </si>
  <si>
    <t>PSČ</t>
  </si>
  <si>
    <t>IČO</t>
  </si>
  <si>
    <t>číslo účtu</t>
  </si>
  <si>
    <t>Adresa banky</t>
  </si>
  <si>
    <t>Právní subjektivita</t>
  </si>
  <si>
    <t>Kraj</t>
  </si>
  <si>
    <t>Statutární zástupce</t>
  </si>
  <si>
    <t>Číslo rohodnutí</t>
  </si>
  <si>
    <t>účet kraje</t>
  </si>
  <si>
    <t>Krajský úřad - název</t>
  </si>
  <si>
    <t>Město</t>
  </si>
  <si>
    <t>Ulice</t>
  </si>
  <si>
    <t>Kód</t>
  </si>
  <si>
    <t xml:space="preserve">Schválený příspěvek na rok 2014 celkem </t>
  </si>
  <si>
    <t>Plzeňský kraj</t>
  </si>
  <si>
    <t>Církevní a soukromé školy</t>
  </si>
  <si>
    <t>Krajské a obecní školy</t>
  </si>
  <si>
    <t>*veškeré částky jsou zaoukrouhleny na koruny nahoru</t>
  </si>
  <si>
    <t>Seznam zkratek:</t>
  </si>
  <si>
    <t>AP - asistent pedagoga</t>
  </si>
  <si>
    <t>PP - pedagogický pracovník</t>
  </si>
  <si>
    <t>Příspěvek na 1 úvazek bez odvodu</t>
  </si>
  <si>
    <t>Návržený příspěvek na rok 2014 platy pedagogu bez odvodu a FKSP</t>
  </si>
  <si>
    <t>Výsledek Rozvojového programu na podporu škol, které realizují inkluzivní  vzdělávání dětí a žáků se znevýhodněním na rok 2014</t>
  </si>
  <si>
    <t>Zkrácené - přepočtené úvazky celkem</t>
  </si>
  <si>
    <t>Přepočtené úvazky dle žádosti celkem (PP, AP)</t>
  </si>
  <si>
    <t>v Kč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</si>
</sst>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K_č_-;\-* #,##0.00\ _K_č_-;_-* &quot;-&quot;??\ _K_č_-;_-@_-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9"/>
      <color indexed="8"/>
      <name val="Calibri"/>
      <family val="2"/>
      <charset val="238"/>
    </font>
    <font>
      <u/>
      <sz val="11"/>
      <color indexed="12"/>
      <name val="Calibri"/>
      <family val="2"/>
      <charset val="238"/>
    </font>
    <font>
      <u/>
      <sz val="11"/>
      <color theme="1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1"/>
      <color indexed="8"/>
      <name val="Times New Roman"/>
      <family val="1"/>
      <charset val="238"/>
    </font>
    <font>
      <sz val="12"/>
      <color indexed="8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b/>
      <sz val="16"/>
      <color theme="1"/>
      <name val="Times New Roman"/>
      <family val="1"/>
      <charset val="238"/>
    </font>
    <font>
      <b/>
      <sz val="16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9" fontId="1" fillId="0" borderId="0" applyFont="0" applyFill="0" applyBorder="0" applyAlignment="0" applyProtection="0"/>
    <xf numFmtId="43" fontId="8" fillId="0" borderId="0" applyFont="0" applyFill="0" applyBorder="0" applyAlignment="0" applyProtection="0"/>
  </cellStyleXfs>
  <cellXfs count="59">
    <xf numFmtId="0" fontId="0" fillId="0" borderId="0" xfId="0"/>
    <xf numFmtId="0" fontId="2" fillId="4" borderId="1" xfId="0" applyNumberFormat="1" applyFont="1" applyFill="1" applyBorder="1" applyAlignment="1" applyProtection="1">
      <alignment horizontal="center" vertical="center"/>
    </xf>
    <xf numFmtId="0" fontId="2" fillId="3" borderId="2" xfId="0" applyNumberFormat="1" applyFont="1" applyFill="1" applyBorder="1" applyAlignment="1" applyProtection="1">
      <alignment horizontal="left" wrapText="1"/>
    </xf>
    <xf numFmtId="0" fontId="2" fillId="3" borderId="3" xfId="0" applyNumberFormat="1" applyFont="1" applyFill="1" applyBorder="1" applyAlignment="1" applyProtection="1">
      <alignment horizontal="left" wrapText="1"/>
    </xf>
    <xf numFmtId="0" fontId="2" fillId="3" borderId="3" xfId="0" applyNumberFormat="1" applyFont="1" applyFill="1" applyBorder="1" applyAlignment="1" applyProtection="1">
      <alignment horizontal="left" vertical="center" wrapText="1"/>
    </xf>
    <xf numFmtId="0" fontId="2" fillId="3" borderId="4" xfId="0" applyNumberFormat="1" applyFont="1" applyFill="1" applyBorder="1" applyAlignment="1" applyProtection="1">
      <alignment horizontal="left" wrapText="1"/>
    </xf>
    <xf numFmtId="0" fontId="2" fillId="0" borderId="5" xfId="0" applyNumberFormat="1" applyFont="1" applyFill="1" applyBorder="1" applyAlignment="1" applyProtection="1">
      <alignment wrapText="1"/>
    </xf>
    <xf numFmtId="0" fontId="2" fillId="4" borderId="6" xfId="0" applyNumberFormat="1" applyFont="1" applyFill="1" applyBorder="1" applyAlignment="1" applyProtection="1">
      <alignment horizontal="center" vertical="center" wrapText="1"/>
    </xf>
    <xf numFmtId="2" fontId="2" fillId="4" borderId="6" xfId="0" applyNumberFormat="1" applyFont="1" applyFill="1" applyBorder="1" applyAlignment="1" applyProtection="1">
      <alignment horizontal="center" vertical="center" wrapText="1"/>
    </xf>
    <xf numFmtId="2" fontId="2" fillId="2" borderId="6" xfId="0" applyNumberFormat="1" applyFont="1" applyFill="1" applyBorder="1" applyAlignment="1" applyProtection="1">
      <alignment horizontal="center" vertical="center" wrapText="1"/>
    </xf>
    <xf numFmtId="0" fontId="0" fillId="0" borderId="1" xfId="0" applyBorder="1"/>
    <xf numFmtId="0" fontId="5" fillId="0" borderId="1" xfId="0" applyFont="1" applyBorder="1"/>
    <xf numFmtId="0" fontId="0" fillId="5" borderId="1" xfId="0" applyFill="1" applyBorder="1"/>
    <xf numFmtId="0" fontId="6" fillId="6" borderId="7" xfId="0" applyNumberFormat="1" applyFont="1" applyFill="1" applyBorder="1" applyAlignment="1" applyProtection="1">
      <alignment horizontal="center" vertical="center" wrapText="1"/>
    </xf>
    <xf numFmtId="0" fontId="0" fillId="0" borderId="1" xfId="0" applyFont="1" applyBorder="1" applyAlignment="1">
      <alignment horizontal="left" wrapText="1"/>
    </xf>
    <xf numFmtId="0" fontId="7" fillId="5" borderId="1" xfId="0" applyNumberFormat="1" applyFont="1" applyFill="1" applyBorder="1" applyAlignment="1" applyProtection="1">
      <alignment horizontal="left" wrapText="1"/>
    </xf>
    <xf numFmtId="0" fontId="7" fillId="7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wrapText="1"/>
    </xf>
    <xf numFmtId="0" fontId="0" fillId="0" borderId="1" xfId="0" applyFill="1" applyBorder="1"/>
    <xf numFmtId="0" fontId="5" fillId="0" borderId="1" xfId="0" applyFont="1" applyFill="1" applyBorder="1"/>
    <xf numFmtId="0" fontId="0" fillId="0" borderId="1" xfId="0" applyFont="1" applyBorder="1"/>
    <xf numFmtId="2" fontId="2" fillId="4" borderId="8" xfId="0" applyNumberFormat="1" applyFont="1" applyFill="1" applyBorder="1" applyAlignment="1" applyProtection="1">
      <alignment horizontal="center" vertical="center" wrapText="1"/>
    </xf>
    <xf numFmtId="2" fontId="6" fillId="4" borderId="8" xfId="0" applyNumberFormat="1" applyFont="1" applyFill="1" applyBorder="1" applyAlignment="1" applyProtection="1">
      <alignment horizontal="center" vertical="center" wrapText="1"/>
    </xf>
    <xf numFmtId="2" fontId="11" fillId="4" borderId="7" xfId="0" applyNumberFormat="1" applyFont="1" applyFill="1" applyBorder="1" applyAlignment="1" applyProtection="1">
      <alignment horizontal="center" vertical="center" wrapText="1"/>
    </xf>
    <xf numFmtId="2" fontId="12" fillId="4" borderId="7" xfId="0" applyNumberFormat="1" applyFont="1" applyFill="1" applyBorder="1" applyAlignment="1" applyProtection="1">
      <alignment horizontal="center" vertical="center" wrapText="1"/>
    </xf>
    <xf numFmtId="2" fontId="6" fillId="4" borderId="7" xfId="0" applyNumberFormat="1" applyFont="1" applyFill="1" applyBorder="1" applyAlignment="1" applyProtection="1">
      <alignment horizontal="center" vertical="center" wrapText="1"/>
    </xf>
    <xf numFmtId="0" fontId="5" fillId="4" borderId="7" xfId="0" applyFont="1" applyFill="1" applyBorder="1" applyAlignment="1">
      <alignment horizontal="center" vertical="center"/>
    </xf>
    <xf numFmtId="0" fontId="6" fillId="2" borderId="7" xfId="0" applyNumberFormat="1" applyFont="1" applyFill="1" applyBorder="1" applyAlignment="1" applyProtection="1">
      <alignment horizontal="center" vertical="center" wrapText="1"/>
    </xf>
    <xf numFmtId="43" fontId="5" fillId="0" borderId="1" xfId="5" applyFont="1" applyBorder="1"/>
    <xf numFmtId="43" fontId="0" fillId="0" borderId="1" xfId="5" applyFont="1" applyBorder="1"/>
    <xf numFmtId="43" fontId="8" fillId="0" borderId="1" xfId="5" applyFont="1" applyBorder="1"/>
    <xf numFmtId="43" fontId="5" fillId="2" borderId="1" xfId="5" applyFont="1" applyFill="1" applyBorder="1"/>
    <xf numFmtId="43" fontId="0" fillId="0" borderId="1" xfId="5" applyFont="1" applyFill="1" applyBorder="1"/>
    <xf numFmtId="0" fontId="2" fillId="3" borderId="0" xfId="0" applyNumberFormat="1" applyFont="1" applyFill="1" applyBorder="1" applyAlignment="1" applyProtection="1">
      <alignment horizontal="left" wrapText="1"/>
    </xf>
    <xf numFmtId="2" fontId="2" fillId="8" borderId="6" xfId="0" applyNumberFormat="1" applyFont="1" applyFill="1" applyBorder="1" applyAlignment="1" applyProtection="1">
      <alignment horizontal="center" vertical="center" wrapText="1"/>
    </xf>
    <xf numFmtId="0" fontId="5" fillId="8" borderId="1" xfId="0" applyFont="1" applyFill="1" applyBorder="1"/>
    <xf numFmtId="0" fontId="10" fillId="0" borderId="0" xfId="0" applyFont="1"/>
    <xf numFmtId="0" fontId="0" fillId="5" borderId="0" xfId="0" applyFill="1"/>
    <xf numFmtId="0" fontId="0" fillId="0" borderId="9" xfId="0" applyBorder="1"/>
    <xf numFmtId="0" fontId="0" fillId="0" borderId="0" xfId="0" applyFill="1" applyBorder="1"/>
    <xf numFmtId="0" fontId="6" fillId="6" borderId="10" xfId="0" applyNumberFormat="1" applyFont="1" applyFill="1" applyBorder="1" applyAlignment="1" applyProtection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6" fillId="6" borderId="11" xfId="0" applyNumberFormat="1" applyFont="1" applyFill="1" applyBorder="1" applyAlignment="1" applyProtection="1">
      <alignment horizontal="center" vertical="center" wrapText="1"/>
    </xf>
    <xf numFmtId="0" fontId="6" fillId="4" borderId="7" xfId="0" applyNumberFormat="1" applyFont="1" applyFill="1" applyBorder="1" applyAlignment="1" applyProtection="1">
      <alignment horizontal="center" vertical="center" wrapText="1"/>
    </xf>
    <xf numFmtId="2" fontId="2" fillId="4" borderId="7" xfId="0" applyNumberFormat="1" applyFont="1" applyFill="1" applyBorder="1" applyAlignment="1" applyProtection="1">
      <alignment horizontal="center" vertical="center" wrapText="1"/>
    </xf>
    <xf numFmtId="0" fontId="9" fillId="4" borderId="6" xfId="0" applyFont="1" applyFill="1" applyBorder="1" applyAlignment="1">
      <alignment horizontal="center" vertical="center" wrapText="1"/>
    </xf>
    <xf numFmtId="0" fontId="13" fillId="2" borderId="0" xfId="0" applyFont="1" applyFill="1"/>
    <xf numFmtId="0" fontId="10" fillId="2" borderId="5" xfId="0" applyFont="1" applyFill="1" applyBorder="1"/>
    <xf numFmtId="0" fontId="0" fillId="2" borderId="12" xfId="0" applyFill="1" applyBorder="1"/>
    <xf numFmtId="43" fontId="10" fillId="2" borderId="9" xfId="5" applyFont="1" applyFill="1" applyBorder="1"/>
    <xf numFmtId="0" fontId="0" fillId="5" borderId="1" xfId="0" applyFont="1" applyFill="1" applyBorder="1"/>
    <xf numFmtId="0" fontId="0" fillId="2" borderId="0" xfId="0" applyFill="1"/>
    <xf numFmtId="0" fontId="5" fillId="2" borderId="0" xfId="0" applyFont="1" applyFill="1"/>
    <xf numFmtId="0" fontId="14" fillId="2" borderId="0" xfId="0" applyFont="1" applyFill="1"/>
    <xf numFmtId="0" fontId="15" fillId="2" borderId="0" xfId="0" applyFont="1" applyFill="1"/>
    <xf numFmtId="0" fontId="16" fillId="9" borderId="3" xfId="0" applyFont="1" applyFill="1" applyBorder="1"/>
    <xf numFmtId="0" fontId="17" fillId="9" borderId="13" xfId="0" applyFont="1" applyFill="1" applyBorder="1"/>
    <xf numFmtId="0" fontId="17" fillId="9" borderId="8" xfId="0" applyFont="1" applyFill="1" applyBorder="1"/>
    <xf numFmtId="0" fontId="0" fillId="9" borderId="10" xfId="0" applyFill="1" applyBorder="1"/>
  </cellXfs>
  <cellStyles count="6">
    <cellStyle name="Čárka" xfId="5" builtinId="3"/>
    <cellStyle name="Hypertextový odkaz 2" xfId="1"/>
    <cellStyle name="Hypertextový odkaz 2 2" xfId="3"/>
    <cellStyle name="Hypertextový odkaz 3" xfId="2"/>
    <cellStyle name="Normální" xfId="0" builtinId="0"/>
    <cellStyle name="Procenta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8"/>
  <sheetViews>
    <sheetView tabSelected="1" zoomScale="80" zoomScaleNormal="80" workbookViewId="0">
      <selection activeCell="X7" sqref="X7"/>
    </sheetView>
  </sheetViews>
  <sheetFormatPr defaultRowHeight="14.4" x14ac:dyDescent="0.3"/>
  <cols>
    <col min="1" max="1" width="16.44140625" customWidth="1"/>
    <col min="5" max="6" width="12.88671875" customWidth="1"/>
    <col min="7" max="7" width="22" bestFit="1" customWidth="1"/>
    <col min="8" max="8" width="23.5546875" bestFit="1" customWidth="1"/>
    <col min="9" max="9" width="18.33203125" customWidth="1"/>
    <col min="10" max="10" width="15.33203125" bestFit="1" customWidth="1"/>
    <col min="11" max="11" width="17.33203125" customWidth="1"/>
    <col min="12" max="12" width="17.5546875" customWidth="1"/>
    <col min="13" max="13" width="0.5546875" hidden="1" customWidth="1"/>
    <col min="14" max="15" width="8.88671875" hidden="1" customWidth="1"/>
    <col min="16" max="16" width="11.5546875" hidden="1" customWidth="1"/>
    <col min="17" max="18" width="10.33203125" hidden="1" customWidth="1"/>
    <col min="19" max="21" width="8.88671875" hidden="1" customWidth="1"/>
  </cols>
  <sheetData>
    <row r="1" spans="1:21" ht="18" x14ac:dyDescent="0.35">
      <c r="A1" s="36"/>
    </row>
    <row r="2" spans="1:21" ht="18" x14ac:dyDescent="0.35">
      <c r="A2" s="36"/>
    </row>
    <row r="3" spans="1:21" ht="1.2" customHeight="1" thickBot="1" x14ac:dyDescent="0.35">
      <c r="F3" s="37"/>
      <c r="H3" s="37"/>
    </row>
    <row r="4" spans="1:21" ht="21.6" thickBot="1" x14ac:dyDescent="0.45">
      <c r="B4" s="55" t="s">
        <v>57</v>
      </c>
      <c r="C4" s="56"/>
      <c r="D4" s="56"/>
      <c r="E4" s="56"/>
      <c r="F4" s="56"/>
      <c r="G4" s="56"/>
      <c r="H4" s="56"/>
      <c r="I4" s="56"/>
      <c r="J4" s="56"/>
      <c r="K4" s="57"/>
      <c r="L4" s="58"/>
    </row>
    <row r="5" spans="1:21" x14ac:dyDescent="0.3">
      <c r="F5" s="37"/>
      <c r="H5" s="37"/>
    </row>
    <row r="6" spans="1:21" ht="29.4" customHeight="1" thickBot="1" x14ac:dyDescent="0.4">
      <c r="A6" s="54" t="s">
        <v>50</v>
      </c>
      <c r="B6" s="46"/>
      <c r="C6" s="51"/>
      <c r="F6" s="37"/>
      <c r="H6" s="37"/>
      <c r="L6" s="52" t="s">
        <v>60</v>
      </c>
    </row>
    <row r="7" spans="1:21" ht="75.599999999999994" customHeight="1" thickBot="1" x14ac:dyDescent="0.35">
      <c r="A7" s="1" t="s">
        <v>0</v>
      </c>
      <c r="B7" s="7" t="s">
        <v>1</v>
      </c>
      <c r="C7" s="8" t="s">
        <v>2</v>
      </c>
      <c r="D7" s="8" t="s">
        <v>3</v>
      </c>
      <c r="E7" s="8" t="s">
        <v>59</v>
      </c>
      <c r="F7" s="34" t="s">
        <v>58</v>
      </c>
      <c r="G7" s="43" t="s">
        <v>22</v>
      </c>
      <c r="H7" s="43" t="s">
        <v>55</v>
      </c>
      <c r="I7" s="44" t="s">
        <v>56</v>
      </c>
      <c r="J7" s="45" t="s">
        <v>6</v>
      </c>
      <c r="K7" s="8" t="s">
        <v>5</v>
      </c>
      <c r="L7" s="9" t="s">
        <v>7</v>
      </c>
      <c r="M7" s="21" t="s">
        <v>41</v>
      </c>
      <c r="N7" s="22" t="s">
        <v>42</v>
      </c>
      <c r="O7" s="23" t="s">
        <v>43</v>
      </c>
      <c r="P7" s="23" t="s">
        <v>44</v>
      </c>
      <c r="Q7" s="24" t="s">
        <v>45</v>
      </c>
      <c r="R7" s="25" t="s">
        <v>34</v>
      </c>
      <c r="S7" s="25" t="s">
        <v>35</v>
      </c>
      <c r="T7" s="26" t="s">
        <v>39</v>
      </c>
      <c r="U7" s="26" t="s">
        <v>46</v>
      </c>
    </row>
    <row r="8" spans="1:21" ht="15" thickBot="1" x14ac:dyDescent="0.35">
      <c r="A8" s="2" t="s">
        <v>8</v>
      </c>
      <c r="B8" s="10">
        <v>9</v>
      </c>
      <c r="C8" s="10">
        <v>177.8</v>
      </c>
      <c r="D8" s="10">
        <v>0</v>
      </c>
      <c r="E8" s="20">
        <f>C8+D8</f>
        <v>177.8</v>
      </c>
      <c r="F8" s="35">
        <f>D8+E8</f>
        <v>177.8</v>
      </c>
      <c r="G8" s="28">
        <v>9693</v>
      </c>
      <c r="H8" s="28">
        <f>CEILING(SUM(G8/1.35),1)</f>
        <v>7180</v>
      </c>
      <c r="I8" s="29">
        <f t="shared" ref="I8:I21" si="0">CEILING(SUM(F8*H8),1)</f>
        <v>1276604</v>
      </c>
      <c r="J8" s="29">
        <f>CEILING(SUM(I8*0.01),1)</f>
        <v>12767</v>
      </c>
      <c r="K8" s="29">
        <f>CEILING(SUM(I8*0.34),1)</f>
        <v>434046</v>
      </c>
      <c r="L8" s="31">
        <f>I8+J8+K8</f>
        <v>1723417</v>
      </c>
      <c r="M8" s="10"/>
      <c r="N8" s="10"/>
      <c r="O8" s="10"/>
      <c r="P8" s="10"/>
      <c r="Q8" s="10"/>
      <c r="R8" s="10"/>
      <c r="S8" s="10"/>
      <c r="T8" s="10"/>
      <c r="U8" s="10"/>
    </row>
    <row r="9" spans="1:21" ht="15" thickBot="1" x14ac:dyDescent="0.35">
      <c r="A9" s="3" t="s">
        <v>9</v>
      </c>
      <c r="B9" s="10">
        <v>6</v>
      </c>
      <c r="C9" s="10">
        <v>143.80000000000001</v>
      </c>
      <c r="D9" s="10">
        <v>7.3</v>
      </c>
      <c r="E9" s="20">
        <f>C9+D9</f>
        <v>151.10000000000002</v>
      </c>
      <c r="F9" s="35">
        <v>151.1</v>
      </c>
      <c r="G9" s="28">
        <v>9693</v>
      </c>
      <c r="H9" s="28">
        <f t="shared" ref="H9:H21" si="1">CEILING(SUM(G9/1.35),1)</f>
        <v>7180</v>
      </c>
      <c r="I9" s="29">
        <f t="shared" si="0"/>
        <v>1084898</v>
      </c>
      <c r="J9" s="29">
        <f t="shared" ref="J9:J21" si="2">CEILING(SUM(I9*0.01),1)</f>
        <v>10849</v>
      </c>
      <c r="K9" s="29">
        <f t="shared" ref="K9:K21" si="3">CEILING(SUM(I9*0.34),1)</f>
        <v>368866</v>
      </c>
      <c r="L9" s="31">
        <f t="shared" ref="L9:L22" si="4">I9+J9+K9</f>
        <v>1464613</v>
      </c>
      <c r="M9" s="10"/>
      <c r="N9" s="10"/>
      <c r="O9" s="10"/>
      <c r="P9" s="10"/>
      <c r="Q9" s="10"/>
      <c r="R9" s="10"/>
      <c r="S9" s="10"/>
      <c r="T9" s="10"/>
      <c r="U9" s="10"/>
    </row>
    <row r="10" spans="1:21" ht="15" thickBot="1" x14ac:dyDescent="0.35">
      <c r="A10" s="3" t="s">
        <v>10</v>
      </c>
      <c r="B10" s="10">
        <v>29</v>
      </c>
      <c r="C10" s="10">
        <v>397.6</v>
      </c>
      <c r="D10" s="10">
        <v>4</v>
      </c>
      <c r="E10" s="20">
        <f t="shared" ref="E10:E21" si="5">C10+D10</f>
        <v>401.6</v>
      </c>
      <c r="F10" s="35">
        <v>401.6</v>
      </c>
      <c r="G10" s="28">
        <v>9693</v>
      </c>
      <c r="H10" s="28">
        <f t="shared" si="1"/>
        <v>7180</v>
      </c>
      <c r="I10" s="29">
        <f t="shared" si="0"/>
        <v>2883488</v>
      </c>
      <c r="J10" s="29">
        <f t="shared" si="2"/>
        <v>28835</v>
      </c>
      <c r="K10" s="29">
        <f t="shared" si="3"/>
        <v>980386</v>
      </c>
      <c r="L10" s="31">
        <f t="shared" si="4"/>
        <v>3892709</v>
      </c>
      <c r="M10" s="10"/>
      <c r="N10" s="10"/>
      <c r="O10" s="10"/>
      <c r="P10" s="10"/>
      <c r="Q10" s="10"/>
      <c r="R10" s="10"/>
      <c r="S10" s="10"/>
      <c r="T10" s="10"/>
      <c r="U10" s="10"/>
    </row>
    <row r="11" spans="1:21" ht="15" thickBot="1" x14ac:dyDescent="0.35">
      <c r="A11" s="3" t="s">
        <v>11</v>
      </c>
      <c r="B11" s="12">
        <v>9</v>
      </c>
      <c r="C11" s="12">
        <v>210.8</v>
      </c>
      <c r="D11" s="12">
        <v>0</v>
      </c>
      <c r="E11" s="50">
        <f t="shared" si="5"/>
        <v>210.8</v>
      </c>
      <c r="F11" s="35">
        <f>SUM(E11-58.2)</f>
        <v>152.60000000000002</v>
      </c>
      <c r="G11" s="28">
        <v>9693</v>
      </c>
      <c r="H11" s="28">
        <f t="shared" si="1"/>
        <v>7180</v>
      </c>
      <c r="I11" s="29">
        <f t="shared" si="0"/>
        <v>1095668</v>
      </c>
      <c r="J11" s="29">
        <f t="shared" si="2"/>
        <v>10957</v>
      </c>
      <c r="K11" s="29">
        <f t="shared" si="3"/>
        <v>372528</v>
      </c>
      <c r="L11" s="31">
        <f t="shared" si="4"/>
        <v>1479153</v>
      </c>
      <c r="M11" s="12"/>
      <c r="N11" s="12"/>
      <c r="O11" s="12"/>
      <c r="P11" s="12"/>
      <c r="Q11" s="10"/>
      <c r="R11" s="10"/>
      <c r="S11" s="10"/>
      <c r="T11" s="10"/>
      <c r="U11" s="10"/>
    </row>
    <row r="12" spans="1:21" ht="15" thickBot="1" x14ac:dyDescent="0.35">
      <c r="A12" s="3" t="s">
        <v>12</v>
      </c>
      <c r="B12" s="12">
        <v>10</v>
      </c>
      <c r="C12" s="12">
        <v>147</v>
      </c>
      <c r="D12" s="12">
        <v>5.5</v>
      </c>
      <c r="E12" s="50">
        <f t="shared" si="5"/>
        <v>152.5</v>
      </c>
      <c r="F12" s="35">
        <f>SUM(E12-55.6)</f>
        <v>96.9</v>
      </c>
      <c r="G12" s="28">
        <v>9693</v>
      </c>
      <c r="H12" s="28">
        <f t="shared" si="1"/>
        <v>7180</v>
      </c>
      <c r="I12" s="29">
        <f t="shared" si="0"/>
        <v>695742</v>
      </c>
      <c r="J12" s="29">
        <f t="shared" si="2"/>
        <v>6958</v>
      </c>
      <c r="K12" s="29">
        <f t="shared" si="3"/>
        <v>236553</v>
      </c>
      <c r="L12" s="31">
        <f t="shared" si="4"/>
        <v>939253</v>
      </c>
      <c r="M12" s="10"/>
      <c r="N12" s="10"/>
      <c r="O12" s="10"/>
      <c r="P12" s="10"/>
      <c r="Q12" s="10"/>
      <c r="R12" s="10"/>
      <c r="S12" s="10"/>
      <c r="T12" s="10"/>
      <c r="U12" s="10"/>
    </row>
    <row r="13" spans="1:21" ht="15" thickBot="1" x14ac:dyDescent="0.35">
      <c r="A13" s="4" t="s">
        <v>13</v>
      </c>
      <c r="B13" s="10">
        <v>7</v>
      </c>
      <c r="C13" s="10">
        <v>90.2</v>
      </c>
      <c r="D13" s="10">
        <v>8.1</v>
      </c>
      <c r="E13" s="20">
        <f t="shared" si="5"/>
        <v>98.3</v>
      </c>
      <c r="F13" s="35">
        <v>98.3</v>
      </c>
      <c r="G13" s="28">
        <v>9693</v>
      </c>
      <c r="H13" s="28">
        <f t="shared" si="1"/>
        <v>7180</v>
      </c>
      <c r="I13" s="29">
        <f t="shared" si="0"/>
        <v>705794</v>
      </c>
      <c r="J13" s="29">
        <f t="shared" si="2"/>
        <v>7058</v>
      </c>
      <c r="K13" s="29">
        <f t="shared" si="3"/>
        <v>239970</v>
      </c>
      <c r="L13" s="31">
        <f t="shared" si="4"/>
        <v>952822</v>
      </c>
      <c r="M13" s="10"/>
      <c r="N13" s="10"/>
      <c r="O13" s="10"/>
      <c r="P13" s="10"/>
      <c r="Q13" s="10"/>
      <c r="R13" s="10"/>
      <c r="S13" s="10"/>
      <c r="T13" s="10"/>
      <c r="U13" s="10"/>
    </row>
    <row r="14" spans="1:21" ht="15" thickBot="1" x14ac:dyDescent="0.35">
      <c r="A14" s="3" t="s">
        <v>14</v>
      </c>
      <c r="B14" s="10">
        <v>8</v>
      </c>
      <c r="C14" s="10">
        <v>156.1</v>
      </c>
      <c r="D14" s="10">
        <v>16.3</v>
      </c>
      <c r="E14" s="20">
        <f t="shared" si="5"/>
        <v>172.4</v>
      </c>
      <c r="F14" s="35">
        <v>172.4</v>
      </c>
      <c r="G14" s="28">
        <v>9693</v>
      </c>
      <c r="H14" s="28">
        <f t="shared" si="1"/>
        <v>7180</v>
      </c>
      <c r="I14" s="29">
        <f t="shared" si="0"/>
        <v>1237832</v>
      </c>
      <c r="J14" s="29">
        <f t="shared" si="2"/>
        <v>12379</v>
      </c>
      <c r="K14" s="29">
        <f t="shared" si="3"/>
        <v>420863</v>
      </c>
      <c r="L14" s="31">
        <f t="shared" si="4"/>
        <v>1671074</v>
      </c>
      <c r="M14" s="10"/>
      <c r="N14" s="10"/>
      <c r="O14" s="10"/>
      <c r="P14" s="10"/>
      <c r="Q14" s="10"/>
      <c r="R14" s="10"/>
      <c r="S14" s="10"/>
      <c r="T14" s="10"/>
      <c r="U14" s="10"/>
    </row>
    <row r="15" spans="1:21" ht="15" thickBot="1" x14ac:dyDescent="0.35">
      <c r="A15" s="3" t="s">
        <v>15</v>
      </c>
      <c r="B15" s="10">
        <v>38</v>
      </c>
      <c r="C15" s="10">
        <v>824.1</v>
      </c>
      <c r="D15" s="10">
        <v>44</v>
      </c>
      <c r="E15" s="20">
        <f t="shared" si="5"/>
        <v>868.1</v>
      </c>
      <c r="F15" s="35">
        <v>868.1</v>
      </c>
      <c r="G15" s="28">
        <v>9693</v>
      </c>
      <c r="H15" s="28">
        <f t="shared" si="1"/>
        <v>7180</v>
      </c>
      <c r="I15" s="29">
        <f t="shared" si="0"/>
        <v>6232958</v>
      </c>
      <c r="J15" s="29">
        <f t="shared" si="2"/>
        <v>62330</v>
      </c>
      <c r="K15" s="29">
        <f t="shared" si="3"/>
        <v>2119206</v>
      </c>
      <c r="L15" s="31">
        <f t="shared" si="4"/>
        <v>8414494</v>
      </c>
      <c r="M15" s="10"/>
      <c r="N15" s="10"/>
      <c r="O15" s="10"/>
      <c r="P15" s="10"/>
      <c r="Q15" s="10"/>
      <c r="R15" s="10"/>
      <c r="S15" s="10"/>
      <c r="T15" s="10"/>
      <c r="U15" s="10"/>
    </row>
    <row r="16" spans="1:21" ht="15" thickBot="1" x14ac:dyDescent="0.35">
      <c r="A16" s="3" t="s">
        <v>16</v>
      </c>
      <c r="B16" s="10">
        <v>17</v>
      </c>
      <c r="C16" s="10">
        <v>179.9</v>
      </c>
      <c r="D16" s="10">
        <v>9.1999999999999993</v>
      </c>
      <c r="E16" s="20">
        <f t="shared" si="5"/>
        <v>189.1</v>
      </c>
      <c r="F16" s="35">
        <v>189.1</v>
      </c>
      <c r="G16" s="28">
        <v>9693</v>
      </c>
      <c r="H16" s="28">
        <f t="shared" si="1"/>
        <v>7180</v>
      </c>
      <c r="I16" s="29">
        <f t="shared" si="0"/>
        <v>1357738</v>
      </c>
      <c r="J16" s="29">
        <f t="shared" si="2"/>
        <v>13578</v>
      </c>
      <c r="K16" s="29">
        <f t="shared" si="3"/>
        <v>461631</v>
      </c>
      <c r="L16" s="31">
        <f t="shared" si="4"/>
        <v>1832947</v>
      </c>
      <c r="M16" s="10"/>
      <c r="N16" s="10"/>
      <c r="O16" s="10"/>
      <c r="P16" s="10"/>
      <c r="Q16" s="10"/>
      <c r="R16" s="10"/>
      <c r="S16" s="10"/>
      <c r="T16" s="10"/>
      <c r="U16" s="10"/>
    </row>
    <row r="17" spans="1:21" ht="15" thickBot="1" x14ac:dyDescent="0.35">
      <c r="A17" s="3" t="s">
        <v>17</v>
      </c>
      <c r="B17" s="10">
        <v>40</v>
      </c>
      <c r="C17" s="10">
        <v>387.01</v>
      </c>
      <c r="D17" s="10">
        <v>3.9</v>
      </c>
      <c r="E17" s="20">
        <f t="shared" si="5"/>
        <v>390.90999999999997</v>
      </c>
      <c r="F17" s="35">
        <v>390.91</v>
      </c>
      <c r="G17" s="28">
        <v>9693</v>
      </c>
      <c r="H17" s="28">
        <f t="shared" si="1"/>
        <v>7180</v>
      </c>
      <c r="I17" s="29">
        <f t="shared" si="0"/>
        <v>2806734</v>
      </c>
      <c r="J17" s="29">
        <f t="shared" si="2"/>
        <v>28068</v>
      </c>
      <c r="K17" s="29">
        <f t="shared" si="3"/>
        <v>954290</v>
      </c>
      <c r="L17" s="31">
        <f t="shared" si="4"/>
        <v>3789092</v>
      </c>
      <c r="M17" s="10"/>
      <c r="N17" s="10"/>
      <c r="O17" s="10"/>
      <c r="P17" s="10"/>
      <c r="Q17" s="10"/>
      <c r="R17" s="10"/>
      <c r="S17" s="10"/>
      <c r="T17" s="10"/>
      <c r="U17" s="10"/>
    </row>
    <row r="18" spans="1:21" ht="15" thickBot="1" x14ac:dyDescent="0.35">
      <c r="A18" s="3" t="s">
        <v>18</v>
      </c>
      <c r="B18" s="10">
        <v>1</v>
      </c>
      <c r="C18" s="10">
        <v>8.9</v>
      </c>
      <c r="D18" s="10">
        <v>0</v>
      </c>
      <c r="E18" s="20">
        <f t="shared" si="5"/>
        <v>8.9</v>
      </c>
      <c r="F18" s="35">
        <v>8.9</v>
      </c>
      <c r="G18" s="28">
        <v>9693</v>
      </c>
      <c r="H18" s="28">
        <f t="shared" si="1"/>
        <v>7180</v>
      </c>
      <c r="I18" s="29">
        <f t="shared" si="0"/>
        <v>63902</v>
      </c>
      <c r="J18" s="29">
        <f t="shared" si="2"/>
        <v>640</v>
      </c>
      <c r="K18" s="29">
        <f t="shared" si="3"/>
        <v>21727</v>
      </c>
      <c r="L18" s="31">
        <f t="shared" si="4"/>
        <v>86269</v>
      </c>
      <c r="M18" s="10"/>
      <c r="N18" s="10"/>
      <c r="O18" s="10"/>
      <c r="P18" s="10"/>
      <c r="Q18" s="10"/>
      <c r="R18" s="10"/>
      <c r="S18" s="10"/>
      <c r="T18" s="10"/>
      <c r="U18" s="10"/>
    </row>
    <row r="19" spans="1:21" ht="15" thickBot="1" x14ac:dyDescent="0.35">
      <c r="A19" s="3" t="s">
        <v>19</v>
      </c>
      <c r="B19" s="12">
        <v>11</v>
      </c>
      <c r="C19" s="12">
        <v>374</v>
      </c>
      <c r="D19" s="12">
        <v>1</v>
      </c>
      <c r="E19" s="50">
        <f t="shared" si="5"/>
        <v>375</v>
      </c>
      <c r="F19" s="35">
        <f>SUM(E19-208.3)</f>
        <v>166.7</v>
      </c>
      <c r="G19" s="28">
        <v>9693</v>
      </c>
      <c r="H19" s="28">
        <f t="shared" si="1"/>
        <v>7180</v>
      </c>
      <c r="I19" s="29">
        <f t="shared" si="0"/>
        <v>1196906</v>
      </c>
      <c r="J19" s="29">
        <f t="shared" si="2"/>
        <v>11970</v>
      </c>
      <c r="K19" s="29">
        <f t="shared" si="3"/>
        <v>406949</v>
      </c>
      <c r="L19" s="31">
        <f t="shared" si="4"/>
        <v>1615825</v>
      </c>
      <c r="M19" s="10"/>
      <c r="N19" s="10"/>
      <c r="O19" s="10"/>
      <c r="P19" s="10"/>
      <c r="Q19" s="10"/>
      <c r="R19" s="10"/>
      <c r="S19" s="10"/>
      <c r="T19" s="10"/>
      <c r="U19" s="10"/>
    </row>
    <row r="20" spans="1:21" x14ac:dyDescent="0.3">
      <c r="A20" s="5" t="s">
        <v>20</v>
      </c>
      <c r="B20" s="10">
        <v>4</v>
      </c>
      <c r="C20" s="10">
        <v>28.62</v>
      </c>
      <c r="D20" s="10">
        <v>2</v>
      </c>
      <c r="E20" s="20">
        <f t="shared" si="5"/>
        <v>30.62</v>
      </c>
      <c r="F20" s="35">
        <v>30.62</v>
      </c>
      <c r="G20" s="28">
        <v>9693</v>
      </c>
      <c r="H20" s="28">
        <f t="shared" si="1"/>
        <v>7180</v>
      </c>
      <c r="I20" s="29">
        <f t="shared" si="0"/>
        <v>219852</v>
      </c>
      <c r="J20" s="29">
        <f t="shared" si="2"/>
        <v>2199</v>
      </c>
      <c r="K20" s="29">
        <f t="shared" si="3"/>
        <v>74750</v>
      </c>
      <c r="L20" s="31">
        <f t="shared" si="4"/>
        <v>296801</v>
      </c>
      <c r="M20" s="10"/>
      <c r="N20" s="10"/>
      <c r="O20" s="10"/>
      <c r="P20" s="10"/>
      <c r="Q20" s="10"/>
      <c r="R20" s="10"/>
      <c r="S20" s="10"/>
      <c r="T20" s="10"/>
      <c r="U20" s="10"/>
    </row>
    <row r="21" spans="1:21" x14ac:dyDescent="0.3">
      <c r="A21" s="33" t="s">
        <v>48</v>
      </c>
      <c r="B21" s="10">
        <v>1</v>
      </c>
      <c r="C21" s="10">
        <v>26</v>
      </c>
      <c r="D21" s="10">
        <v>4.5</v>
      </c>
      <c r="E21" s="20">
        <f t="shared" si="5"/>
        <v>30.5</v>
      </c>
      <c r="F21" s="35">
        <v>30.5</v>
      </c>
      <c r="G21" s="28">
        <v>9693</v>
      </c>
      <c r="H21" s="28">
        <f t="shared" si="1"/>
        <v>7180</v>
      </c>
      <c r="I21" s="29">
        <f t="shared" si="0"/>
        <v>218990</v>
      </c>
      <c r="J21" s="29">
        <f t="shared" si="2"/>
        <v>2190</v>
      </c>
      <c r="K21" s="29">
        <f t="shared" si="3"/>
        <v>74457</v>
      </c>
      <c r="L21" s="31">
        <f t="shared" si="4"/>
        <v>295637</v>
      </c>
      <c r="M21" s="10"/>
      <c r="N21" s="10"/>
      <c r="O21" s="10"/>
      <c r="P21" s="10"/>
      <c r="Q21" s="10"/>
      <c r="R21" s="10"/>
      <c r="S21" s="10"/>
      <c r="T21" s="10"/>
      <c r="U21" s="10"/>
    </row>
    <row r="22" spans="1:21" ht="33" customHeight="1" x14ac:dyDescent="0.3">
      <c r="A22" s="6" t="s">
        <v>21</v>
      </c>
      <c r="B22" s="10">
        <f>SUM(B8:B21)</f>
        <v>190</v>
      </c>
      <c r="C22" s="10">
        <f>SUM(C8:C21)</f>
        <v>3151.8300000000004</v>
      </c>
      <c r="D22" s="10">
        <f>SUM(D8:D21)</f>
        <v>105.80000000000001</v>
      </c>
      <c r="E22" s="11">
        <f>SUM(E8:E21)</f>
        <v>3257.6299999999997</v>
      </c>
      <c r="F22" s="35">
        <f>SUM(F8:F21)</f>
        <v>2935.5299999999997</v>
      </c>
      <c r="G22" s="11"/>
      <c r="H22" s="11"/>
      <c r="I22" s="30">
        <f>SUM(I8:I21)</f>
        <v>21077106</v>
      </c>
      <c r="J22" s="30">
        <f>SUM(J8:J21)</f>
        <v>210778</v>
      </c>
      <c r="K22" s="29">
        <f>SUM(K8:K21)</f>
        <v>7166222</v>
      </c>
      <c r="L22" s="31">
        <f t="shared" si="4"/>
        <v>28454106</v>
      </c>
      <c r="M22" s="10"/>
      <c r="N22" s="10"/>
      <c r="O22" s="10"/>
      <c r="P22" s="10"/>
      <c r="Q22" s="10"/>
      <c r="R22" s="10"/>
      <c r="S22" s="10"/>
      <c r="T22" s="10"/>
      <c r="U22" s="10"/>
    </row>
    <row r="26" spans="1:21" ht="18" thickBot="1" x14ac:dyDescent="0.35">
      <c r="A26" s="53" t="s">
        <v>49</v>
      </c>
      <c r="B26" s="46"/>
      <c r="C26" s="51"/>
      <c r="G26" s="52" t="s">
        <v>60</v>
      </c>
    </row>
    <row r="27" spans="1:21" ht="72.599999999999994" thickBot="1" x14ac:dyDescent="0.35">
      <c r="A27" s="13" t="s">
        <v>0</v>
      </c>
      <c r="B27" s="13" t="s">
        <v>1</v>
      </c>
      <c r="C27" s="13" t="s">
        <v>2</v>
      </c>
      <c r="D27" s="13" t="s">
        <v>3</v>
      </c>
      <c r="E27" s="13" t="s">
        <v>4</v>
      </c>
      <c r="F27" s="13" t="s">
        <v>33</v>
      </c>
      <c r="G27" s="27" t="s">
        <v>47</v>
      </c>
      <c r="H27" s="42" t="s">
        <v>5</v>
      </c>
      <c r="I27" s="41"/>
      <c r="J27" s="41"/>
      <c r="K27" s="41"/>
      <c r="L27" s="41"/>
      <c r="M27" s="40" t="s">
        <v>35</v>
      </c>
      <c r="N27" s="13" t="s">
        <v>36</v>
      </c>
      <c r="O27" s="13" t="s">
        <v>37</v>
      </c>
      <c r="P27" s="13" t="s">
        <v>38</v>
      </c>
      <c r="Q27" s="13" t="s">
        <v>39</v>
      </c>
      <c r="R27" s="13" t="s">
        <v>40</v>
      </c>
    </row>
    <row r="28" spans="1:21" ht="72" x14ac:dyDescent="0.3">
      <c r="A28" s="14" t="s">
        <v>23</v>
      </c>
      <c r="B28" s="10">
        <v>1</v>
      </c>
      <c r="C28" s="10">
        <v>35.4</v>
      </c>
      <c r="D28" s="10">
        <v>0</v>
      </c>
      <c r="E28" s="11">
        <v>35.4</v>
      </c>
      <c r="F28" s="29">
        <v>9621</v>
      </c>
      <c r="G28" s="31">
        <f>CEILING(SUM(E28*F28),1)</f>
        <v>340584</v>
      </c>
      <c r="H28" s="29">
        <f>CEILING(SUM(G28*0.34),1)</f>
        <v>115799</v>
      </c>
      <c r="I28" s="39"/>
      <c r="J28" s="39"/>
      <c r="K28" s="39"/>
      <c r="L28" s="39"/>
      <c r="M28" s="38"/>
      <c r="N28" s="10"/>
      <c r="O28" s="10"/>
      <c r="P28" s="10"/>
      <c r="Q28" s="10"/>
      <c r="R28" s="10"/>
    </row>
    <row r="29" spans="1:21" ht="28.8" customHeight="1" x14ac:dyDescent="0.3">
      <c r="A29" s="14" t="s">
        <v>24</v>
      </c>
      <c r="B29" s="10">
        <v>1</v>
      </c>
      <c r="C29" s="10">
        <v>12.6</v>
      </c>
      <c r="D29" s="10">
        <v>0</v>
      </c>
      <c r="E29" s="11">
        <v>12.6</v>
      </c>
      <c r="F29" s="29">
        <v>9621</v>
      </c>
      <c r="G29" s="31">
        <f t="shared" ref="G29:G37" si="6">CEILING(SUM(E29*F29),1)</f>
        <v>121225</v>
      </c>
      <c r="H29" s="29">
        <f t="shared" ref="H29:H38" si="7">CEILING(SUM(G29*0.34),1)</f>
        <v>41217</v>
      </c>
      <c r="I29" s="39"/>
      <c r="J29" s="39"/>
      <c r="K29" s="39"/>
      <c r="L29" s="39"/>
      <c r="M29" s="38"/>
      <c r="N29" s="10"/>
      <c r="O29" s="10"/>
      <c r="P29" s="10"/>
      <c r="Q29" s="10"/>
      <c r="R29" s="10"/>
    </row>
    <row r="30" spans="1:21" ht="28.8" x14ac:dyDescent="0.3">
      <c r="A30" s="14" t="s">
        <v>25</v>
      </c>
      <c r="B30" s="10">
        <v>1</v>
      </c>
      <c r="C30" s="10">
        <v>3.5</v>
      </c>
      <c r="D30" s="10">
        <v>1</v>
      </c>
      <c r="E30" s="11">
        <v>4.5</v>
      </c>
      <c r="F30" s="29">
        <v>9621</v>
      </c>
      <c r="G30" s="31">
        <f t="shared" si="6"/>
        <v>43295</v>
      </c>
      <c r="H30" s="29">
        <f t="shared" si="7"/>
        <v>14721</v>
      </c>
      <c r="I30" s="39"/>
      <c r="J30" s="39"/>
      <c r="K30" s="39"/>
      <c r="L30" s="39"/>
      <c r="M30" s="38"/>
      <c r="N30" s="10"/>
      <c r="O30" s="10"/>
      <c r="P30" s="10"/>
      <c r="Q30" s="10"/>
      <c r="R30" s="10"/>
    </row>
    <row r="31" spans="1:21" ht="57.6" x14ac:dyDescent="0.3">
      <c r="A31" s="15" t="s">
        <v>26</v>
      </c>
      <c r="B31" s="10">
        <v>1</v>
      </c>
      <c r="C31" s="10">
        <v>21.2</v>
      </c>
      <c r="D31" s="10">
        <v>1.4</v>
      </c>
      <c r="E31" s="11">
        <v>22.6</v>
      </c>
      <c r="F31" s="29">
        <v>9621</v>
      </c>
      <c r="G31" s="31">
        <f t="shared" si="6"/>
        <v>217435</v>
      </c>
      <c r="H31" s="29">
        <f t="shared" si="7"/>
        <v>73928</v>
      </c>
      <c r="I31" s="39"/>
      <c r="J31" s="39"/>
      <c r="K31" s="39"/>
      <c r="L31" s="39"/>
      <c r="M31" s="38"/>
      <c r="N31" s="10"/>
      <c r="O31" s="10"/>
      <c r="P31" s="10"/>
      <c r="Q31" s="10"/>
      <c r="R31" s="10"/>
    </row>
    <row r="32" spans="1:21" ht="57.6" x14ac:dyDescent="0.3">
      <c r="A32" s="15" t="s">
        <v>27</v>
      </c>
      <c r="B32" s="10">
        <v>1</v>
      </c>
      <c r="C32" s="10">
        <v>18.920000000000002</v>
      </c>
      <c r="D32" s="10">
        <v>7</v>
      </c>
      <c r="E32" s="11">
        <v>25.92</v>
      </c>
      <c r="F32" s="29">
        <v>9621</v>
      </c>
      <c r="G32" s="31">
        <f t="shared" si="6"/>
        <v>249377</v>
      </c>
      <c r="H32" s="29">
        <f t="shared" si="7"/>
        <v>84789</v>
      </c>
      <c r="I32" s="39"/>
      <c r="J32" s="39"/>
      <c r="K32" s="39"/>
      <c r="L32" s="39"/>
      <c r="M32" s="38"/>
      <c r="N32" s="10"/>
      <c r="O32" s="10"/>
      <c r="P32" s="10"/>
      <c r="Q32" s="10"/>
      <c r="R32" s="10"/>
    </row>
    <row r="33" spans="1:18" ht="43.2" customHeight="1" x14ac:dyDescent="0.3">
      <c r="A33" s="14" t="s">
        <v>28</v>
      </c>
      <c r="B33" s="10">
        <v>1</v>
      </c>
      <c r="C33" s="10">
        <v>10</v>
      </c>
      <c r="D33" s="10">
        <v>0</v>
      </c>
      <c r="E33" s="11">
        <v>10</v>
      </c>
      <c r="F33" s="29">
        <v>9621</v>
      </c>
      <c r="G33" s="31">
        <f t="shared" si="6"/>
        <v>96210</v>
      </c>
      <c r="H33" s="29">
        <f t="shared" si="7"/>
        <v>32712</v>
      </c>
      <c r="I33" s="39"/>
      <c r="J33" s="39"/>
      <c r="K33" s="39"/>
      <c r="L33" s="39"/>
      <c r="M33" s="38"/>
      <c r="N33" s="10"/>
      <c r="O33" s="10"/>
      <c r="P33" s="10"/>
      <c r="Q33" s="10"/>
      <c r="R33" s="10"/>
    </row>
    <row r="34" spans="1:18" ht="57.6" x14ac:dyDescent="0.3">
      <c r="A34" s="14" t="s">
        <v>29</v>
      </c>
      <c r="B34" s="10">
        <v>1</v>
      </c>
      <c r="C34" s="10">
        <v>9.6999999999999993</v>
      </c>
      <c r="D34" s="10">
        <v>0</v>
      </c>
      <c r="E34" s="11">
        <v>9.6999999999999993</v>
      </c>
      <c r="F34" s="29">
        <v>9621</v>
      </c>
      <c r="G34" s="31">
        <f t="shared" si="6"/>
        <v>93324</v>
      </c>
      <c r="H34" s="29">
        <f t="shared" si="7"/>
        <v>31731</v>
      </c>
      <c r="I34" s="39"/>
      <c r="J34" s="39"/>
      <c r="K34" s="39"/>
      <c r="L34" s="39"/>
      <c r="M34" s="38"/>
      <c r="N34" s="10"/>
      <c r="O34" s="10"/>
      <c r="P34" s="10"/>
      <c r="Q34" s="10"/>
      <c r="R34" s="10"/>
    </row>
    <row r="35" spans="1:18" ht="28.8" x14ac:dyDescent="0.3">
      <c r="A35" s="14" t="s">
        <v>30</v>
      </c>
      <c r="B35" s="10">
        <v>1</v>
      </c>
      <c r="C35" s="10">
        <v>22</v>
      </c>
      <c r="D35" s="10">
        <v>0</v>
      </c>
      <c r="E35" s="11">
        <v>22</v>
      </c>
      <c r="F35" s="29">
        <v>9621</v>
      </c>
      <c r="G35" s="31">
        <f t="shared" si="6"/>
        <v>211662</v>
      </c>
      <c r="H35" s="29">
        <f t="shared" si="7"/>
        <v>71966</v>
      </c>
      <c r="I35" s="39"/>
      <c r="J35" s="39"/>
      <c r="K35" s="39"/>
      <c r="L35" s="39"/>
      <c r="M35" s="38"/>
      <c r="N35" s="10"/>
      <c r="O35" s="10"/>
      <c r="P35" s="10"/>
      <c r="Q35" s="10"/>
      <c r="R35" s="10"/>
    </row>
    <row r="36" spans="1:18" ht="57.6" x14ac:dyDescent="0.3">
      <c r="A36" s="16" t="s">
        <v>31</v>
      </c>
      <c r="B36" s="10">
        <v>1</v>
      </c>
      <c r="C36" s="10">
        <v>6</v>
      </c>
      <c r="D36" s="10">
        <v>0</v>
      </c>
      <c r="E36" s="11">
        <v>6</v>
      </c>
      <c r="F36" s="29">
        <v>9621</v>
      </c>
      <c r="G36" s="31">
        <f t="shared" si="6"/>
        <v>57726</v>
      </c>
      <c r="H36" s="29">
        <f t="shared" si="7"/>
        <v>19627</v>
      </c>
      <c r="I36" s="39"/>
      <c r="J36" s="39"/>
      <c r="K36" s="39"/>
      <c r="L36" s="39"/>
      <c r="M36" s="38"/>
      <c r="N36" s="10"/>
      <c r="O36" s="10"/>
      <c r="P36" s="10"/>
      <c r="Q36" s="10"/>
      <c r="R36" s="10"/>
    </row>
    <row r="37" spans="1:18" ht="86.4" x14ac:dyDescent="0.3">
      <c r="A37" s="17" t="s">
        <v>32</v>
      </c>
      <c r="B37" s="18">
        <v>1</v>
      </c>
      <c r="C37" s="18">
        <v>10.7</v>
      </c>
      <c r="D37" s="18">
        <v>0</v>
      </c>
      <c r="E37" s="19">
        <v>10.7</v>
      </c>
      <c r="F37" s="29">
        <v>9621</v>
      </c>
      <c r="G37" s="31">
        <f t="shared" si="6"/>
        <v>102945</v>
      </c>
      <c r="H37" s="29">
        <f t="shared" si="7"/>
        <v>35002</v>
      </c>
      <c r="I37" s="39"/>
      <c r="J37" s="39"/>
      <c r="K37" s="39"/>
      <c r="L37" s="39"/>
      <c r="M37" s="38"/>
      <c r="N37" s="10"/>
      <c r="O37" s="10"/>
      <c r="P37" s="10"/>
      <c r="Q37" s="10"/>
      <c r="R37" s="10"/>
    </row>
    <row r="38" spans="1:18" ht="30" customHeight="1" x14ac:dyDescent="0.3">
      <c r="A38" s="17" t="s">
        <v>21</v>
      </c>
      <c r="B38" s="10">
        <f>SUM(B28:B37)</f>
        <v>10</v>
      </c>
      <c r="C38" s="10">
        <f>SUM(C28:C37)</f>
        <v>150.01999999999998</v>
      </c>
      <c r="D38" s="10">
        <f>SUM(D28:D37)</f>
        <v>9.4</v>
      </c>
      <c r="E38" s="10">
        <f>SUM(E28:E37)</f>
        <v>159.41999999999999</v>
      </c>
      <c r="F38" s="29"/>
      <c r="G38" s="31">
        <f>SUM(G28:G37)</f>
        <v>1533783</v>
      </c>
      <c r="H38" s="32">
        <f t="shared" si="7"/>
        <v>521487</v>
      </c>
      <c r="I38" s="39"/>
      <c r="J38" s="39"/>
      <c r="K38" s="39"/>
      <c r="L38" s="39"/>
      <c r="M38" s="38"/>
      <c r="N38" s="10"/>
      <c r="O38" s="10"/>
      <c r="P38" s="10"/>
      <c r="Q38" s="10"/>
      <c r="R38" s="10"/>
    </row>
    <row r="41" spans="1:18" ht="43.2" customHeight="1" x14ac:dyDescent="0.35">
      <c r="A41" s="47" t="s">
        <v>21</v>
      </c>
      <c r="B41" s="48"/>
      <c r="C41" s="48"/>
      <c r="D41" s="48"/>
      <c r="E41" s="48"/>
      <c r="F41" s="48"/>
      <c r="G41" s="48"/>
      <c r="H41" s="49">
        <f>SUM(L22+G38)</f>
        <v>29987889</v>
      </c>
    </row>
    <row r="44" spans="1:18" x14ac:dyDescent="0.3">
      <c r="A44" t="s">
        <v>51</v>
      </c>
    </row>
    <row r="46" spans="1:18" x14ac:dyDescent="0.3">
      <c r="A46" t="s">
        <v>52</v>
      </c>
    </row>
    <row r="47" spans="1:18" x14ac:dyDescent="0.3">
      <c r="A47" t="s">
        <v>54</v>
      </c>
    </row>
    <row r="48" spans="1:18" x14ac:dyDescent="0.3">
      <c r="A48" t="s">
        <v>53</v>
      </c>
    </row>
  </sheetData>
  <pageMargins left="0.7" right="0.7" top="0.78740157499999996" bottom="0.78740157499999996" header="0.3" footer="0.3"/>
  <pageSetup paperSize="9" scale="6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M14" sqref="M14"/>
    </sheetView>
  </sheetViews>
  <sheetFormatPr defaultRowHeight="14.4" x14ac:dyDescent="0.3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Pechová Anna</dc:creator>
  <cp:lastModifiedBy>Pechová Anna/l. 2104</cp:lastModifiedBy>
  <cp:lastPrinted>2014-01-09T09:19:43Z</cp:lastPrinted>
  <dcterms:created xsi:type="dcterms:W3CDTF">2013-11-04T09:03:16Z</dcterms:created>
  <dcterms:modified xsi:type="dcterms:W3CDTF">2014-01-21T12:15:24Z</dcterms:modified>
</cp:coreProperties>
</file>