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drawings/drawing16.xml" ContentType="application/vnd.openxmlformats-officedocument.drawingml.chartshapes+xml"/>
  <Override PartName="/xl/charts/chart15.xml" ContentType="application/vnd.openxmlformats-officedocument.drawingml.chart+xml"/>
  <Override PartName="/xl/drawings/drawing17.xml" ContentType="application/vnd.openxmlformats-officedocument.drawingml.chartshapes+xml"/>
  <Override PartName="/xl/charts/chart16.xml" ContentType="application/vnd.openxmlformats-officedocument.drawingml.chart+xml"/>
  <Override PartName="/xl/drawings/drawing18.xml" ContentType="application/vnd.openxmlformats-officedocument.drawingml.chartshapes+xml"/>
  <Override PartName="/xl/charts/chart17.xml" ContentType="application/vnd.openxmlformats-officedocument.drawingml.chart+xml"/>
  <Override PartName="/xl/drawings/drawing19.xml" ContentType="application/vnd.openxmlformats-officedocument.drawingml.chartshapes+xml"/>
  <Override PartName="/xl/charts/chart18.xml" ContentType="application/vnd.openxmlformats-officedocument.drawingml.chart+xml"/>
  <Override PartName="/xl/drawings/drawing20.xml" ContentType="application/vnd.openxmlformats-officedocument.drawingml.chartshapes+xml"/>
  <Override PartName="/xl/charts/chart19.xml" ContentType="application/vnd.openxmlformats-officedocument.drawingml.chart+xml"/>
  <Override PartName="/xl/drawings/drawing21.xml" ContentType="application/vnd.openxmlformats-officedocument.drawingml.chartshapes+xml"/>
  <Override PartName="/xl/charts/chart20.xml" ContentType="application/vnd.openxmlformats-officedocument.drawingml.chart+xml"/>
  <Override PartName="/xl/drawings/drawing22.xml" ContentType="application/vnd.openxmlformats-officedocument.drawingml.chartshapes+xml"/>
  <Override PartName="/xl/charts/chart21.xml" ContentType="application/vnd.openxmlformats-officedocument.drawingml.chart+xml"/>
  <Override PartName="/xl/drawings/drawing23.xml" ContentType="application/vnd.openxmlformats-officedocument.drawingml.chartshapes+xml"/>
  <Override PartName="/xl/charts/chart22.xml" ContentType="application/vnd.openxmlformats-officedocument.drawingml.chart+xml"/>
  <Override PartName="/xl/drawings/drawing24.xml" ContentType="application/vnd.openxmlformats-officedocument.drawingml.chartshapes+xml"/>
  <Override PartName="/xl/charts/chart23.xml" ContentType="application/vnd.openxmlformats-officedocument.drawingml.chart+xml"/>
  <Override PartName="/xl/drawings/drawing25.xml" ContentType="application/vnd.openxmlformats-officedocument.drawingml.chartshapes+xml"/>
  <Override PartName="/xl/charts/chart24.xml" ContentType="application/vnd.openxmlformats-officedocument.drawingml.chart+xml"/>
  <Override PartName="/xl/drawings/drawing26.xml" ContentType="application/vnd.openxmlformats-officedocument.drawingml.chartshapes+xml"/>
  <Override PartName="/xl/charts/chart25.xml" ContentType="application/vnd.openxmlformats-officedocument.drawingml.chart+xml"/>
  <Override PartName="/xl/drawings/drawing27.xml" ContentType="application/vnd.openxmlformats-officedocument.drawingml.chartshapes+xml"/>
  <Override PartName="/xl/charts/chart26.xml" ContentType="application/vnd.openxmlformats-officedocument.drawingml.chart+xml"/>
  <Override PartName="/xl/drawings/drawing28.xml" ContentType="application/vnd.openxmlformats-officedocument.drawingml.chartshapes+xml"/>
  <Override PartName="/xl/charts/chart27.xml" ContentType="application/vnd.openxmlformats-officedocument.drawingml.chart+xml"/>
  <Override PartName="/xl/drawings/drawing29.xml" ContentType="application/vnd.openxmlformats-officedocument.drawingml.chartshapes+xml"/>
  <Override PartName="/xl/charts/chart28.xml" ContentType="application/vnd.openxmlformats-officedocument.drawingml.chart+xml"/>
  <Override PartName="/xl/drawings/drawing30.xml" ContentType="application/vnd.openxmlformats-officedocument.drawingml.chartshapes+xml"/>
  <Override PartName="/xl/charts/chart29.xml" ContentType="application/vnd.openxmlformats-officedocument.drawingml.chart+xml"/>
  <Override PartName="/xl/drawings/drawing31.xml" ContentType="application/vnd.openxmlformats-officedocument.drawingml.chartshapes+xml"/>
  <Override PartName="/xl/charts/chart30.xml" ContentType="application/vnd.openxmlformats-officedocument.drawingml.chart+xml"/>
  <Override PartName="/xl/drawings/drawing32.xml" ContentType="application/vnd.openxmlformats-officedocument.drawingml.chartshapes+xml"/>
  <Override PartName="/xl/charts/chart31.xml" ContentType="application/vnd.openxmlformats-officedocument.drawingml.chart+xml"/>
  <Override PartName="/xl/drawings/drawing33.xml" ContentType="application/vnd.openxmlformats-officedocument.drawingml.chartshapes+xml"/>
  <Override PartName="/xl/charts/chart32.xml" ContentType="application/vnd.openxmlformats-officedocument.drawingml.chart+xml"/>
  <Override PartName="/xl/drawings/drawing34.xml" ContentType="application/vnd.openxmlformats-officedocument.drawingml.chartshapes+xml"/>
  <Override PartName="/xl/charts/chart33.xml" ContentType="application/vnd.openxmlformats-officedocument.drawingml.chart+xml"/>
  <Override PartName="/xl/drawings/drawing35.xml" ContentType="application/vnd.openxmlformats-officedocument.drawingml.chartshapes+xml"/>
  <Override PartName="/xl/charts/chart34.xml" ContentType="application/vnd.openxmlformats-officedocument.drawingml.chart+xml"/>
  <Override PartName="/xl/drawings/drawing36.xml" ContentType="application/vnd.openxmlformats-officedocument.drawingml.chartshapes+xml"/>
  <Override PartName="/xl/charts/chart35.xml" ContentType="application/vnd.openxmlformats-officedocument.drawingml.chart+xml"/>
  <Override PartName="/xl/drawings/drawing37.xml" ContentType="application/vnd.openxmlformats-officedocument.drawingml.chartshapes+xml"/>
  <Override PartName="/xl/charts/chart36.xml" ContentType="application/vnd.openxmlformats-officedocument.drawingml.chart+xml"/>
  <Override PartName="/xl/drawings/drawing3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30" windowWidth="16710" windowHeight="9090"/>
  </bookViews>
  <sheets>
    <sheet name="Obsah" sheetId="1" r:id="rId1"/>
    <sheet name="vš_vše CZ" sheetId="2" r:id="rId2"/>
    <sheet name="vš_druh studia " sheetId="3" r:id="rId3"/>
    <sheet name="vš_programy" sheetId="4" r:id="rId4"/>
    <sheet name="vš_věk x dfst" sheetId="5" r:id="rId5"/>
    <sheet name="vš_věk" sheetId="6" r:id="rId6"/>
    <sheet name="vš_sex" sheetId="7" r:id="rId7"/>
    <sheet name="vš_fakulty_tisk" sheetId="8" r:id="rId8"/>
  </sheets>
  <calcPr calcId="145621"/>
</workbook>
</file>

<file path=xl/calcChain.xml><?xml version="1.0" encoding="utf-8"?>
<calcChain xmlns="http://schemas.openxmlformats.org/spreadsheetml/2006/main">
  <c r="A8" i="1" l="1"/>
  <c r="P32" i="2" l="1"/>
  <c r="C16" i="6"/>
  <c r="C15" i="6"/>
  <c r="C14" i="6"/>
  <c r="C13" i="6"/>
  <c r="C12" i="6"/>
  <c r="C11" i="6"/>
  <c r="C10" i="6"/>
  <c r="C9" i="6"/>
  <c r="C8" i="6"/>
  <c r="C7" i="6"/>
  <c r="C6" i="6"/>
  <c r="C5" i="6"/>
  <c r="C4" i="6"/>
  <c r="X38" i="5"/>
  <c r="W38" i="5"/>
  <c r="V38" i="5"/>
  <c r="U38" i="5"/>
  <c r="T38" i="5"/>
  <c r="P29" i="2"/>
  <c r="O32" i="2"/>
  <c r="AK108" i="8" l="1"/>
  <c r="AL108" i="8"/>
  <c r="AL241" i="8"/>
  <c r="AK241" i="8"/>
  <c r="AL240" i="8"/>
  <c r="AK240" i="8"/>
  <c r="AL239" i="8"/>
  <c r="AK239" i="8"/>
  <c r="AL238" i="8"/>
  <c r="AK238" i="8"/>
  <c r="AL236" i="8"/>
  <c r="AK236" i="8"/>
  <c r="AL235" i="8"/>
  <c r="AK235" i="8"/>
  <c r="AL234" i="8"/>
  <c r="AK234" i="8"/>
  <c r="AL232" i="8"/>
  <c r="AK232" i="8"/>
  <c r="AL231" i="8"/>
  <c r="AK231" i="8"/>
  <c r="AL230" i="8"/>
  <c r="AK230" i="8"/>
  <c r="AL229" i="8"/>
  <c r="AK229" i="8"/>
  <c r="AL228" i="8"/>
  <c r="AK228" i="8"/>
  <c r="AL227" i="8"/>
  <c r="AK227" i="8"/>
  <c r="AL226" i="8"/>
  <c r="AK226" i="8"/>
  <c r="AL225" i="8"/>
  <c r="AK225" i="8"/>
  <c r="AL224" i="8"/>
  <c r="AK224" i="8"/>
  <c r="AL223" i="8"/>
  <c r="AK223" i="8"/>
  <c r="AL221" i="8"/>
  <c r="AK221" i="8"/>
  <c r="AL220" i="8"/>
  <c r="AK220" i="8"/>
  <c r="AL219" i="8"/>
  <c r="AK219" i="8"/>
  <c r="AL217" i="8"/>
  <c r="AK217" i="8"/>
  <c r="AL216" i="8"/>
  <c r="AK216" i="8"/>
  <c r="AL215" i="8"/>
  <c r="AK215" i="8"/>
  <c r="AL214" i="8"/>
  <c r="AK214" i="8"/>
  <c r="AL213" i="8"/>
  <c r="AK213" i="8"/>
  <c r="AL212" i="8"/>
  <c r="AK212" i="8"/>
  <c r="AL211" i="8"/>
  <c r="AK211" i="8"/>
  <c r="AL209" i="8"/>
  <c r="AK209" i="8"/>
  <c r="AL208" i="8"/>
  <c r="AK208" i="8"/>
  <c r="AL205" i="8"/>
  <c r="AK205" i="8"/>
  <c r="AL204" i="8"/>
  <c r="AK204" i="8"/>
  <c r="AL203" i="8"/>
  <c r="AK203" i="8"/>
  <c r="AL201" i="8"/>
  <c r="AK201" i="8"/>
  <c r="AL200" i="8"/>
  <c r="AK200" i="8"/>
  <c r="AL198" i="8"/>
  <c r="AK198" i="8"/>
  <c r="AL197" i="8"/>
  <c r="AK197" i="8"/>
  <c r="AL196" i="8"/>
  <c r="AK196" i="8"/>
  <c r="AL195" i="8"/>
  <c r="AK195" i="8"/>
  <c r="AL194" i="8"/>
  <c r="AK194" i="8"/>
  <c r="AL193" i="8"/>
  <c r="AK193" i="8"/>
  <c r="AL192" i="8"/>
  <c r="AK192" i="8"/>
  <c r="AL191" i="8"/>
  <c r="AK191" i="8"/>
  <c r="AL190" i="8"/>
  <c r="AK190" i="8"/>
  <c r="AL189" i="8"/>
  <c r="AK189" i="8"/>
  <c r="AL188" i="8"/>
  <c r="AK188" i="8"/>
  <c r="AL187" i="8"/>
  <c r="AK187" i="8"/>
  <c r="AL186" i="8"/>
  <c r="AK186" i="8"/>
  <c r="AL185" i="8"/>
  <c r="AK185" i="8"/>
  <c r="AL184" i="8"/>
  <c r="AK184" i="8"/>
  <c r="AL183" i="8"/>
  <c r="AK183" i="8"/>
  <c r="AL182" i="8"/>
  <c r="AK182" i="8"/>
  <c r="AL181" i="8"/>
  <c r="AK181" i="8"/>
  <c r="AL180" i="8"/>
  <c r="AK180" i="8"/>
  <c r="AL179" i="8"/>
  <c r="AK179" i="8"/>
  <c r="AL178" i="8"/>
  <c r="AK178" i="8"/>
  <c r="AL177" i="8"/>
  <c r="AK177" i="8"/>
  <c r="AL176" i="8"/>
  <c r="AK176" i="8"/>
  <c r="AL175" i="8"/>
  <c r="AK175" i="8"/>
  <c r="AL174" i="8"/>
  <c r="AK174" i="8"/>
  <c r="AL173" i="8"/>
  <c r="AK173" i="8"/>
  <c r="AL172" i="8"/>
  <c r="AK172" i="8"/>
  <c r="AL170" i="8"/>
  <c r="AK170" i="8"/>
  <c r="AL169" i="8"/>
  <c r="AK169" i="8"/>
  <c r="AL168" i="8"/>
  <c r="AK168" i="8"/>
  <c r="AL167" i="8"/>
  <c r="AK167" i="8"/>
  <c r="AL166" i="8"/>
  <c r="AK166" i="8"/>
  <c r="AL165" i="8"/>
  <c r="AK165" i="8"/>
  <c r="AL164" i="8"/>
  <c r="AK164" i="8"/>
  <c r="AL163" i="8"/>
  <c r="AK163" i="8"/>
  <c r="AL162" i="8"/>
  <c r="AK162" i="8"/>
  <c r="AL161" i="8"/>
  <c r="AK161" i="8"/>
  <c r="AL160" i="8"/>
  <c r="AK160" i="8"/>
  <c r="AL159" i="8"/>
  <c r="AK159" i="8"/>
  <c r="AL158" i="8"/>
  <c r="AK158" i="8"/>
  <c r="AL156" i="8"/>
  <c r="AK156" i="8"/>
  <c r="AL155" i="8"/>
  <c r="AK155" i="8"/>
  <c r="AL154" i="8"/>
  <c r="AK154" i="8"/>
  <c r="AL153" i="8"/>
  <c r="AK153" i="8"/>
  <c r="AL152" i="8"/>
  <c r="AK152" i="8"/>
  <c r="AL151" i="8"/>
  <c r="AK151" i="8"/>
  <c r="AL150" i="8"/>
  <c r="AK150" i="8"/>
  <c r="AL149" i="8"/>
  <c r="AK149" i="8"/>
  <c r="AL148" i="8"/>
  <c r="AK148" i="8"/>
  <c r="AL147" i="8"/>
  <c r="AK147" i="8"/>
  <c r="AL146" i="8"/>
  <c r="AK146" i="8"/>
  <c r="AL145" i="8"/>
  <c r="AK145" i="8"/>
  <c r="AL144" i="8"/>
  <c r="AK144" i="8"/>
  <c r="AL143" i="8"/>
  <c r="AK143" i="8"/>
  <c r="AL142" i="8"/>
  <c r="AK142" i="8"/>
  <c r="AL141" i="8"/>
  <c r="AK141" i="8"/>
  <c r="AL138" i="8"/>
  <c r="AK138" i="8"/>
  <c r="AL137" i="8"/>
  <c r="AK137" i="8"/>
  <c r="AL136" i="8"/>
  <c r="AK136" i="8"/>
  <c r="AL135" i="8"/>
  <c r="AK135" i="8"/>
  <c r="AL134" i="8"/>
  <c r="AK134" i="8"/>
  <c r="AL133" i="8"/>
  <c r="AK133" i="8"/>
  <c r="AL132" i="8"/>
  <c r="AK132" i="8"/>
  <c r="AL131" i="8"/>
  <c r="AK131" i="8"/>
  <c r="AL130" i="8"/>
  <c r="AK130" i="8"/>
  <c r="AL128" i="8"/>
  <c r="AK128" i="8"/>
  <c r="AL127" i="8"/>
  <c r="AK127" i="8"/>
  <c r="AL126" i="8"/>
  <c r="AK126" i="8"/>
  <c r="AL125" i="8"/>
  <c r="AK125" i="8"/>
  <c r="AL124" i="8"/>
  <c r="AK124" i="8"/>
  <c r="AL123" i="8"/>
  <c r="AK123" i="8"/>
  <c r="AL122" i="8"/>
  <c r="AK122" i="8"/>
  <c r="AL121" i="8"/>
  <c r="AK121" i="8"/>
  <c r="AL120" i="8"/>
  <c r="AK120" i="8"/>
  <c r="AL119" i="8"/>
  <c r="AK119" i="8"/>
  <c r="AL118" i="8"/>
  <c r="AK118" i="8"/>
  <c r="AL117" i="8"/>
  <c r="AK117" i="8"/>
  <c r="AL116" i="8"/>
  <c r="AK116" i="8"/>
  <c r="AL115" i="8"/>
  <c r="AK115" i="8"/>
  <c r="AL114" i="8"/>
  <c r="AK114" i="8"/>
  <c r="AL113" i="8"/>
  <c r="AK113" i="8"/>
  <c r="AL111" i="8"/>
  <c r="AK111" i="8"/>
  <c r="AL110" i="8"/>
  <c r="AK110" i="8"/>
  <c r="AL109" i="8"/>
  <c r="AK109" i="8"/>
  <c r="AL107" i="8"/>
  <c r="AK107" i="8"/>
  <c r="AL106" i="8"/>
  <c r="AK106" i="8"/>
  <c r="AL105" i="8"/>
  <c r="AK105" i="8"/>
  <c r="AL104" i="8"/>
  <c r="AK104" i="8"/>
  <c r="AL103" i="8"/>
  <c r="AK103" i="8"/>
  <c r="AL102" i="8"/>
  <c r="AK102" i="8"/>
  <c r="AL100" i="8"/>
  <c r="AK100" i="8"/>
  <c r="AL99" i="8"/>
  <c r="AK99" i="8"/>
  <c r="AL98" i="8"/>
  <c r="AK98" i="8"/>
  <c r="AL97" i="8"/>
  <c r="AK97" i="8"/>
  <c r="AL96" i="8"/>
  <c r="AK96" i="8"/>
  <c r="AL95" i="8"/>
  <c r="AK95" i="8"/>
  <c r="AL94" i="8"/>
  <c r="AK94" i="8"/>
  <c r="AL93" i="8"/>
  <c r="AK93" i="8"/>
  <c r="AL92" i="8"/>
  <c r="AK92" i="8"/>
  <c r="AL91" i="8"/>
  <c r="AK91" i="8"/>
  <c r="AL90" i="8"/>
  <c r="AK90" i="8"/>
  <c r="AL89" i="8"/>
  <c r="AK89" i="8"/>
  <c r="AL88" i="8"/>
  <c r="AK88" i="8"/>
  <c r="AL87" i="8"/>
  <c r="AK87" i="8"/>
  <c r="AL86" i="8"/>
  <c r="AK86" i="8"/>
  <c r="AL85" i="8"/>
  <c r="AK85" i="8"/>
  <c r="AL84" i="8"/>
  <c r="AK84" i="8"/>
  <c r="AL83" i="8"/>
  <c r="AK83" i="8"/>
  <c r="AL82" i="8"/>
  <c r="AK82" i="8"/>
  <c r="AL81" i="8"/>
  <c r="AK81" i="8"/>
  <c r="AL80" i="8"/>
  <c r="AK80" i="8"/>
  <c r="AL79" i="8"/>
  <c r="AK79" i="8"/>
  <c r="AL78" i="8"/>
  <c r="AK78" i="8"/>
  <c r="AL77" i="8"/>
  <c r="AK77" i="8"/>
  <c r="AL76" i="8"/>
  <c r="AK76" i="8"/>
  <c r="AL75" i="8"/>
  <c r="AK75" i="8"/>
  <c r="AL73" i="8"/>
  <c r="AK73" i="8"/>
  <c r="AL72" i="8"/>
  <c r="AK72" i="8"/>
  <c r="AL71" i="8"/>
  <c r="AK71" i="8"/>
  <c r="AL70" i="8"/>
  <c r="AK70" i="8"/>
  <c r="AL69" i="8"/>
  <c r="AK69" i="8"/>
  <c r="AL68" i="8"/>
  <c r="AK68" i="8"/>
  <c r="AL67" i="8"/>
  <c r="AK67" i="8"/>
  <c r="AL66" i="8"/>
  <c r="AK66" i="8"/>
  <c r="AL65" i="8"/>
  <c r="AK65" i="8"/>
  <c r="AL64" i="8"/>
  <c r="AK64" i="8"/>
  <c r="AL63" i="8"/>
  <c r="AK63" i="8"/>
  <c r="AL62" i="8"/>
  <c r="AK62" i="8"/>
  <c r="AL61" i="8"/>
  <c r="AK61" i="8"/>
  <c r="AL60" i="8"/>
  <c r="AK60" i="8"/>
  <c r="AL59" i="8"/>
  <c r="AK59" i="8"/>
  <c r="AL58" i="8"/>
  <c r="AK58" i="8"/>
  <c r="AL57" i="8"/>
  <c r="AK57" i="8"/>
  <c r="AL56" i="8"/>
  <c r="AK56" i="8"/>
  <c r="AL55" i="8"/>
  <c r="AK55" i="8"/>
  <c r="AL54" i="8"/>
  <c r="AK54" i="8"/>
  <c r="AL53" i="8"/>
  <c r="AK53" i="8"/>
  <c r="AL52" i="8"/>
  <c r="AK52" i="8"/>
  <c r="AL51" i="8"/>
  <c r="AK51" i="8"/>
  <c r="AL50" i="8"/>
  <c r="AK50" i="8"/>
  <c r="AL49" i="8"/>
  <c r="AK49" i="8"/>
  <c r="AL48" i="8"/>
  <c r="AK48" i="8"/>
  <c r="AL47" i="8"/>
  <c r="AK47" i="8"/>
  <c r="AL46" i="8"/>
  <c r="AK46" i="8"/>
  <c r="AL45" i="8"/>
  <c r="AK45" i="8"/>
  <c r="AL44" i="8"/>
  <c r="AK44" i="8"/>
  <c r="AL42" i="8"/>
  <c r="AK42" i="8"/>
  <c r="AL41" i="8"/>
  <c r="AK41" i="8"/>
  <c r="AL40" i="8"/>
  <c r="AK40" i="8"/>
  <c r="AL39" i="8"/>
  <c r="AK39" i="8"/>
  <c r="AL38" i="8"/>
  <c r="AK38" i="8"/>
  <c r="AL37" i="8"/>
  <c r="AK37" i="8"/>
  <c r="AL36" i="8"/>
  <c r="AK36" i="8"/>
  <c r="AL35" i="8"/>
  <c r="AK35" i="8"/>
  <c r="AL34" i="8"/>
  <c r="AK34" i="8"/>
  <c r="AL32" i="8"/>
  <c r="AK32" i="8"/>
  <c r="AL31" i="8"/>
  <c r="AK31" i="8"/>
  <c r="AL30" i="8"/>
  <c r="AK30" i="8"/>
  <c r="AL29" i="8"/>
  <c r="AK29" i="8"/>
  <c r="AL28" i="8"/>
  <c r="AK28" i="8"/>
  <c r="AL27" i="8"/>
  <c r="AK27" i="8"/>
  <c r="AL26" i="8"/>
  <c r="AK26" i="8"/>
  <c r="AL25" i="8"/>
  <c r="AK25" i="8"/>
  <c r="AL24" i="8"/>
  <c r="AK24" i="8"/>
  <c r="AL23" i="8"/>
  <c r="AK23" i="8"/>
  <c r="AL22" i="8"/>
  <c r="AK22" i="8"/>
  <c r="AL21" i="8"/>
  <c r="AK21" i="8"/>
  <c r="AL20" i="8"/>
  <c r="AK20" i="8"/>
  <c r="AL19" i="8"/>
  <c r="AK19" i="8"/>
  <c r="AL18" i="8"/>
  <c r="AK18" i="8"/>
  <c r="AL17" i="8"/>
  <c r="AK17" i="8"/>
  <c r="AL16" i="8"/>
  <c r="AK16" i="8"/>
  <c r="AL15" i="8"/>
  <c r="AK15" i="8"/>
  <c r="AL14" i="8"/>
  <c r="AK14" i="8"/>
  <c r="AL13" i="8"/>
  <c r="AK13" i="8"/>
  <c r="AL12" i="8"/>
  <c r="AK12" i="8"/>
  <c r="AL11" i="8"/>
  <c r="AK11" i="8"/>
  <c r="AL10" i="8"/>
  <c r="AK10" i="8"/>
  <c r="AL9" i="8"/>
  <c r="AK9" i="8"/>
  <c r="AL8" i="8"/>
  <c r="AK8" i="8"/>
  <c r="AL7" i="8"/>
  <c r="AK7" i="8"/>
  <c r="AL6" i="8"/>
  <c r="AK6" i="8"/>
  <c r="AL5" i="8"/>
  <c r="AK5" i="8"/>
  <c r="AE241" i="8"/>
  <c r="AD241" i="8"/>
  <c r="A15" i="1"/>
  <c r="A14" i="1"/>
  <c r="A13" i="1"/>
  <c r="A12" i="1"/>
  <c r="A11" i="1"/>
  <c r="A10" i="1"/>
  <c r="A9" i="1"/>
  <c r="A7" i="1"/>
  <c r="A6" i="1"/>
  <c r="A5" i="1"/>
  <c r="A4" i="1"/>
  <c r="A3" i="1"/>
  <c r="AE240" i="8"/>
  <c r="AD240" i="8"/>
  <c r="AE239" i="8"/>
  <c r="AD239" i="8"/>
  <c r="AE238" i="8"/>
  <c r="AD238" i="8"/>
  <c r="X238" i="8"/>
  <c r="W238" i="8"/>
  <c r="Q238" i="8"/>
  <c r="P238" i="8"/>
  <c r="J238" i="8"/>
  <c r="I238" i="8"/>
  <c r="X237" i="8"/>
  <c r="W237" i="8"/>
  <c r="AE236" i="8"/>
  <c r="AD236" i="8"/>
  <c r="X236" i="8"/>
  <c r="W236" i="8"/>
  <c r="Q236" i="8"/>
  <c r="P236" i="8"/>
  <c r="J236" i="8"/>
  <c r="I236" i="8"/>
  <c r="AE235" i="8"/>
  <c r="AD235" i="8"/>
  <c r="X235" i="8"/>
  <c r="W235" i="8"/>
  <c r="Q235" i="8"/>
  <c r="P235" i="8"/>
  <c r="J235" i="8"/>
  <c r="I235" i="8"/>
  <c r="AE234" i="8"/>
  <c r="AD234" i="8"/>
  <c r="X234" i="8"/>
  <c r="W234" i="8"/>
  <c r="Q234" i="8"/>
  <c r="P234" i="8"/>
  <c r="J234" i="8"/>
  <c r="I234" i="8"/>
  <c r="J233" i="8"/>
  <c r="I233" i="8"/>
  <c r="AE232" i="8"/>
  <c r="AD232" i="8"/>
  <c r="X232" i="8"/>
  <c r="W232" i="8"/>
  <c r="Q232" i="8"/>
  <c r="P232" i="8"/>
  <c r="J232" i="8"/>
  <c r="I232" i="8"/>
  <c r="AE231" i="8"/>
  <c r="AD231" i="8"/>
  <c r="X231" i="8"/>
  <c r="W231" i="8"/>
  <c r="Q231" i="8"/>
  <c r="P231" i="8"/>
  <c r="J231" i="8"/>
  <c r="I231" i="8"/>
  <c r="AE230" i="8"/>
  <c r="AD230" i="8"/>
  <c r="X230" i="8"/>
  <c r="W230" i="8"/>
  <c r="Q230" i="8"/>
  <c r="P230" i="8"/>
  <c r="J230" i="8"/>
  <c r="I230" i="8"/>
  <c r="AE229" i="8"/>
  <c r="AD229" i="8"/>
  <c r="X229" i="8"/>
  <c r="W229" i="8"/>
  <c r="Q229" i="8"/>
  <c r="P229" i="8"/>
  <c r="J229" i="8"/>
  <c r="I229" i="8"/>
  <c r="AE228" i="8"/>
  <c r="AD228" i="8"/>
  <c r="X228" i="8"/>
  <c r="W228" i="8"/>
  <c r="Q228" i="8"/>
  <c r="P228" i="8"/>
  <c r="J228" i="8"/>
  <c r="I228" i="8"/>
  <c r="AE227" i="8"/>
  <c r="AD227" i="8"/>
  <c r="X227" i="8"/>
  <c r="W227" i="8"/>
  <c r="Q227" i="8"/>
  <c r="P227" i="8"/>
  <c r="J227" i="8"/>
  <c r="I227" i="8"/>
  <c r="AE226" i="8"/>
  <c r="AD226" i="8"/>
  <c r="X226" i="8"/>
  <c r="W226" i="8"/>
  <c r="Q226" i="8"/>
  <c r="P226" i="8"/>
  <c r="J226" i="8"/>
  <c r="I226" i="8"/>
  <c r="AE225" i="8"/>
  <c r="AD225" i="8"/>
  <c r="X225" i="8"/>
  <c r="W225" i="8"/>
  <c r="Q225" i="8"/>
  <c r="P225" i="8"/>
  <c r="J225" i="8"/>
  <c r="I225" i="8"/>
  <c r="AE224" i="8"/>
  <c r="AD224" i="8"/>
  <c r="X224" i="8"/>
  <c r="W224" i="8"/>
  <c r="Q224" i="8"/>
  <c r="P224" i="8"/>
  <c r="J224" i="8"/>
  <c r="I224" i="8"/>
  <c r="AE223" i="8"/>
  <c r="AD223" i="8"/>
  <c r="X223" i="8"/>
  <c r="W223" i="8"/>
  <c r="Q223" i="8"/>
  <c r="P223" i="8"/>
  <c r="J223" i="8"/>
  <c r="I223" i="8"/>
  <c r="AE221" i="8"/>
  <c r="AD221" i="8"/>
  <c r="X221" i="8"/>
  <c r="W221" i="8"/>
  <c r="Q221" i="8"/>
  <c r="P221" i="8"/>
  <c r="J221" i="8"/>
  <c r="I221" i="8"/>
  <c r="AE220" i="8"/>
  <c r="AD220" i="8"/>
  <c r="X220" i="8"/>
  <c r="W220" i="8"/>
  <c r="Q220" i="8"/>
  <c r="P220" i="8"/>
  <c r="J220" i="8"/>
  <c r="I220" i="8"/>
  <c r="AE219" i="8"/>
  <c r="AD219" i="8"/>
  <c r="X219" i="8"/>
  <c r="W219" i="8"/>
  <c r="Q219" i="8"/>
  <c r="P219" i="8"/>
  <c r="J219" i="8"/>
  <c r="I219" i="8"/>
  <c r="X218" i="8"/>
  <c r="W218" i="8"/>
  <c r="Q218" i="8"/>
  <c r="P218" i="8"/>
  <c r="J218" i="8"/>
  <c r="I218" i="8"/>
  <c r="AE217" i="8"/>
  <c r="AD217" i="8"/>
  <c r="X217" i="8"/>
  <c r="W217" i="8"/>
  <c r="Q217" i="8"/>
  <c r="P217" i="8"/>
  <c r="J217" i="8"/>
  <c r="I217" i="8"/>
  <c r="AE216" i="8"/>
  <c r="AD216" i="8"/>
  <c r="X216" i="8"/>
  <c r="W216" i="8"/>
  <c r="Q216" i="8"/>
  <c r="P216" i="8"/>
  <c r="J216" i="8"/>
  <c r="I216" i="8"/>
  <c r="AE215" i="8"/>
  <c r="AD215" i="8"/>
  <c r="X215" i="8"/>
  <c r="W215" i="8"/>
  <c r="Q215" i="8"/>
  <c r="P215" i="8"/>
  <c r="J215" i="8"/>
  <c r="I215" i="8"/>
  <c r="AE214" i="8"/>
  <c r="AD214" i="8"/>
  <c r="X214" i="8"/>
  <c r="W214" i="8"/>
  <c r="Q214" i="8"/>
  <c r="P214" i="8"/>
  <c r="J214" i="8"/>
  <c r="I214" i="8"/>
  <c r="AE213" i="8"/>
  <c r="AD213" i="8"/>
  <c r="X213" i="8"/>
  <c r="W213" i="8"/>
  <c r="Q213" i="8"/>
  <c r="P213" i="8"/>
  <c r="J213" i="8"/>
  <c r="I213" i="8"/>
  <c r="AE212" i="8"/>
  <c r="AD212" i="8"/>
  <c r="X212" i="8"/>
  <c r="W212" i="8"/>
  <c r="Q212" i="8"/>
  <c r="P212" i="8"/>
  <c r="J212" i="8"/>
  <c r="I212" i="8"/>
  <c r="AE211" i="8"/>
  <c r="AD211" i="8"/>
  <c r="X211" i="8"/>
  <c r="W211" i="8"/>
  <c r="Q211" i="8"/>
  <c r="P211" i="8"/>
  <c r="J211" i="8"/>
  <c r="I211" i="8"/>
  <c r="W210" i="8"/>
  <c r="Q210" i="8"/>
  <c r="P210" i="8"/>
  <c r="J210" i="8"/>
  <c r="I210" i="8"/>
  <c r="AE209" i="8"/>
  <c r="AD209" i="8"/>
  <c r="X209" i="8"/>
  <c r="W209" i="8"/>
  <c r="Q209" i="8"/>
  <c r="P209" i="8"/>
  <c r="J209" i="8"/>
  <c r="I209" i="8"/>
  <c r="AE208" i="8"/>
  <c r="AD208" i="8"/>
  <c r="X208" i="8"/>
  <c r="W208" i="8"/>
  <c r="Q208" i="8"/>
  <c r="P208" i="8"/>
  <c r="J208" i="8"/>
  <c r="I208" i="8"/>
  <c r="X207" i="8"/>
  <c r="W207" i="8"/>
  <c r="Q207" i="8"/>
  <c r="P207" i="8"/>
  <c r="J207" i="8"/>
  <c r="I207" i="8"/>
  <c r="AE205" i="8"/>
  <c r="AD205" i="8"/>
  <c r="X205" i="8"/>
  <c r="W205" i="8"/>
  <c r="Q205" i="8"/>
  <c r="P205" i="8"/>
  <c r="J205" i="8"/>
  <c r="I205" i="8"/>
  <c r="AE204" i="8"/>
  <c r="AD204" i="8"/>
  <c r="X204" i="8"/>
  <c r="W204" i="8"/>
  <c r="Q204" i="8"/>
  <c r="P204" i="8"/>
  <c r="J204" i="8"/>
  <c r="I204" i="8"/>
  <c r="AE203" i="8"/>
  <c r="AD203" i="8"/>
  <c r="X203" i="8"/>
  <c r="W203" i="8"/>
  <c r="Q203" i="8"/>
  <c r="P203" i="8"/>
  <c r="J203" i="8"/>
  <c r="I203" i="8"/>
  <c r="AE201" i="8"/>
  <c r="AD201" i="8"/>
  <c r="X201" i="8"/>
  <c r="W201" i="8"/>
  <c r="Q201" i="8"/>
  <c r="P201" i="8"/>
  <c r="J201" i="8"/>
  <c r="I201" i="8"/>
  <c r="AE200" i="8"/>
  <c r="AD200" i="8"/>
  <c r="X200" i="8"/>
  <c r="W200" i="8"/>
  <c r="Q200" i="8"/>
  <c r="P200" i="8"/>
  <c r="J200" i="8"/>
  <c r="I200" i="8"/>
  <c r="AE198" i="8"/>
  <c r="AD198" i="8"/>
  <c r="X198" i="8"/>
  <c r="W198" i="8"/>
  <c r="Q198" i="8"/>
  <c r="P198" i="8"/>
  <c r="J198" i="8"/>
  <c r="I198" i="8"/>
  <c r="AE197" i="8"/>
  <c r="AD197" i="8"/>
  <c r="X197" i="8"/>
  <c r="W197" i="8"/>
  <c r="Q197" i="8"/>
  <c r="P197" i="8"/>
  <c r="J197" i="8"/>
  <c r="I197" i="8"/>
  <c r="AE196" i="8"/>
  <c r="AD196" i="8"/>
  <c r="X196" i="8"/>
  <c r="W196" i="8"/>
  <c r="Q196" i="8"/>
  <c r="P196" i="8"/>
  <c r="J196" i="8"/>
  <c r="I196" i="8"/>
  <c r="AE195" i="8"/>
  <c r="AD195" i="8"/>
  <c r="X195" i="8"/>
  <c r="W195" i="8"/>
  <c r="Q195" i="8"/>
  <c r="P195" i="8"/>
  <c r="J195" i="8"/>
  <c r="I195" i="8"/>
  <c r="AE194" i="8"/>
  <c r="AD194" i="8"/>
  <c r="X194" i="8"/>
  <c r="W194" i="8"/>
  <c r="Q194" i="8"/>
  <c r="P194" i="8"/>
  <c r="J194" i="8"/>
  <c r="I194" i="8"/>
  <c r="AE193" i="8"/>
  <c r="AD193" i="8"/>
  <c r="X193" i="8"/>
  <c r="W193" i="8"/>
  <c r="Q193" i="8"/>
  <c r="P193" i="8"/>
  <c r="J193" i="8"/>
  <c r="I193" i="8"/>
  <c r="AE192" i="8"/>
  <c r="AD192" i="8"/>
  <c r="X192" i="8"/>
  <c r="W192" i="8"/>
  <c r="Q192" i="8"/>
  <c r="P192" i="8"/>
  <c r="J192" i="8"/>
  <c r="I192" i="8"/>
  <c r="AE191" i="8"/>
  <c r="AD191" i="8"/>
  <c r="X191" i="8"/>
  <c r="W191" i="8"/>
  <c r="Q191" i="8"/>
  <c r="P191" i="8"/>
  <c r="J191" i="8"/>
  <c r="I191" i="8"/>
  <c r="AE190" i="8"/>
  <c r="AD190" i="8"/>
  <c r="X190" i="8"/>
  <c r="W190" i="8"/>
  <c r="Q190" i="8"/>
  <c r="P190" i="8"/>
  <c r="J190" i="8"/>
  <c r="I190" i="8"/>
  <c r="AE189" i="8"/>
  <c r="AD189" i="8"/>
  <c r="X189" i="8"/>
  <c r="W189" i="8"/>
  <c r="Q189" i="8"/>
  <c r="P189" i="8"/>
  <c r="J189" i="8"/>
  <c r="I189" i="8"/>
  <c r="AE188" i="8"/>
  <c r="AD188" i="8"/>
  <c r="X188" i="8"/>
  <c r="W188" i="8"/>
  <c r="Q188" i="8"/>
  <c r="P188" i="8"/>
  <c r="J188" i="8"/>
  <c r="I188" i="8"/>
  <c r="AE187" i="8"/>
  <c r="AD187" i="8"/>
  <c r="X187" i="8"/>
  <c r="W187" i="8"/>
  <c r="Q187" i="8"/>
  <c r="P187" i="8"/>
  <c r="J187" i="8"/>
  <c r="I187" i="8"/>
  <c r="AE186" i="8"/>
  <c r="AD186" i="8"/>
  <c r="X186" i="8"/>
  <c r="W186" i="8"/>
  <c r="Q186" i="8"/>
  <c r="P186" i="8"/>
  <c r="J186" i="8"/>
  <c r="I186" i="8"/>
  <c r="AE185" i="8"/>
  <c r="AD185" i="8"/>
  <c r="X185" i="8"/>
  <c r="W185" i="8"/>
  <c r="Q185" i="8"/>
  <c r="P185" i="8"/>
  <c r="J185" i="8"/>
  <c r="I185" i="8"/>
  <c r="AE184" i="8"/>
  <c r="AD184" i="8"/>
  <c r="X184" i="8"/>
  <c r="W184" i="8"/>
  <c r="Q184" i="8"/>
  <c r="P184" i="8"/>
  <c r="J184" i="8"/>
  <c r="I184" i="8"/>
  <c r="AE183" i="8"/>
  <c r="AD183" i="8"/>
  <c r="X183" i="8"/>
  <c r="W183" i="8"/>
  <c r="Q183" i="8"/>
  <c r="P183" i="8"/>
  <c r="J183" i="8"/>
  <c r="I183" i="8"/>
  <c r="AE182" i="8"/>
  <c r="AD182" i="8"/>
  <c r="X182" i="8"/>
  <c r="W182" i="8"/>
  <c r="Q182" i="8"/>
  <c r="P182" i="8"/>
  <c r="J182" i="8"/>
  <c r="I182" i="8"/>
  <c r="AE181" i="8"/>
  <c r="AD181" i="8"/>
  <c r="X181" i="8"/>
  <c r="W181" i="8"/>
  <c r="Q181" i="8"/>
  <c r="P181" i="8"/>
  <c r="J181" i="8"/>
  <c r="I181" i="8"/>
  <c r="AE180" i="8"/>
  <c r="AD180" i="8"/>
  <c r="X180" i="8"/>
  <c r="W180" i="8"/>
  <c r="Q180" i="8"/>
  <c r="P180" i="8"/>
  <c r="J180" i="8"/>
  <c r="I180" i="8"/>
  <c r="AE179" i="8"/>
  <c r="AD179" i="8"/>
  <c r="X179" i="8"/>
  <c r="W179" i="8"/>
  <c r="Q179" i="8"/>
  <c r="P179" i="8"/>
  <c r="J179" i="8"/>
  <c r="I179" i="8"/>
  <c r="AE178" i="8"/>
  <c r="AD178" i="8"/>
  <c r="X178" i="8"/>
  <c r="W178" i="8"/>
  <c r="Q178" i="8"/>
  <c r="P178" i="8"/>
  <c r="J178" i="8"/>
  <c r="I178" i="8"/>
  <c r="AE177" i="8"/>
  <c r="AD177" i="8"/>
  <c r="X177" i="8"/>
  <c r="W177" i="8"/>
  <c r="Q177" i="8"/>
  <c r="P177" i="8"/>
  <c r="J177" i="8"/>
  <c r="I177" i="8"/>
  <c r="AE176" i="8"/>
  <c r="AD176" i="8"/>
  <c r="X176" i="8"/>
  <c r="W176" i="8"/>
  <c r="Q176" i="8"/>
  <c r="P176" i="8"/>
  <c r="J176" i="8"/>
  <c r="I176" i="8"/>
  <c r="AE175" i="8"/>
  <c r="AD175" i="8"/>
  <c r="X175" i="8"/>
  <c r="W175" i="8"/>
  <c r="Q175" i="8"/>
  <c r="P175" i="8"/>
  <c r="J175" i="8"/>
  <c r="I175" i="8"/>
  <c r="AE174" i="8"/>
  <c r="AD174" i="8"/>
  <c r="X174" i="8"/>
  <c r="W174" i="8"/>
  <c r="Q174" i="8"/>
  <c r="P174" i="8"/>
  <c r="J174" i="8"/>
  <c r="I174" i="8"/>
  <c r="AE173" i="8"/>
  <c r="AD173" i="8"/>
  <c r="X173" i="8"/>
  <c r="W173" i="8"/>
  <c r="Q173" i="8"/>
  <c r="P173" i="8"/>
  <c r="J173" i="8"/>
  <c r="I173" i="8"/>
  <c r="AE172" i="8"/>
  <c r="AD172" i="8"/>
  <c r="X172" i="8"/>
  <c r="W172" i="8"/>
  <c r="Q172" i="8"/>
  <c r="P172" i="8"/>
  <c r="J172" i="8"/>
  <c r="I172" i="8"/>
  <c r="AE170" i="8"/>
  <c r="AD170" i="8"/>
  <c r="X170" i="8"/>
  <c r="W170" i="8"/>
  <c r="Q170" i="8"/>
  <c r="P170" i="8"/>
  <c r="J170" i="8"/>
  <c r="I170" i="8"/>
  <c r="AE169" i="8"/>
  <c r="AD169" i="8"/>
  <c r="X169" i="8"/>
  <c r="W169" i="8"/>
  <c r="Q169" i="8"/>
  <c r="P169" i="8"/>
  <c r="J169" i="8"/>
  <c r="I169" i="8"/>
  <c r="AE168" i="8"/>
  <c r="AD168" i="8"/>
  <c r="X168" i="8"/>
  <c r="W168" i="8"/>
  <c r="Q168" i="8"/>
  <c r="P168" i="8"/>
  <c r="J168" i="8"/>
  <c r="I168" i="8"/>
  <c r="AE167" i="8"/>
  <c r="AD167" i="8"/>
  <c r="X167" i="8"/>
  <c r="W167" i="8"/>
  <c r="Q167" i="8"/>
  <c r="P167" i="8"/>
  <c r="J167" i="8"/>
  <c r="I167" i="8"/>
  <c r="AE166" i="8"/>
  <c r="AD166" i="8"/>
  <c r="X166" i="8"/>
  <c r="W166" i="8"/>
  <c r="Q166" i="8"/>
  <c r="P166" i="8"/>
  <c r="J166" i="8"/>
  <c r="I166" i="8"/>
  <c r="AE165" i="8"/>
  <c r="AD165" i="8"/>
  <c r="X165" i="8"/>
  <c r="W165" i="8"/>
  <c r="Q165" i="8"/>
  <c r="P165" i="8"/>
  <c r="J165" i="8"/>
  <c r="I165" i="8"/>
  <c r="AE164" i="8"/>
  <c r="AD164" i="8"/>
  <c r="X164" i="8"/>
  <c r="W164" i="8"/>
  <c r="Q164" i="8"/>
  <c r="P164" i="8"/>
  <c r="J164" i="8"/>
  <c r="I164" i="8"/>
  <c r="AE163" i="8"/>
  <c r="AD163" i="8"/>
  <c r="X163" i="8"/>
  <c r="W163" i="8"/>
  <c r="Q163" i="8"/>
  <c r="P163" i="8"/>
  <c r="J163" i="8"/>
  <c r="I163" i="8"/>
  <c r="AE162" i="8"/>
  <c r="AD162" i="8"/>
  <c r="X162" i="8"/>
  <c r="W162" i="8"/>
  <c r="Q162" i="8"/>
  <c r="P162" i="8"/>
  <c r="J162" i="8"/>
  <c r="I162" i="8"/>
  <c r="AE161" i="8"/>
  <c r="AD161" i="8"/>
  <c r="X161" i="8"/>
  <c r="W161" i="8"/>
  <c r="Q161" i="8"/>
  <c r="P161" i="8"/>
  <c r="J161" i="8"/>
  <c r="I161" i="8"/>
  <c r="AE160" i="8"/>
  <c r="AD160" i="8"/>
  <c r="X160" i="8"/>
  <c r="W160" i="8"/>
  <c r="Q160" i="8"/>
  <c r="P160" i="8"/>
  <c r="J160" i="8"/>
  <c r="I160" i="8"/>
  <c r="AE159" i="8"/>
  <c r="AD159" i="8"/>
  <c r="X159" i="8"/>
  <c r="W159" i="8"/>
  <c r="Q159" i="8"/>
  <c r="P159" i="8"/>
  <c r="J159" i="8"/>
  <c r="I159" i="8"/>
  <c r="AE158" i="8"/>
  <c r="AD158" i="8"/>
  <c r="X158" i="8"/>
  <c r="W158" i="8"/>
  <c r="Q158" i="8"/>
  <c r="P158" i="8"/>
  <c r="J158" i="8"/>
  <c r="I158" i="8"/>
  <c r="AE156" i="8"/>
  <c r="AD156" i="8"/>
  <c r="X156" i="8"/>
  <c r="W156" i="8"/>
  <c r="Q156" i="8"/>
  <c r="P156" i="8"/>
  <c r="J156" i="8"/>
  <c r="I156" i="8"/>
  <c r="AE155" i="8"/>
  <c r="AD155" i="8"/>
  <c r="X155" i="8"/>
  <c r="W155" i="8"/>
  <c r="Q155" i="8"/>
  <c r="P155" i="8"/>
  <c r="J155" i="8"/>
  <c r="I155" i="8"/>
  <c r="AE154" i="8"/>
  <c r="AD154" i="8"/>
  <c r="X154" i="8"/>
  <c r="W154" i="8"/>
  <c r="Q154" i="8"/>
  <c r="P154" i="8"/>
  <c r="J154" i="8"/>
  <c r="I154" i="8"/>
  <c r="AE153" i="8"/>
  <c r="AD153" i="8"/>
  <c r="X153" i="8"/>
  <c r="W153" i="8"/>
  <c r="Q153" i="8"/>
  <c r="P153" i="8"/>
  <c r="J153" i="8"/>
  <c r="I153" i="8"/>
  <c r="AE152" i="8"/>
  <c r="AD152" i="8"/>
  <c r="X152" i="8"/>
  <c r="W152" i="8"/>
  <c r="Q152" i="8"/>
  <c r="P152" i="8"/>
  <c r="J152" i="8"/>
  <c r="I152" i="8"/>
  <c r="AE151" i="8"/>
  <c r="AD151" i="8"/>
  <c r="X151" i="8"/>
  <c r="W151" i="8"/>
  <c r="Q151" i="8"/>
  <c r="P151" i="8"/>
  <c r="J151" i="8"/>
  <c r="I151" i="8"/>
  <c r="AE150" i="8"/>
  <c r="AD150" i="8"/>
  <c r="X150" i="8"/>
  <c r="W150" i="8"/>
  <c r="Q150" i="8"/>
  <c r="P150" i="8"/>
  <c r="J150" i="8"/>
  <c r="I150" i="8"/>
  <c r="AE149" i="8"/>
  <c r="AD149" i="8"/>
  <c r="X149" i="8"/>
  <c r="W149" i="8"/>
  <c r="Q149" i="8"/>
  <c r="P149" i="8"/>
  <c r="J149" i="8"/>
  <c r="I149" i="8"/>
  <c r="AE148" i="8"/>
  <c r="AD148" i="8"/>
  <c r="X148" i="8"/>
  <c r="W148" i="8"/>
  <c r="Q148" i="8"/>
  <c r="P148" i="8"/>
  <c r="J148" i="8"/>
  <c r="I148" i="8"/>
  <c r="AE147" i="8"/>
  <c r="AD147" i="8"/>
  <c r="X147" i="8"/>
  <c r="W147" i="8"/>
  <c r="Q147" i="8"/>
  <c r="P147" i="8"/>
  <c r="J147" i="8"/>
  <c r="I147" i="8"/>
  <c r="AE146" i="8"/>
  <c r="AD146" i="8"/>
  <c r="X146" i="8"/>
  <c r="W146" i="8"/>
  <c r="Q146" i="8"/>
  <c r="P146" i="8"/>
  <c r="J146" i="8"/>
  <c r="I146" i="8"/>
  <c r="AE145" i="8"/>
  <c r="AD145" i="8"/>
  <c r="X145" i="8"/>
  <c r="W145" i="8"/>
  <c r="Q145" i="8"/>
  <c r="P145" i="8"/>
  <c r="J145" i="8"/>
  <c r="I145" i="8"/>
  <c r="AE144" i="8"/>
  <c r="AD144" i="8"/>
  <c r="X144" i="8"/>
  <c r="W144" i="8"/>
  <c r="Q144" i="8"/>
  <c r="P144" i="8"/>
  <c r="J144" i="8"/>
  <c r="I144" i="8"/>
  <c r="AE143" i="8"/>
  <c r="AD143" i="8"/>
  <c r="X143" i="8"/>
  <c r="W143" i="8"/>
  <c r="Q143" i="8"/>
  <c r="P143" i="8"/>
  <c r="J143" i="8"/>
  <c r="I143" i="8"/>
  <c r="AE142" i="8"/>
  <c r="AD142" i="8"/>
  <c r="X142" i="8"/>
  <c r="W142" i="8"/>
  <c r="Q142" i="8"/>
  <c r="P142" i="8"/>
  <c r="J142" i="8"/>
  <c r="I142" i="8"/>
  <c r="AE141" i="8"/>
  <c r="AD141" i="8"/>
  <c r="X141" i="8"/>
  <c r="W141" i="8"/>
  <c r="Q141" i="8"/>
  <c r="P141" i="8"/>
  <c r="J141" i="8"/>
  <c r="I141" i="8"/>
  <c r="AE138" i="8"/>
  <c r="AD138" i="8"/>
  <c r="X138" i="8"/>
  <c r="W138" i="8"/>
  <c r="Q138" i="8"/>
  <c r="P138" i="8"/>
  <c r="J138" i="8"/>
  <c r="I138" i="8"/>
  <c r="AE137" i="8"/>
  <c r="AD137" i="8"/>
  <c r="X137" i="8"/>
  <c r="W137" i="8"/>
  <c r="Q137" i="8"/>
  <c r="P137" i="8"/>
  <c r="J137" i="8"/>
  <c r="I137" i="8"/>
  <c r="AE136" i="8"/>
  <c r="AD136" i="8"/>
  <c r="X136" i="8"/>
  <c r="W136" i="8"/>
  <c r="Q136" i="8"/>
  <c r="P136" i="8"/>
  <c r="J136" i="8"/>
  <c r="I136" i="8"/>
  <c r="AE135" i="8"/>
  <c r="AD135" i="8"/>
  <c r="X135" i="8"/>
  <c r="W135" i="8"/>
  <c r="Q135" i="8"/>
  <c r="P135" i="8"/>
  <c r="J135" i="8"/>
  <c r="I135" i="8"/>
  <c r="AE134" i="8"/>
  <c r="AD134" i="8"/>
  <c r="X134" i="8"/>
  <c r="W134" i="8"/>
  <c r="Q134" i="8"/>
  <c r="P134" i="8"/>
  <c r="J134" i="8"/>
  <c r="I134" i="8"/>
  <c r="AE133" i="8"/>
  <c r="AD133" i="8"/>
  <c r="X133" i="8"/>
  <c r="W133" i="8"/>
  <c r="Q133" i="8"/>
  <c r="P133" i="8"/>
  <c r="J133" i="8"/>
  <c r="I133" i="8"/>
  <c r="AE132" i="8"/>
  <c r="AD132" i="8"/>
  <c r="X132" i="8"/>
  <c r="W132" i="8"/>
  <c r="Q132" i="8"/>
  <c r="P132" i="8"/>
  <c r="J132" i="8"/>
  <c r="I132" i="8"/>
  <c r="AE131" i="8"/>
  <c r="AD131" i="8"/>
  <c r="X131" i="8"/>
  <c r="W131" i="8"/>
  <c r="Q131" i="8"/>
  <c r="P131" i="8"/>
  <c r="J131" i="8"/>
  <c r="I131" i="8"/>
  <c r="AE130" i="8"/>
  <c r="AD130" i="8"/>
  <c r="X130" i="8"/>
  <c r="W130" i="8"/>
  <c r="Q130" i="8"/>
  <c r="P130" i="8"/>
  <c r="J130" i="8"/>
  <c r="I130" i="8"/>
  <c r="AE128" i="8"/>
  <c r="AD128" i="8"/>
  <c r="X128" i="8"/>
  <c r="W128" i="8"/>
  <c r="Q128" i="8"/>
  <c r="P128" i="8"/>
  <c r="J128" i="8"/>
  <c r="I128" i="8"/>
  <c r="AE127" i="8"/>
  <c r="AD127" i="8"/>
  <c r="X127" i="8"/>
  <c r="W127" i="8"/>
  <c r="Q127" i="8"/>
  <c r="P127" i="8"/>
  <c r="J127" i="8"/>
  <c r="I127" i="8"/>
  <c r="AE126" i="8"/>
  <c r="AD126" i="8"/>
  <c r="X126" i="8"/>
  <c r="W126" i="8"/>
  <c r="Q126" i="8"/>
  <c r="P126" i="8"/>
  <c r="J126" i="8"/>
  <c r="I126" i="8"/>
  <c r="AE125" i="8"/>
  <c r="AD125" i="8"/>
  <c r="X125" i="8"/>
  <c r="W125" i="8"/>
  <c r="Q125" i="8"/>
  <c r="P125" i="8"/>
  <c r="J125" i="8"/>
  <c r="I125" i="8"/>
  <c r="AE124" i="8"/>
  <c r="AD124" i="8"/>
  <c r="X124" i="8"/>
  <c r="W124" i="8"/>
  <c r="Q124" i="8"/>
  <c r="P124" i="8"/>
  <c r="J124" i="8"/>
  <c r="I124" i="8"/>
  <c r="AE123" i="8"/>
  <c r="AD123" i="8"/>
  <c r="X123" i="8"/>
  <c r="W123" i="8"/>
  <c r="Q123" i="8"/>
  <c r="P123" i="8"/>
  <c r="J123" i="8"/>
  <c r="I123" i="8"/>
  <c r="AE122" i="8"/>
  <c r="AD122" i="8"/>
  <c r="X122" i="8"/>
  <c r="W122" i="8"/>
  <c r="Q122" i="8"/>
  <c r="P122" i="8"/>
  <c r="J122" i="8"/>
  <c r="I122" i="8"/>
  <c r="AE121" i="8"/>
  <c r="AD121" i="8"/>
  <c r="X121" i="8"/>
  <c r="W121" i="8"/>
  <c r="Q121" i="8"/>
  <c r="P121" i="8"/>
  <c r="J121" i="8"/>
  <c r="I121" i="8"/>
  <c r="AE120" i="8"/>
  <c r="AD120" i="8"/>
  <c r="X120" i="8"/>
  <c r="W120" i="8"/>
  <c r="Q120" i="8"/>
  <c r="P120" i="8"/>
  <c r="J120" i="8"/>
  <c r="I120" i="8"/>
  <c r="AE119" i="8"/>
  <c r="AD119" i="8"/>
  <c r="X119" i="8"/>
  <c r="W119" i="8"/>
  <c r="Q119" i="8"/>
  <c r="P119" i="8"/>
  <c r="J119" i="8"/>
  <c r="I119" i="8"/>
  <c r="AE118" i="8"/>
  <c r="AD118" i="8"/>
  <c r="X118" i="8"/>
  <c r="W118" i="8"/>
  <c r="Q118" i="8"/>
  <c r="P118" i="8"/>
  <c r="J118" i="8"/>
  <c r="I118" i="8"/>
  <c r="AE117" i="8"/>
  <c r="AD117" i="8"/>
  <c r="X117" i="8"/>
  <c r="W117" i="8"/>
  <c r="Q117" i="8"/>
  <c r="P117" i="8"/>
  <c r="J117" i="8"/>
  <c r="I117" i="8"/>
  <c r="AE116" i="8"/>
  <c r="AD116" i="8"/>
  <c r="X116" i="8"/>
  <c r="W116" i="8"/>
  <c r="Q116" i="8"/>
  <c r="P116" i="8"/>
  <c r="J116" i="8"/>
  <c r="I116" i="8"/>
  <c r="AE115" i="8"/>
  <c r="AD115" i="8"/>
  <c r="X115" i="8"/>
  <c r="W115" i="8"/>
  <c r="Q115" i="8"/>
  <c r="P115" i="8"/>
  <c r="J115" i="8"/>
  <c r="I115" i="8"/>
  <c r="AE114" i="8"/>
  <c r="AD114" i="8"/>
  <c r="X114" i="8"/>
  <c r="W114" i="8"/>
  <c r="Q114" i="8"/>
  <c r="P114" i="8"/>
  <c r="J114" i="8"/>
  <c r="I114" i="8"/>
  <c r="AE113" i="8"/>
  <c r="AD113" i="8"/>
  <c r="X113" i="8"/>
  <c r="W113" i="8"/>
  <c r="Q113" i="8"/>
  <c r="P113" i="8"/>
  <c r="J113" i="8"/>
  <c r="I113" i="8"/>
  <c r="AE112" i="8"/>
  <c r="AD112" i="8"/>
  <c r="X112" i="8"/>
  <c r="W112" i="8"/>
  <c r="Q112" i="8"/>
  <c r="P112" i="8"/>
  <c r="J112" i="8"/>
  <c r="I112" i="8"/>
  <c r="AE111" i="8"/>
  <c r="AD111" i="8"/>
  <c r="X111" i="8"/>
  <c r="W111" i="8"/>
  <c r="Q111" i="8"/>
  <c r="P111" i="8"/>
  <c r="J111" i="8"/>
  <c r="I111" i="8"/>
  <c r="AE110" i="8"/>
  <c r="AD110" i="8"/>
  <c r="X110" i="8"/>
  <c r="W110" i="8"/>
  <c r="Q110" i="8"/>
  <c r="P110" i="8"/>
  <c r="J110" i="8"/>
  <c r="I110" i="8"/>
  <c r="AE109" i="8"/>
  <c r="AD109" i="8"/>
  <c r="X109" i="8"/>
  <c r="W109" i="8"/>
  <c r="Q109" i="8"/>
  <c r="P109" i="8"/>
  <c r="J109" i="8"/>
  <c r="I109" i="8"/>
  <c r="AE107" i="8"/>
  <c r="AD107" i="8"/>
  <c r="X107" i="8"/>
  <c r="W107" i="8"/>
  <c r="Q107" i="8"/>
  <c r="P107" i="8"/>
  <c r="J107" i="8"/>
  <c r="I107" i="8"/>
  <c r="AE106" i="8"/>
  <c r="AD106" i="8"/>
  <c r="X106" i="8"/>
  <c r="W106" i="8"/>
  <c r="Q106" i="8"/>
  <c r="P106" i="8"/>
  <c r="J106" i="8"/>
  <c r="I106" i="8"/>
  <c r="AE105" i="8"/>
  <c r="AD105" i="8"/>
  <c r="X105" i="8"/>
  <c r="W105" i="8"/>
  <c r="Q105" i="8"/>
  <c r="P105" i="8"/>
  <c r="J105" i="8"/>
  <c r="I105" i="8"/>
  <c r="AE104" i="8"/>
  <c r="AD104" i="8"/>
  <c r="X104" i="8"/>
  <c r="W104" i="8"/>
  <c r="Q104" i="8"/>
  <c r="P104" i="8"/>
  <c r="J104" i="8"/>
  <c r="I104" i="8"/>
  <c r="AE103" i="8"/>
  <c r="AD103" i="8"/>
  <c r="X103" i="8"/>
  <c r="W103" i="8"/>
  <c r="Q103" i="8"/>
  <c r="P103" i="8"/>
  <c r="J103" i="8"/>
  <c r="I103" i="8"/>
  <c r="AE102" i="8"/>
  <c r="AD102" i="8"/>
  <c r="X102" i="8"/>
  <c r="W102" i="8"/>
  <c r="Q102" i="8"/>
  <c r="P102" i="8"/>
  <c r="J102" i="8"/>
  <c r="I102" i="8"/>
  <c r="X101" i="8"/>
  <c r="W101" i="8"/>
  <c r="Q101" i="8"/>
  <c r="P101" i="8"/>
  <c r="J101" i="8"/>
  <c r="I101" i="8"/>
  <c r="AE100" i="8"/>
  <c r="AD100" i="8"/>
  <c r="X100" i="8"/>
  <c r="W100" i="8"/>
  <c r="Q100" i="8"/>
  <c r="P100" i="8"/>
  <c r="J100" i="8"/>
  <c r="I100" i="8"/>
  <c r="AE99" i="8"/>
  <c r="AD99" i="8"/>
  <c r="X99" i="8"/>
  <c r="W99" i="8"/>
  <c r="Q99" i="8"/>
  <c r="P99" i="8"/>
  <c r="J99" i="8"/>
  <c r="I99" i="8"/>
  <c r="AE98" i="8"/>
  <c r="AD98" i="8"/>
  <c r="X98" i="8"/>
  <c r="W98" i="8"/>
  <c r="Q98" i="8"/>
  <c r="P98" i="8"/>
  <c r="J98" i="8"/>
  <c r="I98" i="8"/>
  <c r="AE97" i="8"/>
  <c r="AD97" i="8"/>
  <c r="X97" i="8"/>
  <c r="W97" i="8"/>
  <c r="Q97" i="8"/>
  <c r="P97" i="8"/>
  <c r="J97" i="8"/>
  <c r="I97" i="8"/>
  <c r="AE96" i="8"/>
  <c r="AD96" i="8"/>
  <c r="X96" i="8"/>
  <c r="W96" i="8"/>
  <c r="Q96" i="8"/>
  <c r="P96" i="8"/>
  <c r="J96" i="8"/>
  <c r="I96" i="8"/>
  <c r="AE95" i="8"/>
  <c r="AD95" i="8"/>
  <c r="X95" i="8"/>
  <c r="W95" i="8"/>
  <c r="Q95" i="8"/>
  <c r="P95" i="8"/>
  <c r="J95" i="8"/>
  <c r="I95" i="8"/>
  <c r="AE94" i="8"/>
  <c r="AD94" i="8"/>
  <c r="X94" i="8"/>
  <c r="W94" i="8"/>
  <c r="Q94" i="8"/>
  <c r="P94" i="8"/>
  <c r="J94" i="8"/>
  <c r="I94" i="8"/>
  <c r="AE93" i="8"/>
  <c r="AD93" i="8"/>
  <c r="X93" i="8"/>
  <c r="W93" i="8"/>
  <c r="Q93" i="8"/>
  <c r="P93" i="8"/>
  <c r="J93" i="8"/>
  <c r="I93" i="8"/>
  <c r="AE92" i="8"/>
  <c r="AD92" i="8"/>
  <c r="X92" i="8"/>
  <c r="W92" i="8"/>
  <c r="Q92" i="8"/>
  <c r="P92" i="8"/>
  <c r="J92" i="8"/>
  <c r="I92" i="8"/>
  <c r="AE91" i="8"/>
  <c r="AD91" i="8"/>
  <c r="X91" i="8"/>
  <c r="W91" i="8"/>
  <c r="Q91" i="8"/>
  <c r="P91" i="8"/>
  <c r="J91" i="8"/>
  <c r="I91" i="8"/>
  <c r="AE90" i="8"/>
  <c r="AD90" i="8"/>
  <c r="X90" i="8"/>
  <c r="W90" i="8"/>
  <c r="Q90" i="8"/>
  <c r="P90" i="8"/>
  <c r="J90" i="8"/>
  <c r="I90" i="8"/>
  <c r="AE89" i="8"/>
  <c r="AD89" i="8"/>
  <c r="X89" i="8"/>
  <c r="W89" i="8"/>
  <c r="Q89" i="8"/>
  <c r="P89" i="8"/>
  <c r="J89" i="8"/>
  <c r="I89" i="8"/>
  <c r="AE88" i="8"/>
  <c r="AD88" i="8"/>
  <c r="X88" i="8"/>
  <c r="W88" i="8"/>
  <c r="Q88" i="8"/>
  <c r="P88" i="8"/>
  <c r="J88" i="8"/>
  <c r="I88" i="8"/>
  <c r="AE87" i="8"/>
  <c r="AD87" i="8"/>
  <c r="X87" i="8"/>
  <c r="W87" i="8"/>
  <c r="Q87" i="8"/>
  <c r="P87" i="8"/>
  <c r="J87" i="8"/>
  <c r="I87" i="8"/>
  <c r="AE86" i="8"/>
  <c r="AD86" i="8"/>
  <c r="X86" i="8"/>
  <c r="W86" i="8"/>
  <c r="Q86" i="8"/>
  <c r="P86" i="8"/>
  <c r="J86" i="8"/>
  <c r="I86" i="8"/>
  <c r="AE85" i="8"/>
  <c r="AD85" i="8"/>
  <c r="X85" i="8"/>
  <c r="W85" i="8"/>
  <c r="Q85" i="8"/>
  <c r="P85" i="8"/>
  <c r="J85" i="8"/>
  <c r="I85" i="8"/>
  <c r="AE84" i="8"/>
  <c r="AD84" i="8"/>
  <c r="X84" i="8"/>
  <c r="W84" i="8"/>
  <c r="Q84" i="8"/>
  <c r="P84" i="8"/>
  <c r="J84" i="8"/>
  <c r="I84" i="8"/>
  <c r="AE83" i="8"/>
  <c r="AD83" i="8"/>
  <c r="X83" i="8"/>
  <c r="W83" i="8"/>
  <c r="Q83" i="8"/>
  <c r="P83" i="8"/>
  <c r="J83" i="8"/>
  <c r="I83" i="8"/>
  <c r="AE82" i="8"/>
  <c r="AD82" i="8"/>
  <c r="X82" i="8"/>
  <c r="W82" i="8"/>
  <c r="Q82" i="8"/>
  <c r="P82" i="8"/>
  <c r="J82" i="8"/>
  <c r="I82" i="8"/>
  <c r="AE81" i="8"/>
  <c r="AD81" i="8"/>
  <c r="X81" i="8"/>
  <c r="W81" i="8"/>
  <c r="Q81" i="8"/>
  <c r="P81" i="8"/>
  <c r="J81" i="8"/>
  <c r="I81" i="8"/>
  <c r="AE80" i="8"/>
  <c r="AD80" i="8"/>
  <c r="X80" i="8"/>
  <c r="W80" i="8"/>
  <c r="AE79" i="8"/>
  <c r="AD79" i="8"/>
  <c r="X79" i="8"/>
  <c r="W79" i="8"/>
  <c r="AE78" i="8"/>
  <c r="AD78" i="8"/>
  <c r="X78" i="8"/>
  <c r="W78" i="8"/>
  <c r="Q78" i="8"/>
  <c r="P78" i="8"/>
  <c r="J78" i="8"/>
  <c r="I78" i="8"/>
  <c r="AE77" i="8"/>
  <c r="AD77" i="8"/>
  <c r="X77" i="8"/>
  <c r="W77" i="8"/>
  <c r="Q77" i="8"/>
  <c r="P77" i="8"/>
  <c r="J77" i="8"/>
  <c r="I77" i="8"/>
  <c r="AE76" i="8"/>
  <c r="AD76" i="8"/>
  <c r="X76" i="8"/>
  <c r="W76" i="8"/>
  <c r="Q76" i="8"/>
  <c r="P76" i="8"/>
  <c r="J76" i="8"/>
  <c r="I76" i="8"/>
  <c r="AE75" i="8"/>
  <c r="AD75" i="8"/>
  <c r="X75" i="8"/>
  <c r="W75" i="8"/>
  <c r="Q75" i="8"/>
  <c r="P75" i="8"/>
  <c r="J75" i="8"/>
  <c r="I75" i="8"/>
  <c r="AE73" i="8"/>
  <c r="AD73" i="8"/>
  <c r="X73" i="8"/>
  <c r="W73" i="8"/>
  <c r="Q73" i="8"/>
  <c r="P73" i="8"/>
  <c r="J73" i="8"/>
  <c r="I73" i="8"/>
  <c r="AE72" i="8"/>
  <c r="AD72" i="8"/>
  <c r="X72" i="8"/>
  <c r="W72" i="8"/>
  <c r="Q72" i="8"/>
  <c r="P72" i="8"/>
  <c r="J72" i="8"/>
  <c r="I72" i="8"/>
  <c r="AE71" i="8"/>
  <c r="AD71" i="8"/>
  <c r="X71" i="8"/>
  <c r="W71" i="8"/>
  <c r="Q71" i="8"/>
  <c r="P71" i="8"/>
  <c r="J71" i="8"/>
  <c r="I71" i="8"/>
  <c r="AE70" i="8"/>
  <c r="AD70" i="8"/>
  <c r="X70" i="8"/>
  <c r="W70" i="8"/>
  <c r="Q70" i="8"/>
  <c r="P70" i="8"/>
  <c r="J70" i="8"/>
  <c r="I70" i="8"/>
  <c r="AE69" i="8"/>
  <c r="AD69" i="8"/>
  <c r="X69" i="8"/>
  <c r="W69" i="8"/>
  <c r="Q69" i="8"/>
  <c r="P69" i="8"/>
  <c r="J69" i="8"/>
  <c r="I69" i="8"/>
  <c r="AE68" i="8"/>
  <c r="AD68" i="8"/>
  <c r="X68" i="8"/>
  <c r="W68" i="8"/>
  <c r="Q68" i="8"/>
  <c r="P68" i="8"/>
  <c r="J68" i="8"/>
  <c r="I68" i="8"/>
  <c r="AE67" i="8"/>
  <c r="AD67" i="8"/>
  <c r="X67" i="8"/>
  <c r="W67" i="8"/>
  <c r="Q67" i="8"/>
  <c r="P67" i="8"/>
  <c r="J67" i="8"/>
  <c r="I67" i="8"/>
  <c r="AE66" i="8"/>
  <c r="AD66" i="8"/>
  <c r="X66" i="8"/>
  <c r="W66" i="8"/>
  <c r="Q66" i="8"/>
  <c r="P66" i="8"/>
  <c r="J66" i="8"/>
  <c r="I66" i="8"/>
  <c r="AE65" i="8"/>
  <c r="AD65" i="8"/>
  <c r="X65" i="8"/>
  <c r="W65" i="8"/>
  <c r="Q65" i="8"/>
  <c r="P65" i="8"/>
  <c r="J65" i="8"/>
  <c r="I65" i="8"/>
  <c r="AE64" i="8"/>
  <c r="AD64" i="8"/>
  <c r="X64" i="8"/>
  <c r="W64" i="8"/>
  <c r="Q64" i="8"/>
  <c r="P64" i="8"/>
  <c r="J64" i="8"/>
  <c r="I64" i="8"/>
  <c r="AE63" i="8"/>
  <c r="AD63" i="8"/>
  <c r="X63" i="8"/>
  <c r="W63" i="8"/>
  <c r="Q63" i="8"/>
  <c r="P63" i="8"/>
  <c r="J63" i="8"/>
  <c r="I63" i="8"/>
  <c r="AE62" i="8"/>
  <c r="AD62" i="8"/>
  <c r="X62" i="8"/>
  <c r="W62" i="8"/>
  <c r="Q62" i="8"/>
  <c r="P62" i="8"/>
  <c r="J62" i="8"/>
  <c r="I62" i="8"/>
  <c r="AE61" i="8"/>
  <c r="AD61" i="8"/>
  <c r="X61" i="8"/>
  <c r="W61" i="8"/>
  <c r="Q61" i="8"/>
  <c r="P61" i="8"/>
  <c r="J61" i="8"/>
  <c r="I61" i="8"/>
  <c r="AE60" i="8"/>
  <c r="AD60" i="8"/>
  <c r="X60" i="8"/>
  <c r="W60" i="8"/>
  <c r="Q60" i="8"/>
  <c r="P60" i="8"/>
  <c r="J60" i="8"/>
  <c r="I60" i="8"/>
  <c r="AE59" i="8"/>
  <c r="AD59" i="8"/>
  <c r="X59" i="8"/>
  <c r="W59" i="8"/>
  <c r="Q59" i="8"/>
  <c r="P59" i="8"/>
  <c r="J59" i="8"/>
  <c r="I59" i="8"/>
  <c r="AE58" i="8"/>
  <c r="AD58" i="8"/>
  <c r="X58" i="8"/>
  <c r="W58" i="8"/>
  <c r="Q58" i="8"/>
  <c r="P58" i="8"/>
  <c r="J58" i="8"/>
  <c r="I58" i="8"/>
  <c r="AE57" i="8"/>
  <c r="AD57" i="8"/>
  <c r="X57" i="8"/>
  <c r="W57" i="8"/>
  <c r="Q57" i="8"/>
  <c r="P57" i="8"/>
  <c r="J57" i="8"/>
  <c r="I57" i="8"/>
  <c r="AE56" i="8"/>
  <c r="AD56" i="8"/>
  <c r="X56" i="8"/>
  <c r="W56" i="8"/>
  <c r="Q56" i="8"/>
  <c r="P56" i="8"/>
  <c r="J56" i="8"/>
  <c r="I56" i="8"/>
  <c r="AE55" i="8"/>
  <c r="AD55" i="8"/>
  <c r="X55" i="8"/>
  <c r="W55" i="8"/>
  <c r="Q55" i="8"/>
  <c r="P55" i="8"/>
  <c r="J55" i="8"/>
  <c r="I55" i="8"/>
  <c r="AE54" i="8"/>
  <c r="AD54" i="8"/>
  <c r="X54" i="8"/>
  <c r="W54" i="8"/>
  <c r="Q54" i="8"/>
  <c r="P54" i="8"/>
  <c r="J54" i="8"/>
  <c r="I54" i="8"/>
  <c r="AE53" i="8"/>
  <c r="AD53" i="8"/>
  <c r="X53" i="8"/>
  <c r="W53" i="8"/>
  <c r="Q53" i="8"/>
  <c r="P53" i="8"/>
  <c r="J53" i="8"/>
  <c r="I53" i="8"/>
  <c r="AE52" i="8"/>
  <c r="AD52" i="8"/>
  <c r="X52" i="8"/>
  <c r="W52" i="8"/>
  <c r="Q52" i="8"/>
  <c r="P52" i="8"/>
  <c r="J52" i="8"/>
  <c r="I52" i="8"/>
  <c r="AE51" i="8"/>
  <c r="AD51" i="8"/>
  <c r="X51" i="8"/>
  <c r="W51" i="8"/>
  <c r="Q51" i="8"/>
  <c r="P51" i="8"/>
  <c r="J51" i="8"/>
  <c r="I51" i="8"/>
  <c r="AE50" i="8"/>
  <c r="AD50" i="8"/>
  <c r="X50" i="8"/>
  <c r="W50" i="8"/>
  <c r="Q50" i="8"/>
  <c r="P50" i="8"/>
  <c r="J50" i="8"/>
  <c r="I50" i="8"/>
  <c r="AE49" i="8"/>
  <c r="AD49" i="8"/>
  <c r="X49" i="8"/>
  <c r="W49" i="8"/>
  <c r="Q49" i="8"/>
  <c r="P49" i="8"/>
  <c r="J49" i="8"/>
  <c r="I49" i="8"/>
  <c r="AE48" i="8"/>
  <c r="AD48" i="8"/>
  <c r="X48" i="8"/>
  <c r="W48" i="8"/>
  <c r="Q48" i="8"/>
  <c r="P48" i="8"/>
  <c r="J48" i="8"/>
  <c r="I48" i="8"/>
  <c r="AE47" i="8"/>
  <c r="AD47" i="8"/>
  <c r="X47" i="8"/>
  <c r="W47" i="8"/>
  <c r="Q47" i="8"/>
  <c r="P47" i="8"/>
  <c r="J47" i="8"/>
  <c r="I47" i="8"/>
  <c r="AE46" i="8"/>
  <c r="AD46" i="8"/>
  <c r="X46" i="8"/>
  <c r="W46" i="8"/>
  <c r="Q46" i="8"/>
  <c r="P46" i="8"/>
  <c r="J46" i="8"/>
  <c r="I46" i="8"/>
  <c r="AE45" i="8"/>
  <c r="AD45" i="8"/>
  <c r="X45" i="8"/>
  <c r="W45" i="8"/>
  <c r="Q45" i="8"/>
  <c r="P45" i="8"/>
  <c r="J45" i="8"/>
  <c r="I45" i="8"/>
  <c r="AE44" i="8"/>
  <c r="AD44" i="8"/>
  <c r="X44" i="8"/>
  <c r="W44" i="8"/>
  <c r="Q44" i="8"/>
  <c r="P44" i="8"/>
  <c r="J44" i="8"/>
  <c r="I44" i="8"/>
  <c r="X43" i="8"/>
  <c r="W43" i="8"/>
  <c r="Q43" i="8"/>
  <c r="P43" i="8"/>
  <c r="J43" i="8"/>
  <c r="I43" i="8"/>
  <c r="AE42" i="8"/>
  <c r="AD42" i="8"/>
  <c r="X42" i="8"/>
  <c r="W42" i="8"/>
  <c r="Q42" i="8"/>
  <c r="P42" i="8"/>
  <c r="J42" i="8"/>
  <c r="I42" i="8"/>
  <c r="AE41" i="8"/>
  <c r="AD41" i="8"/>
  <c r="X41" i="8"/>
  <c r="W41" i="8"/>
  <c r="Q41" i="8"/>
  <c r="P41" i="8"/>
  <c r="J41" i="8"/>
  <c r="I41" i="8"/>
  <c r="AE40" i="8"/>
  <c r="AD40" i="8"/>
  <c r="X40" i="8"/>
  <c r="W40" i="8"/>
  <c r="Q40" i="8"/>
  <c r="P40" i="8"/>
  <c r="J40" i="8"/>
  <c r="I40" i="8"/>
  <c r="AE39" i="8"/>
  <c r="AD39" i="8"/>
  <c r="AE38" i="8"/>
  <c r="AD38" i="8"/>
  <c r="X38" i="8"/>
  <c r="W38" i="8"/>
  <c r="Q38" i="8"/>
  <c r="P38" i="8"/>
  <c r="J38" i="8"/>
  <c r="I38" i="8"/>
  <c r="AE37" i="8"/>
  <c r="AD37" i="8"/>
  <c r="X37" i="8"/>
  <c r="W37" i="8"/>
  <c r="Q37" i="8"/>
  <c r="P37" i="8"/>
  <c r="J37" i="8"/>
  <c r="I37" i="8"/>
  <c r="AE36" i="8"/>
  <c r="AD36" i="8"/>
  <c r="X36" i="8"/>
  <c r="W36" i="8"/>
  <c r="Q36" i="8"/>
  <c r="P36" i="8"/>
  <c r="J36" i="8"/>
  <c r="I36" i="8"/>
  <c r="AE35" i="8"/>
  <c r="AD35" i="8"/>
  <c r="X35" i="8"/>
  <c r="W35" i="8"/>
  <c r="Q35" i="8"/>
  <c r="P35" i="8"/>
  <c r="J35" i="8"/>
  <c r="I35" i="8"/>
  <c r="AE34" i="8"/>
  <c r="AD34" i="8"/>
  <c r="X34" i="8"/>
  <c r="W34" i="8"/>
  <c r="Q34" i="8"/>
  <c r="P34" i="8"/>
  <c r="J34" i="8"/>
  <c r="I34" i="8"/>
  <c r="AE32" i="8"/>
  <c r="AD32" i="8"/>
  <c r="X32" i="8"/>
  <c r="W32" i="8"/>
  <c r="Q32" i="8"/>
  <c r="P32" i="8"/>
  <c r="AE31" i="8"/>
  <c r="AD31" i="8"/>
  <c r="X31" i="8"/>
  <c r="W31" i="8"/>
  <c r="Q31" i="8"/>
  <c r="P31" i="8"/>
  <c r="J31" i="8"/>
  <c r="I31" i="8"/>
  <c r="AE30" i="8"/>
  <c r="AD30" i="8"/>
  <c r="X30" i="8"/>
  <c r="W30" i="8"/>
  <c r="Q30" i="8"/>
  <c r="P30" i="8"/>
  <c r="J30" i="8"/>
  <c r="I30" i="8"/>
  <c r="AE29" i="8"/>
  <c r="AD29" i="8"/>
  <c r="X29" i="8"/>
  <c r="W29" i="8"/>
  <c r="Q29" i="8"/>
  <c r="P29" i="8"/>
  <c r="J29" i="8"/>
  <c r="I29" i="8"/>
  <c r="AE28" i="8"/>
  <c r="AD28" i="8"/>
  <c r="X28" i="8"/>
  <c r="W28" i="8"/>
  <c r="Q28" i="8"/>
  <c r="P28" i="8"/>
  <c r="J28" i="8"/>
  <c r="I28" i="8"/>
  <c r="AE27" i="8"/>
  <c r="AD27" i="8"/>
  <c r="X27" i="8"/>
  <c r="W27" i="8"/>
  <c r="Q27" i="8"/>
  <c r="P27" i="8"/>
  <c r="J27" i="8"/>
  <c r="I27" i="8"/>
  <c r="AE26" i="8"/>
  <c r="AD26" i="8"/>
  <c r="X26" i="8"/>
  <c r="W26" i="8"/>
  <c r="Q26" i="8"/>
  <c r="P26" i="8"/>
  <c r="J26" i="8"/>
  <c r="I26" i="8"/>
  <c r="AE25" i="8"/>
  <c r="AD25" i="8"/>
  <c r="X25" i="8"/>
  <c r="W25" i="8"/>
  <c r="Q25" i="8"/>
  <c r="P25" i="8"/>
  <c r="J25" i="8"/>
  <c r="I25" i="8"/>
  <c r="AE24" i="8"/>
  <c r="AD24" i="8"/>
  <c r="X24" i="8"/>
  <c r="W24" i="8"/>
  <c r="Q24" i="8"/>
  <c r="P24" i="8"/>
  <c r="J24" i="8"/>
  <c r="I24" i="8"/>
  <c r="AE23" i="8"/>
  <c r="AD23" i="8"/>
  <c r="X23" i="8"/>
  <c r="W23" i="8"/>
  <c r="Q23" i="8"/>
  <c r="P23" i="8"/>
  <c r="J23" i="8"/>
  <c r="I23" i="8"/>
  <c r="AE22" i="8"/>
  <c r="AD22" i="8"/>
  <c r="X22" i="8"/>
  <c r="W22" i="8"/>
  <c r="Q22" i="8"/>
  <c r="P22" i="8"/>
  <c r="J22" i="8"/>
  <c r="I22" i="8"/>
  <c r="AE21" i="8"/>
  <c r="AD21" i="8"/>
  <c r="X21" i="8"/>
  <c r="W21" i="8"/>
  <c r="Q21" i="8"/>
  <c r="P21" i="8"/>
  <c r="J21" i="8"/>
  <c r="I21" i="8"/>
  <c r="AE20" i="8"/>
  <c r="AD20" i="8"/>
  <c r="X20" i="8"/>
  <c r="W20" i="8"/>
  <c r="Q20" i="8"/>
  <c r="P20" i="8"/>
  <c r="J20" i="8"/>
  <c r="I20" i="8"/>
  <c r="AE19" i="8"/>
  <c r="AD19" i="8"/>
  <c r="X19" i="8"/>
  <c r="W19" i="8"/>
  <c r="Q19" i="8"/>
  <c r="P19" i="8"/>
  <c r="J19" i="8"/>
  <c r="I19" i="8"/>
  <c r="AE18" i="8"/>
  <c r="AD18" i="8"/>
  <c r="X18" i="8"/>
  <c r="W18" i="8"/>
  <c r="Q18" i="8"/>
  <c r="P18" i="8"/>
  <c r="J18" i="8"/>
  <c r="I18" i="8"/>
  <c r="AE17" i="8"/>
  <c r="AD17" i="8"/>
  <c r="X17" i="8"/>
  <c r="W17" i="8"/>
  <c r="Q17" i="8"/>
  <c r="P17" i="8"/>
  <c r="J17" i="8"/>
  <c r="I17" i="8"/>
  <c r="AE16" i="8"/>
  <c r="AD16" i="8"/>
  <c r="X16" i="8"/>
  <c r="W16" i="8"/>
  <c r="Q16" i="8"/>
  <c r="P16" i="8"/>
  <c r="J16" i="8"/>
  <c r="I16" i="8"/>
  <c r="AE15" i="8"/>
  <c r="AD15" i="8"/>
  <c r="X15" i="8"/>
  <c r="W15" i="8"/>
  <c r="Q15" i="8"/>
  <c r="P15" i="8"/>
  <c r="J15" i="8"/>
  <c r="I15" i="8"/>
  <c r="AE14" i="8"/>
  <c r="AD14" i="8"/>
  <c r="X14" i="8"/>
  <c r="W14" i="8"/>
  <c r="Q14" i="8"/>
  <c r="P14" i="8"/>
  <c r="J14" i="8"/>
  <c r="I14" i="8"/>
  <c r="AE13" i="8"/>
  <c r="AD13" i="8"/>
  <c r="X13" i="8"/>
  <c r="W13" i="8"/>
  <c r="Q13" i="8"/>
  <c r="P13" i="8"/>
  <c r="J13" i="8"/>
  <c r="I13" i="8"/>
  <c r="AE12" i="8"/>
  <c r="AD12" i="8"/>
  <c r="X12" i="8"/>
  <c r="W12" i="8"/>
  <c r="Q12" i="8"/>
  <c r="P12" i="8"/>
  <c r="J12" i="8"/>
  <c r="I12" i="8"/>
  <c r="AE11" i="8"/>
  <c r="AD11" i="8"/>
  <c r="X11" i="8"/>
  <c r="W11" i="8"/>
  <c r="Q11" i="8"/>
  <c r="P11" i="8"/>
  <c r="J11" i="8"/>
  <c r="I11" i="8"/>
  <c r="AE10" i="8"/>
  <c r="AD10" i="8"/>
  <c r="X10" i="8"/>
  <c r="W10" i="8"/>
  <c r="Q10" i="8"/>
  <c r="P10" i="8"/>
  <c r="J10" i="8"/>
  <c r="I10" i="8"/>
  <c r="AE9" i="8"/>
  <c r="AD9" i="8"/>
  <c r="X9" i="8"/>
  <c r="W9" i="8"/>
  <c r="Q9" i="8"/>
  <c r="P9" i="8"/>
  <c r="J9" i="8"/>
  <c r="I9" i="8"/>
  <c r="AE8" i="8"/>
  <c r="AD8" i="8"/>
  <c r="X8" i="8"/>
  <c r="W8" i="8"/>
  <c r="Q8" i="8"/>
  <c r="P8" i="8"/>
  <c r="J8" i="8"/>
  <c r="I8" i="8"/>
  <c r="AE7" i="8"/>
  <c r="AD7" i="8"/>
  <c r="X7" i="8"/>
  <c r="W7" i="8"/>
  <c r="Q7" i="8"/>
  <c r="P7" i="8"/>
  <c r="J7" i="8"/>
  <c r="I7" i="8"/>
  <c r="AE6" i="8"/>
  <c r="AD6" i="8"/>
  <c r="X6" i="8"/>
  <c r="W6" i="8"/>
  <c r="Q6" i="8"/>
  <c r="P6" i="8"/>
  <c r="J6" i="8"/>
  <c r="I6" i="8"/>
  <c r="AE5" i="8"/>
  <c r="AD5" i="8"/>
  <c r="X5" i="8"/>
  <c r="W5" i="8"/>
  <c r="Q5" i="8"/>
  <c r="P5" i="8"/>
  <c r="J5" i="8"/>
  <c r="I5" i="8"/>
  <c r="C17" i="6"/>
  <c r="AE21" i="6"/>
  <c r="AG18" i="6"/>
  <c r="AG17" i="6"/>
  <c r="AG14" i="6"/>
  <c r="P17" i="6"/>
  <c r="P16" i="6"/>
  <c r="P15" i="6"/>
  <c r="P14" i="6"/>
  <c r="P13" i="6"/>
  <c r="AG21" i="6" s="1"/>
  <c r="P12" i="6"/>
  <c r="P11" i="6"/>
  <c r="P10" i="6"/>
  <c r="AG20" i="6" s="1"/>
  <c r="P9" i="6"/>
  <c r="AG19" i="6" s="1"/>
  <c r="P8" i="6"/>
  <c r="P7" i="6"/>
  <c r="P6" i="6"/>
  <c r="AG16" i="6" s="1"/>
  <c r="P5" i="6"/>
  <c r="AG15" i="6" s="1"/>
  <c r="P4" i="6"/>
  <c r="O17" i="6"/>
  <c r="O16" i="6"/>
  <c r="O15" i="6"/>
  <c r="O14" i="6"/>
  <c r="O13" i="6"/>
  <c r="O12" i="6"/>
  <c r="O11" i="6"/>
  <c r="AF21" i="6" s="1"/>
  <c r="O10" i="6"/>
  <c r="AF20" i="6" s="1"/>
  <c r="O9" i="6"/>
  <c r="O8" i="6"/>
  <c r="AF18" i="6" s="1"/>
  <c r="O7" i="6"/>
  <c r="AF17" i="6" s="1"/>
  <c r="O6" i="6"/>
  <c r="AF16" i="6" s="1"/>
  <c r="O5" i="6"/>
  <c r="O4" i="6"/>
  <c r="AF14" i="6" s="1"/>
  <c r="D132" i="5"/>
  <c r="C132" i="5"/>
  <c r="B132" i="5"/>
  <c r="AH51" i="7"/>
  <c r="AG51" i="7"/>
  <c r="AF51" i="7"/>
  <c r="AH50" i="7"/>
  <c r="AG50" i="7"/>
  <c r="AF50" i="7"/>
  <c r="O48" i="7"/>
  <c r="N48" i="7"/>
  <c r="M48" i="7"/>
  <c r="J48" i="7"/>
  <c r="G48" i="7"/>
  <c r="E48" i="7"/>
  <c r="O47" i="7"/>
  <c r="N47" i="7"/>
  <c r="M47" i="7"/>
  <c r="J47" i="7"/>
  <c r="G47" i="7"/>
  <c r="E47" i="7"/>
  <c r="O45" i="7"/>
  <c r="N45" i="7"/>
  <c r="M45" i="7"/>
  <c r="J45" i="7"/>
  <c r="G45" i="7"/>
  <c r="E45" i="7"/>
  <c r="O44" i="7"/>
  <c r="N44" i="7"/>
  <c r="M44" i="7"/>
  <c r="J44" i="7"/>
  <c r="G44" i="7"/>
  <c r="E44" i="7"/>
  <c r="O42" i="7"/>
  <c r="N42" i="7"/>
  <c r="M42" i="7"/>
  <c r="J42" i="7"/>
  <c r="G42" i="7"/>
  <c r="E42" i="7"/>
  <c r="O41" i="7"/>
  <c r="N41" i="7"/>
  <c r="M41" i="7"/>
  <c r="J41" i="7"/>
  <c r="G41" i="7"/>
  <c r="E41" i="7"/>
  <c r="O39" i="7"/>
  <c r="N39" i="7"/>
  <c r="M39" i="7"/>
  <c r="J39" i="7"/>
  <c r="G39" i="7"/>
  <c r="E39" i="7"/>
  <c r="O38" i="7"/>
  <c r="N38" i="7"/>
  <c r="M38" i="7"/>
  <c r="J38" i="7"/>
  <c r="G38" i="7"/>
  <c r="E38" i="7"/>
  <c r="O36" i="7"/>
  <c r="N36" i="7"/>
  <c r="M36" i="7"/>
  <c r="J36" i="7"/>
  <c r="G36" i="7"/>
  <c r="E36" i="7"/>
  <c r="O35" i="7"/>
  <c r="N35" i="7"/>
  <c r="M35" i="7"/>
  <c r="J35" i="7"/>
  <c r="G35" i="7"/>
  <c r="E35" i="7"/>
  <c r="O33" i="7"/>
  <c r="N33" i="7"/>
  <c r="M33" i="7"/>
  <c r="J33" i="7"/>
  <c r="G33" i="7"/>
  <c r="E33" i="7"/>
  <c r="O32" i="7"/>
  <c r="N32" i="7"/>
  <c r="M32" i="7"/>
  <c r="J32" i="7"/>
  <c r="G32" i="7"/>
  <c r="E32" i="7"/>
  <c r="O24" i="7"/>
  <c r="M24" i="7"/>
  <c r="J24" i="7"/>
  <c r="G24" i="7"/>
  <c r="E24" i="7"/>
  <c r="O23" i="7"/>
  <c r="M23" i="7"/>
  <c r="J23" i="7"/>
  <c r="G23" i="7"/>
  <c r="E23" i="7"/>
  <c r="O18" i="7"/>
  <c r="M18" i="7"/>
  <c r="J18" i="7"/>
  <c r="G18" i="7"/>
  <c r="E18" i="7"/>
  <c r="O17" i="7"/>
  <c r="M17" i="7"/>
  <c r="J17" i="7"/>
  <c r="G17" i="7"/>
  <c r="E17" i="7"/>
  <c r="O15" i="7"/>
  <c r="O14" i="7"/>
  <c r="O12" i="7"/>
  <c r="O11" i="7"/>
  <c r="O9" i="7"/>
  <c r="O8" i="7"/>
  <c r="AE20" i="6"/>
  <c r="AE19" i="6"/>
  <c r="AE18" i="6"/>
  <c r="AE17" i="6"/>
  <c r="W17" i="6"/>
  <c r="U17" i="6"/>
  <c r="S17" i="6"/>
  <c r="AE16" i="6"/>
  <c r="W16" i="6"/>
  <c r="U16" i="6"/>
  <c r="S16" i="6"/>
  <c r="AE15" i="6"/>
  <c r="W15" i="6"/>
  <c r="U15" i="6"/>
  <c r="S15" i="6"/>
  <c r="AE14" i="6"/>
  <c r="W14" i="6"/>
  <c r="U14" i="6"/>
  <c r="S14" i="6"/>
  <c r="AF19" i="6"/>
  <c r="T17" i="6"/>
  <c r="T16" i="6"/>
  <c r="AF15" i="6"/>
  <c r="T15" i="6"/>
  <c r="T14" i="6"/>
  <c r="R126" i="5"/>
  <c r="Q126" i="5"/>
  <c r="P63" i="4"/>
  <c r="O63" i="4"/>
  <c r="O99" i="4" s="1"/>
  <c r="P51" i="4"/>
  <c r="O51" i="4"/>
  <c r="P27" i="4"/>
  <c r="P84" i="4" s="1"/>
  <c r="P15" i="4"/>
  <c r="O27" i="4"/>
  <c r="O15" i="4"/>
  <c r="P73" i="4"/>
  <c r="P72" i="4"/>
  <c r="P71" i="4"/>
  <c r="P70" i="4"/>
  <c r="P69" i="4"/>
  <c r="P68" i="4"/>
  <c r="P67" i="4"/>
  <c r="P66" i="4"/>
  <c r="P65" i="4"/>
  <c r="P99" i="4"/>
  <c r="P37" i="4"/>
  <c r="P36" i="4"/>
  <c r="P35" i="4"/>
  <c r="P34" i="4"/>
  <c r="P33" i="4"/>
  <c r="P32" i="4"/>
  <c r="P31" i="4"/>
  <c r="P30" i="4"/>
  <c r="P29" i="4"/>
  <c r="S38" i="5"/>
  <c r="V124" i="5"/>
  <c r="V123" i="5"/>
  <c r="V122" i="5"/>
  <c r="V121" i="5"/>
  <c r="V120" i="5"/>
  <c r="V119" i="5"/>
  <c r="V118" i="5"/>
  <c r="V117" i="5"/>
  <c r="V116" i="5"/>
  <c r="V115" i="5"/>
  <c r="V114" i="5"/>
  <c r="V113" i="5"/>
  <c r="V112" i="5"/>
  <c r="V111" i="5"/>
  <c r="V110" i="5"/>
  <c r="V109" i="5"/>
  <c r="V108" i="5"/>
  <c r="V107" i="5"/>
  <c r="V106" i="5"/>
  <c r="V105" i="5"/>
  <c r="V104" i="5"/>
  <c r="V103" i="5"/>
  <c r="V102" i="5"/>
  <c r="V101" i="5"/>
  <c r="V100" i="5"/>
  <c r="V99" i="5"/>
  <c r="V98" i="5"/>
  <c r="V97" i="5"/>
  <c r="V96" i="5"/>
  <c r="V95" i="5"/>
  <c r="V94" i="5"/>
  <c r="V93" i="5"/>
  <c r="V92" i="5"/>
  <c r="V91" i="5"/>
  <c r="V90" i="5"/>
  <c r="V89" i="5"/>
  <c r="V88" i="5"/>
  <c r="V87" i="5"/>
  <c r="V86" i="5"/>
  <c r="V85" i="5"/>
  <c r="V84" i="5"/>
  <c r="V83" i="5"/>
  <c r="V82" i="5"/>
  <c r="V81" i="5"/>
  <c r="V80" i="5"/>
  <c r="V79" i="5"/>
  <c r="V78" i="5"/>
  <c r="U75" i="5"/>
  <c r="U74" i="5"/>
  <c r="U73" i="5"/>
  <c r="U72" i="5"/>
  <c r="U71" i="5"/>
  <c r="U70" i="5"/>
  <c r="U69" i="5"/>
  <c r="U68" i="5"/>
  <c r="U67" i="5"/>
  <c r="U66" i="5"/>
  <c r="U65" i="5"/>
  <c r="F54" i="5"/>
  <c r="G53" i="5"/>
  <c r="C53" i="5"/>
  <c r="B53" i="5"/>
  <c r="G52" i="5"/>
  <c r="F52" i="5"/>
  <c r="C52" i="5"/>
  <c r="B52" i="5"/>
  <c r="G51" i="5"/>
  <c r="F51" i="5"/>
  <c r="C51" i="5"/>
  <c r="B51" i="5"/>
  <c r="G50" i="5"/>
  <c r="F50" i="5"/>
  <c r="C50" i="5"/>
  <c r="B50" i="5"/>
  <c r="G49" i="5"/>
  <c r="F49" i="5"/>
  <c r="C49" i="5"/>
  <c r="B49" i="5"/>
  <c r="G48" i="5"/>
  <c r="F48" i="5"/>
  <c r="C48" i="5"/>
  <c r="B48" i="5"/>
  <c r="G47" i="5"/>
  <c r="F47" i="5"/>
  <c r="C47" i="5"/>
  <c r="B47" i="5"/>
  <c r="G46" i="5"/>
  <c r="F46" i="5"/>
  <c r="C46" i="5"/>
  <c r="B46" i="5"/>
  <c r="G45" i="5"/>
  <c r="F45" i="5"/>
  <c r="C45" i="5"/>
  <c r="B45" i="5"/>
  <c r="G44" i="5"/>
  <c r="F44" i="5"/>
  <c r="C44" i="5"/>
  <c r="B44" i="5"/>
  <c r="G43" i="5"/>
  <c r="F43" i="5"/>
  <c r="C43" i="5"/>
  <c r="B43" i="5"/>
  <c r="G42" i="5"/>
  <c r="F42" i="5"/>
  <c r="C42" i="5"/>
  <c r="B42" i="5"/>
  <c r="G19" i="5"/>
  <c r="F19" i="5"/>
  <c r="E19" i="5"/>
  <c r="D19" i="5"/>
  <c r="C19" i="5"/>
  <c r="B19" i="5"/>
  <c r="W15" i="5"/>
  <c r="V15" i="5"/>
  <c r="U15" i="5"/>
  <c r="T15" i="5"/>
  <c r="S15" i="5"/>
  <c r="R15" i="5"/>
  <c r="W3" i="5"/>
  <c r="V3" i="5"/>
  <c r="U3" i="5"/>
  <c r="T3" i="5"/>
  <c r="S3" i="5"/>
  <c r="R3" i="5"/>
  <c r="N99" i="4"/>
  <c r="M99" i="4"/>
  <c r="L99" i="4"/>
  <c r="H99" i="4"/>
  <c r="N97" i="4"/>
  <c r="M97" i="4"/>
  <c r="H97" i="4"/>
  <c r="N96" i="4"/>
  <c r="M96" i="4"/>
  <c r="H96" i="4"/>
  <c r="N95" i="4"/>
  <c r="M95" i="4"/>
  <c r="H95" i="4"/>
  <c r="N94" i="4"/>
  <c r="M94" i="4"/>
  <c r="H94" i="4"/>
  <c r="N93" i="4"/>
  <c r="M93" i="4"/>
  <c r="H93" i="4"/>
  <c r="N92" i="4"/>
  <c r="M92" i="4"/>
  <c r="H92" i="4"/>
  <c r="N91" i="4"/>
  <c r="M91" i="4"/>
  <c r="H91" i="4"/>
  <c r="N90" i="4"/>
  <c r="M90" i="4"/>
  <c r="H90" i="4"/>
  <c r="N89" i="4"/>
  <c r="M89" i="4"/>
  <c r="H89" i="4"/>
  <c r="N87" i="4"/>
  <c r="M87" i="4"/>
  <c r="L87" i="4"/>
  <c r="H87" i="4"/>
  <c r="N85" i="4"/>
  <c r="M85" i="4"/>
  <c r="H85" i="4"/>
  <c r="N84" i="4"/>
  <c r="M84" i="4"/>
  <c r="H84" i="4"/>
  <c r="N83" i="4"/>
  <c r="M83" i="4"/>
  <c r="H83" i="4"/>
  <c r="N82" i="4"/>
  <c r="M82" i="4"/>
  <c r="H82" i="4"/>
  <c r="N81" i="4"/>
  <c r="M81" i="4"/>
  <c r="H81" i="4"/>
  <c r="N80" i="4"/>
  <c r="M80" i="4"/>
  <c r="H80" i="4"/>
  <c r="N79" i="4"/>
  <c r="M79" i="4"/>
  <c r="H79" i="4"/>
  <c r="N78" i="4"/>
  <c r="M78" i="4"/>
  <c r="H78" i="4"/>
  <c r="N77" i="4"/>
  <c r="M77" i="4"/>
  <c r="H77" i="4"/>
  <c r="N75" i="4"/>
  <c r="M75" i="4"/>
  <c r="J75" i="4"/>
  <c r="I75" i="4"/>
  <c r="H75" i="4"/>
  <c r="G75" i="4"/>
  <c r="G74" i="4"/>
  <c r="O73" i="4"/>
  <c r="N73" i="4"/>
  <c r="M73" i="4"/>
  <c r="J73" i="4"/>
  <c r="I73" i="4"/>
  <c r="H73" i="4"/>
  <c r="G73" i="4"/>
  <c r="O72" i="4"/>
  <c r="N72" i="4"/>
  <c r="M72" i="4"/>
  <c r="J72" i="4"/>
  <c r="I72" i="4"/>
  <c r="H72" i="4"/>
  <c r="G72" i="4"/>
  <c r="O71" i="4"/>
  <c r="N71" i="4"/>
  <c r="M71" i="4"/>
  <c r="J71" i="4"/>
  <c r="I71" i="4"/>
  <c r="H71" i="4"/>
  <c r="G71" i="4"/>
  <c r="O70" i="4"/>
  <c r="N70" i="4"/>
  <c r="M70" i="4"/>
  <c r="J70" i="4"/>
  <c r="I70" i="4"/>
  <c r="H70" i="4"/>
  <c r="G70" i="4"/>
  <c r="O69" i="4"/>
  <c r="N69" i="4"/>
  <c r="M69" i="4"/>
  <c r="J69" i="4"/>
  <c r="I69" i="4"/>
  <c r="H69" i="4"/>
  <c r="G69" i="4"/>
  <c r="O68" i="4"/>
  <c r="N68" i="4"/>
  <c r="M68" i="4"/>
  <c r="J68" i="4"/>
  <c r="I68" i="4"/>
  <c r="H68" i="4"/>
  <c r="G68" i="4"/>
  <c r="O67" i="4"/>
  <c r="N67" i="4"/>
  <c r="M67" i="4"/>
  <c r="J67" i="4"/>
  <c r="I67" i="4"/>
  <c r="H67" i="4"/>
  <c r="G67" i="4"/>
  <c r="O66" i="4"/>
  <c r="N66" i="4"/>
  <c r="M66" i="4"/>
  <c r="J66" i="4"/>
  <c r="I66" i="4"/>
  <c r="H66" i="4"/>
  <c r="G66" i="4"/>
  <c r="B66" i="4"/>
  <c r="O65" i="4"/>
  <c r="N65" i="4"/>
  <c r="M65" i="4"/>
  <c r="J65" i="4"/>
  <c r="I65" i="4"/>
  <c r="H65" i="4"/>
  <c r="G65" i="4"/>
  <c r="N39" i="4"/>
  <c r="M39" i="4"/>
  <c r="H39" i="4"/>
  <c r="O37" i="4"/>
  <c r="N37" i="4"/>
  <c r="M37" i="4"/>
  <c r="H37" i="4"/>
  <c r="O36" i="4"/>
  <c r="N36" i="4"/>
  <c r="M36" i="4"/>
  <c r="H36" i="4"/>
  <c r="O35" i="4"/>
  <c r="N35" i="4"/>
  <c r="M35" i="4"/>
  <c r="H35" i="4"/>
  <c r="O34" i="4"/>
  <c r="N34" i="4"/>
  <c r="M34" i="4"/>
  <c r="O33" i="4"/>
  <c r="N33" i="4"/>
  <c r="M33" i="4"/>
  <c r="O32" i="4"/>
  <c r="N32" i="4"/>
  <c r="M32" i="4"/>
  <c r="H32" i="4"/>
  <c r="O31" i="4"/>
  <c r="N31" i="4"/>
  <c r="M31" i="4"/>
  <c r="H31" i="4"/>
  <c r="O30" i="4"/>
  <c r="N30" i="4"/>
  <c r="M30" i="4"/>
  <c r="H30" i="4"/>
  <c r="O29" i="4"/>
  <c r="N29" i="4"/>
  <c r="M29" i="4"/>
  <c r="H29" i="4"/>
  <c r="O87" i="4"/>
  <c r="O39" i="4"/>
  <c r="N318" i="3"/>
  <c r="M318" i="3"/>
  <c r="J318" i="3"/>
  <c r="I318" i="3"/>
  <c r="F318" i="3"/>
  <c r="N317" i="3"/>
  <c r="M317" i="3"/>
  <c r="J317" i="3"/>
  <c r="I317" i="3"/>
  <c r="F317" i="3"/>
  <c r="N315" i="3"/>
  <c r="M315" i="3"/>
  <c r="J315" i="3"/>
  <c r="I315" i="3"/>
  <c r="F315" i="3"/>
  <c r="N314" i="3"/>
  <c r="M314" i="3"/>
  <c r="J314" i="3"/>
  <c r="I314" i="3"/>
  <c r="F314" i="3"/>
  <c r="N313" i="3"/>
  <c r="M313" i="3"/>
  <c r="J313" i="3"/>
  <c r="I313" i="3"/>
  <c r="F313" i="3"/>
  <c r="N213" i="3"/>
  <c r="M213" i="3"/>
  <c r="J213" i="3"/>
  <c r="I213" i="3"/>
  <c r="F213" i="3"/>
  <c r="N212" i="3"/>
  <c r="M212" i="3"/>
  <c r="J212" i="3"/>
  <c r="I212" i="3"/>
  <c r="F212" i="3"/>
  <c r="N211" i="3"/>
  <c r="M211" i="3"/>
  <c r="J211" i="3"/>
  <c r="I211" i="3"/>
  <c r="F211" i="3"/>
  <c r="N210" i="3"/>
  <c r="M210" i="3"/>
  <c r="J210" i="3"/>
  <c r="I210" i="3"/>
  <c r="F210" i="3"/>
  <c r="N209" i="3"/>
  <c r="M209" i="3"/>
  <c r="J209" i="3"/>
  <c r="I209" i="3"/>
  <c r="F209" i="3"/>
  <c r="N208" i="3"/>
  <c r="M208" i="3"/>
  <c r="J208" i="3"/>
  <c r="I208" i="3"/>
  <c r="F208" i="3"/>
  <c r="N207" i="3"/>
  <c r="M207" i="3"/>
  <c r="J207" i="3"/>
  <c r="I207" i="3"/>
  <c r="F207" i="3"/>
  <c r="Q81" i="2"/>
  <c r="Q80" i="2"/>
  <c r="R81" i="2"/>
  <c r="N101" i="2" s="1"/>
  <c r="R80" i="2"/>
  <c r="L100" i="2" s="1"/>
  <c r="O29" i="2"/>
  <c r="O30" i="2" s="1"/>
  <c r="P8" i="2"/>
  <c r="P18" i="2" s="1"/>
  <c r="P7" i="2"/>
  <c r="P5" i="2"/>
  <c r="P15" i="2" s="1"/>
  <c r="P6" i="2"/>
  <c r="O8" i="2"/>
  <c r="O18" i="2" s="1"/>
  <c r="O7" i="2"/>
  <c r="O6" i="2"/>
  <c r="O5" i="2"/>
  <c r="O15" i="2" s="1"/>
  <c r="N107" i="3"/>
  <c r="M107" i="3"/>
  <c r="J107" i="3"/>
  <c r="I107" i="3"/>
  <c r="F107" i="3"/>
  <c r="N106" i="3"/>
  <c r="M106" i="3"/>
  <c r="J106" i="3"/>
  <c r="I106" i="3"/>
  <c r="F106" i="3"/>
  <c r="N105" i="3"/>
  <c r="M105" i="3"/>
  <c r="J105" i="3"/>
  <c r="I105" i="3"/>
  <c r="F105" i="3"/>
  <c r="N104" i="3"/>
  <c r="M104" i="3"/>
  <c r="J104" i="3"/>
  <c r="I104" i="3"/>
  <c r="F104" i="3"/>
  <c r="N103" i="3"/>
  <c r="M103" i="3"/>
  <c r="J103" i="3"/>
  <c r="I103" i="3"/>
  <c r="F103" i="3"/>
  <c r="N102" i="3"/>
  <c r="M102" i="3"/>
  <c r="J102" i="3"/>
  <c r="I102" i="3"/>
  <c r="F102" i="3"/>
  <c r="N101" i="3"/>
  <c r="M101" i="3"/>
  <c r="J101" i="3"/>
  <c r="I101" i="3"/>
  <c r="F101" i="3"/>
  <c r="N310" i="3"/>
  <c r="M310" i="3"/>
  <c r="J310" i="3"/>
  <c r="I310" i="3"/>
  <c r="F310" i="3"/>
  <c r="N309" i="3"/>
  <c r="M309" i="3"/>
  <c r="J309" i="3"/>
  <c r="I309" i="3"/>
  <c r="F309" i="3"/>
  <c r="N307" i="3"/>
  <c r="M307" i="3"/>
  <c r="J307" i="3"/>
  <c r="I307" i="3"/>
  <c r="F307" i="3"/>
  <c r="N306" i="3"/>
  <c r="M306" i="3"/>
  <c r="J306" i="3"/>
  <c r="I306" i="3"/>
  <c r="F306" i="3"/>
  <c r="N305" i="3"/>
  <c r="M305" i="3"/>
  <c r="J305" i="3"/>
  <c r="I305" i="3"/>
  <c r="F305" i="3"/>
  <c r="N303" i="3"/>
  <c r="M303" i="3"/>
  <c r="J303" i="3"/>
  <c r="I303" i="3"/>
  <c r="F303" i="3"/>
  <c r="N302" i="3"/>
  <c r="M302" i="3"/>
  <c r="J302" i="3"/>
  <c r="I302" i="3"/>
  <c r="F302" i="3"/>
  <c r="N301" i="3"/>
  <c r="M301" i="3"/>
  <c r="J301" i="3"/>
  <c r="I301" i="3"/>
  <c r="F301" i="3"/>
  <c r="N299" i="3"/>
  <c r="M299" i="3"/>
  <c r="J299" i="3"/>
  <c r="I299" i="3"/>
  <c r="F299" i="3"/>
  <c r="N298" i="3"/>
  <c r="M298" i="3"/>
  <c r="J298" i="3"/>
  <c r="I298" i="3"/>
  <c r="F298" i="3"/>
  <c r="N297" i="3"/>
  <c r="M297" i="3"/>
  <c r="J297" i="3"/>
  <c r="I297" i="3"/>
  <c r="F297" i="3"/>
  <c r="N295" i="3"/>
  <c r="M295" i="3"/>
  <c r="J295" i="3"/>
  <c r="I295" i="3"/>
  <c r="F295" i="3"/>
  <c r="N294" i="3"/>
  <c r="M294" i="3"/>
  <c r="J294" i="3"/>
  <c r="I294" i="3"/>
  <c r="F294" i="3"/>
  <c r="N293" i="3"/>
  <c r="M293" i="3"/>
  <c r="J293" i="3"/>
  <c r="I293" i="3"/>
  <c r="F293" i="3"/>
  <c r="N291" i="3"/>
  <c r="M291" i="3"/>
  <c r="J291" i="3"/>
  <c r="I291" i="3"/>
  <c r="F291" i="3"/>
  <c r="N290" i="3"/>
  <c r="M290" i="3"/>
  <c r="J290" i="3"/>
  <c r="I290" i="3"/>
  <c r="F290" i="3"/>
  <c r="N289" i="3"/>
  <c r="M289" i="3"/>
  <c r="J289" i="3"/>
  <c r="I289" i="3"/>
  <c r="F289" i="3"/>
  <c r="N287" i="3"/>
  <c r="M287" i="3"/>
  <c r="J287" i="3"/>
  <c r="I287" i="3"/>
  <c r="F287" i="3"/>
  <c r="N286" i="3"/>
  <c r="M286" i="3"/>
  <c r="J286" i="3"/>
  <c r="I286" i="3"/>
  <c r="F286" i="3"/>
  <c r="N285" i="3"/>
  <c r="M285" i="3"/>
  <c r="J285" i="3"/>
  <c r="I285" i="3"/>
  <c r="F285" i="3"/>
  <c r="N283" i="3"/>
  <c r="M283" i="3"/>
  <c r="J283" i="3"/>
  <c r="I283" i="3"/>
  <c r="F283" i="3"/>
  <c r="N282" i="3"/>
  <c r="M282" i="3"/>
  <c r="J282" i="3"/>
  <c r="I282" i="3"/>
  <c r="F282" i="3"/>
  <c r="N281" i="3"/>
  <c r="M281" i="3"/>
  <c r="J281" i="3"/>
  <c r="I281" i="3"/>
  <c r="F281" i="3"/>
  <c r="N279" i="3"/>
  <c r="M279" i="3"/>
  <c r="J279" i="3"/>
  <c r="I279" i="3"/>
  <c r="F279" i="3"/>
  <c r="N278" i="3"/>
  <c r="M278" i="3"/>
  <c r="J278" i="3"/>
  <c r="I278" i="3"/>
  <c r="F278" i="3"/>
  <c r="N277" i="3"/>
  <c r="M277" i="3"/>
  <c r="J277" i="3"/>
  <c r="I277" i="3"/>
  <c r="F277" i="3"/>
  <c r="N275" i="3"/>
  <c r="M275" i="3"/>
  <c r="J275" i="3"/>
  <c r="I275" i="3"/>
  <c r="F275" i="3"/>
  <c r="N274" i="3"/>
  <c r="M274" i="3"/>
  <c r="J274" i="3"/>
  <c r="I274" i="3"/>
  <c r="F274" i="3"/>
  <c r="N273" i="3"/>
  <c r="M273" i="3"/>
  <c r="J273" i="3"/>
  <c r="I273" i="3"/>
  <c r="F273" i="3"/>
  <c r="N271" i="3"/>
  <c r="M271" i="3"/>
  <c r="J271" i="3"/>
  <c r="I271" i="3"/>
  <c r="F271" i="3"/>
  <c r="N270" i="3"/>
  <c r="M270" i="3"/>
  <c r="J270" i="3"/>
  <c r="I270" i="3"/>
  <c r="F270" i="3"/>
  <c r="N269" i="3"/>
  <c r="M269" i="3"/>
  <c r="J269" i="3"/>
  <c r="I269" i="3"/>
  <c r="F269" i="3"/>
  <c r="N267" i="3"/>
  <c r="M267" i="3"/>
  <c r="J267" i="3"/>
  <c r="I267" i="3"/>
  <c r="F267" i="3"/>
  <c r="N266" i="3"/>
  <c r="M266" i="3"/>
  <c r="J266" i="3"/>
  <c r="I266" i="3"/>
  <c r="F266" i="3"/>
  <c r="N265" i="3"/>
  <c r="M265" i="3"/>
  <c r="J265" i="3"/>
  <c r="I265" i="3"/>
  <c r="F265" i="3"/>
  <c r="N254" i="3"/>
  <c r="M254" i="3"/>
  <c r="J254" i="3"/>
  <c r="I254" i="3"/>
  <c r="F254" i="3"/>
  <c r="N253" i="3"/>
  <c r="M253" i="3"/>
  <c r="J253" i="3"/>
  <c r="I253" i="3"/>
  <c r="F253" i="3"/>
  <c r="N252" i="3"/>
  <c r="M252" i="3"/>
  <c r="J252" i="3"/>
  <c r="I252" i="3"/>
  <c r="F252" i="3"/>
  <c r="N251" i="3"/>
  <c r="M251" i="3"/>
  <c r="J251" i="3"/>
  <c r="I251" i="3"/>
  <c r="F251" i="3"/>
  <c r="N250" i="3"/>
  <c r="M250" i="3"/>
  <c r="J250" i="3"/>
  <c r="I250" i="3"/>
  <c r="F250" i="3"/>
  <c r="N249" i="3"/>
  <c r="M249" i="3"/>
  <c r="J249" i="3"/>
  <c r="I249" i="3"/>
  <c r="F249" i="3"/>
  <c r="M238" i="3"/>
  <c r="J238" i="3"/>
  <c r="I238" i="3"/>
  <c r="F238" i="3"/>
  <c r="M237" i="3"/>
  <c r="J237" i="3"/>
  <c r="I237" i="3"/>
  <c r="F237" i="3"/>
  <c r="M236" i="3"/>
  <c r="J236" i="3"/>
  <c r="I236" i="3"/>
  <c r="F236" i="3"/>
  <c r="M235" i="3"/>
  <c r="J235" i="3"/>
  <c r="I235" i="3"/>
  <c r="F235" i="3"/>
  <c r="M234" i="3"/>
  <c r="J234" i="3"/>
  <c r="I234" i="3"/>
  <c r="F234" i="3"/>
  <c r="M233" i="3"/>
  <c r="J233" i="3"/>
  <c r="I233" i="3"/>
  <c r="F233" i="3"/>
  <c r="M230" i="3"/>
  <c r="J230" i="3"/>
  <c r="I230" i="3"/>
  <c r="F230" i="3"/>
  <c r="M229" i="3"/>
  <c r="J229" i="3"/>
  <c r="I229" i="3"/>
  <c r="F229" i="3"/>
  <c r="M228" i="3"/>
  <c r="J228" i="3"/>
  <c r="I228" i="3"/>
  <c r="F228" i="3"/>
  <c r="M227" i="3"/>
  <c r="J227" i="3"/>
  <c r="I227" i="3"/>
  <c r="F227" i="3"/>
  <c r="M226" i="3"/>
  <c r="J226" i="3"/>
  <c r="I226" i="3"/>
  <c r="F226" i="3"/>
  <c r="M225" i="3"/>
  <c r="J225" i="3"/>
  <c r="I225" i="3"/>
  <c r="F225" i="3"/>
  <c r="M222" i="3"/>
  <c r="J222" i="3"/>
  <c r="I222" i="3"/>
  <c r="F222" i="3"/>
  <c r="M221" i="3"/>
  <c r="J221" i="3"/>
  <c r="I221" i="3"/>
  <c r="F221" i="3"/>
  <c r="M220" i="3"/>
  <c r="J220" i="3"/>
  <c r="I220" i="3"/>
  <c r="F220" i="3"/>
  <c r="M219" i="3"/>
  <c r="J219" i="3"/>
  <c r="I219" i="3"/>
  <c r="F219" i="3"/>
  <c r="M218" i="3"/>
  <c r="J218" i="3"/>
  <c r="I218" i="3"/>
  <c r="F218" i="3"/>
  <c r="M217" i="3"/>
  <c r="J217" i="3"/>
  <c r="I217" i="3"/>
  <c r="F217" i="3"/>
  <c r="N205" i="3"/>
  <c r="M205" i="3"/>
  <c r="J205" i="3"/>
  <c r="I205" i="3"/>
  <c r="F205" i="3"/>
  <c r="N204" i="3"/>
  <c r="M204" i="3"/>
  <c r="J204" i="3"/>
  <c r="I204" i="3"/>
  <c r="F204" i="3"/>
  <c r="N203" i="3"/>
  <c r="M203" i="3"/>
  <c r="J203" i="3"/>
  <c r="I203" i="3"/>
  <c r="F203" i="3"/>
  <c r="N202" i="3"/>
  <c r="M202" i="3"/>
  <c r="J202" i="3"/>
  <c r="I202" i="3"/>
  <c r="F202" i="3"/>
  <c r="N201" i="3"/>
  <c r="M201" i="3"/>
  <c r="J201" i="3"/>
  <c r="I201" i="3"/>
  <c r="F201" i="3"/>
  <c r="N200" i="3"/>
  <c r="M200" i="3"/>
  <c r="J200" i="3"/>
  <c r="I200" i="3"/>
  <c r="F200" i="3"/>
  <c r="N199" i="3"/>
  <c r="M199" i="3"/>
  <c r="J199" i="3"/>
  <c r="I199" i="3"/>
  <c r="F199" i="3"/>
  <c r="N197" i="3"/>
  <c r="M197" i="3"/>
  <c r="J197" i="3"/>
  <c r="I197" i="3"/>
  <c r="F197" i="3"/>
  <c r="N196" i="3"/>
  <c r="M196" i="3"/>
  <c r="J196" i="3"/>
  <c r="I196" i="3"/>
  <c r="F196" i="3"/>
  <c r="N195" i="3"/>
  <c r="M195" i="3"/>
  <c r="J195" i="3"/>
  <c r="I195" i="3"/>
  <c r="F195" i="3"/>
  <c r="N194" i="3"/>
  <c r="M194" i="3"/>
  <c r="J194" i="3"/>
  <c r="I194" i="3"/>
  <c r="F194" i="3"/>
  <c r="N193" i="3"/>
  <c r="M193" i="3"/>
  <c r="J193" i="3"/>
  <c r="I193" i="3"/>
  <c r="F193" i="3"/>
  <c r="N192" i="3"/>
  <c r="M192" i="3"/>
  <c r="J192" i="3"/>
  <c r="I192" i="3"/>
  <c r="F192" i="3"/>
  <c r="N191" i="3"/>
  <c r="M191" i="3"/>
  <c r="J191" i="3"/>
  <c r="I191" i="3"/>
  <c r="F191" i="3"/>
  <c r="N189" i="3"/>
  <c r="M189" i="3"/>
  <c r="J189" i="3"/>
  <c r="I189" i="3"/>
  <c r="F189" i="3"/>
  <c r="N188" i="3"/>
  <c r="M188" i="3"/>
  <c r="J188" i="3"/>
  <c r="I188" i="3"/>
  <c r="F188" i="3"/>
  <c r="N187" i="3"/>
  <c r="M187" i="3"/>
  <c r="J187" i="3"/>
  <c r="I187" i="3"/>
  <c r="F187" i="3"/>
  <c r="N186" i="3"/>
  <c r="M186" i="3"/>
  <c r="J186" i="3"/>
  <c r="I186" i="3"/>
  <c r="F186" i="3"/>
  <c r="N185" i="3"/>
  <c r="M185" i="3"/>
  <c r="J185" i="3"/>
  <c r="I185" i="3"/>
  <c r="F185" i="3"/>
  <c r="N184" i="3"/>
  <c r="M184" i="3"/>
  <c r="J184" i="3"/>
  <c r="I184" i="3"/>
  <c r="F184" i="3"/>
  <c r="N183" i="3"/>
  <c r="M183" i="3"/>
  <c r="J183" i="3"/>
  <c r="I183" i="3"/>
  <c r="F183" i="3"/>
  <c r="N181" i="3"/>
  <c r="M181" i="3"/>
  <c r="J181" i="3"/>
  <c r="I181" i="3"/>
  <c r="F181" i="3"/>
  <c r="N180" i="3"/>
  <c r="M180" i="3"/>
  <c r="J180" i="3"/>
  <c r="I180" i="3"/>
  <c r="F180" i="3"/>
  <c r="N179" i="3"/>
  <c r="M179" i="3"/>
  <c r="J179" i="3"/>
  <c r="I179" i="3"/>
  <c r="F179" i="3"/>
  <c r="N178" i="3"/>
  <c r="M178" i="3"/>
  <c r="J178" i="3"/>
  <c r="I178" i="3"/>
  <c r="F178" i="3"/>
  <c r="N177" i="3"/>
  <c r="M177" i="3"/>
  <c r="J177" i="3"/>
  <c r="I177" i="3"/>
  <c r="F177" i="3"/>
  <c r="N176" i="3"/>
  <c r="M176" i="3"/>
  <c r="J176" i="3"/>
  <c r="I176" i="3"/>
  <c r="F176" i="3"/>
  <c r="N175" i="3"/>
  <c r="M175" i="3"/>
  <c r="J175" i="3"/>
  <c r="I175" i="3"/>
  <c r="F175" i="3"/>
  <c r="N173" i="3"/>
  <c r="M173" i="3"/>
  <c r="J173" i="3"/>
  <c r="I173" i="3"/>
  <c r="F173" i="3"/>
  <c r="N172" i="3"/>
  <c r="M172" i="3"/>
  <c r="J172" i="3"/>
  <c r="I172" i="3"/>
  <c r="F172" i="3"/>
  <c r="N171" i="3"/>
  <c r="M171" i="3"/>
  <c r="J171" i="3"/>
  <c r="I171" i="3"/>
  <c r="F171" i="3"/>
  <c r="N170" i="3"/>
  <c r="M170" i="3"/>
  <c r="J170" i="3"/>
  <c r="I170" i="3"/>
  <c r="F170" i="3"/>
  <c r="N169" i="3"/>
  <c r="M169" i="3"/>
  <c r="J169" i="3"/>
  <c r="I169" i="3"/>
  <c r="F169" i="3"/>
  <c r="N168" i="3"/>
  <c r="M168" i="3"/>
  <c r="J168" i="3"/>
  <c r="I168" i="3"/>
  <c r="F168" i="3"/>
  <c r="N167" i="3"/>
  <c r="M167" i="3"/>
  <c r="J167" i="3"/>
  <c r="I167" i="3"/>
  <c r="F167" i="3"/>
  <c r="N149" i="3"/>
  <c r="M149" i="3"/>
  <c r="J149" i="3"/>
  <c r="I149" i="3"/>
  <c r="F149" i="3"/>
  <c r="N148" i="3"/>
  <c r="M148" i="3"/>
  <c r="J148" i="3"/>
  <c r="I148" i="3"/>
  <c r="F148" i="3"/>
  <c r="N147" i="3"/>
  <c r="M147" i="3"/>
  <c r="J147" i="3"/>
  <c r="I147" i="3"/>
  <c r="F147" i="3"/>
  <c r="N146" i="3"/>
  <c r="M146" i="3"/>
  <c r="J146" i="3"/>
  <c r="I146" i="3"/>
  <c r="F146" i="3"/>
  <c r="N145" i="3"/>
  <c r="M145" i="3"/>
  <c r="J145" i="3"/>
  <c r="I145" i="3"/>
  <c r="F145" i="3"/>
  <c r="N144" i="3"/>
  <c r="M144" i="3"/>
  <c r="J144" i="3"/>
  <c r="I144" i="3"/>
  <c r="F144" i="3"/>
  <c r="N143" i="3"/>
  <c r="M143" i="3"/>
  <c r="J143" i="3"/>
  <c r="I143" i="3"/>
  <c r="F143" i="3"/>
  <c r="M133" i="3"/>
  <c r="J133" i="3"/>
  <c r="I133" i="3"/>
  <c r="M132" i="3"/>
  <c r="J132" i="3"/>
  <c r="I132" i="3"/>
  <c r="M131" i="3"/>
  <c r="J131" i="3"/>
  <c r="I131" i="3"/>
  <c r="M130" i="3"/>
  <c r="J130" i="3"/>
  <c r="I130" i="3"/>
  <c r="M129" i="3"/>
  <c r="J129" i="3"/>
  <c r="I129" i="3"/>
  <c r="M128" i="3"/>
  <c r="J128" i="3"/>
  <c r="I128" i="3"/>
  <c r="M127" i="3"/>
  <c r="J127" i="3"/>
  <c r="I127" i="3"/>
  <c r="M125" i="3"/>
  <c r="J125" i="3"/>
  <c r="I125" i="3"/>
  <c r="F125" i="3"/>
  <c r="M124" i="3"/>
  <c r="J124" i="3"/>
  <c r="I124" i="3"/>
  <c r="F124" i="3"/>
  <c r="M123" i="3"/>
  <c r="J123" i="3"/>
  <c r="I123" i="3"/>
  <c r="F123" i="3"/>
  <c r="M122" i="3"/>
  <c r="J122" i="3"/>
  <c r="I122" i="3"/>
  <c r="F122" i="3"/>
  <c r="M121" i="3"/>
  <c r="J121" i="3"/>
  <c r="I121" i="3"/>
  <c r="F121" i="3"/>
  <c r="M120" i="3"/>
  <c r="J120" i="3"/>
  <c r="I120" i="3"/>
  <c r="F120" i="3"/>
  <c r="M119" i="3"/>
  <c r="J119" i="3"/>
  <c r="I119" i="3"/>
  <c r="F119" i="3"/>
  <c r="M117" i="3"/>
  <c r="J117" i="3"/>
  <c r="I117" i="3"/>
  <c r="F117" i="3"/>
  <c r="M116" i="3"/>
  <c r="J116" i="3"/>
  <c r="I116" i="3"/>
  <c r="F116" i="3"/>
  <c r="M115" i="3"/>
  <c r="J115" i="3"/>
  <c r="I115" i="3"/>
  <c r="F115" i="3"/>
  <c r="M114" i="3"/>
  <c r="J114" i="3"/>
  <c r="I114" i="3"/>
  <c r="F114" i="3"/>
  <c r="M113" i="3"/>
  <c r="J113" i="3"/>
  <c r="I113" i="3"/>
  <c r="F113" i="3"/>
  <c r="M112" i="3"/>
  <c r="J112" i="3"/>
  <c r="I112" i="3"/>
  <c r="F112" i="3"/>
  <c r="M111" i="3"/>
  <c r="J111" i="3"/>
  <c r="I111" i="3"/>
  <c r="F111" i="3"/>
  <c r="N99" i="3"/>
  <c r="M99" i="3"/>
  <c r="J99" i="3"/>
  <c r="I99" i="3"/>
  <c r="F99" i="3"/>
  <c r="N98" i="3"/>
  <c r="M98" i="3"/>
  <c r="J98" i="3"/>
  <c r="I98" i="3"/>
  <c r="F98" i="3"/>
  <c r="N97" i="3"/>
  <c r="M97" i="3"/>
  <c r="J97" i="3"/>
  <c r="I97" i="3"/>
  <c r="F97" i="3"/>
  <c r="N96" i="3"/>
  <c r="M96" i="3"/>
  <c r="J96" i="3"/>
  <c r="I96" i="3"/>
  <c r="F96" i="3"/>
  <c r="N95" i="3"/>
  <c r="M95" i="3"/>
  <c r="J95" i="3"/>
  <c r="I95" i="3"/>
  <c r="F95" i="3"/>
  <c r="N94" i="3"/>
  <c r="M94" i="3"/>
  <c r="J94" i="3"/>
  <c r="I94" i="3"/>
  <c r="F94" i="3"/>
  <c r="P31" i="2" s="1"/>
  <c r="N93" i="3"/>
  <c r="M93" i="3"/>
  <c r="J93" i="3"/>
  <c r="I93" i="3"/>
  <c r="F93" i="3"/>
  <c r="N91" i="3"/>
  <c r="M91" i="3"/>
  <c r="J91" i="3"/>
  <c r="I91" i="3"/>
  <c r="F91" i="3"/>
  <c r="N90" i="3"/>
  <c r="M90" i="3"/>
  <c r="J90" i="3"/>
  <c r="I90" i="3"/>
  <c r="F90" i="3"/>
  <c r="N89" i="3"/>
  <c r="M89" i="3"/>
  <c r="J89" i="3"/>
  <c r="I89" i="3"/>
  <c r="F89" i="3"/>
  <c r="N88" i="3"/>
  <c r="M88" i="3"/>
  <c r="J88" i="3"/>
  <c r="I88" i="3"/>
  <c r="F88" i="3"/>
  <c r="N87" i="3"/>
  <c r="M87" i="3"/>
  <c r="J87" i="3"/>
  <c r="I87" i="3"/>
  <c r="F87" i="3"/>
  <c r="N86" i="3"/>
  <c r="M86" i="3"/>
  <c r="J86" i="3"/>
  <c r="I86" i="3"/>
  <c r="F86" i="3"/>
  <c r="N85" i="3"/>
  <c r="M85" i="3"/>
  <c r="J85" i="3"/>
  <c r="I85" i="3"/>
  <c r="F85" i="3"/>
  <c r="N83" i="3"/>
  <c r="M83" i="3"/>
  <c r="J83" i="3"/>
  <c r="I83" i="3"/>
  <c r="F83" i="3"/>
  <c r="N82" i="3"/>
  <c r="M82" i="3"/>
  <c r="J82" i="3"/>
  <c r="I82" i="3"/>
  <c r="F82" i="3"/>
  <c r="N81" i="3"/>
  <c r="M81" i="3"/>
  <c r="J81" i="3"/>
  <c r="I81" i="3"/>
  <c r="F81" i="3"/>
  <c r="N80" i="3"/>
  <c r="M80" i="3"/>
  <c r="J80" i="3"/>
  <c r="I80" i="3"/>
  <c r="F80" i="3"/>
  <c r="N79" i="3"/>
  <c r="M79" i="3"/>
  <c r="J79" i="3"/>
  <c r="I79" i="3"/>
  <c r="F79" i="3"/>
  <c r="N78" i="3"/>
  <c r="M78" i="3"/>
  <c r="J78" i="3"/>
  <c r="I78" i="3"/>
  <c r="F78" i="3"/>
  <c r="N77" i="3"/>
  <c r="M77" i="3"/>
  <c r="J77" i="3"/>
  <c r="I77" i="3"/>
  <c r="F77" i="3"/>
  <c r="N75" i="3"/>
  <c r="M75" i="3"/>
  <c r="J75" i="3"/>
  <c r="I75" i="3"/>
  <c r="F75" i="3"/>
  <c r="N74" i="3"/>
  <c r="M74" i="3"/>
  <c r="J74" i="3"/>
  <c r="I74" i="3"/>
  <c r="F74" i="3"/>
  <c r="N73" i="3"/>
  <c r="M73" i="3"/>
  <c r="J73" i="3"/>
  <c r="I73" i="3"/>
  <c r="F73" i="3"/>
  <c r="N72" i="3"/>
  <c r="M72" i="3"/>
  <c r="J72" i="3"/>
  <c r="I72" i="3"/>
  <c r="F72" i="3"/>
  <c r="N71" i="3"/>
  <c r="M71" i="3"/>
  <c r="J71" i="3"/>
  <c r="I71" i="3"/>
  <c r="F71" i="3"/>
  <c r="N70" i="3"/>
  <c r="M70" i="3"/>
  <c r="J70" i="3"/>
  <c r="I70" i="3"/>
  <c r="F70" i="3"/>
  <c r="N69" i="3"/>
  <c r="M69" i="3"/>
  <c r="J69" i="3"/>
  <c r="I69" i="3"/>
  <c r="F69" i="3"/>
  <c r="N67" i="3"/>
  <c r="M67" i="3"/>
  <c r="J67" i="3"/>
  <c r="I67" i="3"/>
  <c r="F67" i="3"/>
  <c r="N66" i="3"/>
  <c r="M66" i="3"/>
  <c r="J66" i="3"/>
  <c r="I66" i="3"/>
  <c r="F66" i="3"/>
  <c r="N65" i="3"/>
  <c r="M65" i="3"/>
  <c r="J65" i="3"/>
  <c r="I65" i="3"/>
  <c r="F65" i="3"/>
  <c r="N64" i="3"/>
  <c r="M64" i="3"/>
  <c r="J64" i="3"/>
  <c r="I64" i="3"/>
  <c r="F64" i="3"/>
  <c r="N63" i="3"/>
  <c r="M63" i="3"/>
  <c r="J63" i="3"/>
  <c r="I63" i="3"/>
  <c r="F63" i="3"/>
  <c r="N62" i="3"/>
  <c r="M62" i="3"/>
  <c r="J62" i="3"/>
  <c r="I62" i="3"/>
  <c r="F62" i="3"/>
  <c r="N61" i="3"/>
  <c r="M61" i="3"/>
  <c r="J61" i="3"/>
  <c r="I61" i="3"/>
  <c r="F61" i="3"/>
  <c r="N43" i="3"/>
  <c r="M43" i="3"/>
  <c r="J43" i="3"/>
  <c r="I43" i="3"/>
  <c r="F43" i="3"/>
  <c r="N42" i="3"/>
  <c r="M42" i="3"/>
  <c r="J42" i="3"/>
  <c r="I42" i="3"/>
  <c r="F42" i="3"/>
  <c r="N41" i="3"/>
  <c r="M41" i="3"/>
  <c r="J41" i="3"/>
  <c r="I41" i="3"/>
  <c r="F41" i="3"/>
  <c r="N40" i="3"/>
  <c r="M40" i="3"/>
  <c r="J40" i="3"/>
  <c r="I40" i="3"/>
  <c r="F40" i="3"/>
  <c r="N39" i="3"/>
  <c r="M39" i="3"/>
  <c r="J39" i="3"/>
  <c r="I39" i="3"/>
  <c r="F39" i="3"/>
  <c r="N38" i="3"/>
  <c r="M38" i="3"/>
  <c r="J38" i="3"/>
  <c r="I38" i="3"/>
  <c r="F38" i="3"/>
  <c r="N37" i="3"/>
  <c r="M37" i="3"/>
  <c r="J37" i="3"/>
  <c r="I37" i="3"/>
  <c r="F37" i="3"/>
  <c r="M27" i="3"/>
  <c r="J27" i="3"/>
  <c r="I27" i="3"/>
  <c r="F27" i="3"/>
  <c r="M26" i="3"/>
  <c r="J26" i="3"/>
  <c r="I26" i="3"/>
  <c r="F26" i="3"/>
  <c r="M25" i="3"/>
  <c r="J25" i="3"/>
  <c r="I25" i="3"/>
  <c r="F25" i="3"/>
  <c r="M24" i="3"/>
  <c r="J24" i="3"/>
  <c r="I24" i="3"/>
  <c r="F24" i="3"/>
  <c r="M23" i="3"/>
  <c r="J23" i="3"/>
  <c r="I23" i="3"/>
  <c r="F23" i="3"/>
  <c r="M22" i="3"/>
  <c r="J22" i="3"/>
  <c r="I22" i="3"/>
  <c r="F22" i="3"/>
  <c r="M21" i="3"/>
  <c r="J21" i="3"/>
  <c r="I21" i="3"/>
  <c r="F21" i="3"/>
  <c r="M19" i="3"/>
  <c r="J19" i="3"/>
  <c r="I19" i="3"/>
  <c r="F19" i="3"/>
  <c r="M18" i="3"/>
  <c r="J18" i="3"/>
  <c r="I18" i="3"/>
  <c r="F18" i="3"/>
  <c r="M17" i="3"/>
  <c r="J17" i="3"/>
  <c r="I17" i="3"/>
  <c r="F17" i="3"/>
  <c r="M16" i="3"/>
  <c r="J16" i="3"/>
  <c r="I16" i="3"/>
  <c r="F16" i="3"/>
  <c r="M15" i="3"/>
  <c r="J15" i="3"/>
  <c r="I15" i="3"/>
  <c r="F15" i="3"/>
  <c r="M14" i="3"/>
  <c r="J14" i="3"/>
  <c r="I14" i="3"/>
  <c r="F14" i="3"/>
  <c r="M13" i="3"/>
  <c r="J13" i="3"/>
  <c r="I13" i="3"/>
  <c r="F13" i="3"/>
  <c r="N11" i="3"/>
  <c r="M11" i="3"/>
  <c r="J11" i="3"/>
  <c r="I11" i="3"/>
  <c r="F11" i="3"/>
  <c r="N10" i="3"/>
  <c r="M10" i="3"/>
  <c r="J10" i="3"/>
  <c r="I10" i="3"/>
  <c r="F10" i="3"/>
  <c r="N9" i="3"/>
  <c r="M9" i="3"/>
  <c r="J9" i="3"/>
  <c r="I9" i="3"/>
  <c r="F9" i="3"/>
  <c r="N8" i="3"/>
  <c r="M8" i="3"/>
  <c r="J8" i="3"/>
  <c r="I8" i="3"/>
  <c r="F8" i="3"/>
  <c r="N7" i="3"/>
  <c r="M7" i="3"/>
  <c r="J7" i="3"/>
  <c r="I7" i="3"/>
  <c r="F7" i="3"/>
  <c r="N6" i="3"/>
  <c r="M6" i="3"/>
  <c r="J6" i="3"/>
  <c r="I6" i="3"/>
  <c r="F6" i="3"/>
  <c r="N5" i="3"/>
  <c r="M5" i="3"/>
  <c r="J5" i="3"/>
  <c r="I5" i="3"/>
  <c r="F5" i="3"/>
  <c r="M101" i="2"/>
  <c r="P36" i="2"/>
  <c r="P34" i="2" s="1"/>
  <c r="P35" i="2"/>
  <c r="P99" i="2"/>
  <c r="O99" i="2"/>
  <c r="N99" i="2"/>
  <c r="M99" i="2"/>
  <c r="L99" i="2"/>
  <c r="K99" i="2"/>
  <c r="J99" i="2"/>
  <c r="I99" i="2"/>
  <c r="H99" i="2"/>
  <c r="G99" i="2"/>
  <c r="F99" i="2"/>
  <c r="E99" i="2"/>
  <c r="D99" i="2"/>
  <c r="C99" i="2"/>
  <c r="B99" i="2"/>
  <c r="O36" i="2"/>
  <c r="N36" i="2"/>
  <c r="N34" i="2" s="1"/>
  <c r="M36" i="2"/>
  <c r="L36" i="2"/>
  <c r="K36" i="2"/>
  <c r="J36" i="2"/>
  <c r="J34" i="2" s="1"/>
  <c r="I36" i="2"/>
  <c r="H36" i="2"/>
  <c r="G36" i="2"/>
  <c r="O35" i="2"/>
  <c r="N35" i="2"/>
  <c r="M35" i="2"/>
  <c r="L35" i="2"/>
  <c r="L33" i="2" s="1"/>
  <c r="K35" i="2"/>
  <c r="J35" i="2"/>
  <c r="I35" i="2"/>
  <c r="H35" i="2"/>
  <c r="G35" i="2"/>
  <c r="G33" i="2" s="1"/>
  <c r="M34" i="2"/>
  <c r="L34" i="2"/>
  <c r="I34" i="2"/>
  <c r="H34" i="2"/>
  <c r="G34" i="2"/>
  <c r="F34" i="2"/>
  <c r="E34" i="2"/>
  <c r="D34" i="2"/>
  <c r="C34" i="2"/>
  <c r="B34" i="2"/>
  <c r="N33" i="2"/>
  <c r="M33" i="2"/>
  <c r="J33" i="2"/>
  <c r="I33" i="2"/>
  <c r="H33" i="2"/>
  <c r="F33" i="2"/>
  <c r="E33" i="2"/>
  <c r="D33" i="2"/>
  <c r="C33" i="2"/>
  <c r="B33" i="2"/>
  <c r="O33" i="2"/>
  <c r="M31" i="2"/>
  <c r="L31" i="2"/>
  <c r="J31" i="2"/>
  <c r="I31" i="2"/>
  <c r="H31" i="2"/>
  <c r="G31" i="2"/>
  <c r="F31" i="2"/>
  <c r="E31" i="2"/>
  <c r="D31" i="2"/>
  <c r="C31" i="2"/>
  <c r="B31" i="2"/>
  <c r="N30" i="2"/>
  <c r="M30" i="2"/>
  <c r="L30" i="2"/>
  <c r="J30" i="2"/>
  <c r="I30" i="2"/>
  <c r="H30" i="2"/>
  <c r="G30" i="2"/>
  <c r="F30" i="2"/>
  <c r="E30" i="2"/>
  <c r="D30" i="2"/>
  <c r="C30" i="2"/>
  <c r="B30" i="2"/>
  <c r="N20" i="2"/>
  <c r="M20" i="2"/>
  <c r="L20" i="2"/>
  <c r="J20" i="2"/>
  <c r="I20" i="2"/>
  <c r="H20" i="2"/>
  <c r="G20" i="2"/>
  <c r="F20" i="2"/>
  <c r="E20" i="2"/>
  <c r="D20" i="2"/>
  <c r="C20" i="2"/>
  <c r="B20" i="2"/>
  <c r="M19" i="2"/>
  <c r="L19" i="2"/>
  <c r="J19" i="2"/>
  <c r="I19" i="2"/>
  <c r="H19" i="2"/>
  <c r="G19" i="2"/>
  <c r="F19" i="2"/>
  <c r="E19" i="2"/>
  <c r="D19" i="2"/>
  <c r="C19" i="2"/>
  <c r="B19" i="2"/>
  <c r="N18" i="2"/>
  <c r="N19" i="2" s="1"/>
  <c r="N17" i="2"/>
  <c r="M17" i="2"/>
  <c r="L17" i="2"/>
  <c r="J17" i="2"/>
  <c r="I17" i="2"/>
  <c r="H17" i="2"/>
  <c r="G17" i="2"/>
  <c r="F17" i="2"/>
  <c r="E17" i="2"/>
  <c r="D17" i="2"/>
  <c r="C17" i="2"/>
  <c r="B17" i="2"/>
  <c r="M16" i="2"/>
  <c r="L16" i="2"/>
  <c r="J16" i="2"/>
  <c r="I16" i="2"/>
  <c r="H16" i="2"/>
  <c r="G16" i="2"/>
  <c r="F16" i="2"/>
  <c r="E16" i="2"/>
  <c r="D16" i="2"/>
  <c r="C16" i="2"/>
  <c r="B16" i="2"/>
  <c r="N15" i="2"/>
  <c r="N16" i="2" s="1"/>
  <c r="L8" i="2"/>
  <c r="L7" i="2"/>
  <c r="L6" i="2"/>
  <c r="L5" i="2"/>
  <c r="L4" i="2"/>
  <c r="O101" i="2" l="1"/>
  <c r="P39" i="4"/>
  <c r="P77" i="4"/>
  <c r="P81" i="4"/>
  <c r="P85" i="4"/>
  <c r="P91" i="4"/>
  <c r="P95" i="4"/>
  <c r="P78" i="4"/>
  <c r="P82" i="4"/>
  <c r="P87" i="4"/>
  <c r="P92" i="4"/>
  <c r="P96" i="4"/>
  <c r="P79" i="4"/>
  <c r="P83" i="4"/>
  <c r="P89" i="4"/>
  <c r="P93" i="4"/>
  <c r="P97" i="4"/>
  <c r="P75" i="4"/>
  <c r="P80" i="4"/>
  <c r="P90" i="4"/>
  <c r="P94" i="4"/>
  <c r="O75" i="4"/>
  <c r="O77" i="4"/>
  <c r="O78" i="4"/>
  <c r="O79" i="4"/>
  <c r="O80" i="4"/>
  <c r="O81" i="4"/>
  <c r="O82" i="4"/>
  <c r="O83" i="4"/>
  <c r="O84" i="4"/>
  <c r="O85" i="4"/>
  <c r="O89" i="4"/>
  <c r="O90" i="4"/>
  <c r="O91" i="4"/>
  <c r="O92" i="4"/>
  <c r="O93" i="4"/>
  <c r="O94" i="4"/>
  <c r="O95" i="4"/>
  <c r="O96" i="4"/>
  <c r="O97" i="4"/>
  <c r="E101" i="2"/>
  <c r="F101" i="2"/>
  <c r="P81" i="2"/>
  <c r="P101" i="2" s="1"/>
  <c r="I101" i="2"/>
  <c r="B101" i="2"/>
  <c r="J101" i="2"/>
  <c r="C101" i="2"/>
  <c r="G101" i="2"/>
  <c r="K101" i="2"/>
  <c r="D101" i="2"/>
  <c r="H101" i="2"/>
  <c r="L101" i="2"/>
  <c r="P30" i="2"/>
  <c r="O31" i="2"/>
  <c r="P33" i="2"/>
  <c r="P16" i="2"/>
  <c r="P17" i="2"/>
  <c r="P20" i="2"/>
  <c r="P19" i="2"/>
  <c r="O20" i="2"/>
  <c r="O19" i="2"/>
  <c r="O17" i="2"/>
  <c r="O16" i="2"/>
  <c r="B100" i="2"/>
  <c r="J100" i="2"/>
  <c r="C100" i="2"/>
  <c r="G100" i="2"/>
  <c r="O100" i="2"/>
  <c r="N31" i="2"/>
  <c r="O34" i="2"/>
  <c r="E100" i="2"/>
  <c r="I100" i="2"/>
  <c r="M100" i="2"/>
  <c r="F100" i="2"/>
  <c r="N100" i="2"/>
  <c r="K100" i="2"/>
  <c r="P80" i="2"/>
  <c r="P100" i="2" s="1"/>
  <c r="D100" i="2"/>
  <c r="H100" i="2"/>
</calcChain>
</file>

<file path=xl/sharedStrings.xml><?xml version="1.0" encoding="utf-8"?>
<sst xmlns="http://schemas.openxmlformats.org/spreadsheetml/2006/main" count="2656" uniqueCount="590">
  <si>
    <t>Seznam tabulek a grafů</t>
  </si>
  <si>
    <t>Ležatá čárka ( - ) na místě čísla značí, že jev se nevyskytoval</t>
  </si>
  <si>
    <t>Tečka ( . ) na místě čísla značí, že údaj není k dispozici nebo je nespolehlivý</t>
  </si>
  <si>
    <t>Ležatý křížek ( x ) značí, že zápis není možný z logických důvodů</t>
  </si>
  <si>
    <t>1999/2000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</si>
  <si>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</si>
  <si>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</si>
  <si>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</si>
  <si>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</si>
  <si>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</si>
  <si>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</si>
  <si>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</si>
  <si>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</si>
  <si>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</si>
  <si>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</si>
  <si>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</si>
  <si>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</si>
  <si>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</si>
  <si>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počet podaných přihlášek</t>
  </si>
  <si>
    <t>přihlášené osoby</t>
  </si>
  <si>
    <t>přihlášené osoby, které se dostavily k p.ř.</t>
  </si>
  <si>
    <t>.</t>
  </si>
  <si>
    <t>počet přijatých osob</t>
  </si>
  <si>
    <t>počet zapsaných osob</t>
  </si>
  <si>
    <t>Údaje za všechny formy a druhy studia.</t>
  </si>
  <si>
    <t>1999/00</t>
  </si>
  <si>
    <t>přihlášení v tis.</t>
  </si>
  <si>
    <t>podíl na počtu 18/19letých*</t>
  </si>
  <si>
    <t>podíl na počtu maturantů</t>
  </si>
  <si>
    <t>zapsaní v tis.</t>
  </si>
  <si>
    <t>18/19letí k 31.12.*</t>
  </si>
  <si>
    <t xml:space="preserve">maturanti v předch. roce </t>
  </si>
  <si>
    <t xml:space="preserve">* Do roku 2002 populace 18letých, od roku 2002 populace 19letých. </t>
  </si>
  <si>
    <t>Násobnost přihlášek</t>
  </si>
  <si>
    <t>celkem
přihlášených</t>
  </si>
  <si>
    <t>15 a &gt;</t>
  </si>
  <si>
    <t>průměr</t>
  </si>
  <si>
    <t>Počet podaných přihlášek, přihlášených, přijatých a zapsaných na VŠ v letech 1999/00–2013/14 (v tis.)</t>
  </si>
  <si>
    <t>2013/14</t>
  </si>
  <si>
    <t>Počet přihlášených a zapsaných na VŠ ve vztahu k populaci 18/19letých a k počtu maturantů
(v denní formě vzdělávání) v letech 1999/00–2013/14 (v tis.)</t>
  </si>
  <si>
    <t>Počet přihlášených a zapsaných do prezenční formy studia VŠ ve vztahu k populaci 18/19letých a k počtu maturantů
(v denní formě vzdělávání) v letech 1999/00–2013/14 (v tis.)</t>
  </si>
  <si>
    <t>Uchazeči podle počtu podaných přihlášek 1999/00–2013/14</t>
  </si>
  <si>
    <t>Struktura uchazečů podle počtu podaných přihlášek 1999/00–2013/14</t>
  </si>
  <si>
    <t>Druh a forma studia</t>
  </si>
  <si>
    <t>Počet podaných přihlášek</t>
  </si>
  <si>
    <t xml:space="preserve">Počet přihlášených </t>
  </si>
  <si>
    <t>Index přihlášek</t>
  </si>
  <si>
    <t>Počet přihlášek uchazečů,
kteří se dostavili
k přijímacímu řízení</t>
  </si>
  <si>
    <t>Počet uchazečů,
kteří se dostavili
k přijímacímu řízení</t>
  </si>
  <si>
    <t>Podíl přihlášek uchazečů, 
kteří se dostavili
k přijímacímu řízení</t>
  </si>
  <si>
    <t>Podíl přihlášených,
kteří se dostavili
k přijímacímu řízení</t>
  </si>
  <si>
    <t>Počet přijatých</t>
  </si>
  <si>
    <t xml:space="preserve">Počet 
zapsaných </t>
  </si>
  <si>
    <t>Počet přijatých / počet přihlášených</t>
  </si>
  <si>
    <t>Úspěšnost uchazečů*)</t>
  </si>
  <si>
    <t>Celkem</t>
  </si>
  <si>
    <t>v tom</t>
  </si>
  <si>
    <t>Prezenční studium celkem</t>
  </si>
  <si>
    <t>bakalářské studijní programy</t>
  </si>
  <si>
    <t>magisterské studijní programy</t>
  </si>
  <si>
    <t>Kombinované / distanční
studium celkem</t>
  </si>
  <si>
    <t xml:space="preserve"> </t>
  </si>
  <si>
    <t>* Počet přijatých / počet uchazečů, kteří se dostavili  k přijímacímu řízení.</t>
  </si>
  <si>
    <t>Veřejné VŠ</t>
  </si>
  <si>
    <t>Cumulative Percent</t>
  </si>
  <si>
    <t>zriz</t>
  </si>
  <si>
    <t>Frequency</t>
  </si>
  <si>
    <t>Percent</t>
  </si>
  <si>
    <t>Valid Percent</t>
  </si>
  <si>
    <t>Valid</t>
  </si>
  <si>
    <t>soukr</t>
  </si>
  <si>
    <t>ver</t>
  </si>
  <si>
    <t>Total</t>
  </si>
  <si>
    <t>Soukromé VŠ</t>
  </si>
  <si>
    <t>x</t>
  </si>
  <si>
    <t>-</t>
  </si>
  <si>
    <t xml:space="preserve">x </t>
  </si>
  <si>
    <t>Základní přehled o přijímacím řízení na vysoké školy podle druhu studia v letech 2001/02–2013/14</t>
  </si>
  <si>
    <t>Skupiny studijních programů</t>
  </si>
  <si>
    <t>Přírodní vědy a nauky</t>
  </si>
  <si>
    <t xml:space="preserve">. </t>
  </si>
  <si>
    <t>Technické vědy a nauky</t>
  </si>
  <si>
    <t xml:space="preserve">Zemědělsko-lesnické  a veterinární vědy a nauky </t>
  </si>
  <si>
    <t>Zdravotnictví, lékařské a farmaceut.vědy a nauky</t>
  </si>
  <si>
    <t>Humanitní a spol. vědy a nauky</t>
  </si>
  <si>
    <t>Ekonomické vědy a nauky</t>
  </si>
  <si>
    <t xml:space="preserve">Právní vědy a nauky </t>
  </si>
  <si>
    <t>Pedagogika, učitelství a soc. péče</t>
  </si>
  <si>
    <t>Vědy a nauky o kultuře a umění</t>
  </si>
  <si>
    <t>Neuvedeno</t>
  </si>
  <si>
    <t>Počet přihlášených</t>
  </si>
  <si>
    <t>Index přihlášek (počet přihlášek na 1 přihlášeného)</t>
  </si>
  <si>
    <t>Počet přihlášených, kteří se dostavili k přijímacímu řízení</t>
  </si>
  <si>
    <t xml:space="preserve">Úspěšnost (přijatí / přihlášení), od r. 2004/05 přijatí / přihlášení, kteří se dostavili k přijímacímu řízení </t>
  </si>
  <si>
    <t>Struktura přihlášených podle skupin studijních programů</t>
  </si>
  <si>
    <t>Struktura přijatých podle skupin studijních programů</t>
  </si>
  <si>
    <t>Pozn.: za rok 2003/04 nejsou k dispozici potřebné údaje ke zpracování oborové struktury.</t>
  </si>
  <si>
    <t>Věk k 31.8.1998</t>
  </si>
  <si>
    <t>Struktura přihláše- ných v %</t>
  </si>
  <si>
    <t>Struktura přijatých v %</t>
  </si>
  <si>
    <t>Struktura zapsa- ných v %</t>
  </si>
  <si>
    <t>Věk k 31.8.1999</t>
  </si>
  <si>
    <t>Struktura přihlášených v %</t>
  </si>
  <si>
    <t>Struktura přijatých v %</t>
  </si>
  <si>
    <t>Struktura zapsaných v %</t>
  </si>
  <si>
    <t>Věk k 31.8.2000</t>
  </si>
  <si>
    <t>prezenční studium</t>
  </si>
  <si>
    <t>kombinované / distanční studium</t>
  </si>
  <si>
    <t>30 a více</t>
  </si>
  <si>
    <t>Věk k 31.8.2001</t>
  </si>
  <si>
    <t>Věk k 31.8.2002</t>
  </si>
  <si>
    <t>Věk k 31.8.2003</t>
  </si>
  <si>
    <t>Věk k 31.8.2004</t>
  </si>
  <si>
    <t>Struktura přihláše- ných</t>
  </si>
  <si>
    <t>Struktura přijatých</t>
  </si>
  <si>
    <t xml:space="preserve">Struktura zapsa- ných </t>
  </si>
  <si>
    <t xml:space="preserve">Struktura přihláše- ných </t>
  </si>
  <si>
    <t>Struktura zapsa- ných</t>
  </si>
  <si>
    <t>Věk k 31.8.2005</t>
  </si>
  <si>
    <t>Věk k 31.8.2006</t>
  </si>
  <si>
    <t>VEK</t>
  </si>
  <si>
    <t>Věk k 31.8.2007</t>
  </si>
  <si>
    <t>Věk k 31.8.2008</t>
  </si>
  <si>
    <t>vek</t>
  </si>
  <si>
    <t>Věk k 31.8.2009</t>
  </si>
  <si>
    <t>Věk k 31.8.2010</t>
  </si>
  <si>
    <t>Count</t>
  </si>
  <si>
    <t>Věk k 31.8.2011</t>
  </si>
  <si>
    <t>Věk k 31.8.2012</t>
  </si>
  <si>
    <t>Věk k 31.8.2013</t>
  </si>
  <si>
    <t>věk k 31.8. příslušného roku</t>
  </si>
  <si>
    <t xml:space="preserve">25 a více let </t>
  </si>
  <si>
    <t>Pohlaví</t>
  </si>
  <si>
    <t>Podíl přihlášek uchazečů,
kteří se dostavili
k přijímacímu řízení</t>
  </si>
  <si>
    <t>Počet přijetí</t>
  </si>
  <si>
    <t>Index přijetí</t>
  </si>
  <si>
    <t>Počet zapsání</t>
  </si>
  <si>
    <t>Počet zapsaných</t>
  </si>
  <si>
    <t>Index zapsání</t>
  </si>
  <si>
    <t>Úspěšnost uchazečů *</t>
  </si>
  <si>
    <t>SEX</t>
  </si>
  <si>
    <t>Muži</t>
  </si>
  <si>
    <t>Ženy</t>
  </si>
  <si>
    <t>muz</t>
  </si>
  <si>
    <t>zena</t>
  </si>
  <si>
    <t>pohlavi</t>
  </si>
  <si>
    <t>muži</t>
  </si>
  <si>
    <t>ženy</t>
  </si>
  <si>
    <t>Struktura přihlášených uchazečů o prezenční studium na VŠ podle věku v letech 1999/00–2013/14</t>
  </si>
  <si>
    <t>Uchazeči o prezenční studium na VŠ podle věku v letech 1999/00–2013/14</t>
  </si>
  <si>
    <t>Vysoká škola
Fakulta</t>
  </si>
  <si>
    <t>Počet podaných
 přihlášek</t>
  </si>
  <si>
    <t>Počet
 přihlášených</t>
  </si>
  <si>
    <t>Počet
přihlášených, kteří se dostavili k p. ř.</t>
  </si>
  <si>
    <t>Počet
 přijatých</t>
  </si>
  <si>
    <t>Počet
 zapsaných</t>
  </si>
  <si>
    <t xml:space="preserve">Počet přijatých / počet přihlášených </t>
  </si>
  <si>
    <r>
      <t>Úspěšnost uchazečů *</t>
    </r>
    <r>
      <rPr>
        <b/>
        <vertAlign val="superscript"/>
        <sz val="10"/>
        <rFont val="Arial Narrow"/>
        <family val="2"/>
        <charset val="238"/>
      </rPr>
      <t>)</t>
    </r>
  </si>
  <si>
    <t>RID</t>
  </si>
  <si>
    <t>Univerzita Karlova v Praze</t>
  </si>
  <si>
    <t>11000</t>
  </si>
  <si>
    <t>11110</t>
  </si>
  <si>
    <t>1. lékařská fakulta  </t>
  </si>
  <si>
    <t>11120</t>
  </si>
  <si>
    <t>3. lékařská fakulta  </t>
  </si>
  <si>
    <t>11130</t>
  </si>
  <si>
    <t>2. lékařská fakulta  </t>
  </si>
  <si>
    <t>11140</t>
  </si>
  <si>
    <t>Lékařská fakulta v Plzni  </t>
  </si>
  <si>
    <t>11150</t>
  </si>
  <si>
    <t>Lékařská fakulta v Hradci Králové  </t>
  </si>
  <si>
    <t>11160</t>
  </si>
  <si>
    <t>Farmaceutická fakulta v Hradci Králové  </t>
  </si>
  <si>
    <t>11210</t>
  </si>
  <si>
    <t>Filozofická fakulta  </t>
  </si>
  <si>
    <t>11220</t>
  </si>
  <si>
    <t>Právnická fakulta  </t>
  </si>
  <si>
    <t>11230</t>
  </si>
  <si>
    <t>Fakulta sociálních věd  </t>
  </si>
  <si>
    <t>11240</t>
  </si>
  <si>
    <t>Fakulta humanitních studií**</t>
  </si>
  <si>
    <t>11260</t>
  </si>
  <si>
    <t>Katolická teologická fakulta  </t>
  </si>
  <si>
    <t>11270</t>
  </si>
  <si>
    <t>Evangelická teologická fakulta  </t>
  </si>
  <si>
    <t>11280</t>
  </si>
  <si>
    <t>Husitská teologická fakulta  </t>
  </si>
  <si>
    <t>11310</t>
  </si>
  <si>
    <t>Přírodovědecká fakulta  </t>
  </si>
  <si>
    <t>11320</t>
  </si>
  <si>
    <t>Matematicko-fyzikální fakulta  </t>
  </si>
  <si>
    <t>11410</t>
  </si>
  <si>
    <t>Pedagogická fakulta  </t>
  </si>
  <si>
    <t>11510</t>
  </si>
  <si>
    <t>Fakulta tělesné výchovy a sportu  </t>
  </si>
  <si>
    <t>Jihočeská univerzita v Českých Budějovicích</t>
  </si>
  <si>
    <t>12000</t>
  </si>
  <si>
    <t>12110</t>
  </si>
  <si>
    <t>Zdravotně sociální fakulta  </t>
  </si>
  <si>
    <t>12210</t>
  </si>
  <si>
    <t>12220</t>
  </si>
  <si>
    <t>Zemědělská fakulta  </t>
  </si>
  <si>
    <t>12260</t>
  </si>
  <si>
    <t>Teologická fakulta  </t>
  </si>
  <si>
    <t>12310</t>
  </si>
  <si>
    <t>12410</t>
  </si>
  <si>
    <t>12510</t>
  </si>
  <si>
    <t>Ekonomická fakulta  </t>
  </si>
  <si>
    <t>12520</t>
  </si>
  <si>
    <t>Fakulta rybářství a ochrany vod</t>
  </si>
  <si>
    <t>12900</t>
  </si>
  <si>
    <t>Celoškolské pracoviště</t>
  </si>
  <si>
    <t>Univerzita J. E. Purkyně v Ústí nad Labem</t>
  </si>
  <si>
    <t>13000</t>
  </si>
  <si>
    <t>Univerzita Jana Evangelisty Purkyně v Ústí nad Labem</t>
  </si>
  <si>
    <t>13410</t>
  </si>
  <si>
    <t>13420</t>
  </si>
  <si>
    <t>Fakulta výrobních technologií a managementu  </t>
  </si>
  <si>
    <t>13430</t>
  </si>
  <si>
    <t>13440</t>
  </si>
  <si>
    <t>13450</t>
  </si>
  <si>
    <t>Fakulta zdravotnickcýh studií</t>
  </si>
  <si>
    <t>13510</t>
  </si>
  <si>
    <t>Fakulta sociálně ekonomická  </t>
  </si>
  <si>
    <t>13520</t>
  </si>
  <si>
    <t>Fakulta životního prostředí  </t>
  </si>
  <si>
    <t>13530</t>
  </si>
  <si>
    <t>Fakulta umění a designu  </t>
  </si>
  <si>
    <t>13900</t>
  </si>
  <si>
    <t>Masarykova univerzita</t>
  </si>
  <si>
    <t>14000</t>
  </si>
  <si>
    <t>14110</t>
  </si>
  <si>
    <t>Lékařská fakulta</t>
  </si>
  <si>
    <t>14210</t>
  </si>
  <si>
    <t>Filozofická fakulta</t>
  </si>
  <si>
    <t>14220</t>
  </si>
  <si>
    <t>Právnická fakulta</t>
  </si>
  <si>
    <t>14230</t>
  </si>
  <si>
    <t>Fakulta sociálních studií</t>
  </si>
  <si>
    <t>14310</t>
  </si>
  <si>
    <t>Přírodovědecká fakulta</t>
  </si>
  <si>
    <t>14330</t>
  </si>
  <si>
    <t>Fakulta informatiky</t>
  </si>
  <si>
    <t>14410</t>
  </si>
  <si>
    <t>Pedagogická fakulta</t>
  </si>
  <si>
    <t>14510</t>
  </si>
  <si>
    <t>Fakulta sportovních studií</t>
  </si>
  <si>
    <t>14560</t>
  </si>
  <si>
    <t>Ekonomicko-správní fakulta</t>
  </si>
  <si>
    <t>Univerzita Palackého v Olomouci</t>
  </si>
  <si>
    <t>15000</t>
  </si>
  <si>
    <t>15110</t>
  </si>
  <si>
    <t>Lékařská fakulta  </t>
  </si>
  <si>
    <t>Fakulta zdravotnických věd  </t>
  </si>
  <si>
    <t>15210</t>
  </si>
  <si>
    <t>15220</t>
  </si>
  <si>
    <t>15260</t>
  </si>
  <si>
    <t>Cyrilometodějská teologická fakulta  </t>
  </si>
  <si>
    <t>15310</t>
  </si>
  <si>
    <t>15410</t>
  </si>
  <si>
    <t>15510</t>
  </si>
  <si>
    <t>Fakulta tělesné kultury  </t>
  </si>
  <si>
    <t>Veterinární a farmaceutická univerzita Brno</t>
  </si>
  <si>
    <t>16000</t>
  </si>
  <si>
    <t>16170</t>
  </si>
  <si>
    <t>Fakulta veterinárního lékařství  </t>
  </si>
  <si>
    <t>16270</t>
  </si>
  <si>
    <t>Fakulta veterinární hygieny a ekologie  </t>
  </si>
  <si>
    <t>16370</t>
  </si>
  <si>
    <t>Farmaceutická fakulta  </t>
  </si>
  <si>
    <t>Ostravská univerzita v Ostravě</t>
  </si>
  <si>
    <t>17000</t>
  </si>
  <si>
    <t>17110</t>
  </si>
  <si>
    <t>17250</t>
  </si>
  <si>
    <t>17310</t>
  </si>
  <si>
    <t>17450</t>
  </si>
  <si>
    <t>17500</t>
  </si>
  <si>
    <t>Fakulta umění  </t>
  </si>
  <si>
    <t>17900</t>
  </si>
  <si>
    <t>Univerzita Hradec Králové</t>
  </si>
  <si>
    <t>18000</t>
  </si>
  <si>
    <t>18440</t>
  </si>
  <si>
    <t>18450</t>
  </si>
  <si>
    <t>Fakulta informatiky a managementu</t>
  </si>
  <si>
    <t>18460</t>
  </si>
  <si>
    <t>18470</t>
  </si>
  <si>
    <t>18900</t>
  </si>
  <si>
    <t>Slezská univerzita v Opavě</t>
  </si>
  <si>
    <t>19000</t>
  </si>
  <si>
    <t>19240</t>
  </si>
  <si>
    <t>Filozoficko-přírodovědecká fakulta v Opavě</t>
  </si>
  <si>
    <t>19510</t>
  </si>
  <si>
    <t>Fakulta veřejných politik v Opavě  </t>
  </si>
  <si>
    <t>19520</t>
  </si>
  <si>
    <t>Obchodně podnikatelská fakulta v Karviné  </t>
  </si>
  <si>
    <t>19900</t>
  </si>
  <si>
    <t>České vysoké učení technické v Praze</t>
  </si>
  <si>
    <t>21000</t>
  </si>
  <si>
    <t>21110</t>
  </si>
  <si>
    <t>Fakulta stavební  </t>
  </si>
  <si>
    <t>21220</t>
  </si>
  <si>
    <t>Fakulta strojní  </t>
  </si>
  <si>
    <t>21230</t>
  </si>
  <si>
    <t>Fakulta elektrotechnická  </t>
  </si>
  <si>
    <t>21240</t>
  </si>
  <si>
    <t>Fakulta informačních technologií  </t>
  </si>
  <si>
    <t>21260</t>
  </si>
  <si>
    <t>Fakulta dopravní  </t>
  </si>
  <si>
    <t>21340</t>
  </si>
  <si>
    <t>Fakulta jaderná a fyzikálně inženýrská  </t>
  </si>
  <si>
    <t>21450</t>
  </si>
  <si>
    <t>Fakulta architektury  </t>
  </si>
  <si>
    <t>21460</t>
  </si>
  <si>
    <t>Fakulta biomedicínského inženýrství  </t>
  </si>
  <si>
    <t>21900</t>
  </si>
  <si>
    <t>Vysoká škola chemicko-technologická v Praze</t>
  </si>
  <si>
    <t>22000</t>
  </si>
  <si>
    <t>22310</t>
  </si>
  <si>
    <t>Fakulta chemické technologie  </t>
  </si>
  <si>
    <t>22320</t>
  </si>
  <si>
    <t>Fakulta technologie ochrany prostředí  </t>
  </si>
  <si>
    <t>22330</t>
  </si>
  <si>
    <t>Fakulta potravinářské a biochemické technologie  </t>
  </si>
  <si>
    <t>22340</t>
  </si>
  <si>
    <t>Fakulta chemicko-inženýrská  </t>
  </si>
  <si>
    <t>22900</t>
  </si>
  <si>
    <t>Západočeská univerzita v Plzni</t>
  </si>
  <si>
    <t>23000</t>
  </si>
  <si>
    <t>23210</t>
  </si>
  <si>
    <t>23220</t>
  </si>
  <si>
    <t>23310</t>
  </si>
  <si>
    <t>Fakulta zdravotnických studií  </t>
  </si>
  <si>
    <t>23320</t>
  </si>
  <si>
    <t>Fakulta právnická  </t>
  </si>
  <si>
    <t>23330</t>
  </si>
  <si>
    <t>Fakulta filozofická***</t>
  </si>
  <si>
    <t>23420</t>
  </si>
  <si>
    <t>Fakulta pedagogická  </t>
  </si>
  <si>
    <t>23510</t>
  </si>
  <si>
    <t>Fakulta ekonomická  </t>
  </si>
  <si>
    <t>23520</t>
  </si>
  <si>
    <t>Fakulta aplikovaných věd  </t>
  </si>
  <si>
    <t>23900</t>
  </si>
  <si>
    <t>Technická univerzita v Liberci</t>
  </si>
  <si>
    <t>24000</t>
  </si>
  <si>
    <t>24210</t>
  </si>
  <si>
    <t>24220</t>
  </si>
  <si>
    <t>Fakulta mechatroniky, informatiky a mezioborových studií  </t>
  </si>
  <si>
    <t>24310</t>
  </si>
  <si>
    <t>24410</t>
  </si>
  <si>
    <t>Fakulta textilní  </t>
  </si>
  <si>
    <t>24510</t>
  </si>
  <si>
    <t>Fakulta přírodovědně-humanitní a pedagogická  </t>
  </si>
  <si>
    <t>24520</t>
  </si>
  <si>
    <t>Fakulta umění a architektury  </t>
  </si>
  <si>
    <t>24900</t>
  </si>
  <si>
    <t>Univerzita Pardubice</t>
  </si>
  <si>
    <t>25000</t>
  </si>
  <si>
    <t>25110</t>
  </si>
  <si>
    <t>Fakulta restaurování****</t>
  </si>
  <si>
    <t>25210</t>
  </si>
  <si>
    <t>Fakulta filozofická  </t>
  </si>
  <si>
    <t>25310</t>
  </si>
  <si>
    <t>Fakulta chemicko-technologická  </t>
  </si>
  <si>
    <t>25410</t>
  </si>
  <si>
    <t>Fakulta ekonomicko-správní  </t>
  </si>
  <si>
    <t>25510</t>
  </si>
  <si>
    <t>Dopravní fakulta Jana Pernera  </t>
  </si>
  <si>
    <t>25520</t>
  </si>
  <si>
    <t>Fakulta elektrotechniky a informatiky  </t>
  </si>
  <si>
    <t>25900</t>
  </si>
  <si>
    <t>Vysoké učení technické v Brně</t>
  </si>
  <si>
    <t>26000</t>
  </si>
  <si>
    <t>26110</t>
  </si>
  <si>
    <t>26210</t>
  </si>
  <si>
    <t>Fakulta strojního inženýrství  </t>
  </si>
  <si>
    <t>26220</t>
  </si>
  <si>
    <t>Fakulta elektrotechniky a komunikačních technologií  </t>
  </si>
  <si>
    <t>26230</t>
  </si>
  <si>
    <t>26310</t>
  </si>
  <si>
    <t>Fakulta chemická  </t>
  </si>
  <si>
    <t>26410</t>
  </si>
  <si>
    <t>26420</t>
  </si>
  <si>
    <t>Fakulta výtvarných umění  </t>
  </si>
  <si>
    <t>26510</t>
  </si>
  <si>
    <t>Fakulta podnikatelská  </t>
  </si>
  <si>
    <t>26520</t>
  </si>
  <si>
    <t>Fakulta technologická Zlín</t>
  </si>
  <si>
    <t>26530</t>
  </si>
  <si>
    <t>Fakulta managementu a ekon. Zlín</t>
  </si>
  <si>
    <t>Vysoká škola báňská - Technická univerzita Ostrava</t>
  </si>
  <si>
    <t>27000</t>
  </si>
  <si>
    <t>27120</t>
  </si>
  <si>
    <t>27200</t>
  </si>
  <si>
    <t>Fakulta bezpečnostního inženýrství  </t>
  </si>
  <si>
    <t>27230</t>
  </si>
  <si>
    <t>27240</t>
  </si>
  <si>
    <t>27350</t>
  </si>
  <si>
    <t>Hornicko-geologická fakulta  </t>
  </si>
  <si>
    <t>27360</t>
  </si>
  <si>
    <t>Fakulta metalurgie a materiálového inženýrství  </t>
  </si>
  <si>
    <t>27510</t>
  </si>
  <si>
    <t>27900</t>
  </si>
  <si>
    <t>Univerzita Tomáše Bati ve Zlíně</t>
  </si>
  <si>
    <t>28000</t>
  </si>
  <si>
    <t>28110</t>
  </si>
  <si>
    <t>Fakulta technologická  </t>
  </si>
  <si>
    <t>28120</t>
  </si>
  <si>
    <t>Fakulta managementu a ekonomiky  </t>
  </si>
  <si>
    <t>28130</t>
  </si>
  <si>
    <t>Fakulta multimediálních komunikací  </t>
  </si>
  <si>
    <t>28140</t>
  </si>
  <si>
    <t>Fakulta aplikované informatiky  </t>
  </si>
  <si>
    <t>28150</t>
  </si>
  <si>
    <t>Fakulta humanitních studií  </t>
  </si>
  <si>
    <t>28160</t>
  </si>
  <si>
    <t>Fakulta logistiky a krizového řízení  </t>
  </si>
  <si>
    <t>28900</t>
  </si>
  <si>
    <t>Vysoká škola ekonomická v Praze</t>
  </si>
  <si>
    <t>31000</t>
  </si>
  <si>
    <t>31110</t>
  </si>
  <si>
    <t>Fakulta financí a účetnictví  </t>
  </si>
  <si>
    <t>31120</t>
  </si>
  <si>
    <t>Fakulta mezinárodních vztahů  </t>
  </si>
  <si>
    <t>31130</t>
  </si>
  <si>
    <t>Fakulta podnikohospodářská  </t>
  </si>
  <si>
    <t>31140</t>
  </si>
  <si>
    <t>Fakulta informatiky a statistiky  </t>
  </si>
  <si>
    <t>31150</t>
  </si>
  <si>
    <t>Národohospodářská fakulta</t>
  </si>
  <si>
    <t>31160</t>
  </si>
  <si>
    <t>Fakulta managementu v Jindřichově Hradci  </t>
  </si>
  <si>
    <t>Česká zemědělská univerzita v Praze</t>
  </si>
  <si>
    <t>41000</t>
  </si>
  <si>
    <t>41110</t>
  </si>
  <si>
    <t>Provozně ekonomická fakulta  </t>
  </si>
  <si>
    <t>41210</t>
  </si>
  <si>
    <t>Fakulta agrobiologie, potravinových a přírodních zdrojů  </t>
  </si>
  <si>
    <t>41310</t>
  </si>
  <si>
    <t>Technická fakulta  </t>
  </si>
  <si>
    <t>Fakulta lesnická a dřevařská  </t>
  </si>
  <si>
    <t>41330</t>
  </si>
  <si>
    <t>41410</t>
  </si>
  <si>
    <t>Fakulta lesnická a environmentální</t>
  </si>
  <si>
    <t>41900</t>
  </si>
  <si>
    <t>Mendelova univerzita v Brně</t>
  </si>
  <si>
    <t>43000</t>
  </si>
  <si>
    <t>43110</t>
  </si>
  <si>
    <t>43210</t>
  </si>
  <si>
    <t>Agronomická fakulta  </t>
  </si>
  <si>
    <t>Fakulta regionálního rozvoje a mezinárodních studií  </t>
  </si>
  <si>
    <t>43410</t>
  </si>
  <si>
    <t>Lesnická a dřevařská fakulta  </t>
  </si>
  <si>
    <t>43510</t>
  </si>
  <si>
    <t>Zahradnická fakulta (Lednice)</t>
  </si>
  <si>
    <t>43900</t>
  </si>
  <si>
    <t>Akademie múzických umění v Praze</t>
  </si>
  <si>
    <t>51000</t>
  </si>
  <si>
    <t>51110</t>
  </si>
  <si>
    <t>Hudební a taneční fakulta  </t>
  </si>
  <si>
    <t>51210</t>
  </si>
  <si>
    <t>Divadelní fakulta  </t>
  </si>
  <si>
    <t>51310</t>
  </si>
  <si>
    <t>Filmová a televizní fakulta  </t>
  </si>
  <si>
    <t>Akademie výtvarných umění v Praze</t>
  </si>
  <si>
    <t>52000</t>
  </si>
  <si>
    <t>Vysoká škola umělecko-průmyslová v Praze</t>
  </si>
  <si>
    <t>53000</t>
  </si>
  <si>
    <t>Janáčkova akademie múzických umění v Brně</t>
  </si>
  <si>
    <t>54000</t>
  </si>
  <si>
    <t>54510</t>
  </si>
  <si>
    <t xml:space="preserve">Hudební fakulta </t>
  </si>
  <si>
    <t>54530</t>
  </si>
  <si>
    <t>Divadelní fakulta</t>
  </si>
  <si>
    <t>Vysoká škola polytechnická Jihlava</t>
  </si>
  <si>
    <t>55000</t>
  </si>
  <si>
    <t>Vysoká škola technická a ekonomická v Českých Budějovicích</t>
  </si>
  <si>
    <t>56000</t>
  </si>
  <si>
    <t xml:space="preserve">Bankovní institut vysoká škola, a.s., Nárožní 2600/9, Praha 5, 158 00                                                                                      </t>
  </si>
  <si>
    <t>61000</t>
  </si>
  <si>
    <t>Evropský polytechnický institut, s.r.o., Osvobození 699, Kunovice, 686 04</t>
  </si>
  <si>
    <t>62000</t>
  </si>
  <si>
    <t>Vysoká škola hotelová v Praze 8, s.r.o., Svídnická 506, Praha 8, 181 00</t>
  </si>
  <si>
    <t>63000</t>
  </si>
  <si>
    <t>Vysoká škola finanční a správní, o.p.s., Estonská 500, Praha 10, 100 00</t>
  </si>
  <si>
    <t>64000</t>
  </si>
  <si>
    <t>Vysoká škola Karlovy Vary, o.p.s., T.G.Masaryka 3, Karlovy Vary, 360 01</t>
  </si>
  <si>
    <t>65000</t>
  </si>
  <si>
    <t xml:space="preserve">ŠKODA  AUTO a.s. Vysoká škola, Tř. V. Klementa 869, Mladá Boleslav, 293 60 </t>
  </si>
  <si>
    <t>66000</t>
  </si>
  <si>
    <t>Literární akademie (Soukromá vysoká škola Josefa Škvoreckého) s.r.o., Na Pankráci 54/420, Praha 4, 140 00</t>
  </si>
  <si>
    <t>67000</t>
  </si>
  <si>
    <t>Vysoká škola podnikání, a.s., Michálkovická 1810/181, Ostrava, 710 00</t>
  </si>
  <si>
    <t>68000</t>
  </si>
  <si>
    <t xml:space="preserve"> Institut restaurování a konzervačních
  technik Litomyšl, o.p.s,
 Jiráskova 3, Litomyšl, 570 00</t>
  </si>
  <si>
    <t>69000</t>
  </si>
  <si>
    <t xml:space="preserve">Vysoká škola aplikovaného práva, s.r.o., Chomutovická 1443, Praha 11, 149 00 </t>
  </si>
  <si>
    <t>6A000</t>
  </si>
  <si>
    <t xml:space="preserve">Vysoká škola ekonomie a mangementu, o.p.s., Nárožní 2600/9a, Praha 5, 158 00 </t>
  </si>
  <si>
    <t>6B000</t>
  </si>
  <si>
    <t xml:space="preserve"> Vysoká škola v Plzni, o.p.s.,
 Ledecká 35, Plzeň, 323 21 </t>
  </si>
  <si>
    <t>6C000</t>
  </si>
  <si>
    <t>University of New York in Prague, s.r.o., Legerova 619/72, Praha 2, 120 00</t>
  </si>
  <si>
    <t>6D000</t>
  </si>
  <si>
    <t xml:space="preserve">Vysoká škola manažerské informatiky a ekonomiky, a.s., Vltavská 14/585, Praha 5, 150 00 </t>
  </si>
  <si>
    <t>6E000</t>
  </si>
  <si>
    <t xml:space="preserve">Vysoká škola mezinárodních a veřejných vztahů Praha, o.p.s., U Santošky 17, Praha 5, 150 00 </t>
  </si>
  <si>
    <t>6F000</t>
  </si>
  <si>
    <t xml:space="preserve"> Mezinárodní baptistický teologický
 seminář Evropské baptistické federace, o.p.s.,
 Nad Habrovkou 3, Praha 6, 164 00 </t>
  </si>
  <si>
    <t>6G000</t>
  </si>
  <si>
    <t xml:space="preserve">Středočeský vysokoškolský institut, s.r.o., C.Boudy 1444, Kladno, 272 02 </t>
  </si>
  <si>
    <t>6H000</t>
  </si>
  <si>
    <t xml:space="preserve">Academia Rerum Civilium - Vysoká škola politických a společenských věd, s.r.o., U Křižovatky 262, Kolín, 280 02                                                                                                                                            </t>
  </si>
  <si>
    <t>6J000</t>
  </si>
  <si>
    <t xml:space="preserve">Vysoká škola evropských a regionálních studií, o.p.s., Žižkova 6, České Budějovice, 370 01 </t>
  </si>
  <si>
    <t>6K000</t>
  </si>
  <si>
    <t>Rašínova vysoká škola, s.r.o., Hudcova 367/78, Brno, 612 00</t>
  </si>
  <si>
    <t>6L000</t>
  </si>
  <si>
    <t xml:space="preserve">Vysoká škola regionálního rozvoje, s.r.o., Žalanského 68/54, Praha 17, 163 00 </t>
  </si>
  <si>
    <t>6M000</t>
  </si>
  <si>
    <t xml:space="preserve">Filmová akademie Miroslava Ondříčka v Písku, o.p.s., Lipová alej 2068, Písek, 397 01 </t>
  </si>
  <si>
    <t>6N000</t>
  </si>
  <si>
    <t>Vysoká škola tělesné výchovy a sportu PALESTRA, spol. s r.o., Pilská 9, Praha 9, 198 00</t>
  </si>
  <si>
    <t>6P000</t>
  </si>
  <si>
    <t xml:space="preserve">NEWTON College, a.s., Politických vězňů 912/10, Praha 1, 110 00 </t>
  </si>
  <si>
    <t>6Q000</t>
  </si>
  <si>
    <t xml:space="preserve">Vysoká škola logistiky o.p.s., Palackého 1381/25, Přerov, 750 02  </t>
  </si>
  <si>
    <t>6R000</t>
  </si>
  <si>
    <t>Vysoká škola zdravotnická, o.p.s., Duškova 7, Praha 5, 150 00</t>
  </si>
  <si>
    <t>6S000</t>
  </si>
  <si>
    <t>B.I.B.S., a.s., Lidická 960/81, Brno, 602 00</t>
  </si>
  <si>
    <t>6T000</t>
  </si>
  <si>
    <t xml:space="preserve">Vysoká škola cestovního ruchu, hotelnictví a lázeňství, s.r.o., Senovážné nám. 23, Praha 1,110 00 </t>
  </si>
  <si>
    <t>70000</t>
  </si>
  <si>
    <t>Soukromá vysoká škola ekonomických studií, s.r.o., Lindnerova 575/1, Praha 8, 180 00</t>
  </si>
  <si>
    <t>71000</t>
  </si>
  <si>
    <t xml:space="preserve">Vysoká škola obchodní v Praze, o.p.s., Spálená 76/14, Praha 1, 110 00  </t>
  </si>
  <si>
    <t>72000</t>
  </si>
  <si>
    <t xml:space="preserve">Akademie STING, o.p.s., Stromovka 1, Brno, 637 00 </t>
  </si>
  <si>
    <t>73000</t>
  </si>
  <si>
    <t xml:space="preserve"> Pražský technologický institut, o.p.s.
V Sedlci 229/14a, Praha 6</t>
  </si>
  <si>
    <t>74000</t>
  </si>
  <si>
    <t xml:space="preserve">Metropolitní univerzita Praha, o.p.s., Dubečská 900/10, Praha 10, 100 31 </t>
  </si>
  <si>
    <t>75000</t>
  </si>
  <si>
    <t>Univerzita Jana Amose Komenského Praha s.r.o., Roháčova 1148/63, Praha 3, 130 00</t>
  </si>
  <si>
    <t>76000</t>
  </si>
  <si>
    <t>Vysoká škola Karla Engliše, a.s., Šujanovo nám. 356/1, Brno, 602 00</t>
  </si>
  <si>
    <t>77000</t>
  </si>
  <si>
    <t xml:space="preserve">Anglo-americká vysoká škola, o.p.s., Lázeňská 4, Praha 1, 110 00 </t>
  </si>
  <si>
    <t>78000</t>
  </si>
  <si>
    <t>Pražská vysoká škola psychosociálních studií, s.r.o., Hekrova 805, Praha 4, 149 00</t>
  </si>
  <si>
    <t>79000</t>
  </si>
  <si>
    <t>Západomoravská vysoká škola Třebíč, o.p.s., Okružní 935, Třebíč, 674 01</t>
  </si>
  <si>
    <t>7A000</t>
  </si>
  <si>
    <t>Soukromá vysoká škola ekonomická Znojmo, s.r.o.,Loucká 656/21, Znojmo, 669 02</t>
  </si>
  <si>
    <t>7B000</t>
  </si>
  <si>
    <t>Moravská vysoká škola Olomouc, o.p.s., Jeremenkova 1142/42, Olomouc, 772 00</t>
  </si>
  <si>
    <t>7C000</t>
  </si>
  <si>
    <t>CEVRO institut, o.p.s., Jungmannova 28/17, Praha 1, 110 00</t>
  </si>
  <si>
    <t>7D000</t>
  </si>
  <si>
    <t>Unicorn College s.r.o., V Kapslovně 2/2767, Praha 3, 130 00</t>
  </si>
  <si>
    <t>7E000</t>
  </si>
  <si>
    <t>Vysoká škola aplikovaných ekonomických studií, s.r.o., Jana Růžičky 1143/11, Praha 4, 148 00</t>
  </si>
  <si>
    <t>7F000</t>
  </si>
  <si>
    <t xml:space="preserve">Vysoká škola obchodní a hotelová s.r.o., Bosonožská 9, Brno, 625 00  </t>
  </si>
  <si>
    <t>7G000</t>
  </si>
  <si>
    <t xml:space="preserve">Vysoká škola realitní - Institut Franka Dysona s.r.o., Masná 229/34, Brno, 602 00  </t>
  </si>
  <si>
    <t>7H900</t>
  </si>
  <si>
    <t xml:space="preserve">Vysoká škola sociálně správní, Institut celoživotního vzdělávání Havířov o.p.s., Vítězslava Nezvala 801/1, Havířov,  736 01 </t>
  </si>
  <si>
    <t>7J900</t>
  </si>
  <si>
    <t xml:space="preserve">Vysoká škola cestovního ruchu a teritoriálních studií v Praze, spol. s.r.o., Holešovice, Ortenovo nám. 34, Praha 7, 170 00 </t>
  </si>
  <si>
    <t>7K900</t>
  </si>
  <si>
    <t xml:space="preserve">AKCENT College s.r.o., Bítovská 5, Praha 4, PSČ 140 00 </t>
  </si>
  <si>
    <t>7L900</t>
  </si>
  <si>
    <t>7M900</t>
  </si>
  <si>
    <t>VŠ aplikované psychologie</t>
  </si>
  <si>
    <t>7N900</t>
  </si>
  <si>
    <t>Pozn: Pod celoškolské pracoviště spadají studenti, kteří nejsou zařazeni pod jednotlivé fakulty.</t>
  </si>
  <si>
    <t>* Počet přijatých / počet uchazečů, kteří se dostavili k přijímacímu řízení x 100.</t>
  </si>
  <si>
    <t>** Dříve Institut základů vzdělanosti.</t>
  </si>
  <si>
    <t>*** Do 3.1.2005 Fakulta  humanitních studií.</t>
  </si>
  <si>
    <t>****Dříve soukromá VŠ IKRT Litomyšl.</t>
  </si>
  <si>
    <t>Počet přihlášek, přihlášených, přijetí, přijatých, zapsání a zapsaných podle pohlaví v letech 1999/00–2013/14</t>
  </si>
  <si>
    <t>Struktura přihlášených,  přijatých a zapsaných na VŠ podle věku a formy studia pro roky 1999/00–2013/2014</t>
  </si>
  <si>
    <t>Počet přihlášek, přihlášených a přijatých ke studiu na VŠ podle skupin studijních programů v letech 1999/00–2013/14</t>
  </si>
  <si>
    <t>Počet podaných přihlášek, přihlášených, přijatých a zapsaných na VŠ v letech 1999/00–2013/14</t>
  </si>
  <si>
    <t>7P900</t>
  </si>
  <si>
    <t xml:space="preserve">Vysoká škola ŠKODA  AUTO, o.p.s. </t>
  </si>
  <si>
    <t>Přijímací řízení na VŠ – podle fakult v letech 2010/11–2013/14</t>
  </si>
  <si>
    <t>Archip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</si>
</sst>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K_č_-;\-* #,##0.00\ _K_č_-;_-* &quot;-&quot;??\ _K_č_-;_-@_-"/>
    <numFmt numFmtId="164" formatCode="0.0"/>
    <numFmt numFmtId="165" formatCode="#,##0.0"/>
    <numFmt numFmtId="166" formatCode="0.0%"/>
    <numFmt numFmtId="167" formatCode="#,##0;;\-"/>
    <numFmt numFmtId="168" formatCode="0.0%;;\-"/>
    <numFmt numFmtId="169" formatCode="#,##0.00;;\-"/>
    <numFmt numFmtId="170" formatCode="0.000000%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name val="Arial Narrow"/>
      <family val="2"/>
    </font>
    <font>
      <sz val="10"/>
      <color indexed="9"/>
      <name val="Arial Narrow"/>
      <family val="2"/>
      <charset val="238"/>
    </font>
    <font>
      <sz val="10"/>
      <name val="Arial CE"/>
    </font>
    <font>
      <b/>
      <sz val="9.9"/>
      <name val="Arial Narrow"/>
      <family val="2"/>
      <charset val="238"/>
    </font>
    <font>
      <b/>
      <sz val="9.5"/>
      <name val="Arial Narrow"/>
      <family val="2"/>
      <charset val="238"/>
    </font>
    <font>
      <sz val="9"/>
      <name val="Arial Narrow"/>
      <family val="2"/>
      <charset val="238"/>
    </font>
    <font>
      <sz val="10"/>
      <color indexed="10"/>
      <name val="Arial Narrow"/>
      <family val="2"/>
      <charset val="238"/>
    </font>
    <font>
      <sz val="9"/>
      <name val="Arial CE"/>
    </font>
    <font>
      <b/>
      <sz val="10"/>
      <color indexed="9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2"/>
      <color indexed="10"/>
      <name val="Arial Narrow"/>
      <family val="2"/>
    </font>
    <font>
      <sz val="10"/>
      <color indexed="10"/>
      <name val="Arial Narrow"/>
      <family val="2"/>
    </font>
    <font>
      <sz val="10"/>
      <color indexed="57"/>
      <name val="Arial Narrow"/>
      <family val="2"/>
    </font>
    <font>
      <sz val="10"/>
      <color indexed="9"/>
      <name val="Arial Narrow"/>
      <family val="2"/>
    </font>
    <font>
      <b/>
      <sz val="10"/>
      <color indexed="10"/>
      <name val="Arial Narrow"/>
      <family val="2"/>
    </font>
    <font>
      <sz val="10"/>
      <color rgb="FFFF0000"/>
      <name val="Arial Narrow"/>
      <family val="2"/>
      <charset val="238"/>
    </font>
    <font>
      <sz val="10"/>
      <color theme="0"/>
      <name val="Arial Narrow"/>
      <family val="2"/>
      <charset val="238"/>
    </font>
    <font>
      <b/>
      <sz val="10"/>
      <color theme="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2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3" fillId="0" borderId="0"/>
  </cellStyleXfs>
  <cellXfs count="79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10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2" fillId="0" borderId="0" xfId="0" quotePrefix="1" applyFont="1" applyFill="1" applyAlignment="1">
      <alignment horizontal="left"/>
    </xf>
    <xf numFmtId="0" fontId="3" fillId="0" borderId="0" xfId="0" applyFont="1" applyFill="1" applyAlignme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3" fillId="0" borderId="0" xfId="0" applyFont="1"/>
    <xf numFmtId="0" fontId="2" fillId="0" borderId="0" xfId="0" applyFont="1" applyFill="1" applyAlignment="1"/>
    <xf numFmtId="3" fontId="2" fillId="2" borderId="1" xfId="0" applyNumberFormat="1" applyFont="1" applyFill="1" applyBorder="1" applyAlignment="1">
      <alignment horizontal="centerContinuous" vertical="center"/>
    </xf>
    <xf numFmtId="3" fontId="2" fillId="2" borderId="2" xfId="0" applyNumberFormat="1" applyFont="1" applyFill="1" applyBorder="1" applyAlignment="1">
      <alignment horizontal="center"/>
    </xf>
    <xf numFmtId="49" fontId="2" fillId="2" borderId="3" xfId="0" quotePrefix="1" applyNumberFormat="1" applyFont="1" applyFill="1" applyBorder="1" applyAlignment="1">
      <alignment horizontal="center"/>
    </xf>
    <xf numFmtId="49" fontId="2" fillId="2" borderId="4" xfId="0" quotePrefix="1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3" fontId="2" fillId="2" borderId="6" xfId="0" applyNumberFormat="1" applyFont="1" applyFill="1" applyBorder="1" applyAlignment="1">
      <alignment horizontal="left" indent="1"/>
    </xf>
    <xf numFmtId="165" fontId="3" fillId="3" borderId="7" xfId="0" applyNumberFormat="1" applyFont="1" applyFill="1" applyBorder="1" applyAlignment="1">
      <alignment horizontal="right"/>
    </xf>
    <xf numFmtId="165" fontId="3" fillId="3" borderId="8" xfId="0" applyNumberFormat="1" applyFont="1" applyFill="1" applyBorder="1" applyAlignment="1">
      <alignment horizontal="right"/>
    </xf>
    <xf numFmtId="165" fontId="3" fillId="3" borderId="9" xfId="0" applyNumberFormat="1" applyFont="1" applyFill="1" applyBorder="1" applyAlignment="1">
      <alignment horizontal="right"/>
    </xf>
    <xf numFmtId="165" fontId="3" fillId="3" borderId="10" xfId="0" applyNumberFormat="1" applyFont="1" applyFill="1" applyBorder="1" applyAlignment="1">
      <alignment horizontal="right"/>
    </xf>
    <xf numFmtId="3" fontId="2" fillId="2" borderId="11" xfId="0" applyNumberFormat="1" applyFont="1" applyFill="1" applyBorder="1" applyAlignment="1">
      <alignment horizontal="left" indent="1"/>
    </xf>
    <xf numFmtId="165" fontId="3" fillId="3" borderId="12" xfId="0" applyNumberFormat="1" applyFont="1" applyFill="1" applyBorder="1" applyAlignment="1">
      <alignment horizontal="right"/>
    </xf>
    <xf numFmtId="165" fontId="3" fillId="3" borderId="13" xfId="0" applyNumberFormat="1" applyFont="1" applyFill="1" applyBorder="1" applyAlignment="1">
      <alignment horizontal="right"/>
    </xf>
    <xf numFmtId="165" fontId="3" fillId="3" borderId="14" xfId="0" applyNumberFormat="1" applyFont="1" applyFill="1" applyBorder="1" applyAlignment="1">
      <alignment horizontal="right"/>
    </xf>
    <xf numFmtId="165" fontId="3" fillId="3" borderId="15" xfId="0" applyNumberFormat="1" applyFont="1" applyFill="1" applyBorder="1" applyAlignment="1">
      <alignment horizontal="right"/>
    </xf>
    <xf numFmtId="3" fontId="2" fillId="2" borderId="11" xfId="0" quotePrefix="1" applyNumberFormat="1" applyFont="1" applyFill="1" applyBorder="1" applyAlignment="1">
      <alignment horizontal="left" wrapText="1" indent="1"/>
    </xf>
    <xf numFmtId="166" fontId="3" fillId="0" borderId="0" xfId="2" applyNumberFormat="1" applyFont="1"/>
    <xf numFmtId="166" fontId="3" fillId="0" borderId="0" xfId="0" applyNumberFormat="1" applyFont="1"/>
    <xf numFmtId="3" fontId="2" fillId="2" borderId="16" xfId="0" applyNumberFormat="1" applyFont="1" applyFill="1" applyBorder="1" applyAlignment="1">
      <alignment horizontal="left" indent="1"/>
    </xf>
    <xf numFmtId="165" fontId="3" fillId="3" borderId="17" xfId="0" applyNumberFormat="1" applyFont="1" applyFill="1" applyBorder="1" applyAlignment="1">
      <alignment horizontal="right"/>
    </xf>
    <xf numFmtId="165" fontId="3" fillId="3" borderId="18" xfId="0" applyNumberFormat="1" applyFont="1" applyFill="1" applyBorder="1" applyAlignment="1">
      <alignment horizontal="right"/>
    </xf>
    <xf numFmtId="165" fontId="3" fillId="3" borderId="19" xfId="0" applyNumberFormat="1" applyFont="1" applyFill="1" applyBorder="1" applyAlignment="1">
      <alignment horizontal="right"/>
    </xf>
    <xf numFmtId="165" fontId="3" fillId="3" borderId="2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left" indent="1"/>
    </xf>
    <xf numFmtId="165" fontId="3" fillId="0" borderId="0" xfId="0" applyNumberFormat="1" applyFont="1" applyFill="1" applyBorder="1" applyAlignment="1">
      <alignment horizontal="right"/>
    </xf>
    <xf numFmtId="0" fontId="5" fillId="0" borderId="0" xfId="0" applyFont="1" applyFill="1" applyAlignment="1"/>
    <xf numFmtId="0" fontId="3" fillId="0" borderId="0" xfId="0" applyFont="1" applyFill="1"/>
    <xf numFmtId="3" fontId="3" fillId="0" borderId="0" xfId="0" quotePrefix="1" applyNumberFormat="1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165" fontId="2" fillId="2" borderId="2" xfId="0" applyNumberFormat="1" applyFont="1" applyFill="1" applyBorder="1" applyAlignment="1">
      <alignment horizontal="center"/>
    </xf>
    <xf numFmtId="3" fontId="2" fillId="2" borderId="3" xfId="0" quotePrefix="1" applyNumberFormat="1" applyFont="1" applyFill="1" applyBorder="1" applyAlignment="1">
      <alignment horizontal="center"/>
    </xf>
    <xf numFmtId="49" fontId="2" fillId="2" borderId="3" xfId="0" quotePrefix="1" applyNumberFormat="1" applyFont="1" applyFill="1" applyBorder="1" applyAlignment="1">
      <alignment horizontal="right"/>
    </xf>
    <xf numFmtId="49" fontId="2" fillId="2" borderId="4" xfId="0" quotePrefix="1" applyNumberFormat="1" applyFont="1" applyFill="1" applyBorder="1" applyAlignment="1">
      <alignment horizontal="right"/>
    </xf>
    <xf numFmtId="3" fontId="2" fillId="2" borderId="21" xfId="0" applyNumberFormat="1" applyFont="1" applyFill="1" applyBorder="1" applyAlignment="1">
      <alignment horizontal="left" indent="1"/>
    </xf>
    <xf numFmtId="165" fontId="3" fillId="0" borderId="7" xfId="0" applyNumberFormat="1" applyFont="1" applyFill="1" applyBorder="1" applyAlignment="1">
      <alignment horizontal="right"/>
    </xf>
    <xf numFmtId="164" fontId="3" fillId="3" borderId="9" xfId="0" applyNumberFormat="1" applyFont="1" applyFill="1" applyBorder="1" applyAlignment="1">
      <alignment horizontal="right"/>
    </xf>
    <xf numFmtId="164" fontId="3" fillId="3" borderId="10" xfId="0" applyNumberFormat="1" applyFont="1" applyFill="1" applyBorder="1" applyAlignment="1">
      <alignment horizontal="right"/>
    </xf>
    <xf numFmtId="166" fontId="3" fillId="0" borderId="12" xfId="2" applyNumberFormat="1" applyFont="1" applyFill="1" applyBorder="1" applyAlignment="1">
      <alignment horizontal="right"/>
    </xf>
    <xf numFmtId="166" fontId="3" fillId="0" borderId="13" xfId="2" applyNumberFormat="1" applyFont="1" applyFill="1" applyBorder="1" applyAlignment="1">
      <alignment horizontal="right"/>
    </xf>
    <xf numFmtId="166" fontId="3" fillId="0" borderId="14" xfId="2" applyNumberFormat="1" applyFont="1" applyFill="1" applyBorder="1" applyAlignment="1">
      <alignment horizontal="right"/>
    </xf>
    <xf numFmtId="166" fontId="3" fillId="0" borderId="15" xfId="2" applyNumberFormat="1" applyFont="1" applyFill="1" applyBorder="1" applyAlignment="1">
      <alignment horizontal="right"/>
    </xf>
    <xf numFmtId="3" fontId="2" fillId="2" borderId="22" xfId="0" applyNumberFormat="1" applyFont="1" applyFill="1" applyBorder="1" applyAlignment="1">
      <alignment horizontal="left" indent="1"/>
    </xf>
    <xf numFmtId="166" fontId="3" fillId="0" borderId="23" xfId="2" applyNumberFormat="1" applyFont="1" applyFill="1" applyBorder="1" applyAlignment="1">
      <alignment horizontal="right"/>
    </xf>
    <xf numFmtId="166" fontId="3" fillId="0" borderId="24" xfId="2" applyNumberFormat="1" applyFont="1" applyFill="1" applyBorder="1" applyAlignment="1">
      <alignment horizontal="right"/>
    </xf>
    <xf numFmtId="166" fontId="3" fillId="0" borderId="25" xfId="2" applyNumberFormat="1" applyFont="1" applyFill="1" applyBorder="1" applyAlignment="1">
      <alignment horizontal="right"/>
    </xf>
    <xf numFmtId="166" fontId="3" fillId="0" borderId="26" xfId="2" applyNumberFormat="1" applyFont="1" applyFill="1" applyBorder="1" applyAlignment="1">
      <alignment horizontal="right"/>
    </xf>
    <xf numFmtId="165" fontId="3" fillId="0" borderId="27" xfId="0" applyNumberFormat="1" applyFont="1" applyFill="1" applyBorder="1" applyAlignment="1">
      <alignment horizontal="right"/>
    </xf>
    <xf numFmtId="165" fontId="3" fillId="0" borderId="28" xfId="0" applyNumberFormat="1" applyFont="1" applyFill="1" applyBorder="1" applyAlignment="1">
      <alignment horizontal="right"/>
    </xf>
    <xf numFmtId="165" fontId="3" fillId="3" borderId="28" xfId="0" applyNumberFormat="1" applyFont="1" applyFill="1" applyBorder="1" applyAlignment="1">
      <alignment horizontal="right"/>
    </xf>
    <xf numFmtId="3" fontId="2" fillId="2" borderId="29" xfId="0" applyNumberFormat="1" applyFont="1" applyFill="1" applyBorder="1" applyAlignment="1">
      <alignment horizontal="left" indent="1"/>
    </xf>
    <xf numFmtId="166" fontId="3" fillId="0" borderId="30" xfId="2" applyNumberFormat="1" applyFont="1" applyFill="1" applyBorder="1" applyAlignment="1">
      <alignment horizontal="right"/>
    </xf>
    <xf numFmtId="166" fontId="3" fillId="0" borderId="31" xfId="2" applyNumberFormat="1" applyFont="1" applyFill="1" applyBorder="1" applyAlignment="1">
      <alignment horizontal="right"/>
    </xf>
    <xf numFmtId="166" fontId="3" fillId="0" borderId="32" xfId="2" applyNumberFormat="1" applyFont="1" applyFill="1" applyBorder="1" applyAlignment="1">
      <alignment horizontal="right"/>
    </xf>
    <xf numFmtId="166" fontId="3" fillId="0" borderId="33" xfId="2" applyNumberFormat="1" applyFont="1" applyFill="1" applyBorder="1" applyAlignment="1">
      <alignment horizontal="right"/>
    </xf>
    <xf numFmtId="3" fontId="2" fillId="2" borderId="34" xfId="0" applyNumberFormat="1" applyFont="1" applyFill="1" applyBorder="1" applyAlignment="1">
      <alignment horizontal="left" indent="1"/>
    </xf>
    <xf numFmtId="165" fontId="3" fillId="0" borderId="35" xfId="2" applyNumberFormat="1" applyFont="1" applyFill="1" applyBorder="1" applyAlignment="1">
      <alignment horizontal="right"/>
    </xf>
    <xf numFmtId="165" fontId="3" fillId="0" borderId="36" xfId="2" applyNumberFormat="1" applyFont="1" applyFill="1" applyBorder="1" applyAlignment="1">
      <alignment horizontal="right"/>
    </xf>
    <xf numFmtId="165" fontId="3" fillId="0" borderId="37" xfId="2" applyNumberFormat="1" applyFont="1" applyFill="1" applyBorder="1" applyAlignment="1">
      <alignment horizontal="right"/>
    </xf>
    <xf numFmtId="165" fontId="3" fillId="0" borderId="38" xfId="2" applyNumberFormat="1" applyFont="1" applyFill="1" applyBorder="1" applyAlignment="1">
      <alignment horizontal="right"/>
    </xf>
    <xf numFmtId="3" fontId="2" fillId="2" borderId="39" xfId="0" applyNumberFormat="1" applyFont="1" applyFill="1" applyBorder="1" applyAlignment="1">
      <alignment horizontal="left" indent="1"/>
    </xf>
    <xf numFmtId="165" fontId="3" fillId="0" borderId="40" xfId="2" applyNumberFormat="1" applyFont="1" applyFill="1" applyBorder="1" applyAlignment="1">
      <alignment horizontal="right"/>
    </xf>
    <xf numFmtId="165" fontId="3" fillId="0" borderId="41" xfId="2" applyNumberFormat="1" applyFont="1" applyFill="1" applyBorder="1" applyAlignment="1">
      <alignment horizontal="right"/>
    </xf>
    <xf numFmtId="165" fontId="3" fillId="0" borderId="42" xfId="2" applyNumberFormat="1" applyFont="1" applyFill="1" applyBorder="1" applyAlignment="1">
      <alignment horizontal="right"/>
    </xf>
    <xf numFmtId="165" fontId="3" fillId="0" borderId="43" xfId="2" applyNumberFormat="1" applyFont="1" applyFill="1" applyBorder="1" applyAlignment="1">
      <alignment horizontal="right"/>
    </xf>
    <xf numFmtId="165" fontId="3" fillId="0" borderId="0" xfId="2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left" indent="1"/>
    </xf>
    <xf numFmtId="0" fontId="5" fillId="0" borderId="0" xfId="0" applyFont="1" applyAlignment="1"/>
    <xf numFmtId="165" fontId="3" fillId="0" borderId="44" xfId="0" applyNumberFormat="1" applyFont="1" applyFill="1" applyBorder="1" applyAlignment="1">
      <alignment horizontal="right"/>
    </xf>
    <xf numFmtId="165" fontId="3" fillId="3" borderId="45" xfId="0" applyNumberFormat="1" applyFont="1" applyFill="1" applyBorder="1" applyAlignment="1">
      <alignment horizontal="right"/>
    </xf>
    <xf numFmtId="165" fontId="3" fillId="3" borderId="46" xfId="0" applyNumberFormat="1" applyFont="1" applyFill="1" applyBorder="1" applyAlignment="1">
      <alignment horizontal="right"/>
    </xf>
    <xf numFmtId="164" fontId="3" fillId="3" borderId="46" xfId="0" applyNumberFormat="1" applyFont="1" applyFill="1" applyBorder="1" applyAlignment="1">
      <alignment horizontal="right"/>
    </xf>
    <xf numFmtId="164" fontId="3" fillId="3" borderId="47" xfId="0" applyNumberFormat="1" applyFont="1" applyFill="1" applyBorder="1" applyAlignment="1">
      <alignment horizontal="right"/>
    </xf>
    <xf numFmtId="2" fontId="3" fillId="0" borderId="0" xfId="0" applyNumberFormat="1" applyFont="1"/>
    <xf numFmtId="167" fontId="2" fillId="0" borderId="0" xfId="0" applyNumberFormat="1" applyFont="1" applyFill="1" applyBorder="1"/>
    <xf numFmtId="3" fontId="3" fillId="0" borderId="0" xfId="0" applyNumberFormat="1" applyFont="1" applyFill="1" applyBorder="1"/>
    <xf numFmtId="0" fontId="3" fillId="3" borderId="0" xfId="0" applyFont="1" applyFill="1" applyAlignment="1"/>
    <xf numFmtId="0" fontId="2" fillId="0" borderId="0" xfId="0" applyFont="1" applyFill="1"/>
    <xf numFmtId="0" fontId="2" fillId="2" borderId="48" xfId="0" applyFont="1" applyFill="1" applyBorder="1"/>
    <xf numFmtId="0" fontId="2" fillId="2" borderId="49" xfId="0" applyFont="1" applyFill="1" applyBorder="1" applyAlignment="1">
      <alignment horizontal="centerContinuous"/>
    </xf>
    <xf numFmtId="0" fontId="2" fillId="2" borderId="50" xfId="0" applyFont="1" applyFill="1" applyBorder="1" applyAlignment="1">
      <alignment horizontal="centerContinuous"/>
    </xf>
    <xf numFmtId="0" fontId="2" fillId="2" borderId="52" xfId="0" applyFont="1" applyFill="1" applyBorder="1"/>
    <xf numFmtId="0" fontId="2" fillId="2" borderId="53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 vertical="justify"/>
    </xf>
    <xf numFmtId="0" fontId="2" fillId="2" borderId="55" xfId="0" applyFont="1" applyFill="1" applyBorder="1" applyAlignment="1">
      <alignment horizontal="center" vertical="justify"/>
    </xf>
    <xf numFmtId="0" fontId="2" fillId="2" borderId="11" xfId="0" applyFont="1" applyFill="1" applyBorder="1" applyAlignment="1">
      <alignment horizontal="left" indent="1"/>
    </xf>
    <xf numFmtId="3" fontId="3" fillId="3" borderId="57" xfId="0" applyNumberFormat="1" applyFont="1" applyFill="1" applyBorder="1" applyAlignment="1">
      <alignment horizontal="right"/>
    </xf>
    <xf numFmtId="3" fontId="3" fillId="3" borderId="58" xfId="0" applyNumberFormat="1" applyFont="1" applyFill="1" applyBorder="1" applyAlignment="1">
      <alignment horizontal="right"/>
    </xf>
    <xf numFmtId="164" fontId="3" fillId="3" borderId="59" xfId="0" applyNumberFormat="1" applyFont="1" applyFill="1" applyBorder="1" applyAlignment="1">
      <alignment horizontal="right"/>
    </xf>
    <xf numFmtId="3" fontId="3" fillId="3" borderId="15" xfId="0" applyNumberFormat="1" applyFont="1" applyFill="1" applyBorder="1"/>
    <xf numFmtId="9" fontId="3" fillId="0" borderId="0" xfId="0" applyNumberFormat="1" applyFont="1"/>
    <xf numFmtId="10" fontId="3" fillId="0" borderId="0" xfId="0" applyNumberFormat="1" applyFont="1"/>
    <xf numFmtId="0" fontId="2" fillId="2" borderId="11" xfId="0" quotePrefix="1" applyFont="1" applyFill="1" applyBorder="1" applyAlignment="1">
      <alignment horizontal="left" indent="1"/>
    </xf>
    <xf numFmtId="3" fontId="3" fillId="0" borderId="57" xfId="0" applyNumberFormat="1" applyFont="1" applyFill="1" applyBorder="1" applyAlignment="1">
      <alignment horizontal="right"/>
    </xf>
    <xf numFmtId="3" fontId="3" fillId="0" borderId="58" xfId="0" applyNumberFormat="1" applyFont="1" applyFill="1" applyBorder="1" applyAlignment="1">
      <alignment horizontal="right"/>
    </xf>
    <xf numFmtId="164" fontId="3" fillId="0" borderId="59" xfId="0" applyNumberFormat="1" applyFont="1" applyFill="1" applyBorder="1" applyAlignment="1">
      <alignment horizontal="right"/>
    </xf>
    <xf numFmtId="3" fontId="3" fillId="0" borderId="15" xfId="0" applyNumberFormat="1" applyFont="1" applyFill="1" applyBorder="1"/>
    <xf numFmtId="0" fontId="2" fillId="2" borderId="60" xfId="0" applyFont="1" applyFill="1" applyBorder="1" applyAlignment="1">
      <alignment horizontal="left" indent="1"/>
    </xf>
    <xf numFmtId="3" fontId="3" fillId="0" borderId="61" xfId="0" applyNumberFormat="1" applyFont="1" applyBorder="1" applyAlignment="1">
      <alignment horizontal="right"/>
    </xf>
    <xf numFmtId="3" fontId="3" fillId="0" borderId="62" xfId="0" applyNumberFormat="1" applyFont="1" applyBorder="1" applyAlignment="1">
      <alignment horizontal="right"/>
    </xf>
    <xf numFmtId="165" fontId="3" fillId="0" borderId="63" xfId="0" applyNumberFormat="1" applyFont="1" applyBorder="1" applyAlignment="1">
      <alignment horizontal="right"/>
    </xf>
    <xf numFmtId="3" fontId="3" fillId="0" borderId="15" xfId="0" applyNumberFormat="1" applyFont="1" applyBorder="1"/>
    <xf numFmtId="3" fontId="3" fillId="0" borderId="64" xfId="0" applyNumberFormat="1" applyFont="1" applyBorder="1" applyAlignment="1">
      <alignment horizontal="right"/>
    </xf>
    <xf numFmtId="165" fontId="3" fillId="0" borderId="65" xfId="0" applyNumberFormat="1" applyFont="1" applyBorder="1" applyAlignment="1">
      <alignment horizontal="right"/>
    </xf>
    <xf numFmtId="3" fontId="3" fillId="0" borderId="66" xfId="0" applyNumberFormat="1" applyFont="1" applyBorder="1"/>
    <xf numFmtId="3" fontId="3" fillId="0" borderId="0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2" fillId="2" borderId="60" xfId="0" quotePrefix="1" applyFont="1" applyFill="1" applyBorder="1" applyAlignment="1">
      <alignment horizontal="left" indent="1"/>
    </xf>
    <xf numFmtId="165" fontId="3" fillId="0" borderId="62" xfId="0" applyNumberFormat="1" applyFont="1" applyBorder="1" applyAlignment="1">
      <alignment horizontal="right"/>
    </xf>
    <xf numFmtId="3" fontId="3" fillId="0" borderId="66" xfId="0" applyNumberFormat="1" applyFont="1" applyFill="1" applyBorder="1"/>
    <xf numFmtId="3" fontId="3" fillId="0" borderId="0" xfId="0" applyNumberFormat="1" applyFont="1" applyFill="1" applyAlignment="1">
      <alignment horizontal="center"/>
    </xf>
    <xf numFmtId="0" fontId="2" fillId="2" borderId="16" xfId="0" applyFont="1" applyFill="1" applyBorder="1" applyAlignment="1">
      <alignment horizontal="left" indent="1"/>
    </xf>
    <xf numFmtId="3" fontId="3" fillId="0" borderId="54" xfId="0" applyNumberFormat="1" applyFont="1" applyBorder="1" applyAlignment="1">
      <alignment horizontal="right"/>
    </xf>
    <xf numFmtId="165" fontId="3" fillId="0" borderId="54" xfId="0" applyNumberFormat="1" applyFont="1" applyBorder="1" applyAlignment="1">
      <alignment horizontal="right"/>
    </xf>
    <xf numFmtId="3" fontId="3" fillId="0" borderId="20" xfId="0" applyNumberFormat="1" applyFont="1" applyFill="1" applyBorder="1"/>
    <xf numFmtId="0" fontId="3" fillId="0" borderId="0" xfId="0" applyFont="1" applyFill="1" applyBorder="1"/>
    <xf numFmtId="3" fontId="3" fillId="0" borderId="0" xfId="0" applyNumberFormat="1" applyFont="1" applyBorder="1"/>
    <xf numFmtId="4" fontId="3" fillId="0" borderId="0" xfId="0" applyNumberFormat="1" applyFont="1" applyFill="1" applyAlignment="1">
      <alignment horizontal="center"/>
    </xf>
    <xf numFmtId="0" fontId="2" fillId="2" borderId="67" xfId="0" applyFont="1" applyFill="1" applyBorder="1" applyAlignment="1">
      <alignment horizontal="centerContinuous"/>
    </xf>
    <xf numFmtId="0" fontId="2" fillId="2" borderId="68" xfId="0" applyFont="1" applyFill="1" applyBorder="1" applyAlignment="1">
      <alignment horizontal="center" vertical="center" wrapText="1"/>
    </xf>
    <xf numFmtId="0" fontId="2" fillId="2" borderId="69" xfId="0" applyFont="1" applyFill="1" applyBorder="1" applyAlignment="1">
      <alignment horizontal="center"/>
    </xf>
    <xf numFmtId="0" fontId="2" fillId="2" borderId="70" xfId="0" applyFont="1" applyFill="1" applyBorder="1" applyAlignment="1">
      <alignment horizontal="center" vertical="center" wrapText="1"/>
    </xf>
    <xf numFmtId="168" fontId="3" fillId="3" borderId="57" xfId="0" applyNumberFormat="1" applyFont="1" applyFill="1" applyBorder="1" applyAlignment="1">
      <alignment horizontal="right"/>
    </xf>
    <xf numFmtId="168" fontId="3" fillId="3" borderId="58" xfId="0" applyNumberFormat="1" applyFont="1" applyFill="1" applyBorder="1" applyAlignment="1">
      <alignment horizontal="right"/>
    </xf>
    <xf numFmtId="168" fontId="3" fillId="3" borderId="71" xfId="0" applyNumberFormat="1" applyFont="1" applyFill="1" applyBorder="1" applyAlignment="1">
      <alignment horizontal="right"/>
    </xf>
    <xf numFmtId="168" fontId="3" fillId="3" borderId="72" xfId="0" applyNumberFormat="1" applyFont="1" applyFill="1" applyBorder="1" applyAlignment="1">
      <alignment horizontal="right"/>
    </xf>
    <xf numFmtId="168" fontId="3" fillId="3" borderId="57" xfId="2" applyNumberFormat="1" applyFont="1" applyFill="1" applyBorder="1" applyAlignment="1">
      <alignment horizontal="right"/>
    </xf>
    <xf numFmtId="168" fontId="3" fillId="3" borderId="58" xfId="2" applyNumberFormat="1" applyFont="1" applyFill="1" applyBorder="1" applyAlignment="1">
      <alignment horizontal="right"/>
    </xf>
    <xf numFmtId="168" fontId="3" fillId="3" borderId="71" xfId="2" applyNumberFormat="1" applyFont="1" applyFill="1" applyBorder="1" applyAlignment="1">
      <alignment horizontal="right"/>
    </xf>
    <xf numFmtId="168" fontId="3" fillId="3" borderId="73" xfId="2" applyNumberFormat="1" applyFont="1" applyFill="1" applyBorder="1" applyAlignment="1">
      <alignment horizontal="right"/>
    </xf>
    <xf numFmtId="168" fontId="3" fillId="3" borderId="61" xfId="2" applyNumberFormat="1" applyFont="1" applyFill="1" applyBorder="1" applyAlignment="1">
      <alignment horizontal="right"/>
    </xf>
    <xf numFmtId="168" fontId="3" fillId="3" borderId="62" xfId="2" applyNumberFormat="1" applyFont="1" applyFill="1" applyBorder="1" applyAlignment="1">
      <alignment horizontal="right"/>
    </xf>
    <xf numFmtId="168" fontId="3" fillId="3" borderId="65" xfId="2" applyNumberFormat="1" applyFont="1" applyFill="1" applyBorder="1" applyAlignment="1">
      <alignment horizontal="right"/>
    </xf>
    <xf numFmtId="168" fontId="3" fillId="3" borderId="64" xfId="2" applyNumberFormat="1" applyFont="1" applyFill="1" applyBorder="1" applyAlignment="1">
      <alignment horizontal="right"/>
    </xf>
    <xf numFmtId="168" fontId="3" fillId="3" borderId="74" xfId="2" applyNumberFormat="1" applyFont="1" applyFill="1" applyBorder="1" applyAlignment="1">
      <alignment horizontal="right"/>
    </xf>
    <xf numFmtId="166" fontId="3" fillId="3" borderId="62" xfId="2" applyNumberFormat="1" applyFont="1" applyFill="1" applyBorder="1" applyAlignment="1">
      <alignment horizontal="right"/>
    </xf>
    <xf numFmtId="166" fontId="3" fillId="3" borderId="65" xfId="2" applyNumberFormat="1" applyFont="1" applyFill="1" applyBorder="1" applyAlignment="1">
      <alignment horizontal="right"/>
    </xf>
    <xf numFmtId="166" fontId="3" fillId="3" borderId="54" xfId="2" applyNumberFormat="1" applyFont="1" applyFill="1" applyBorder="1" applyAlignment="1">
      <alignment horizontal="right"/>
    </xf>
    <xf numFmtId="168" fontId="3" fillId="3" borderId="54" xfId="2" applyNumberFormat="1" applyFont="1" applyFill="1" applyBorder="1" applyAlignment="1">
      <alignment horizontal="right"/>
    </xf>
    <xf numFmtId="166" fontId="3" fillId="3" borderId="69" xfId="2" applyNumberFormat="1" applyFont="1" applyFill="1" applyBorder="1" applyAlignment="1">
      <alignment horizontal="right"/>
    </xf>
    <xf numFmtId="168" fontId="3" fillId="3" borderId="70" xfId="2" applyNumberFormat="1" applyFont="1" applyFill="1" applyBorder="1" applyAlignment="1">
      <alignment horizontal="right"/>
    </xf>
    <xf numFmtId="166" fontId="3" fillId="0" borderId="0" xfId="2" applyNumberFormat="1" applyFont="1" applyAlignment="1"/>
    <xf numFmtId="43" fontId="3" fillId="0" borderId="0" xfId="1" applyFont="1" applyAlignment="1"/>
    <xf numFmtId="3" fontId="3" fillId="0" borderId="0" xfId="0" applyNumberFormat="1" applyFont="1" applyAlignment="1"/>
    <xf numFmtId="0" fontId="2" fillId="0" borderId="0" xfId="0" applyFont="1" applyAlignment="1"/>
    <xf numFmtId="0" fontId="3" fillId="0" borderId="0" xfId="0" applyFont="1" applyBorder="1"/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3" fontId="2" fillId="2" borderId="1" xfId="0" applyNumberFormat="1" applyFont="1" applyFill="1" applyBorder="1" applyAlignment="1">
      <alignment horizontal="centerContinuous" vertical="center" wrapText="1"/>
    </xf>
    <xf numFmtId="3" fontId="2" fillId="2" borderId="75" xfId="0" applyNumberFormat="1" applyFont="1" applyFill="1" applyBorder="1" applyAlignment="1">
      <alignment horizontal="centerContinuous" vertical="center" wrapText="1"/>
    </xf>
    <xf numFmtId="3" fontId="2" fillId="2" borderId="76" xfId="0" applyNumberFormat="1" applyFont="1" applyFill="1" applyBorder="1" applyAlignment="1">
      <alignment horizontal="centerContinuous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166" fontId="2" fillId="2" borderId="3" xfId="2" applyNumberFormat="1" applyFont="1" applyFill="1" applyBorder="1" applyAlignment="1">
      <alignment horizontal="center" vertical="center" wrapText="1"/>
    </xf>
    <xf numFmtId="3" fontId="2" fillId="2" borderId="3" xfId="0" quotePrefix="1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80" xfId="0" applyNumberFormat="1" applyFont="1" applyFill="1" applyBorder="1" applyAlignment="1">
      <alignment horizontal="left" indent="1"/>
    </xf>
    <xf numFmtId="3" fontId="2" fillId="2" borderId="81" xfId="0" applyNumberFormat="1" applyFont="1" applyFill="1" applyBorder="1" applyAlignment="1">
      <alignment horizontal="left" indent="1"/>
    </xf>
    <xf numFmtId="3" fontId="2" fillId="2" borderId="82" xfId="0" applyNumberFormat="1" applyFont="1" applyFill="1" applyBorder="1" applyAlignment="1">
      <alignment horizontal="left" indent="1"/>
    </xf>
    <xf numFmtId="3" fontId="3" fillId="3" borderId="83" xfId="0" applyNumberFormat="1" applyFont="1" applyFill="1" applyBorder="1" applyAlignment="1">
      <alignment horizontal="right" vertical="center"/>
    </xf>
    <xf numFmtId="3" fontId="3" fillId="3" borderId="84" xfId="0" applyNumberFormat="1" applyFont="1" applyFill="1" applyBorder="1" applyAlignment="1">
      <alignment horizontal="right" vertical="center"/>
    </xf>
    <xf numFmtId="4" fontId="3" fillId="3" borderId="84" xfId="0" applyNumberFormat="1" applyFont="1" applyFill="1" applyBorder="1" applyAlignment="1">
      <alignment horizontal="right" vertical="center"/>
    </xf>
    <xf numFmtId="3" fontId="3" fillId="0" borderId="84" xfId="0" applyNumberFormat="1" applyFont="1" applyFill="1" applyBorder="1" applyAlignment="1">
      <alignment horizontal="right" vertical="center"/>
    </xf>
    <xf numFmtId="166" fontId="2" fillId="3" borderId="84" xfId="2" applyNumberFormat="1" applyFont="1" applyFill="1" applyBorder="1" applyAlignment="1">
      <alignment horizontal="right" vertical="center"/>
    </xf>
    <xf numFmtId="166" fontId="2" fillId="3" borderId="85" xfId="2" applyNumberFormat="1" applyFont="1" applyFill="1" applyBorder="1" applyAlignment="1">
      <alignment horizontal="right" vertical="center"/>
    </xf>
    <xf numFmtId="3" fontId="3" fillId="3" borderId="89" xfId="0" applyNumberFormat="1" applyFont="1" applyFill="1" applyBorder="1" applyAlignment="1">
      <alignment horizontal="right" vertical="center"/>
    </xf>
    <xf numFmtId="3" fontId="3" fillId="3" borderId="90" xfId="0" applyNumberFormat="1" applyFont="1" applyFill="1" applyBorder="1" applyAlignment="1">
      <alignment horizontal="right" vertical="center"/>
    </xf>
    <xf numFmtId="4" fontId="3" fillId="3" borderId="90" xfId="0" applyNumberFormat="1" applyFont="1" applyFill="1" applyBorder="1" applyAlignment="1">
      <alignment horizontal="right" vertical="center"/>
    </xf>
    <xf numFmtId="3" fontId="3" fillId="0" borderId="90" xfId="0" applyNumberFormat="1" applyFont="1" applyFill="1" applyBorder="1" applyAlignment="1">
      <alignment horizontal="right" vertical="center"/>
    </xf>
    <xf numFmtId="166" fontId="2" fillId="3" borderId="90" xfId="2" applyNumberFormat="1" applyFont="1" applyFill="1" applyBorder="1" applyAlignment="1">
      <alignment horizontal="right" vertical="center"/>
    </xf>
    <xf numFmtId="166" fontId="2" fillId="3" borderId="91" xfId="2" applyNumberFormat="1" applyFont="1" applyFill="1" applyBorder="1" applyAlignment="1">
      <alignment horizontal="right" vertical="center"/>
    </xf>
    <xf numFmtId="3" fontId="3" fillId="2" borderId="94" xfId="0" applyNumberFormat="1" applyFont="1" applyFill="1" applyBorder="1" applyAlignment="1">
      <alignment horizontal="left" indent="1"/>
    </xf>
    <xf numFmtId="3" fontId="3" fillId="3" borderId="27" xfId="0" applyNumberFormat="1" applyFont="1" applyFill="1" applyBorder="1" applyAlignment="1">
      <alignment horizontal="right" vertical="center"/>
    </xf>
    <xf numFmtId="3" fontId="3" fillId="3" borderId="28" xfId="0" applyNumberFormat="1" applyFont="1" applyFill="1" applyBorder="1" applyAlignment="1">
      <alignment horizontal="right" vertical="center"/>
    </xf>
    <xf numFmtId="4" fontId="3" fillId="3" borderId="28" xfId="0" applyNumberFormat="1" applyFont="1" applyFill="1" applyBorder="1" applyAlignment="1">
      <alignment horizontal="right" vertical="center"/>
    </xf>
    <xf numFmtId="3" fontId="3" fillId="0" borderId="28" xfId="0" applyNumberFormat="1" applyFont="1" applyFill="1" applyBorder="1" applyAlignment="1">
      <alignment horizontal="right" vertical="center"/>
    </xf>
    <xf numFmtId="166" fontId="2" fillId="3" borderId="28" xfId="2" applyNumberFormat="1" applyFont="1" applyFill="1" applyBorder="1" applyAlignment="1">
      <alignment horizontal="right" vertical="center"/>
    </xf>
    <xf numFmtId="166" fontId="2" fillId="3" borderId="95" xfId="2" applyNumberFormat="1" applyFont="1" applyFill="1" applyBorder="1" applyAlignment="1">
      <alignment horizontal="right" vertical="center"/>
    </xf>
    <xf numFmtId="3" fontId="3" fillId="2" borderId="97" xfId="0" applyNumberFormat="1" applyFont="1" applyFill="1" applyBorder="1" applyAlignment="1">
      <alignment horizontal="left" indent="1"/>
    </xf>
    <xf numFmtId="3" fontId="3" fillId="3" borderId="23" xfId="0" applyNumberFormat="1" applyFont="1" applyFill="1" applyBorder="1" applyAlignment="1">
      <alignment horizontal="right" vertical="center"/>
    </xf>
    <xf numFmtId="3" fontId="3" fillId="3" borderId="24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3" fontId="3" fillId="0" borderId="24" xfId="0" applyNumberFormat="1" applyFont="1" applyFill="1" applyBorder="1" applyAlignment="1">
      <alignment horizontal="right" vertical="center"/>
    </xf>
    <xf numFmtId="166" fontId="2" fillId="3" borderId="24" xfId="2" applyNumberFormat="1" applyFont="1" applyFill="1" applyBorder="1" applyAlignment="1">
      <alignment horizontal="right" vertical="center"/>
    </xf>
    <xf numFmtId="166" fontId="2" fillId="3" borderId="26" xfId="2" applyNumberFormat="1" applyFont="1" applyFill="1" applyBorder="1" applyAlignment="1">
      <alignment horizontal="right" vertical="center"/>
    </xf>
    <xf numFmtId="3" fontId="3" fillId="2" borderId="100" xfId="0" applyNumberFormat="1" applyFont="1" applyFill="1" applyBorder="1" applyAlignment="1">
      <alignment horizontal="left" indent="1"/>
    </xf>
    <xf numFmtId="3" fontId="3" fillId="3" borderId="30" xfId="0" applyNumberFormat="1" applyFont="1" applyFill="1" applyBorder="1" applyAlignment="1">
      <alignment horizontal="right" vertical="center"/>
    </xf>
    <xf numFmtId="3" fontId="3" fillId="3" borderId="31" xfId="0" applyNumberFormat="1" applyFont="1" applyFill="1" applyBorder="1" applyAlignment="1">
      <alignment horizontal="right" vertical="center"/>
    </xf>
    <xf numFmtId="4" fontId="3" fillId="3" borderId="31" xfId="0" applyNumberFormat="1" applyFont="1" applyFill="1" applyBorder="1" applyAlignment="1">
      <alignment horizontal="right" vertical="center"/>
    </xf>
    <xf numFmtId="3" fontId="3" fillId="0" borderId="31" xfId="0" applyNumberFormat="1" applyFont="1" applyFill="1" applyBorder="1" applyAlignment="1">
      <alignment horizontal="right" vertical="center"/>
    </xf>
    <xf numFmtId="166" fontId="2" fillId="3" borderId="31" xfId="2" applyNumberFormat="1" applyFont="1" applyFill="1" applyBorder="1" applyAlignment="1">
      <alignment horizontal="right" vertical="center"/>
    </xf>
    <xf numFmtId="166" fontId="2" fillId="3" borderId="33" xfId="2" applyNumberFormat="1" applyFont="1" applyFill="1" applyBorder="1" applyAlignment="1">
      <alignment horizontal="right" vertical="center"/>
    </xf>
    <xf numFmtId="3" fontId="3" fillId="0" borderId="0" xfId="0" applyNumberFormat="1" applyFont="1"/>
    <xf numFmtId="0" fontId="10" fillId="0" borderId="0" xfId="0" applyFont="1"/>
    <xf numFmtId="3" fontId="2" fillId="2" borderId="104" xfId="0" applyNumberFormat="1" applyFont="1" applyFill="1" applyBorder="1" applyAlignment="1">
      <alignment horizontal="left" indent="1"/>
    </xf>
    <xf numFmtId="3" fontId="3" fillId="0" borderId="84" xfId="0" applyNumberFormat="1" applyFont="1" applyFill="1" applyBorder="1" applyAlignment="1">
      <alignment horizontal="right"/>
    </xf>
    <xf numFmtId="3" fontId="3" fillId="0" borderId="105" xfId="0" applyNumberFormat="1" applyFont="1" applyBorder="1"/>
    <xf numFmtId="3" fontId="3" fillId="0" borderId="28" xfId="0" applyNumberFormat="1" applyFont="1" applyFill="1" applyBorder="1" applyAlignment="1">
      <alignment horizontal="right"/>
    </xf>
    <xf numFmtId="3" fontId="3" fillId="0" borderId="24" xfId="0" applyNumberFormat="1" applyFont="1" applyFill="1" applyBorder="1" applyAlignment="1">
      <alignment horizontal="right"/>
    </xf>
    <xf numFmtId="3" fontId="3" fillId="2" borderId="70" xfId="0" applyNumberFormat="1" applyFont="1" applyFill="1" applyBorder="1" applyAlignment="1">
      <alignment horizontal="left" indent="1"/>
    </xf>
    <xf numFmtId="3" fontId="3" fillId="3" borderId="17" xfId="0" applyNumberFormat="1" applyFont="1" applyFill="1" applyBorder="1" applyAlignment="1">
      <alignment horizontal="right" vertical="center"/>
    </xf>
    <xf numFmtId="3" fontId="3" fillId="0" borderId="18" xfId="0" applyNumberFormat="1" applyFont="1" applyFill="1" applyBorder="1" applyAlignment="1">
      <alignment horizontal="right"/>
    </xf>
    <xf numFmtId="4" fontId="3" fillId="3" borderId="18" xfId="0" applyNumberFormat="1" applyFont="1" applyFill="1" applyBorder="1" applyAlignment="1">
      <alignment horizontal="right" vertical="center"/>
    </xf>
    <xf numFmtId="3" fontId="3" fillId="0" borderId="18" xfId="0" applyNumberFormat="1" applyFont="1" applyFill="1" applyBorder="1" applyAlignment="1">
      <alignment horizontal="right" vertical="center"/>
    </xf>
    <xf numFmtId="166" fontId="2" fillId="3" borderId="18" xfId="2" applyNumberFormat="1" applyFont="1" applyFill="1" applyBorder="1" applyAlignment="1">
      <alignment horizontal="right" vertical="center"/>
    </xf>
    <xf numFmtId="166" fontId="2" fillId="3" borderId="20" xfId="2" applyNumberFormat="1" applyFont="1" applyFill="1" applyBorder="1" applyAlignment="1">
      <alignment horizontal="right" vertical="center"/>
    </xf>
    <xf numFmtId="0" fontId="3" fillId="0" borderId="0" xfId="0" applyFont="1" applyBorder="1" applyAlignment="1"/>
    <xf numFmtId="0" fontId="2" fillId="0" borderId="0" xfId="0" applyFont="1" applyBorder="1" applyAlignment="1">
      <alignment horizontal="center"/>
    </xf>
    <xf numFmtId="166" fontId="2" fillId="0" borderId="0" xfId="2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2" borderId="101" xfId="0" applyFont="1" applyFill="1" applyBorder="1" applyAlignment="1">
      <alignment horizontal="centerContinuous"/>
    </xf>
    <xf numFmtId="0" fontId="2" fillId="2" borderId="102" xfId="0" applyFont="1" applyFill="1" applyBorder="1" applyAlignment="1">
      <alignment horizontal="centerContinuous"/>
    </xf>
    <xf numFmtId="0" fontId="2" fillId="2" borderId="103" xfId="0" applyFont="1" applyFill="1" applyBorder="1" applyAlignment="1">
      <alignment horizontal="centerContinuous"/>
    </xf>
    <xf numFmtId="0" fontId="5" fillId="0" borderId="0" xfId="0" applyFont="1" applyBorder="1"/>
    <xf numFmtId="0" fontId="5" fillId="0" borderId="0" xfId="0" applyFont="1" applyFill="1" applyAlignment="1">
      <alignment horizontal="right"/>
    </xf>
    <xf numFmtId="167" fontId="3" fillId="3" borderId="83" xfId="0" applyNumberFormat="1" applyFont="1" applyFill="1" applyBorder="1" applyAlignment="1">
      <alignment horizontal="right"/>
    </xf>
    <xf numFmtId="167" fontId="3" fillId="3" borderId="84" xfId="0" applyNumberFormat="1" applyFont="1" applyFill="1" applyBorder="1" applyAlignment="1">
      <alignment horizontal="right"/>
    </xf>
    <xf numFmtId="4" fontId="3" fillId="3" borderId="84" xfId="0" applyNumberFormat="1" applyFont="1" applyFill="1" applyBorder="1" applyAlignment="1">
      <alignment horizontal="right"/>
    </xf>
    <xf numFmtId="167" fontId="3" fillId="0" borderId="84" xfId="0" applyNumberFormat="1" applyFont="1" applyFill="1" applyBorder="1" applyAlignment="1">
      <alignment horizontal="right"/>
    </xf>
    <xf numFmtId="166" fontId="2" fillId="3" borderId="84" xfId="2" applyNumberFormat="1" applyFont="1" applyFill="1" applyBorder="1" applyAlignment="1">
      <alignment horizontal="right"/>
    </xf>
    <xf numFmtId="166" fontId="2" fillId="3" borderId="85" xfId="2" applyNumberFormat="1" applyFont="1" applyFill="1" applyBorder="1" applyAlignment="1">
      <alignment horizontal="right"/>
    </xf>
    <xf numFmtId="167" fontId="3" fillId="3" borderId="89" xfId="0" applyNumberFormat="1" applyFont="1" applyFill="1" applyBorder="1" applyAlignment="1">
      <alignment horizontal="right"/>
    </xf>
    <xf numFmtId="167" fontId="3" fillId="0" borderId="90" xfId="0" applyNumberFormat="1" applyFont="1" applyFill="1" applyBorder="1" applyAlignment="1">
      <alignment horizontal="right"/>
    </xf>
    <xf numFmtId="4" fontId="3" fillId="3" borderId="90" xfId="0" applyNumberFormat="1" applyFont="1" applyFill="1" applyBorder="1" applyAlignment="1">
      <alignment horizontal="right"/>
    </xf>
    <xf numFmtId="167" fontId="3" fillId="3" borderId="90" xfId="0" applyNumberFormat="1" applyFont="1" applyFill="1" applyBorder="1" applyAlignment="1">
      <alignment horizontal="right"/>
    </xf>
    <xf numFmtId="166" fontId="2" fillId="3" borderId="90" xfId="2" applyNumberFormat="1" applyFont="1" applyFill="1" applyBorder="1" applyAlignment="1">
      <alignment horizontal="right"/>
    </xf>
    <xf numFmtId="166" fontId="2" fillId="3" borderId="91" xfId="2" applyNumberFormat="1" applyFont="1" applyFill="1" applyBorder="1" applyAlignment="1">
      <alignment horizontal="right"/>
    </xf>
    <xf numFmtId="167" fontId="3" fillId="3" borderId="27" xfId="0" applyNumberFormat="1" applyFont="1" applyFill="1" applyBorder="1" applyAlignment="1">
      <alignment horizontal="right"/>
    </xf>
    <xf numFmtId="167" fontId="3" fillId="0" borderId="28" xfId="0" applyNumberFormat="1" applyFont="1" applyFill="1" applyBorder="1" applyAlignment="1">
      <alignment horizontal="right"/>
    </xf>
    <xf numFmtId="4" fontId="3" fillId="3" borderId="28" xfId="0" applyNumberFormat="1" applyFont="1" applyFill="1" applyBorder="1" applyAlignment="1">
      <alignment horizontal="right"/>
    </xf>
    <xf numFmtId="167" fontId="3" fillId="3" borderId="28" xfId="0" applyNumberFormat="1" applyFont="1" applyFill="1" applyBorder="1" applyAlignment="1">
      <alignment horizontal="right"/>
    </xf>
    <xf numFmtId="166" fontId="2" fillId="3" borderId="28" xfId="2" applyNumberFormat="1" applyFont="1" applyFill="1" applyBorder="1" applyAlignment="1">
      <alignment horizontal="right"/>
    </xf>
    <xf numFmtId="166" fontId="2" fillId="3" borderId="95" xfId="2" applyNumberFormat="1" applyFont="1" applyFill="1" applyBorder="1" applyAlignment="1">
      <alignment horizontal="right"/>
    </xf>
    <xf numFmtId="167" fontId="3" fillId="3" borderId="23" xfId="0" applyNumberFormat="1" applyFont="1" applyFill="1" applyBorder="1" applyAlignment="1">
      <alignment horizontal="right"/>
    </xf>
    <xf numFmtId="167" fontId="3" fillId="0" borderId="24" xfId="0" applyNumberFormat="1" applyFont="1" applyFill="1" applyBorder="1" applyAlignment="1">
      <alignment horizontal="right"/>
    </xf>
    <xf numFmtId="4" fontId="3" fillId="3" borderId="24" xfId="0" applyNumberFormat="1" applyFont="1" applyFill="1" applyBorder="1" applyAlignment="1">
      <alignment horizontal="right"/>
    </xf>
    <xf numFmtId="167" fontId="3" fillId="3" borderId="24" xfId="0" applyNumberFormat="1" applyFont="1" applyFill="1" applyBorder="1" applyAlignment="1">
      <alignment horizontal="right"/>
    </xf>
    <xf numFmtId="166" fontId="2" fillId="3" borderId="24" xfId="2" applyNumberFormat="1" applyFont="1" applyFill="1" applyBorder="1" applyAlignment="1">
      <alignment horizontal="right"/>
    </xf>
    <xf numFmtId="166" fontId="2" fillId="3" borderId="26" xfId="2" applyNumberFormat="1" applyFont="1" applyFill="1" applyBorder="1" applyAlignment="1">
      <alignment horizontal="right"/>
    </xf>
    <xf numFmtId="167" fontId="3" fillId="3" borderId="30" xfId="0" applyNumberFormat="1" applyFont="1" applyFill="1" applyBorder="1" applyAlignment="1">
      <alignment horizontal="right"/>
    </xf>
    <xf numFmtId="167" fontId="3" fillId="0" borderId="31" xfId="0" applyNumberFormat="1" applyFont="1" applyFill="1" applyBorder="1" applyAlignment="1">
      <alignment horizontal="right"/>
    </xf>
    <xf numFmtId="4" fontId="3" fillId="3" borderId="31" xfId="0" applyNumberFormat="1" applyFont="1" applyFill="1" applyBorder="1" applyAlignment="1">
      <alignment horizontal="right"/>
    </xf>
    <xf numFmtId="167" fontId="3" fillId="3" borderId="31" xfId="0" applyNumberFormat="1" applyFont="1" applyFill="1" applyBorder="1" applyAlignment="1">
      <alignment horizontal="right"/>
    </xf>
    <xf numFmtId="166" fontId="2" fillId="3" borderId="31" xfId="2" applyNumberFormat="1" applyFont="1" applyFill="1" applyBorder="1" applyAlignment="1">
      <alignment horizontal="right"/>
    </xf>
    <xf numFmtId="166" fontId="2" fillId="3" borderId="33" xfId="2" applyNumberFormat="1" applyFont="1" applyFill="1" applyBorder="1" applyAlignment="1">
      <alignment horizontal="right"/>
    </xf>
    <xf numFmtId="167" fontId="3" fillId="3" borderId="17" xfId="0" applyNumberFormat="1" applyFont="1" applyFill="1" applyBorder="1" applyAlignment="1">
      <alignment horizontal="right"/>
    </xf>
    <xf numFmtId="167" fontId="3" fillId="0" borderId="18" xfId="0" applyNumberFormat="1" applyFont="1" applyFill="1" applyBorder="1" applyAlignment="1">
      <alignment horizontal="right"/>
    </xf>
    <xf numFmtId="4" fontId="3" fillId="3" borderId="18" xfId="0" applyNumberFormat="1" applyFont="1" applyFill="1" applyBorder="1" applyAlignment="1">
      <alignment horizontal="right"/>
    </xf>
    <xf numFmtId="167" fontId="3" fillId="3" borderId="18" xfId="0" applyNumberFormat="1" applyFont="1" applyFill="1" applyBorder="1" applyAlignment="1">
      <alignment horizontal="right"/>
    </xf>
    <xf numFmtId="166" fontId="2" fillId="3" borderId="18" xfId="2" applyNumberFormat="1" applyFont="1" applyFill="1" applyBorder="1" applyAlignment="1">
      <alignment horizontal="right"/>
    </xf>
    <xf numFmtId="166" fontId="2" fillId="3" borderId="20" xfId="2" applyNumberFormat="1" applyFont="1" applyFill="1" applyBorder="1" applyAlignment="1">
      <alignment horizontal="right"/>
    </xf>
    <xf numFmtId="167" fontId="3" fillId="3" borderId="8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166" fontId="2" fillId="0" borderId="0" xfId="2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166" fontId="12" fillId="0" borderId="0" xfId="2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13" fillId="3" borderId="0" xfId="0" quotePrefix="1" applyFont="1" applyFill="1" applyAlignment="1">
      <alignment horizontal="left"/>
    </xf>
    <xf numFmtId="0" fontId="14" fillId="0" borderId="0" xfId="0" applyFont="1" applyAlignment="1"/>
    <xf numFmtId="0" fontId="15" fillId="0" borderId="0" xfId="0" applyFont="1" applyAlignment="1"/>
    <xf numFmtId="0" fontId="16" fillId="0" borderId="0" xfId="0" applyFont="1" applyAlignment="1"/>
    <xf numFmtId="3" fontId="2" fillId="2" borderId="113" xfId="0" quotePrefix="1" applyNumberFormat="1" applyFont="1" applyFill="1" applyBorder="1" applyAlignment="1">
      <alignment horizontal="center" wrapText="1"/>
    </xf>
    <xf numFmtId="3" fontId="2" fillId="2" borderId="114" xfId="0" quotePrefix="1" applyNumberFormat="1" applyFont="1" applyFill="1" applyBorder="1" applyAlignment="1">
      <alignment horizontal="center" wrapText="1"/>
    </xf>
    <xf numFmtId="3" fontId="2" fillId="2" borderId="115" xfId="0" quotePrefix="1" applyNumberFormat="1" applyFont="1" applyFill="1" applyBorder="1" applyAlignment="1">
      <alignment horizontal="center" wrapText="1"/>
    </xf>
    <xf numFmtId="3" fontId="2" fillId="2" borderId="75" xfId="0" quotePrefix="1" applyNumberFormat="1" applyFont="1" applyFill="1" applyBorder="1" applyAlignment="1">
      <alignment horizontal="center" wrapText="1"/>
    </xf>
    <xf numFmtId="3" fontId="13" fillId="2" borderId="116" xfId="0" quotePrefix="1" applyNumberFormat="1" applyFont="1" applyFill="1" applyBorder="1" applyAlignment="1">
      <alignment horizontal="center" wrapText="1"/>
    </xf>
    <xf numFmtId="0" fontId="17" fillId="0" borderId="0" xfId="0" applyFont="1" applyAlignment="1"/>
    <xf numFmtId="0" fontId="17" fillId="0" borderId="0" xfId="0" applyFont="1" applyFill="1" applyAlignment="1"/>
    <xf numFmtId="0" fontId="18" fillId="0" borderId="0" xfId="0" applyFont="1" applyAlignment="1"/>
    <xf numFmtId="0" fontId="2" fillId="2" borderId="77" xfId="0" applyFont="1" applyFill="1" applyBorder="1" applyAlignment="1">
      <alignment horizontal="centerContinuous" vertical="center"/>
    </xf>
    <xf numFmtId="0" fontId="2" fillId="2" borderId="78" xfId="0" applyFont="1" applyFill="1" applyBorder="1" applyAlignment="1">
      <alignment horizontal="centerContinuous" vertical="center"/>
    </xf>
    <xf numFmtId="0" fontId="2" fillId="2" borderId="117" xfId="0" applyFont="1" applyFill="1" applyBorder="1" applyAlignment="1">
      <alignment horizontal="centerContinuous" vertical="center"/>
    </xf>
    <xf numFmtId="0" fontId="19" fillId="2" borderId="118" xfId="0" applyFont="1" applyFill="1" applyBorder="1" applyAlignment="1">
      <alignment horizontal="centerContinuous" vertical="center"/>
    </xf>
    <xf numFmtId="0" fontId="4" fillId="0" borderId="0" xfId="0" applyFont="1" applyAlignment="1"/>
    <xf numFmtId="3" fontId="3" fillId="2" borderId="119" xfId="0" applyNumberFormat="1" applyFont="1" applyFill="1" applyBorder="1" applyAlignment="1">
      <alignment horizontal="left" indent="1"/>
    </xf>
    <xf numFmtId="167" fontId="3" fillId="3" borderId="120" xfId="0" applyNumberFormat="1" applyFont="1" applyFill="1" applyBorder="1" applyAlignment="1">
      <alignment horizontal="right"/>
    </xf>
    <xf numFmtId="167" fontId="3" fillId="3" borderId="121" xfId="0" applyNumberFormat="1" applyFont="1" applyFill="1" applyBorder="1" applyAlignment="1">
      <alignment horizontal="right"/>
    </xf>
    <xf numFmtId="167" fontId="3" fillId="3" borderId="122" xfId="0" applyNumberFormat="1" applyFont="1" applyFill="1" applyBorder="1" applyAlignment="1">
      <alignment horizontal="right"/>
    </xf>
    <xf numFmtId="167" fontId="3" fillId="3" borderId="123" xfId="0" applyNumberFormat="1" applyFont="1" applyFill="1" applyBorder="1" applyAlignment="1">
      <alignment horizontal="right"/>
    </xf>
    <xf numFmtId="3" fontId="4" fillId="0" borderId="121" xfId="0" applyNumberFormat="1" applyFont="1" applyBorder="1" applyAlignment="1">
      <alignment horizontal="right"/>
    </xf>
    <xf numFmtId="3" fontId="4" fillId="0" borderId="124" xfId="0" applyNumberFormat="1" applyFont="1" applyBorder="1" applyAlignment="1">
      <alignment horizontal="right"/>
    </xf>
    <xf numFmtId="3" fontId="3" fillId="2" borderId="11" xfId="0" applyNumberFormat="1" applyFont="1" applyFill="1" applyBorder="1" applyAlignment="1">
      <alignment horizontal="left" indent="1"/>
    </xf>
    <xf numFmtId="167" fontId="3" fillId="3" borderId="58" xfId="0" applyNumberFormat="1" applyFont="1" applyFill="1" applyBorder="1" applyAlignment="1">
      <alignment horizontal="right"/>
    </xf>
    <xf numFmtId="167" fontId="3" fillId="3" borderId="71" xfId="0" applyNumberFormat="1" applyFont="1" applyFill="1" applyBorder="1" applyAlignment="1">
      <alignment horizontal="right"/>
    </xf>
    <xf numFmtId="167" fontId="3" fillId="3" borderId="125" xfId="0" applyNumberFormat="1" applyFont="1" applyFill="1" applyBorder="1" applyAlignment="1">
      <alignment horizontal="right"/>
    </xf>
    <xf numFmtId="167" fontId="3" fillId="3" borderId="126" xfId="0" applyNumberFormat="1" applyFont="1" applyFill="1" applyBorder="1" applyAlignment="1">
      <alignment horizontal="right"/>
    </xf>
    <xf numFmtId="3" fontId="4" fillId="0" borderId="71" xfId="0" applyNumberFormat="1" applyFont="1" applyBorder="1" applyAlignment="1">
      <alignment horizontal="right"/>
    </xf>
    <xf numFmtId="3" fontId="4" fillId="0" borderId="73" xfId="0" applyNumberFormat="1" applyFont="1" applyBorder="1" applyAlignment="1">
      <alignment horizontal="right"/>
    </xf>
    <xf numFmtId="1" fontId="3" fillId="0" borderId="0" xfId="0" applyNumberFormat="1" applyFont="1" applyAlignment="1"/>
    <xf numFmtId="0" fontId="4" fillId="0" borderId="0" xfId="0" applyFont="1" applyFill="1" applyAlignment="1"/>
    <xf numFmtId="3" fontId="3" fillId="2" borderId="22" xfId="0" applyNumberFormat="1" applyFont="1" applyFill="1" applyBorder="1" applyAlignment="1">
      <alignment horizontal="left" indent="1"/>
    </xf>
    <xf numFmtId="167" fontId="3" fillId="3" borderId="127" xfId="0" applyNumberFormat="1" applyFont="1" applyFill="1" applyBorder="1" applyAlignment="1">
      <alignment horizontal="right"/>
    </xf>
    <xf numFmtId="167" fontId="3" fillId="3" borderId="128" xfId="0" applyNumberFormat="1" applyFont="1" applyFill="1" applyBorder="1" applyAlignment="1">
      <alignment horizontal="right"/>
    </xf>
    <xf numFmtId="167" fontId="3" fillId="3" borderId="129" xfId="0" applyNumberFormat="1" applyFont="1" applyFill="1" applyBorder="1" applyAlignment="1">
      <alignment horizontal="right"/>
    </xf>
    <xf numFmtId="167" fontId="3" fillId="3" borderId="130" xfId="0" applyNumberFormat="1" applyFont="1" applyFill="1" applyBorder="1" applyAlignment="1">
      <alignment horizontal="right"/>
    </xf>
    <xf numFmtId="167" fontId="4" fillId="3" borderId="97" xfId="0" applyNumberFormat="1" applyFont="1" applyFill="1" applyBorder="1" applyAlignment="1">
      <alignment horizontal="right"/>
    </xf>
    <xf numFmtId="3" fontId="3" fillId="2" borderId="131" xfId="0" applyNumberFormat="1" applyFont="1" applyFill="1" applyBorder="1" applyAlignment="1">
      <alignment horizontal="left" indent="1"/>
    </xf>
    <xf numFmtId="167" fontId="3" fillId="3" borderId="132" xfId="0" applyNumberFormat="1" applyFont="1" applyFill="1" applyBorder="1" applyAlignment="1">
      <alignment horizontal="right"/>
    </xf>
    <xf numFmtId="167" fontId="3" fillId="3" borderId="133" xfId="0" applyNumberFormat="1" applyFont="1" applyFill="1" applyBorder="1" applyAlignment="1">
      <alignment horizontal="right"/>
    </xf>
    <xf numFmtId="167" fontId="3" fillId="3" borderId="134" xfId="0" applyNumberFormat="1" applyFont="1" applyFill="1" applyBorder="1" applyAlignment="1">
      <alignment horizontal="right"/>
    </xf>
    <xf numFmtId="167" fontId="3" fillId="3" borderId="135" xfId="0" applyNumberFormat="1" applyFont="1" applyFill="1" applyBorder="1" applyAlignment="1">
      <alignment horizontal="right"/>
    </xf>
    <xf numFmtId="3" fontId="4" fillId="3" borderId="133" xfId="0" applyNumberFormat="1" applyFont="1" applyFill="1" applyBorder="1" applyAlignment="1">
      <alignment horizontal="right"/>
    </xf>
    <xf numFmtId="3" fontId="4" fillId="3" borderId="136" xfId="0" applyNumberFormat="1" applyFont="1" applyFill="1" applyBorder="1" applyAlignment="1">
      <alignment horizontal="right"/>
    </xf>
    <xf numFmtId="0" fontId="2" fillId="2" borderId="101" xfId="0" applyFont="1" applyFill="1" applyBorder="1" applyAlignment="1">
      <alignment horizontal="centerContinuous" vertical="center"/>
    </xf>
    <xf numFmtId="0" fontId="2" fillId="2" borderId="102" xfId="0" applyFont="1" applyFill="1" applyBorder="1" applyAlignment="1">
      <alignment horizontal="centerContinuous" vertical="center"/>
    </xf>
    <xf numFmtId="0" fontId="2" fillId="2" borderId="137" xfId="0" applyFont="1" applyFill="1" applyBorder="1" applyAlignment="1">
      <alignment horizontal="centerContinuous" vertical="center"/>
    </xf>
    <xf numFmtId="3" fontId="2" fillId="2" borderId="102" xfId="0" applyNumberFormat="1" applyFont="1" applyFill="1" applyBorder="1" applyAlignment="1">
      <alignment horizontal="centerContinuous" vertical="center"/>
    </xf>
    <xf numFmtId="3" fontId="19" fillId="2" borderId="138" xfId="0" applyNumberFormat="1" applyFont="1" applyFill="1" applyBorder="1" applyAlignment="1">
      <alignment horizontal="centerContinuous" vertical="center"/>
    </xf>
    <xf numFmtId="164" fontId="3" fillId="0" borderId="0" xfId="0" applyNumberFormat="1" applyFont="1" applyAlignment="1"/>
    <xf numFmtId="3" fontId="4" fillId="0" borderId="135" xfId="0" applyNumberFormat="1" applyFont="1" applyFill="1" applyBorder="1" applyAlignment="1">
      <alignment horizontal="right"/>
    </xf>
    <xf numFmtId="3" fontId="4" fillId="0" borderId="136" xfId="0" applyNumberFormat="1" applyFont="1" applyFill="1" applyBorder="1" applyAlignment="1">
      <alignment horizontal="right"/>
    </xf>
    <xf numFmtId="0" fontId="19" fillId="2" borderId="138" xfId="0" applyFont="1" applyFill="1" applyBorder="1" applyAlignment="1">
      <alignment horizontal="centerContinuous" vertical="center"/>
    </xf>
    <xf numFmtId="169" fontId="3" fillId="3" borderId="120" xfId="0" applyNumberFormat="1" applyFont="1" applyFill="1" applyBorder="1" applyAlignment="1">
      <alignment horizontal="right"/>
    </xf>
    <xf numFmtId="169" fontId="3" fillId="3" borderId="121" xfId="0" applyNumberFormat="1" applyFont="1" applyFill="1" applyBorder="1" applyAlignment="1">
      <alignment horizontal="right"/>
    </xf>
    <xf numFmtId="169" fontId="3" fillId="3" borderId="122" xfId="0" applyNumberFormat="1" applyFont="1" applyFill="1" applyBorder="1" applyAlignment="1">
      <alignment horizontal="right"/>
    </xf>
    <xf numFmtId="2" fontId="3" fillId="3" borderId="123" xfId="0" applyNumberFormat="1" applyFont="1" applyFill="1" applyBorder="1" applyAlignment="1">
      <alignment horizontal="right"/>
    </xf>
    <xf numFmtId="2" fontId="4" fillId="0" borderId="121" xfId="0" applyNumberFormat="1" applyFont="1" applyBorder="1" applyAlignment="1">
      <alignment horizontal="right"/>
    </xf>
    <xf numFmtId="2" fontId="4" fillId="0" borderId="124" xfId="0" applyNumberFormat="1" applyFont="1" applyBorder="1" applyAlignment="1">
      <alignment horizontal="right"/>
    </xf>
    <xf numFmtId="169" fontId="3" fillId="3" borderId="58" xfId="0" applyNumberFormat="1" applyFont="1" applyFill="1" applyBorder="1" applyAlignment="1">
      <alignment horizontal="right"/>
    </xf>
    <xf numFmtId="169" fontId="3" fillId="3" borderId="71" xfId="0" applyNumberFormat="1" applyFont="1" applyFill="1" applyBorder="1" applyAlignment="1">
      <alignment horizontal="right"/>
    </xf>
    <xf numFmtId="169" fontId="3" fillId="3" borderId="125" xfId="0" applyNumberFormat="1" applyFont="1" applyFill="1" applyBorder="1" applyAlignment="1">
      <alignment horizontal="right"/>
    </xf>
    <xf numFmtId="2" fontId="3" fillId="3" borderId="126" xfId="0" applyNumberFormat="1" applyFont="1" applyFill="1" applyBorder="1" applyAlignment="1">
      <alignment horizontal="right"/>
    </xf>
    <xf numFmtId="2" fontId="4" fillId="0" borderId="71" xfId="0" applyNumberFormat="1" applyFont="1" applyBorder="1" applyAlignment="1">
      <alignment horizontal="right"/>
    </xf>
    <xf numFmtId="2" fontId="4" fillId="0" borderId="73" xfId="0" applyNumberFormat="1" applyFont="1" applyBorder="1" applyAlignment="1">
      <alignment horizontal="right"/>
    </xf>
    <xf numFmtId="166" fontId="4" fillId="0" borderId="0" xfId="2" applyNumberFormat="1" applyFont="1" applyAlignment="1"/>
    <xf numFmtId="169" fontId="3" fillId="3" borderId="127" xfId="0" applyNumberFormat="1" applyFont="1" applyFill="1" applyBorder="1" applyAlignment="1">
      <alignment horizontal="right"/>
    </xf>
    <xf numFmtId="169" fontId="3" fillId="3" borderId="128" xfId="0" applyNumberFormat="1" applyFont="1" applyFill="1" applyBorder="1" applyAlignment="1">
      <alignment horizontal="right"/>
    </xf>
    <xf numFmtId="169" fontId="3" fillId="3" borderId="129" xfId="0" applyNumberFormat="1" applyFont="1" applyFill="1" applyBorder="1" applyAlignment="1">
      <alignment horizontal="right"/>
    </xf>
    <xf numFmtId="2" fontId="3" fillId="3" borderId="130" xfId="0" applyNumberFormat="1" applyFont="1" applyFill="1" applyBorder="1" applyAlignment="1">
      <alignment horizontal="right"/>
    </xf>
    <xf numFmtId="2" fontId="3" fillId="3" borderId="128" xfId="0" applyNumberFormat="1" applyFont="1" applyFill="1" applyBorder="1" applyAlignment="1">
      <alignment horizontal="right"/>
    </xf>
    <xf numFmtId="2" fontId="4" fillId="3" borderId="97" xfId="0" applyNumberFormat="1" applyFont="1" applyFill="1" applyBorder="1" applyAlignment="1">
      <alignment horizontal="right"/>
    </xf>
    <xf numFmtId="169" fontId="3" fillId="3" borderId="132" xfId="0" applyNumberFormat="1" applyFont="1" applyFill="1" applyBorder="1" applyAlignment="1">
      <alignment horizontal="right"/>
    </xf>
    <xf numFmtId="169" fontId="3" fillId="3" borderId="133" xfId="0" applyNumberFormat="1" applyFont="1" applyFill="1" applyBorder="1" applyAlignment="1">
      <alignment horizontal="right"/>
    </xf>
    <xf numFmtId="169" fontId="3" fillId="3" borderId="134" xfId="0" applyNumberFormat="1" applyFont="1" applyFill="1" applyBorder="1" applyAlignment="1">
      <alignment horizontal="right"/>
    </xf>
    <xf numFmtId="2" fontId="3" fillId="3" borderId="132" xfId="0" applyNumberFormat="1" applyFont="1" applyFill="1" applyBorder="1" applyAlignment="1">
      <alignment horizontal="right"/>
    </xf>
    <xf numFmtId="2" fontId="4" fillId="0" borderId="135" xfId="0" applyNumberFormat="1" applyFont="1" applyFill="1" applyBorder="1" applyAlignment="1">
      <alignment horizontal="right"/>
    </xf>
    <xf numFmtId="2" fontId="4" fillId="0" borderId="136" xfId="0" applyNumberFormat="1" applyFont="1" applyFill="1" applyBorder="1" applyAlignment="1">
      <alignment horizontal="right"/>
    </xf>
    <xf numFmtId="49" fontId="3" fillId="3" borderId="120" xfId="0" applyNumberFormat="1" applyFont="1" applyFill="1" applyBorder="1" applyAlignment="1">
      <alignment horizontal="right"/>
    </xf>
    <xf numFmtId="3" fontId="3" fillId="3" borderId="121" xfId="0" applyNumberFormat="1" applyFont="1" applyFill="1" applyBorder="1" applyAlignment="1">
      <alignment horizontal="right"/>
    </xf>
    <xf numFmtId="3" fontId="3" fillId="3" borderId="120" xfId="0" applyNumberFormat="1" applyFont="1" applyFill="1" applyBorder="1" applyAlignment="1">
      <alignment horizontal="right"/>
    </xf>
    <xf numFmtId="3" fontId="3" fillId="3" borderId="122" xfId="0" applyNumberFormat="1" applyFont="1" applyFill="1" applyBorder="1" applyAlignment="1">
      <alignment horizontal="right"/>
    </xf>
    <xf numFmtId="49" fontId="3" fillId="3" borderId="58" xfId="0" applyNumberFormat="1" applyFont="1" applyFill="1" applyBorder="1" applyAlignment="1">
      <alignment horizontal="right"/>
    </xf>
    <xf numFmtId="3" fontId="3" fillId="3" borderId="71" xfId="0" applyNumberFormat="1" applyFont="1" applyFill="1" applyBorder="1" applyAlignment="1">
      <alignment horizontal="right"/>
    </xf>
    <xf numFmtId="3" fontId="3" fillId="3" borderId="125" xfId="0" applyNumberFormat="1" applyFont="1" applyFill="1" applyBorder="1" applyAlignment="1">
      <alignment horizontal="right"/>
    </xf>
    <xf numFmtId="49" fontId="3" fillId="3" borderId="127" xfId="0" applyNumberFormat="1" applyFont="1" applyFill="1" applyBorder="1" applyAlignment="1">
      <alignment horizontal="right"/>
    </xf>
    <xf numFmtId="49" fontId="3" fillId="3" borderId="132" xfId="0" applyNumberFormat="1" applyFont="1" applyFill="1" applyBorder="1" applyAlignment="1">
      <alignment horizontal="right"/>
    </xf>
    <xf numFmtId="49" fontId="3" fillId="3" borderId="134" xfId="0" applyNumberFormat="1" applyFont="1" applyFill="1" applyBorder="1" applyAlignment="1">
      <alignment horizontal="right"/>
    </xf>
    <xf numFmtId="3" fontId="4" fillId="3" borderId="135" xfId="0" applyNumberFormat="1" applyFont="1" applyFill="1" applyBorder="1" applyAlignment="1">
      <alignment horizontal="right"/>
    </xf>
    <xf numFmtId="9" fontId="3" fillId="2" borderId="119" xfId="2" applyNumberFormat="1" applyFont="1" applyFill="1" applyBorder="1" applyAlignment="1">
      <alignment horizontal="left" indent="1"/>
    </xf>
    <xf numFmtId="166" fontId="3" fillId="3" borderId="120" xfId="2" applyNumberFormat="1" applyFont="1" applyFill="1" applyBorder="1" applyAlignment="1">
      <alignment horizontal="right"/>
    </xf>
    <xf numFmtId="166" fontId="3" fillId="3" borderId="121" xfId="2" applyNumberFormat="1" applyFont="1" applyFill="1" applyBorder="1" applyAlignment="1">
      <alignment horizontal="right"/>
    </xf>
    <xf numFmtId="166" fontId="3" fillId="3" borderId="122" xfId="2" applyNumberFormat="1" applyFont="1" applyFill="1" applyBorder="1" applyAlignment="1">
      <alignment horizontal="right"/>
    </xf>
    <xf numFmtId="166" fontId="3" fillId="3" borderId="123" xfId="0" applyNumberFormat="1" applyFont="1" applyFill="1" applyBorder="1" applyAlignment="1">
      <alignment horizontal="right"/>
    </xf>
    <xf numFmtId="166" fontId="4" fillId="0" borderId="121" xfId="0" applyNumberFormat="1" applyFont="1" applyBorder="1" applyAlignment="1">
      <alignment horizontal="right"/>
    </xf>
    <xf numFmtId="166" fontId="4" fillId="0" borderId="124" xfId="0" applyNumberFormat="1" applyFont="1" applyBorder="1" applyAlignment="1">
      <alignment horizontal="right"/>
    </xf>
    <xf numFmtId="9" fontId="3" fillId="2" borderId="11" xfId="2" applyNumberFormat="1" applyFont="1" applyFill="1" applyBorder="1" applyAlignment="1">
      <alignment horizontal="left" indent="1"/>
    </xf>
    <xf numFmtId="166" fontId="3" fillId="3" borderId="58" xfId="2" applyNumberFormat="1" applyFont="1" applyFill="1" applyBorder="1" applyAlignment="1">
      <alignment horizontal="right"/>
    </xf>
    <xf numFmtId="166" fontId="3" fillId="3" borderId="71" xfId="2" applyNumberFormat="1" applyFont="1" applyFill="1" applyBorder="1" applyAlignment="1">
      <alignment horizontal="right"/>
    </xf>
    <xf numFmtId="166" fontId="3" fillId="3" borderId="125" xfId="2" applyNumberFormat="1" applyFont="1" applyFill="1" applyBorder="1" applyAlignment="1">
      <alignment horizontal="right"/>
    </xf>
    <xf numFmtId="166" fontId="3" fillId="3" borderId="126" xfId="0" applyNumberFormat="1" applyFont="1" applyFill="1" applyBorder="1" applyAlignment="1">
      <alignment horizontal="right"/>
    </xf>
    <xf numFmtId="166" fontId="4" fillId="0" borderId="71" xfId="0" applyNumberFormat="1" applyFont="1" applyBorder="1" applyAlignment="1">
      <alignment horizontal="right"/>
    </xf>
    <xf numFmtId="166" fontId="4" fillId="0" borderId="73" xfId="0" applyNumberFormat="1" applyFont="1" applyBorder="1" applyAlignment="1">
      <alignment horizontal="right"/>
    </xf>
    <xf numFmtId="166" fontId="3" fillId="3" borderId="127" xfId="2" applyNumberFormat="1" applyFont="1" applyFill="1" applyBorder="1" applyAlignment="1">
      <alignment horizontal="right"/>
    </xf>
    <xf numFmtId="166" fontId="3" fillId="3" borderId="128" xfId="2" applyNumberFormat="1" applyFont="1" applyFill="1" applyBorder="1" applyAlignment="1">
      <alignment horizontal="right"/>
    </xf>
    <xf numFmtId="166" fontId="3" fillId="3" borderId="129" xfId="2" applyNumberFormat="1" applyFont="1" applyFill="1" applyBorder="1" applyAlignment="1">
      <alignment horizontal="right"/>
    </xf>
    <xf numFmtId="166" fontId="3" fillId="3" borderId="130" xfId="0" applyNumberFormat="1" applyFont="1" applyFill="1" applyBorder="1" applyAlignment="1">
      <alignment horizontal="right"/>
    </xf>
    <xf numFmtId="166" fontId="3" fillId="3" borderId="128" xfId="0" applyNumberFormat="1" applyFont="1" applyFill="1" applyBorder="1" applyAlignment="1">
      <alignment horizontal="right"/>
    </xf>
    <xf numFmtId="166" fontId="4" fillId="3" borderId="97" xfId="0" applyNumberFormat="1" applyFont="1" applyFill="1" applyBorder="1" applyAlignment="1">
      <alignment horizontal="right"/>
    </xf>
    <xf numFmtId="166" fontId="3" fillId="3" borderId="132" xfId="2" applyNumberFormat="1" applyFont="1" applyFill="1" applyBorder="1" applyAlignment="1">
      <alignment horizontal="right"/>
    </xf>
    <xf numFmtId="166" fontId="3" fillId="3" borderId="133" xfId="2" applyNumberFormat="1" applyFont="1" applyFill="1" applyBorder="1" applyAlignment="1">
      <alignment horizontal="right"/>
    </xf>
    <xf numFmtId="166" fontId="3" fillId="3" borderId="134" xfId="2" applyNumberFormat="1" applyFont="1" applyFill="1" applyBorder="1" applyAlignment="1">
      <alignment horizontal="right"/>
    </xf>
    <xf numFmtId="166" fontId="4" fillId="3" borderId="135" xfId="2" applyNumberFormat="1" applyFont="1" applyFill="1" applyBorder="1" applyAlignment="1">
      <alignment horizontal="right"/>
    </xf>
    <xf numFmtId="166" fontId="4" fillId="3" borderId="136" xfId="2" applyNumberFormat="1" applyFont="1" applyFill="1" applyBorder="1" applyAlignment="1">
      <alignment horizontal="right"/>
    </xf>
    <xf numFmtId="166" fontId="4" fillId="3" borderId="120" xfId="2" applyNumberFormat="1" applyFont="1" applyFill="1" applyBorder="1" applyAlignment="1">
      <alignment horizontal="right"/>
    </xf>
    <xf numFmtId="166" fontId="4" fillId="3" borderId="122" xfId="2" applyNumberFormat="1" applyFont="1" applyFill="1" applyBorder="1" applyAlignment="1">
      <alignment horizontal="right"/>
    </xf>
    <xf numFmtId="166" fontId="4" fillId="3" borderId="58" xfId="2" applyNumberFormat="1" applyFont="1" applyFill="1" applyBorder="1" applyAlignment="1">
      <alignment horizontal="right"/>
    </xf>
    <xf numFmtId="166" fontId="4" fillId="3" borderId="125" xfId="2" applyNumberFormat="1" applyFont="1" applyFill="1" applyBorder="1" applyAlignment="1">
      <alignment horizontal="right"/>
    </xf>
    <xf numFmtId="166" fontId="4" fillId="3" borderId="127" xfId="2" applyNumberFormat="1" applyFont="1" applyFill="1" applyBorder="1" applyAlignment="1">
      <alignment horizontal="right"/>
    </xf>
    <xf numFmtId="166" fontId="4" fillId="3" borderId="129" xfId="2" applyNumberFormat="1" applyFont="1" applyFill="1" applyBorder="1" applyAlignment="1">
      <alignment horizontal="right"/>
    </xf>
    <xf numFmtId="166" fontId="4" fillId="3" borderId="132" xfId="2" applyNumberFormat="1" applyFont="1" applyFill="1" applyBorder="1" applyAlignment="1">
      <alignment horizontal="right"/>
    </xf>
    <xf numFmtId="166" fontId="4" fillId="3" borderId="134" xfId="2" applyNumberFormat="1" applyFont="1" applyFill="1" applyBorder="1" applyAlignment="1">
      <alignment horizontal="right"/>
    </xf>
    <xf numFmtId="0" fontId="13" fillId="2" borderId="102" xfId="0" applyFont="1" applyFill="1" applyBorder="1" applyAlignment="1">
      <alignment horizontal="centerContinuous" vertical="center"/>
    </xf>
    <xf numFmtId="0" fontId="13" fillId="2" borderId="137" xfId="0" applyFont="1" applyFill="1" applyBorder="1" applyAlignment="1">
      <alignment horizontal="centerContinuous" vertical="center"/>
    </xf>
    <xf numFmtId="3" fontId="3" fillId="2" borderId="139" xfId="0" applyNumberFormat="1" applyFont="1" applyFill="1" applyBorder="1" applyAlignment="1">
      <alignment horizontal="left" indent="1"/>
    </xf>
    <xf numFmtId="166" fontId="3" fillId="3" borderId="140" xfId="2" applyNumberFormat="1" applyFont="1" applyFill="1" applyBorder="1" applyAlignment="1">
      <alignment horizontal="right"/>
    </xf>
    <xf numFmtId="166" fontId="3" fillId="3" borderId="141" xfId="2" applyNumberFormat="1" applyFont="1" applyFill="1" applyBorder="1" applyAlignment="1">
      <alignment horizontal="right"/>
    </xf>
    <xf numFmtId="166" fontId="4" fillId="3" borderId="140" xfId="2" applyNumberFormat="1" applyFont="1" applyFill="1" applyBorder="1" applyAlignment="1">
      <alignment horizontal="right"/>
    </xf>
    <xf numFmtId="166" fontId="4" fillId="3" borderId="142" xfId="2" applyNumberFormat="1" applyFont="1" applyFill="1" applyBorder="1" applyAlignment="1">
      <alignment horizontal="right"/>
    </xf>
    <xf numFmtId="166" fontId="4" fillId="3" borderId="143" xfId="2" applyNumberFormat="1" applyFont="1" applyFill="1" applyBorder="1" applyAlignment="1">
      <alignment horizontal="right"/>
    </xf>
    <xf numFmtId="166" fontId="4" fillId="3" borderId="144" xfId="2" applyNumberFormat="1" applyFont="1" applyFill="1" applyBorder="1" applyAlignment="1">
      <alignment horizontal="right"/>
    </xf>
    <xf numFmtId="166" fontId="3" fillId="0" borderId="0" xfId="2" applyNumberFormat="1" applyFont="1" applyFill="1" applyBorder="1" applyAlignment="1">
      <alignment horizontal="right"/>
    </xf>
    <xf numFmtId="9" fontId="3" fillId="0" borderId="0" xfId="2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3" fontId="12" fillId="0" borderId="0" xfId="0" applyNumberFormat="1" applyFont="1" applyFill="1" applyBorder="1" applyAlignment="1">
      <alignment horizontal="centerContinuous" vertical="center" wrapText="1"/>
    </xf>
    <xf numFmtId="3" fontId="12" fillId="0" borderId="0" xfId="0" applyNumberFormat="1" applyFont="1" applyFill="1" applyBorder="1" applyAlignment="1">
      <alignment horizontal="center"/>
    </xf>
    <xf numFmtId="43" fontId="5" fillId="0" borderId="0" xfId="1" applyNumberFormat="1" applyFont="1" applyFill="1" applyBorder="1" applyAlignment="1"/>
    <xf numFmtId="3" fontId="2" fillId="2" borderId="48" xfId="0" applyNumberFormat="1" applyFont="1" applyFill="1" applyBorder="1" applyAlignment="1">
      <alignment horizontal="centerContinuous" vertical="center" wrapText="1"/>
    </xf>
    <xf numFmtId="3" fontId="2" fillId="2" borderId="146" xfId="0" applyNumberFormat="1" applyFont="1" applyFill="1" applyBorder="1" applyAlignment="1">
      <alignment horizontal="center" vertical="center" wrapText="1"/>
    </xf>
    <xf numFmtId="3" fontId="2" fillId="2" borderId="147" xfId="0" applyNumberFormat="1" applyFont="1" applyFill="1" applyBorder="1" applyAlignment="1">
      <alignment horizontal="center" vertical="center" wrapText="1"/>
    </xf>
    <xf numFmtId="3" fontId="2" fillId="2" borderId="148" xfId="0" applyNumberFormat="1" applyFont="1" applyFill="1" applyBorder="1" applyAlignment="1">
      <alignment horizontal="center" vertical="center" wrapText="1"/>
    </xf>
    <xf numFmtId="3" fontId="2" fillId="2" borderId="149" xfId="0" applyNumberFormat="1" applyFont="1" applyFill="1" applyBorder="1" applyAlignment="1">
      <alignment horizontal="center" vertical="center" wrapText="1"/>
    </xf>
    <xf numFmtId="3" fontId="2" fillId="2" borderId="150" xfId="0" applyNumberFormat="1" applyFont="1" applyFill="1" applyBorder="1" applyAlignment="1">
      <alignment horizontal="center" vertical="center" wrapText="1"/>
    </xf>
    <xf numFmtId="3" fontId="2" fillId="2" borderId="151" xfId="0" applyNumberFormat="1" applyFont="1" applyFill="1" applyBorder="1" applyAlignment="1">
      <alignment horizontal="centerContinuous" vertical="center"/>
    </xf>
    <xf numFmtId="3" fontId="2" fillId="2" borderId="152" xfId="0" applyNumberFormat="1" applyFont="1" applyFill="1" applyBorder="1" applyAlignment="1">
      <alignment horizontal="centerContinuous" vertical="center"/>
    </xf>
    <xf numFmtId="3" fontId="2" fillId="2" borderId="153" xfId="0" applyNumberFormat="1" applyFont="1" applyFill="1" applyBorder="1" applyAlignment="1">
      <alignment horizontal="centerContinuous" vertical="center"/>
    </xf>
    <xf numFmtId="3" fontId="2" fillId="2" borderId="154" xfId="0" applyNumberFormat="1" applyFont="1" applyFill="1" applyBorder="1" applyAlignment="1">
      <alignment horizontal="centerContinuous" vertical="center"/>
    </xf>
    <xf numFmtId="3" fontId="2" fillId="2" borderId="19" xfId="0" applyNumberFormat="1" applyFont="1" applyFill="1" applyBorder="1" applyAlignment="1">
      <alignment horizontal="centerContinuous" vertical="center"/>
    </xf>
    <xf numFmtId="3" fontId="2" fillId="2" borderId="155" xfId="0" applyNumberFormat="1" applyFont="1" applyFill="1" applyBorder="1" applyAlignment="1">
      <alignment horizontal="centerContinuous" vertical="center"/>
    </xf>
    <xf numFmtId="3" fontId="2" fillId="2" borderId="67" xfId="0" applyNumberFormat="1" applyFont="1" applyFill="1" applyBorder="1" applyAlignment="1">
      <alignment horizontal="center"/>
    </xf>
    <xf numFmtId="166" fontId="3" fillId="3" borderId="146" xfId="2" applyNumberFormat="1" applyFont="1" applyFill="1" applyBorder="1" applyAlignment="1">
      <alignment horizontal="right"/>
    </xf>
    <xf numFmtId="166" fontId="3" fillId="3" borderId="147" xfId="2" applyNumberFormat="1" applyFont="1" applyFill="1" applyBorder="1" applyAlignment="1">
      <alignment horizontal="right"/>
    </xf>
    <xf numFmtId="166" fontId="3" fillId="3" borderId="148" xfId="2" applyNumberFormat="1" applyFont="1" applyFill="1" applyBorder="1" applyAlignment="1">
      <alignment horizontal="right"/>
    </xf>
    <xf numFmtId="166" fontId="3" fillId="3" borderId="149" xfId="2" applyNumberFormat="1" applyFont="1" applyFill="1" applyBorder="1" applyAlignment="1">
      <alignment horizontal="right"/>
    </xf>
    <xf numFmtId="166" fontId="3" fillId="3" borderId="150" xfId="2" applyNumberFormat="1" applyFont="1" applyFill="1" applyBorder="1" applyAlignment="1">
      <alignment horizontal="right"/>
    </xf>
    <xf numFmtId="3" fontId="2" fillId="2" borderId="156" xfId="0" applyNumberFormat="1" applyFont="1" applyFill="1" applyBorder="1" applyAlignment="1">
      <alignment horizontal="center"/>
    </xf>
    <xf numFmtId="166" fontId="3" fillId="3" borderId="57" xfId="2" applyNumberFormat="1" applyFont="1" applyFill="1" applyBorder="1" applyAlignment="1">
      <alignment horizontal="right"/>
    </xf>
    <xf numFmtId="166" fontId="3" fillId="3" borderId="59" xfId="2" applyNumberFormat="1" applyFont="1" applyFill="1" applyBorder="1" applyAlignment="1">
      <alignment horizontal="right"/>
    </xf>
    <xf numFmtId="166" fontId="3" fillId="3" borderId="157" xfId="2" applyNumberFormat="1" applyFont="1" applyFill="1" applyBorder="1" applyAlignment="1">
      <alignment horizontal="right"/>
    </xf>
    <xf numFmtId="166" fontId="3" fillId="3" borderId="73" xfId="2" applyNumberFormat="1" applyFont="1" applyFill="1" applyBorder="1" applyAlignment="1">
      <alignment horizontal="right"/>
    </xf>
    <xf numFmtId="43" fontId="5" fillId="0" borderId="0" xfId="1" applyFont="1" applyFill="1" applyBorder="1"/>
    <xf numFmtId="3" fontId="2" fillId="2" borderId="158" xfId="0" applyNumberFormat="1" applyFont="1" applyFill="1" applyBorder="1" applyAlignment="1">
      <alignment horizontal="center"/>
    </xf>
    <xf numFmtId="166" fontId="3" fillId="3" borderId="159" xfId="2" applyNumberFormat="1" applyFont="1" applyFill="1" applyBorder="1" applyAlignment="1">
      <alignment horizontal="right"/>
    </xf>
    <xf numFmtId="166" fontId="3" fillId="3" borderId="160" xfId="2" applyNumberFormat="1" applyFont="1" applyFill="1" applyBorder="1" applyAlignment="1">
      <alignment horizontal="right"/>
    </xf>
    <xf numFmtId="166" fontId="3" fillId="3" borderId="161" xfId="2" applyNumberFormat="1" applyFont="1" applyFill="1" applyBorder="1" applyAlignment="1">
      <alignment horizontal="right"/>
    </xf>
    <xf numFmtId="166" fontId="3" fillId="3" borderId="97" xfId="2" applyNumberFormat="1" applyFont="1" applyFill="1" applyBorder="1" applyAlignment="1">
      <alignment horizontal="right"/>
    </xf>
    <xf numFmtId="3" fontId="2" fillId="2" borderId="162" xfId="0" applyNumberFormat="1" applyFont="1" applyFill="1" applyBorder="1" applyAlignment="1">
      <alignment horizontal="center"/>
    </xf>
    <xf numFmtId="43" fontId="2" fillId="2" borderId="163" xfId="1" applyFont="1" applyFill="1" applyBorder="1" applyAlignment="1">
      <alignment horizontal="right"/>
    </xf>
    <xf numFmtId="43" fontId="2" fillId="2" borderId="140" xfId="1" applyFont="1" applyFill="1" applyBorder="1" applyAlignment="1">
      <alignment horizontal="right"/>
    </xf>
    <xf numFmtId="43" fontId="2" fillId="2" borderId="164" xfId="1" applyFont="1" applyFill="1" applyBorder="1" applyAlignment="1">
      <alignment horizontal="right"/>
    </xf>
    <xf numFmtId="43" fontId="2" fillId="2" borderId="165" xfId="1" applyFont="1" applyFill="1" applyBorder="1" applyAlignment="1">
      <alignment horizontal="right"/>
    </xf>
    <xf numFmtId="43" fontId="2" fillId="2" borderId="144" xfId="1" applyFont="1" applyFill="1" applyBorder="1" applyAlignment="1">
      <alignment horizontal="right"/>
    </xf>
    <xf numFmtId="0" fontId="3" fillId="0" borderId="166" xfId="0" applyFont="1" applyFill="1" applyBorder="1"/>
    <xf numFmtId="0" fontId="3" fillId="0" borderId="166" xfId="0" applyFont="1" applyBorder="1"/>
    <xf numFmtId="3" fontId="2" fillId="0" borderId="0" xfId="0" applyNumberFormat="1" applyFont="1" applyFill="1" applyBorder="1" applyAlignment="1">
      <alignment horizontal="center" wrapText="1"/>
    </xf>
    <xf numFmtId="3" fontId="12" fillId="0" borderId="0" xfId="0" applyNumberFormat="1" applyFont="1" applyFill="1" applyBorder="1" applyAlignment="1">
      <alignment horizontal="centerContinuous" vertical="center"/>
    </xf>
    <xf numFmtId="2" fontId="2" fillId="2" borderId="163" xfId="0" applyNumberFormat="1" applyFont="1" applyFill="1" applyBorder="1" applyAlignment="1">
      <alignment horizontal="right"/>
    </xf>
    <xf numFmtId="2" fontId="2" fillId="2" borderId="140" xfId="0" applyNumberFormat="1" applyFont="1" applyFill="1" applyBorder="1" applyAlignment="1">
      <alignment horizontal="right"/>
    </xf>
    <xf numFmtId="2" fontId="2" fillId="2" borderId="164" xfId="0" applyNumberFormat="1" applyFont="1" applyFill="1" applyBorder="1" applyAlignment="1">
      <alignment horizontal="right"/>
    </xf>
    <xf numFmtId="2" fontId="2" fillId="2" borderId="165" xfId="0" applyNumberFormat="1" applyFont="1" applyFill="1" applyBorder="1" applyAlignment="1">
      <alignment horizontal="right"/>
    </xf>
    <xf numFmtId="2" fontId="2" fillId="2" borderId="144" xfId="0" applyNumberFormat="1" applyFont="1" applyFill="1" applyBorder="1" applyAlignment="1">
      <alignment horizontal="right"/>
    </xf>
    <xf numFmtId="166" fontId="3" fillId="0" borderId="157" xfId="2" applyNumberFormat="1" applyFont="1" applyFill="1" applyBorder="1" applyAlignment="1">
      <alignment horizontal="right"/>
    </xf>
    <xf numFmtId="166" fontId="3" fillId="0" borderId="161" xfId="2" applyNumberFormat="1" applyFont="1" applyFill="1" applyBorder="1" applyAlignment="1">
      <alignment horizontal="right"/>
    </xf>
    <xf numFmtId="0" fontId="18" fillId="0" borderId="0" xfId="0" applyFont="1"/>
    <xf numFmtId="166" fontId="3" fillId="0" borderId="148" xfId="2" applyNumberFormat="1" applyFont="1" applyFill="1" applyBorder="1" applyAlignment="1">
      <alignment horizontal="right"/>
    </xf>
    <xf numFmtId="166" fontId="3" fillId="0" borderId="59" xfId="2" applyNumberFormat="1" applyFont="1" applyFill="1" applyBorder="1" applyAlignment="1">
      <alignment horizontal="right"/>
    </xf>
    <xf numFmtId="166" fontId="3" fillId="0" borderId="160" xfId="2" applyNumberFormat="1" applyFont="1" applyFill="1" applyBorder="1" applyAlignment="1">
      <alignment horizontal="right"/>
    </xf>
    <xf numFmtId="166" fontId="18" fillId="0" borderId="0" xfId="0" applyNumberFormat="1" applyFont="1"/>
    <xf numFmtId="0" fontId="4" fillId="0" borderId="0" xfId="0" applyFont="1"/>
    <xf numFmtId="0" fontId="4" fillId="0" borderId="0" xfId="0" applyNumberFormat="1" applyFont="1"/>
    <xf numFmtId="166" fontId="4" fillId="0" borderId="0" xfId="2" applyNumberFormat="1" applyFont="1"/>
    <xf numFmtId="10" fontId="4" fillId="0" borderId="0" xfId="0" applyNumberFormat="1" applyFont="1"/>
    <xf numFmtId="2" fontId="4" fillId="0" borderId="0" xfId="0" applyNumberFormat="1" applyFont="1"/>
    <xf numFmtId="0" fontId="20" fillId="0" borderId="0" xfId="0" applyFont="1" applyFill="1" applyBorder="1"/>
    <xf numFmtId="0" fontId="20" fillId="0" borderId="0" xfId="0" applyFont="1"/>
    <xf numFmtId="166" fontId="20" fillId="0" borderId="0" xfId="0" applyNumberFormat="1" applyFont="1" applyFill="1" applyBorder="1"/>
    <xf numFmtId="0" fontId="2" fillId="3" borderId="0" xfId="0" quotePrefix="1" applyFont="1" applyFill="1" applyAlignment="1">
      <alignment horizontal="left"/>
    </xf>
    <xf numFmtId="166" fontId="2" fillId="3" borderId="0" xfId="2" applyNumberFormat="1" applyFont="1" applyFill="1"/>
    <xf numFmtId="0" fontId="21" fillId="0" borderId="0" xfId="0" applyFont="1" applyFill="1" applyBorder="1"/>
    <xf numFmtId="0" fontId="21" fillId="0" borderId="0" xfId="0" applyFont="1"/>
    <xf numFmtId="3" fontId="2" fillId="2" borderId="2" xfId="0" applyNumberFormat="1" applyFont="1" applyFill="1" applyBorder="1" applyAlignment="1">
      <alignment horizontal="center" vertical="center"/>
    </xf>
    <xf numFmtId="3" fontId="2" fillId="2" borderId="115" xfId="0" quotePrefix="1" applyNumberFormat="1" applyFont="1" applyFill="1" applyBorder="1" applyAlignment="1">
      <alignment horizontal="center" vertical="center" wrapText="1"/>
    </xf>
    <xf numFmtId="3" fontId="2" fillId="2" borderId="113" xfId="0" quotePrefix="1" applyNumberFormat="1" applyFont="1" applyFill="1" applyBorder="1" applyAlignment="1">
      <alignment horizontal="center" vertical="center" wrapText="1"/>
    </xf>
    <xf numFmtId="3" fontId="2" fillId="2" borderId="114" xfId="0" quotePrefix="1" applyNumberFormat="1" applyFont="1" applyFill="1" applyBorder="1" applyAlignment="1">
      <alignment horizontal="center" vertical="center" wrapText="1"/>
    </xf>
    <xf numFmtId="3" fontId="2" fillId="2" borderId="116" xfId="0" quotePrefix="1" applyNumberFormat="1" applyFont="1" applyFill="1" applyBorder="1" applyAlignment="1">
      <alignment horizontal="center" vertical="center" wrapText="1"/>
    </xf>
    <xf numFmtId="3" fontId="22" fillId="0" borderId="0" xfId="0" quotePrefix="1" applyNumberFormat="1" applyFont="1" applyFill="1" applyBorder="1" applyAlignment="1">
      <alignment horizontal="center" wrapText="1"/>
    </xf>
    <xf numFmtId="3" fontId="2" fillId="2" borderId="44" xfId="0" applyNumberFormat="1" applyFont="1" applyFill="1" applyBorder="1" applyAlignment="1">
      <alignment horizontal="center"/>
    </xf>
    <xf numFmtId="166" fontId="3" fillId="0" borderId="167" xfId="2" applyNumberFormat="1" applyFont="1" applyFill="1" applyBorder="1" applyAlignment="1">
      <alignment horizontal="right"/>
    </xf>
    <xf numFmtId="166" fontId="3" fillId="0" borderId="147" xfId="2" applyNumberFormat="1" applyFont="1" applyFill="1" applyBorder="1" applyAlignment="1">
      <alignment horizontal="right"/>
    </xf>
    <xf numFmtId="166" fontId="3" fillId="0" borderId="168" xfId="2" applyNumberFormat="1" applyFont="1" applyFill="1" applyBorder="1" applyAlignment="1">
      <alignment horizontal="right"/>
    </xf>
    <xf numFmtId="166" fontId="3" fillId="3" borderId="168" xfId="2" applyNumberFormat="1" applyFont="1" applyFill="1" applyBorder="1" applyAlignment="1">
      <alignment horizontal="right"/>
    </xf>
    <xf numFmtId="166" fontId="21" fillId="0" borderId="0" xfId="0" applyNumberFormat="1" applyFont="1" applyFill="1" applyBorder="1"/>
    <xf numFmtId="3" fontId="2" fillId="2" borderId="12" xfId="0" applyNumberFormat="1" applyFont="1" applyFill="1" applyBorder="1" applyAlignment="1">
      <alignment horizontal="center"/>
    </xf>
    <xf numFmtId="166" fontId="3" fillId="0" borderId="125" xfId="2" applyNumberFormat="1" applyFont="1" applyFill="1" applyBorder="1" applyAlignment="1">
      <alignment horizontal="right"/>
    </xf>
    <xf numFmtId="166" fontId="3" fillId="0" borderId="58" xfId="2" applyNumberFormat="1" applyFont="1" applyFill="1" applyBorder="1" applyAlignment="1">
      <alignment horizontal="right"/>
    </xf>
    <xf numFmtId="166" fontId="3" fillId="0" borderId="71" xfId="2" applyNumberFormat="1" applyFont="1" applyFill="1" applyBorder="1" applyAlignment="1">
      <alignment horizontal="right"/>
    </xf>
    <xf numFmtId="0" fontId="21" fillId="0" borderId="0" xfId="0" applyFont="1" applyFill="1"/>
    <xf numFmtId="10" fontId="21" fillId="0" borderId="0" xfId="0" applyNumberFormat="1" applyFont="1" applyFill="1" applyBorder="1"/>
    <xf numFmtId="0" fontId="22" fillId="0" borderId="0" xfId="0" applyFont="1" applyFill="1" applyBorder="1"/>
    <xf numFmtId="0" fontId="22" fillId="0" borderId="0" xfId="0" quotePrefix="1" applyFont="1" applyFill="1" applyBorder="1" applyAlignment="1">
      <alignment horizontal="left"/>
    </xf>
    <xf numFmtId="3" fontId="2" fillId="2" borderId="23" xfId="0" applyNumberFormat="1" applyFont="1" applyFill="1" applyBorder="1" applyAlignment="1">
      <alignment horizontal="center"/>
    </xf>
    <xf numFmtId="166" fontId="3" fillId="0" borderId="129" xfId="2" applyNumberFormat="1" applyFont="1" applyFill="1" applyBorder="1" applyAlignment="1">
      <alignment horizontal="right"/>
    </xf>
    <xf numFmtId="166" fontId="3" fillId="0" borderId="127" xfId="2" applyNumberFormat="1" applyFont="1" applyFill="1" applyBorder="1" applyAlignment="1">
      <alignment horizontal="right"/>
    </xf>
    <xf numFmtId="166" fontId="3" fillId="0" borderId="128" xfId="2" applyNumberFormat="1" applyFont="1" applyFill="1" applyBorder="1" applyAlignment="1">
      <alignment horizontal="right"/>
    </xf>
    <xf numFmtId="3" fontId="2" fillId="2" borderId="169" xfId="0" applyNumberFormat="1" applyFont="1" applyFill="1" applyBorder="1" applyAlignment="1">
      <alignment horizontal="center"/>
    </xf>
    <xf numFmtId="2" fontId="2" fillId="2" borderId="142" xfId="2" applyNumberFormat="1" applyFont="1" applyFill="1" applyBorder="1" applyAlignment="1">
      <alignment horizontal="right"/>
    </xf>
    <xf numFmtId="43" fontId="2" fillId="2" borderId="141" xfId="1" applyFont="1" applyFill="1" applyBorder="1" applyAlignment="1">
      <alignment horizontal="right"/>
    </xf>
    <xf numFmtId="166" fontId="3" fillId="0" borderId="0" xfId="0" applyNumberFormat="1" applyFont="1" applyFill="1" applyBorder="1"/>
    <xf numFmtId="0" fontId="2" fillId="0" borderId="0" xfId="0" quotePrefix="1" applyFont="1" applyAlignment="1">
      <alignment horizontal="left"/>
    </xf>
    <xf numFmtId="0" fontId="2" fillId="0" borderId="0" xfId="0" applyFont="1"/>
    <xf numFmtId="0" fontId="3" fillId="3" borderId="0" xfId="0" applyFont="1" applyFill="1"/>
    <xf numFmtId="166" fontId="3" fillId="3" borderId="0" xfId="2" applyNumberFormat="1" applyFont="1" applyFill="1"/>
    <xf numFmtId="0" fontId="2" fillId="3" borderId="0" xfId="0" applyFont="1" applyFill="1"/>
    <xf numFmtId="3" fontId="2" fillId="2" borderId="170" xfId="0" applyNumberFormat="1" applyFont="1" applyFill="1" applyBorder="1" applyAlignment="1">
      <alignment horizontal="center" vertical="center" wrapText="1"/>
    </xf>
    <xf numFmtId="3" fontId="2" fillId="2" borderId="113" xfId="0" applyNumberFormat="1" applyFont="1" applyFill="1" applyBorder="1" applyAlignment="1">
      <alignment horizontal="center" vertical="center" wrapText="1"/>
    </xf>
    <xf numFmtId="166" fontId="2" fillId="2" borderId="113" xfId="2" applyNumberFormat="1" applyFont="1" applyFill="1" applyBorder="1" applyAlignment="1">
      <alignment horizontal="center" vertical="center" wrapText="1"/>
    </xf>
    <xf numFmtId="3" fontId="2" fillId="2" borderId="76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9" fontId="21" fillId="0" borderId="0" xfId="2" applyFont="1" applyFill="1" applyBorder="1" applyAlignment="1">
      <alignment vertical="center"/>
    </xf>
    <xf numFmtId="166" fontId="2" fillId="2" borderId="102" xfId="0" applyNumberFormat="1" applyFont="1" applyFill="1" applyBorder="1" applyAlignment="1">
      <alignment horizontal="centerContinuous" vertical="center"/>
    </xf>
    <xf numFmtId="0" fontId="2" fillId="2" borderId="103" xfId="0" applyFont="1" applyFill="1" applyBorder="1" applyAlignment="1">
      <alignment horizontal="centerContinuous" vertical="center"/>
    </xf>
    <xf numFmtId="3" fontId="3" fillId="3" borderId="171" xfId="0" applyNumberFormat="1" applyFont="1" applyFill="1" applyBorder="1" applyAlignment="1">
      <alignment horizontal="right"/>
    </xf>
    <xf numFmtId="4" fontId="3" fillId="3" borderId="120" xfId="0" applyNumberFormat="1" applyFont="1" applyFill="1" applyBorder="1" applyAlignment="1">
      <alignment horizontal="right"/>
    </xf>
    <xf numFmtId="166" fontId="3" fillId="3" borderId="121" xfId="0" applyNumberFormat="1" applyFont="1" applyFill="1" applyBorder="1" applyAlignment="1">
      <alignment horizontal="right"/>
    </xf>
    <xf numFmtId="166" fontId="3" fillId="3" borderId="124" xfId="2" applyNumberFormat="1" applyFont="1" applyFill="1" applyBorder="1" applyAlignment="1">
      <alignment horizontal="right"/>
    </xf>
    <xf numFmtId="3" fontId="3" fillId="2" borderId="29" xfId="0" applyNumberFormat="1" applyFont="1" applyFill="1" applyBorder="1" applyAlignment="1">
      <alignment horizontal="left" indent="1"/>
    </xf>
    <xf numFmtId="3" fontId="3" fillId="3" borderId="172" xfId="0" applyNumberFormat="1" applyFont="1" applyFill="1" applyBorder="1" applyAlignment="1">
      <alignment horizontal="right"/>
    </xf>
    <xf numFmtId="3" fontId="3" fillId="3" borderId="173" xfId="0" applyNumberFormat="1" applyFont="1" applyFill="1" applyBorder="1" applyAlignment="1">
      <alignment horizontal="right"/>
    </xf>
    <xf numFmtId="4" fontId="3" fillId="3" borderId="173" xfId="0" applyNumberFormat="1" applyFont="1" applyFill="1" applyBorder="1" applyAlignment="1">
      <alignment horizontal="right"/>
    </xf>
    <xf numFmtId="166" fontId="3" fillId="3" borderId="173" xfId="2" applyNumberFormat="1" applyFont="1" applyFill="1" applyBorder="1" applyAlignment="1">
      <alignment horizontal="right"/>
    </xf>
    <xf numFmtId="166" fontId="3" fillId="3" borderId="174" xfId="0" applyNumberFormat="1" applyFont="1" applyFill="1" applyBorder="1" applyAlignment="1">
      <alignment horizontal="right"/>
    </xf>
    <xf numFmtId="166" fontId="3" fillId="3" borderId="100" xfId="2" applyNumberFormat="1" applyFont="1" applyFill="1" applyBorder="1" applyAlignment="1">
      <alignment horizontal="right"/>
    </xf>
    <xf numFmtId="0" fontId="2" fillId="2" borderId="101" xfId="0" quotePrefix="1" applyFont="1" applyFill="1" applyBorder="1" applyAlignment="1">
      <alignment horizontal="centerContinuous" vertical="center"/>
    </xf>
    <xf numFmtId="166" fontId="3" fillId="0" borderId="124" xfId="2" applyNumberFormat="1" applyFont="1" applyFill="1" applyBorder="1" applyAlignment="1">
      <alignment horizontal="right"/>
    </xf>
    <xf numFmtId="166" fontId="3" fillId="0" borderId="100" xfId="2" applyNumberFormat="1" applyFont="1" applyFill="1" applyBorder="1" applyAlignment="1">
      <alignment horizontal="right"/>
    </xf>
    <xf numFmtId="0" fontId="2" fillId="2" borderId="111" xfId="0" applyFont="1" applyFill="1" applyBorder="1" applyAlignment="1">
      <alignment horizontal="centerContinuous" vertical="center"/>
    </xf>
    <xf numFmtId="0" fontId="2" fillId="2" borderId="112" xfId="0" applyFont="1" applyFill="1" applyBorder="1" applyAlignment="1">
      <alignment horizontal="centerContinuous" vertical="center"/>
    </xf>
    <xf numFmtId="166" fontId="2" fillId="2" borderId="112" xfId="0" applyNumberFormat="1" applyFont="1" applyFill="1" applyBorder="1" applyAlignment="1">
      <alignment horizontal="centerContinuous" vertical="center"/>
    </xf>
    <xf numFmtId="0" fontId="2" fillId="2" borderId="110" xfId="0" applyFont="1" applyFill="1" applyBorder="1" applyAlignment="1">
      <alignment horizontal="centerContinuous" vertical="center"/>
    </xf>
    <xf numFmtId="4" fontId="3" fillId="0" borderId="120" xfId="0" applyNumberFormat="1" applyFont="1" applyFill="1" applyBorder="1" applyAlignment="1">
      <alignment horizontal="right"/>
    </xf>
    <xf numFmtId="3" fontId="3" fillId="0" borderId="120" xfId="0" applyNumberFormat="1" applyFont="1" applyFill="1" applyBorder="1" applyAlignment="1">
      <alignment horizontal="right"/>
    </xf>
    <xf numFmtId="166" fontId="3" fillId="0" borderId="121" xfId="0" applyNumberFormat="1" applyFont="1" applyFill="1" applyBorder="1" applyAlignment="1">
      <alignment horizontal="right"/>
    </xf>
    <xf numFmtId="4" fontId="3" fillId="0" borderId="173" xfId="0" applyNumberFormat="1" applyFont="1" applyFill="1" applyBorder="1" applyAlignment="1">
      <alignment horizontal="right"/>
    </xf>
    <xf numFmtId="3" fontId="3" fillId="0" borderId="173" xfId="0" applyNumberFormat="1" applyFont="1" applyFill="1" applyBorder="1" applyAlignment="1">
      <alignment horizontal="right"/>
    </xf>
    <xf numFmtId="166" fontId="3" fillId="0" borderId="174" xfId="0" applyNumberFormat="1" applyFont="1" applyFill="1" applyBorder="1" applyAlignment="1">
      <alignment horizontal="right"/>
    </xf>
    <xf numFmtId="3" fontId="3" fillId="2" borderId="60" xfId="0" applyNumberFormat="1" applyFont="1" applyFill="1" applyBorder="1" applyAlignment="1">
      <alignment horizontal="left" indent="1"/>
    </xf>
    <xf numFmtId="3" fontId="3" fillId="3" borderId="61" xfId="0" applyNumberFormat="1" applyFont="1" applyFill="1" applyBorder="1" applyAlignment="1">
      <alignment horizontal="right"/>
    </xf>
    <xf numFmtId="3" fontId="3" fillId="3" borderId="62" xfId="0" applyNumberFormat="1" applyFont="1" applyFill="1" applyBorder="1" applyAlignment="1">
      <alignment horizontal="right"/>
    </xf>
    <xf numFmtId="4" fontId="3" fillId="3" borderId="62" xfId="0" applyNumberFormat="1" applyFont="1" applyFill="1" applyBorder="1" applyAlignment="1">
      <alignment horizontal="right"/>
    </xf>
    <xf numFmtId="3" fontId="3" fillId="0" borderId="62" xfId="0" applyNumberFormat="1" applyFont="1" applyFill="1" applyBorder="1" applyAlignment="1">
      <alignment horizontal="right"/>
    </xf>
    <xf numFmtId="4" fontId="3" fillId="0" borderId="62" xfId="0" applyNumberFormat="1" applyFont="1" applyFill="1" applyBorder="1" applyAlignment="1">
      <alignment horizontal="right"/>
    </xf>
    <xf numFmtId="166" fontId="3" fillId="0" borderId="65" xfId="0" applyNumberFormat="1" applyFont="1" applyFill="1" applyBorder="1" applyAlignment="1">
      <alignment horizontal="right"/>
    </xf>
    <xf numFmtId="166" fontId="3" fillId="0" borderId="74" xfId="2" applyNumberFormat="1" applyFont="1" applyFill="1" applyBorder="1" applyAlignment="1">
      <alignment horizontal="right"/>
    </xf>
    <xf numFmtId="3" fontId="3" fillId="2" borderId="16" xfId="0" applyNumberFormat="1" applyFont="1" applyFill="1" applyBorder="1" applyAlignment="1">
      <alignment horizontal="left" indent="1"/>
    </xf>
    <xf numFmtId="3" fontId="3" fillId="3" borderId="53" xfId="0" applyNumberFormat="1" applyFont="1" applyFill="1" applyBorder="1" applyAlignment="1">
      <alignment horizontal="right"/>
    </xf>
    <xf numFmtId="3" fontId="3" fillId="3" borderId="54" xfId="0" applyNumberFormat="1" applyFont="1" applyFill="1" applyBorder="1" applyAlignment="1">
      <alignment horizontal="right"/>
    </xf>
    <xf numFmtId="4" fontId="3" fillId="3" borderId="54" xfId="0" applyNumberFormat="1" applyFont="1" applyFill="1" applyBorder="1" applyAlignment="1">
      <alignment horizontal="right"/>
    </xf>
    <xf numFmtId="3" fontId="3" fillId="0" borderId="54" xfId="0" applyNumberFormat="1" applyFont="1" applyFill="1" applyBorder="1" applyAlignment="1">
      <alignment horizontal="right"/>
    </xf>
    <xf numFmtId="4" fontId="3" fillId="0" borderId="54" xfId="0" applyNumberFormat="1" applyFont="1" applyFill="1" applyBorder="1" applyAlignment="1">
      <alignment horizontal="right"/>
    </xf>
    <xf numFmtId="166" fontId="3" fillId="0" borderId="69" xfId="0" applyNumberFormat="1" applyFont="1" applyFill="1" applyBorder="1" applyAlignment="1">
      <alignment horizontal="right"/>
    </xf>
    <xf numFmtId="166" fontId="3" fillId="0" borderId="70" xfId="2" applyNumberFormat="1" applyFont="1" applyFill="1" applyBorder="1" applyAlignment="1">
      <alignment horizontal="right"/>
    </xf>
    <xf numFmtId="166" fontId="3" fillId="0" borderId="0" xfId="2" applyNumberFormat="1" applyFont="1" applyFill="1"/>
    <xf numFmtId="4" fontId="21" fillId="0" borderId="0" xfId="0" applyNumberFormat="1" applyFont="1" applyFill="1" applyBorder="1"/>
    <xf numFmtId="2" fontId="21" fillId="0" borderId="0" xfId="0" applyNumberFormat="1" applyFont="1" applyFill="1"/>
    <xf numFmtId="2" fontId="21" fillId="0" borderId="0" xfId="0" applyNumberFormat="1" applyFont="1"/>
    <xf numFmtId="4" fontId="21" fillId="0" borderId="0" xfId="0" applyNumberFormat="1" applyFont="1"/>
    <xf numFmtId="0" fontId="21" fillId="0" borderId="0" xfId="0" applyFont="1" applyFill="1" applyBorder="1" applyAlignment="1">
      <alignment horizontal="right"/>
    </xf>
    <xf numFmtId="0" fontId="20" fillId="0" borderId="0" xfId="0" applyFont="1" applyFill="1"/>
    <xf numFmtId="10" fontId="20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3" fontId="13" fillId="0" borderId="145" xfId="0" applyNumberFormat="1" applyFont="1" applyFill="1" applyBorder="1" applyAlignment="1">
      <alignment horizontal="centerContinuous" vertical="center"/>
    </xf>
    <xf numFmtId="49" fontId="13" fillId="0" borderId="145" xfId="0" applyNumberFormat="1" applyFont="1" applyFill="1" applyBorder="1" applyAlignment="1">
      <alignment horizontal="center"/>
    </xf>
    <xf numFmtId="3" fontId="13" fillId="0" borderId="145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49" fontId="2" fillId="2" borderId="179" xfId="3" applyNumberFormat="1" applyFont="1" applyFill="1" applyBorder="1" applyAlignment="1">
      <alignment horizontal="center" vertical="center" textRotation="90" wrapText="1"/>
    </xf>
    <xf numFmtId="49" fontId="2" fillId="2" borderId="173" xfId="3" applyNumberFormat="1" applyFont="1" applyFill="1" applyBorder="1" applyAlignment="1">
      <alignment horizontal="center" vertical="center" textRotation="90" wrapText="1"/>
    </xf>
    <xf numFmtId="167" fontId="2" fillId="2" borderId="173" xfId="3" applyNumberFormat="1" applyFont="1" applyFill="1" applyBorder="1" applyAlignment="1">
      <alignment horizontal="center" vertical="center" textRotation="90" wrapText="1"/>
    </xf>
    <xf numFmtId="167" fontId="13" fillId="2" borderId="173" xfId="3" applyNumberFormat="1" applyFont="1" applyFill="1" applyBorder="1" applyAlignment="1">
      <alignment horizontal="center" vertical="center" textRotation="90" wrapText="1"/>
    </xf>
    <xf numFmtId="166" fontId="2" fillId="2" borderId="174" xfId="3" applyNumberFormat="1" applyFont="1" applyFill="1" applyBorder="1" applyAlignment="1">
      <alignment horizontal="center" vertical="center" textRotation="90" wrapText="1"/>
    </xf>
    <xf numFmtId="168" fontId="2" fillId="2" borderId="100" xfId="2" applyNumberFormat="1" applyFont="1" applyFill="1" applyBorder="1" applyAlignment="1">
      <alignment horizontal="center" vertical="center" textRotation="90" wrapText="1"/>
    </xf>
    <xf numFmtId="3" fontId="2" fillId="2" borderId="180" xfId="0" quotePrefix="1" applyNumberFormat="1" applyFont="1" applyFill="1" applyBorder="1" applyAlignment="1">
      <alignment horizontal="left" vertical="center" indent="1"/>
    </xf>
    <xf numFmtId="49" fontId="2" fillId="2" borderId="181" xfId="0" applyNumberFormat="1" applyFont="1" applyFill="1" applyBorder="1" applyAlignment="1">
      <alignment vertical="center"/>
    </xf>
    <xf numFmtId="3" fontId="2" fillId="2" borderId="182" xfId="0" applyNumberFormat="1" applyFont="1" applyFill="1" applyBorder="1" applyAlignment="1">
      <alignment vertical="center"/>
    </xf>
    <xf numFmtId="3" fontId="2" fillId="0" borderId="183" xfId="3" applyNumberFormat="1" applyFont="1" applyFill="1" applyBorder="1" applyAlignment="1">
      <alignment horizontal="right" vertical="center"/>
    </xf>
    <xf numFmtId="3" fontId="2" fillId="0" borderId="181" xfId="3" applyNumberFormat="1" applyFont="1" applyFill="1" applyBorder="1" applyAlignment="1">
      <alignment horizontal="right" vertical="center"/>
    </xf>
    <xf numFmtId="3" fontId="13" fillId="0" borderId="181" xfId="2" applyNumberFormat="1" applyFont="1" applyFill="1" applyBorder="1" applyAlignment="1">
      <alignment horizontal="right" vertical="center"/>
    </xf>
    <xf numFmtId="166" fontId="2" fillId="0" borderId="184" xfId="2" applyNumberFormat="1" applyFont="1" applyFill="1" applyBorder="1" applyAlignment="1">
      <alignment horizontal="right" vertical="center"/>
    </xf>
    <xf numFmtId="166" fontId="13" fillId="0" borderId="138" xfId="3" applyNumberFormat="1" applyFont="1" applyFill="1" applyBorder="1" applyAlignment="1">
      <alignment horizontal="right" vertical="center"/>
    </xf>
    <xf numFmtId="3" fontId="2" fillId="2" borderId="185" xfId="0" applyNumberFormat="1" applyFont="1" applyFill="1" applyBorder="1" applyAlignment="1">
      <alignment horizontal="left" vertical="center" indent="1"/>
    </xf>
    <xf numFmtId="0" fontId="13" fillId="2" borderId="186" xfId="0" applyNumberFormat="1" applyFont="1" applyFill="1" applyBorder="1" applyAlignment="1" applyProtection="1">
      <alignment horizontal="center" vertical="center"/>
    </xf>
    <xf numFmtId="3" fontId="2" fillId="2" borderId="187" xfId="0" applyNumberFormat="1" applyFont="1" applyFill="1" applyBorder="1" applyAlignment="1">
      <alignment vertical="center"/>
    </xf>
    <xf numFmtId="3" fontId="2" fillId="0" borderId="188" xfId="0" applyNumberFormat="1" applyFont="1" applyBorder="1" applyAlignment="1">
      <alignment horizontal="right" vertical="center"/>
    </xf>
    <xf numFmtId="3" fontId="2" fillId="0" borderId="189" xfId="3" applyNumberFormat="1" applyFont="1" applyFill="1" applyBorder="1" applyAlignment="1">
      <alignment horizontal="right" vertical="center"/>
    </xf>
    <xf numFmtId="3" fontId="13" fillId="0" borderId="189" xfId="2" applyNumberFormat="1" applyFont="1" applyFill="1" applyBorder="1" applyAlignment="1">
      <alignment horizontal="right" vertical="center"/>
    </xf>
    <xf numFmtId="166" fontId="2" fillId="0" borderId="189" xfId="2" applyNumberFormat="1" applyFont="1" applyFill="1" applyBorder="1" applyAlignment="1">
      <alignment horizontal="right" vertical="center"/>
    </xf>
    <xf numFmtId="166" fontId="13" fillId="0" borderId="190" xfId="3" applyNumberFormat="1" applyFont="1" applyFill="1" applyBorder="1" applyAlignment="1">
      <alignment horizontal="right" vertical="center"/>
    </xf>
    <xf numFmtId="3" fontId="3" fillId="2" borderId="191" xfId="0" applyNumberFormat="1" applyFont="1" applyFill="1" applyBorder="1" applyAlignment="1">
      <alignment horizontal="left" vertical="center" indent="1"/>
    </xf>
    <xf numFmtId="0" fontId="3" fillId="2" borderId="192" xfId="0" applyNumberFormat="1" applyFont="1" applyFill="1" applyBorder="1" applyAlignment="1" applyProtection="1">
      <alignment horizontal="center" vertical="center"/>
    </xf>
    <xf numFmtId="3" fontId="3" fillId="2" borderId="193" xfId="0" applyNumberFormat="1" applyFont="1" applyFill="1" applyBorder="1" applyAlignment="1">
      <alignment horizontal="left" vertical="center" indent="1"/>
    </xf>
    <xf numFmtId="3" fontId="4" fillId="0" borderId="194" xfId="0" applyNumberFormat="1" applyFont="1" applyBorder="1" applyAlignment="1">
      <alignment horizontal="right" vertical="center"/>
    </xf>
    <xf numFmtId="3" fontId="4" fillId="0" borderId="195" xfId="0" applyNumberFormat="1" applyFont="1" applyBorder="1" applyAlignment="1">
      <alignment horizontal="right" vertical="center"/>
    </xf>
    <xf numFmtId="166" fontId="4" fillId="0" borderId="195" xfId="0" applyNumberFormat="1" applyFont="1" applyBorder="1" applyAlignment="1">
      <alignment horizontal="right" vertical="center"/>
    </xf>
    <xf numFmtId="166" fontId="4" fillId="0" borderId="94" xfId="0" applyNumberFormat="1" applyFont="1" applyBorder="1" applyAlignment="1">
      <alignment horizontal="right" vertical="center"/>
    </xf>
    <xf numFmtId="3" fontId="3" fillId="2" borderId="57" xfId="0" applyNumberFormat="1" applyFont="1" applyFill="1" applyBorder="1" applyAlignment="1">
      <alignment horizontal="left" vertical="center" indent="1"/>
    </xf>
    <xf numFmtId="0" fontId="3" fillId="2" borderId="58" xfId="0" applyNumberFormat="1" applyFont="1" applyFill="1" applyBorder="1" applyAlignment="1" applyProtection="1">
      <alignment horizontal="center" vertical="center"/>
    </xf>
    <xf numFmtId="3" fontId="3" fillId="2" borderId="196" xfId="0" applyNumberFormat="1" applyFont="1" applyFill="1" applyBorder="1" applyAlignment="1">
      <alignment horizontal="left" vertical="center" indent="1"/>
    </xf>
    <xf numFmtId="3" fontId="4" fillId="0" borderId="197" xfId="0" applyNumberFormat="1" applyFont="1" applyBorder="1" applyAlignment="1">
      <alignment horizontal="right" vertical="center"/>
    </xf>
    <xf numFmtId="3" fontId="4" fillId="0" borderId="58" xfId="0" applyNumberFormat="1" applyFont="1" applyBorder="1" applyAlignment="1">
      <alignment horizontal="right" vertical="center"/>
    </xf>
    <xf numFmtId="166" fontId="4" fillId="0" borderId="58" xfId="0" applyNumberFormat="1" applyFont="1" applyBorder="1" applyAlignment="1">
      <alignment horizontal="right" vertical="center"/>
    </xf>
    <xf numFmtId="166" fontId="4" fillId="0" borderId="73" xfId="0" applyNumberFormat="1" applyFont="1" applyBorder="1" applyAlignment="1">
      <alignment horizontal="right" vertical="center"/>
    </xf>
    <xf numFmtId="3" fontId="3" fillId="2" borderId="196" xfId="0" quotePrefix="1" applyNumberFormat="1" applyFont="1" applyFill="1" applyBorder="1" applyAlignment="1">
      <alignment horizontal="left" vertical="center" indent="1"/>
    </xf>
    <xf numFmtId="3" fontId="4" fillId="0" borderId="197" xfId="0" applyNumberFormat="1" applyFont="1" applyFill="1" applyBorder="1" applyAlignment="1">
      <alignment horizontal="right" vertical="center"/>
    </xf>
    <xf numFmtId="3" fontId="3" fillId="2" borderId="159" xfId="0" applyNumberFormat="1" applyFont="1" applyFill="1" applyBorder="1" applyAlignment="1">
      <alignment horizontal="left" vertical="center" indent="1"/>
    </xf>
    <xf numFmtId="0" fontId="3" fillId="2" borderId="127" xfId="0" applyNumberFormat="1" applyFont="1" applyFill="1" applyBorder="1" applyAlignment="1" applyProtection="1">
      <alignment horizontal="center" vertical="center"/>
    </xf>
    <xf numFmtId="3" fontId="3" fillId="2" borderId="198" xfId="0" applyNumberFormat="1" applyFont="1" applyFill="1" applyBorder="1" applyAlignment="1">
      <alignment horizontal="left" vertical="center" indent="1"/>
    </xf>
    <xf numFmtId="3" fontId="4" fillId="0" borderId="199" xfId="0" applyNumberFormat="1" applyFont="1" applyBorder="1" applyAlignment="1">
      <alignment horizontal="right" vertical="center"/>
    </xf>
    <xf numFmtId="3" fontId="4" fillId="0" borderId="127" xfId="0" applyNumberFormat="1" applyFont="1" applyBorder="1" applyAlignment="1">
      <alignment horizontal="right" vertical="center"/>
    </xf>
    <xf numFmtId="166" fontId="4" fillId="0" borderId="127" xfId="0" applyNumberFormat="1" applyFont="1" applyBorder="1" applyAlignment="1">
      <alignment horizontal="right" vertical="center"/>
    </xf>
    <xf numFmtId="166" fontId="4" fillId="0" borderId="97" xfId="0" applyNumberFormat="1" applyFont="1" applyBorder="1" applyAlignment="1">
      <alignment horizontal="right" vertical="center"/>
    </xf>
    <xf numFmtId="3" fontId="13" fillId="2" borderId="185" xfId="0" applyNumberFormat="1" applyFont="1" applyFill="1" applyBorder="1" applyAlignment="1">
      <alignment horizontal="left" vertical="center" indent="1"/>
    </xf>
    <xf numFmtId="0" fontId="13" fillId="2" borderId="200" xfId="0" applyNumberFormat="1" applyFont="1" applyFill="1" applyBorder="1" applyAlignment="1" applyProtection="1">
      <alignment horizontal="center" vertical="center"/>
    </xf>
    <xf numFmtId="3" fontId="3" fillId="2" borderId="187" xfId="0" applyNumberFormat="1" applyFont="1" applyFill="1" applyBorder="1" applyAlignment="1">
      <alignment horizontal="left" vertical="center" indent="1"/>
    </xf>
    <xf numFmtId="3" fontId="2" fillId="0" borderId="186" xfId="0" applyNumberFormat="1" applyFont="1" applyBorder="1" applyAlignment="1">
      <alignment horizontal="right" vertical="center"/>
    </xf>
    <xf numFmtId="3" fontId="13" fillId="0" borderId="186" xfId="0" applyNumberFormat="1" applyFont="1" applyBorder="1" applyAlignment="1">
      <alignment horizontal="right" vertical="center"/>
    </xf>
    <xf numFmtId="166" fontId="2" fillId="0" borderId="186" xfId="0" applyNumberFormat="1" applyFont="1" applyBorder="1" applyAlignment="1">
      <alignment horizontal="right" vertical="center"/>
    </xf>
    <xf numFmtId="166" fontId="2" fillId="0" borderId="201" xfId="0" applyNumberFormat="1" applyFont="1" applyBorder="1" applyAlignment="1">
      <alignment horizontal="right" vertical="center"/>
    </xf>
    <xf numFmtId="3" fontId="4" fillId="0" borderId="194" xfId="0" applyNumberFormat="1" applyFont="1" applyFill="1" applyBorder="1" applyAlignment="1">
      <alignment horizontal="right" vertical="center"/>
    </xf>
    <xf numFmtId="3" fontId="3" fillId="2" borderId="202" xfId="0" applyNumberFormat="1" applyFont="1" applyFill="1" applyBorder="1" applyAlignment="1">
      <alignment horizontal="left" vertical="center" indent="1"/>
    </xf>
    <xf numFmtId="0" fontId="3" fillId="2" borderId="62" xfId="0" applyNumberFormat="1" applyFont="1" applyFill="1" applyBorder="1" applyAlignment="1" applyProtection="1">
      <alignment horizontal="center" vertical="center"/>
    </xf>
    <xf numFmtId="3" fontId="3" fillId="2" borderId="203" xfId="0" applyNumberFormat="1" applyFont="1" applyFill="1" applyBorder="1" applyAlignment="1">
      <alignment horizontal="left" vertical="center" indent="1"/>
    </xf>
    <xf numFmtId="3" fontId="4" fillId="0" borderId="204" xfId="0" applyNumberFormat="1" applyFont="1" applyBorder="1" applyAlignment="1">
      <alignment horizontal="right" vertical="center"/>
    </xf>
    <xf numFmtId="3" fontId="4" fillId="0" borderId="62" xfId="0" applyNumberFormat="1" applyFont="1" applyBorder="1" applyAlignment="1">
      <alignment horizontal="right" vertical="center"/>
    </xf>
    <xf numFmtId="166" fontId="4" fillId="0" borderId="62" xfId="0" applyNumberFormat="1" applyFont="1" applyBorder="1" applyAlignment="1">
      <alignment horizontal="right" vertical="center"/>
    </xf>
    <xf numFmtId="166" fontId="4" fillId="0" borderId="74" xfId="0" applyNumberFormat="1" applyFont="1" applyBorder="1" applyAlignment="1">
      <alignment horizontal="right" vertical="center"/>
    </xf>
    <xf numFmtId="3" fontId="3" fillId="2" borderId="198" xfId="0" quotePrefix="1" applyNumberFormat="1" applyFont="1" applyFill="1" applyBorder="1" applyAlignment="1">
      <alignment horizontal="left" vertical="center" indent="1"/>
    </xf>
    <xf numFmtId="3" fontId="13" fillId="2" borderId="205" xfId="0" applyNumberFormat="1" applyFont="1" applyFill="1" applyBorder="1" applyAlignment="1">
      <alignment horizontal="left" vertical="center" indent="1"/>
    </xf>
    <xf numFmtId="0" fontId="13" fillId="2" borderId="127" xfId="0" applyNumberFormat="1" applyFont="1" applyFill="1" applyBorder="1" applyAlignment="1" applyProtection="1">
      <alignment horizontal="center" vertical="center"/>
    </xf>
    <xf numFmtId="3" fontId="2" fillId="0" borderId="206" xfId="0" applyNumberFormat="1" applyFont="1" applyBorder="1" applyAlignment="1">
      <alignment horizontal="right" vertical="center"/>
    </xf>
    <xf numFmtId="3" fontId="3" fillId="0" borderId="194" xfId="0" applyNumberFormat="1" applyFont="1" applyBorder="1" applyAlignment="1">
      <alignment horizontal="right" vertical="center"/>
    </xf>
    <xf numFmtId="3" fontId="3" fillId="0" borderId="195" xfId="0" applyNumberFormat="1" applyFont="1" applyBorder="1" applyAlignment="1">
      <alignment horizontal="right" vertical="center"/>
    </xf>
    <xf numFmtId="166" fontId="3" fillId="0" borderId="195" xfId="0" applyNumberFormat="1" applyFont="1" applyBorder="1" applyAlignment="1">
      <alignment horizontal="right" vertical="center"/>
    </xf>
    <xf numFmtId="166" fontId="3" fillId="0" borderId="94" xfId="0" applyNumberFormat="1" applyFont="1" applyBorder="1" applyAlignment="1">
      <alignment horizontal="right" vertical="center"/>
    </xf>
    <xf numFmtId="3" fontId="3" fillId="2" borderId="196" xfId="0" applyNumberFormat="1" applyFont="1" applyFill="1" applyBorder="1" applyAlignment="1">
      <alignment horizontal="left" vertical="center" wrapText="1" indent="1"/>
    </xf>
    <xf numFmtId="3" fontId="3" fillId="0" borderId="197" xfId="0" applyNumberFormat="1" applyFont="1" applyBorder="1" applyAlignment="1">
      <alignment horizontal="right" vertical="center"/>
    </xf>
    <xf numFmtId="3" fontId="3" fillId="0" borderId="58" xfId="0" applyNumberFormat="1" applyFont="1" applyBorder="1" applyAlignment="1">
      <alignment horizontal="right" vertical="center"/>
    </xf>
    <xf numFmtId="166" fontId="3" fillId="0" borderId="58" xfId="0" applyNumberFormat="1" applyFont="1" applyBorder="1" applyAlignment="1">
      <alignment horizontal="right" vertical="center"/>
    </xf>
    <xf numFmtId="166" fontId="3" fillId="0" borderId="73" xfId="0" applyNumberFormat="1" applyFont="1" applyBorder="1" applyAlignment="1">
      <alignment horizontal="right" vertical="center"/>
    </xf>
    <xf numFmtId="3" fontId="4" fillId="0" borderId="207" xfId="0" applyNumberFormat="1" applyFont="1" applyBorder="1" applyAlignment="1">
      <alignment horizontal="right" vertical="center"/>
    </xf>
    <xf numFmtId="3" fontId="4" fillId="0" borderId="192" xfId="0" applyNumberFormat="1" applyFont="1" applyBorder="1" applyAlignment="1">
      <alignment horizontal="right" vertical="center"/>
    </xf>
    <xf numFmtId="166" fontId="4" fillId="0" borderId="192" xfId="0" applyNumberFormat="1" applyFont="1" applyBorder="1" applyAlignment="1">
      <alignment horizontal="right" vertical="center"/>
    </xf>
    <xf numFmtId="166" fontId="4" fillId="0" borderId="72" xfId="0" applyNumberFormat="1" applyFont="1" applyBorder="1" applyAlignment="1">
      <alignment horizontal="right" vertical="center"/>
    </xf>
    <xf numFmtId="0" fontId="3" fillId="2" borderId="58" xfId="0" quotePrefix="1" applyNumberFormat="1" applyFont="1" applyFill="1" applyBorder="1" applyAlignment="1" applyProtection="1">
      <alignment horizontal="center" vertical="center"/>
    </xf>
    <xf numFmtId="3" fontId="3" fillId="0" borderId="188" xfId="0" applyNumberFormat="1" applyFont="1" applyBorder="1" applyAlignment="1">
      <alignment horizontal="right" vertical="center"/>
    </xf>
    <xf numFmtId="3" fontId="13" fillId="2" borderId="208" xfId="0" applyNumberFormat="1" applyFont="1" applyFill="1" applyBorder="1" applyAlignment="1">
      <alignment horizontal="left" vertical="center" indent="1"/>
    </xf>
    <xf numFmtId="0" fontId="13" fillId="2" borderId="209" xfId="0" applyNumberFormat="1" applyFont="1" applyFill="1" applyBorder="1" applyAlignment="1" applyProtection="1">
      <alignment horizontal="center" vertical="center"/>
    </xf>
    <xf numFmtId="3" fontId="3" fillId="2" borderId="210" xfId="0" applyNumberFormat="1" applyFont="1" applyFill="1" applyBorder="1" applyAlignment="1">
      <alignment horizontal="left" vertical="center" indent="1"/>
    </xf>
    <xf numFmtId="3" fontId="3" fillId="2" borderId="208" xfId="0" applyNumberFormat="1" applyFont="1" applyFill="1" applyBorder="1" applyAlignment="1">
      <alignment horizontal="left" vertical="center" indent="1"/>
    </xf>
    <xf numFmtId="0" fontId="3" fillId="2" borderId="195" xfId="0" applyNumberFormat="1" applyFont="1" applyFill="1" applyBorder="1" applyAlignment="1" applyProtection="1">
      <alignment horizontal="center" vertical="center"/>
    </xf>
    <xf numFmtId="3" fontId="3" fillId="2" borderId="211" xfId="0" applyNumberFormat="1" applyFont="1" applyFill="1" applyBorder="1" applyAlignment="1">
      <alignment horizontal="left" vertical="center" indent="1"/>
    </xf>
    <xf numFmtId="3" fontId="3" fillId="2" borderId="61" xfId="0" applyNumberFormat="1" applyFont="1" applyFill="1" applyBorder="1" applyAlignment="1">
      <alignment horizontal="left" vertical="center" indent="1"/>
    </xf>
    <xf numFmtId="3" fontId="2" fillId="0" borderId="212" xfId="0" applyNumberFormat="1" applyFont="1" applyBorder="1" applyAlignment="1">
      <alignment horizontal="right" vertical="center"/>
    </xf>
    <xf numFmtId="3" fontId="2" fillId="0" borderId="200" xfId="0" applyNumberFormat="1" applyFont="1" applyBorder="1" applyAlignment="1">
      <alignment horizontal="right" vertical="center"/>
    </xf>
    <xf numFmtId="3" fontId="13" fillId="0" borderId="200" xfId="0" applyNumberFormat="1" applyFont="1" applyBorder="1" applyAlignment="1">
      <alignment horizontal="right" vertical="center"/>
    </xf>
    <xf numFmtId="166" fontId="2" fillId="0" borderId="200" xfId="0" applyNumberFormat="1" applyFont="1" applyBorder="1" applyAlignment="1">
      <alignment horizontal="right" vertical="center"/>
    </xf>
    <xf numFmtId="166" fontId="2" fillId="0" borderId="213" xfId="0" applyNumberFormat="1" applyFont="1" applyBorder="1" applyAlignment="1">
      <alignment horizontal="right" vertical="center"/>
    </xf>
    <xf numFmtId="3" fontId="3" fillId="0" borderId="197" xfId="0" applyNumberFormat="1" applyFont="1" applyFill="1" applyBorder="1" applyAlignment="1">
      <alignment horizontal="right" vertical="center"/>
    </xf>
    <xf numFmtId="3" fontId="3" fillId="0" borderId="199" xfId="0" applyNumberFormat="1" applyFont="1" applyBorder="1" applyAlignment="1">
      <alignment horizontal="right" vertical="center"/>
    </xf>
    <xf numFmtId="3" fontId="13" fillId="2" borderId="210" xfId="0" applyNumberFormat="1" applyFont="1" applyFill="1" applyBorder="1" applyAlignment="1">
      <alignment horizontal="left" vertical="center" indent="1"/>
    </xf>
    <xf numFmtId="0" fontId="3" fillId="0" borderId="214" xfId="0" applyFont="1" applyBorder="1" applyAlignment="1">
      <alignment vertical="center"/>
    </xf>
    <xf numFmtId="3" fontId="3" fillId="2" borderId="215" xfId="0" applyNumberFormat="1" applyFont="1" applyFill="1" applyBorder="1" applyAlignment="1">
      <alignment horizontal="left" vertical="center" indent="1"/>
    </xf>
    <xf numFmtId="0" fontId="3" fillId="2" borderId="192" xfId="0" quotePrefix="1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vertical="center"/>
    </xf>
    <xf numFmtId="3" fontId="4" fillId="0" borderId="58" xfId="0" applyNumberFormat="1" applyFont="1" applyFill="1" applyBorder="1" applyAlignment="1">
      <alignment horizontal="right" vertical="center"/>
    </xf>
    <xf numFmtId="166" fontId="4" fillId="0" borderId="58" xfId="0" applyNumberFormat="1" applyFont="1" applyFill="1" applyBorder="1" applyAlignment="1">
      <alignment horizontal="right" vertical="center"/>
    </xf>
    <xf numFmtId="166" fontId="4" fillId="0" borderId="73" xfId="0" applyNumberFormat="1" applyFont="1" applyFill="1" applyBorder="1" applyAlignment="1">
      <alignment horizontal="right" vertical="center"/>
    </xf>
    <xf numFmtId="3" fontId="4" fillId="0" borderId="127" xfId="0" applyNumberFormat="1" applyFont="1" applyFill="1" applyBorder="1" applyAlignment="1">
      <alignment horizontal="right" vertical="center"/>
    </xf>
    <xf numFmtId="166" fontId="4" fillId="0" borderId="127" xfId="0" applyNumberFormat="1" applyFont="1" applyFill="1" applyBorder="1" applyAlignment="1">
      <alignment horizontal="right" vertical="center"/>
    </xf>
    <xf numFmtId="166" fontId="4" fillId="0" borderId="97" xfId="0" applyNumberFormat="1" applyFont="1" applyFill="1" applyBorder="1" applyAlignment="1">
      <alignment horizontal="right" vertical="center"/>
    </xf>
    <xf numFmtId="3" fontId="2" fillId="0" borderId="212" xfId="0" applyNumberFormat="1" applyFont="1" applyFill="1" applyBorder="1" applyAlignment="1">
      <alignment horizontal="right" vertical="center"/>
    </xf>
    <xf numFmtId="3" fontId="3" fillId="2" borderId="193" xfId="0" quotePrefix="1" applyNumberFormat="1" applyFont="1" applyFill="1" applyBorder="1" applyAlignment="1">
      <alignment horizontal="left" vertical="center" indent="1"/>
    </xf>
    <xf numFmtId="3" fontId="4" fillId="0" borderId="207" xfId="0" applyNumberFormat="1" applyFont="1" applyFill="1" applyBorder="1" applyAlignment="1">
      <alignment horizontal="right" vertical="center"/>
    </xf>
    <xf numFmtId="3" fontId="4" fillId="0" borderId="192" xfId="0" applyNumberFormat="1" applyFont="1" applyFill="1" applyBorder="1" applyAlignment="1">
      <alignment horizontal="right" vertical="center"/>
    </xf>
    <xf numFmtId="166" fontId="4" fillId="0" borderId="192" xfId="0" applyNumberFormat="1" applyFont="1" applyFill="1" applyBorder="1" applyAlignment="1">
      <alignment horizontal="right" vertical="center"/>
    </xf>
    <xf numFmtId="166" fontId="4" fillId="0" borderId="72" xfId="0" applyNumberFormat="1" applyFont="1" applyFill="1" applyBorder="1" applyAlignment="1">
      <alignment horizontal="right" vertical="center"/>
    </xf>
    <xf numFmtId="3" fontId="4" fillId="0" borderId="62" xfId="0" applyNumberFormat="1" applyFont="1" applyFill="1" applyBorder="1" applyAlignment="1">
      <alignment horizontal="right" vertical="center"/>
    </xf>
    <xf numFmtId="3" fontId="2" fillId="0" borderId="200" xfId="0" applyNumberFormat="1" applyFont="1" applyFill="1" applyBorder="1" applyAlignment="1">
      <alignment horizontal="right" vertical="center"/>
    </xf>
    <xf numFmtId="3" fontId="13" fillId="0" borderId="200" xfId="0" applyNumberFormat="1" applyFont="1" applyFill="1" applyBorder="1" applyAlignment="1">
      <alignment horizontal="right" vertical="center"/>
    </xf>
    <xf numFmtId="166" fontId="2" fillId="0" borderId="200" xfId="0" applyNumberFormat="1" applyFont="1" applyFill="1" applyBorder="1" applyAlignment="1">
      <alignment horizontal="right" vertical="center"/>
    </xf>
    <xf numFmtId="166" fontId="2" fillId="0" borderId="213" xfId="0" applyNumberFormat="1" applyFont="1" applyFill="1" applyBorder="1" applyAlignment="1">
      <alignment horizontal="right" vertical="center"/>
    </xf>
    <xf numFmtId="3" fontId="2" fillId="0" borderId="206" xfId="0" applyNumberFormat="1" applyFont="1" applyFill="1" applyBorder="1" applyAlignment="1">
      <alignment horizontal="right" vertical="center"/>
    </xf>
    <xf numFmtId="3" fontId="4" fillId="0" borderId="212" xfId="0" applyNumberFormat="1" applyFont="1" applyBorder="1" applyAlignment="1">
      <alignment horizontal="right" vertical="center"/>
    </xf>
    <xf numFmtId="3" fontId="4" fillId="0" borderId="200" xfId="0" applyNumberFormat="1" applyFont="1" applyBorder="1" applyAlignment="1">
      <alignment horizontal="right" vertical="center"/>
    </xf>
    <xf numFmtId="166" fontId="4" fillId="0" borderId="200" xfId="0" applyNumberFormat="1" applyFont="1" applyBorder="1" applyAlignment="1">
      <alignment horizontal="right" vertical="center"/>
    </xf>
    <xf numFmtId="166" fontId="4" fillId="0" borderId="213" xfId="0" applyNumberFormat="1" applyFont="1" applyBorder="1" applyAlignment="1">
      <alignment horizontal="right" vertical="center"/>
    </xf>
    <xf numFmtId="0" fontId="3" fillId="2" borderId="62" xfId="0" quotePrefix="1" applyNumberFormat="1" applyFont="1" applyFill="1" applyBorder="1" applyAlignment="1" applyProtection="1">
      <alignment horizontal="center" vertical="center"/>
    </xf>
    <xf numFmtId="3" fontId="4" fillId="0" borderId="199" xfId="0" applyNumberFormat="1" applyFont="1" applyFill="1" applyBorder="1" applyAlignment="1">
      <alignment horizontal="right" vertical="center"/>
    </xf>
    <xf numFmtId="3" fontId="13" fillId="2" borderId="215" xfId="0" applyNumberFormat="1" applyFont="1" applyFill="1" applyBorder="1" applyAlignment="1">
      <alignment horizontal="left" vertical="center" indent="1"/>
    </xf>
    <xf numFmtId="3" fontId="13" fillId="2" borderId="216" xfId="0" applyNumberFormat="1" applyFont="1" applyFill="1" applyBorder="1" applyAlignment="1">
      <alignment horizontal="left" vertical="center" indent="1"/>
    </xf>
    <xf numFmtId="3" fontId="2" fillId="2" borderId="185" xfId="0" applyNumberFormat="1" applyFont="1" applyFill="1" applyBorder="1" applyAlignment="1">
      <alignment horizontal="left" vertical="center" wrapText="1" indent="1"/>
    </xf>
    <xf numFmtId="0" fontId="2" fillId="2" borderId="200" xfId="0" applyNumberFormat="1" applyFont="1" applyFill="1" applyBorder="1" applyAlignment="1" applyProtection="1">
      <alignment horizontal="center" vertical="center"/>
    </xf>
    <xf numFmtId="3" fontId="13" fillId="2" borderId="205" xfId="0" applyNumberFormat="1" applyFont="1" applyFill="1" applyBorder="1" applyAlignment="1">
      <alignment horizontal="left" vertical="center" wrapText="1" indent="1"/>
    </xf>
    <xf numFmtId="49" fontId="13" fillId="2" borderId="205" xfId="0" applyNumberFormat="1" applyFont="1" applyFill="1" applyBorder="1" applyAlignment="1" applyProtection="1">
      <alignment horizontal="left" vertical="center" wrapText="1" indent="1"/>
    </xf>
    <xf numFmtId="3" fontId="2" fillId="0" borderId="200" xfId="2" applyNumberFormat="1" applyFont="1" applyFill="1" applyBorder="1" applyAlignment="1">
      <alignment horizontal="right" vertical="center"/>
    </xf>
    <xf numFmtId="3" fontId="2" fillId="0" borderId="186" xfId="0" applyNumberFormat="1" applyFont="1" applyFill="1" applyBorder="1" applyAlignment="1">
      <alignment horizontal="right" vertical="center"/>
    </xf>
    <xf numFmtId="3" fontId="13" fillId="0" borderId="186" xfId="0" applyNumberFormat="1" applyFont="1" applyFill="1" applyBorder="1" applyAlignment="1">
      <alignment horizontal="right" vertical="center"/>
    </xf>
    <xf numFmtId="166" fontId="2" fillId="0" borderId="186" xfId="0" applyNumberFormat="1" applyFont="1" applyFill="1" applyBorder="1" applyAlignment="1">
      <alignment horizontal="right" vertical="center"/>
    </xf>
    <xf numFmtId="166" fontId="2" fillId="0" borderId="201" xfId="0" applyNumberFormat="1" applyFont="1" applyFill="1" applyBorder="1" applyAlignment="1">
      <alignment horizontal="right" vertical="center"/>
    </xf>
    <xf numFmtId="0" fontId="13" fillId="2" borderId="205" xfId="4" applyNumberFormat="1" applyFont="1" applyFill="1" applyBorder="1" applyAlignment="1">
      <alignment horizontal="left" wrapText="1" indent="1"/>
    </xf>
    <xf numFmtId="3" fontId="3" fillId="2" borderId="215" xfId="0" quotePrefix="1" applyNumberFormat="1" applyFont="1" applyFill="1" applyBorder="1" applyAlignment="1">
      <alignment horizontal="left" vertical="center" indent="1"/>
    </xf>
    <xf numFmtId="3" fontId="2" fillId="0" borderId="217" xfId="0" applyNumberFormat="1" applyFont="1" applyFill="1" applyBorder="1" applyAlignment="1">
      <alignment horizontal="right" vertical="center"/>
    </xf>
    <xf numFmtId="3" fontId="13" fillId="0" borderId="217" xfId="0" applyNumberFormat="1" applyFont="1" applyFill="1" applyBorder="1" applyAlignment="1">
      <alignment horizontal="right" vertical="center"/>
    </xf>
    <xf numFmtId="166" fontId="2" fillId="0" borderId="217" xfId="0" applyNumberFormat="1" applyFont="1" applyFill="1" applyBorder="1" applyAlignment="1">
      <alignment horizontal="right" vertical="center"/>
    </xf>
    <xf numFmtId="166" fontId="2" fillId="0" borderId="218" xfId="0" applyNumberFormat="1" applyFont="1" applyFill="1" applyBorder="1" applyAlignment="1">
      <alignment horizontal="right" vertical="center"/>
    </xf>
    <xf numFmtId="0" fontId="13" fillId="2" borderId="219" xfId="4" applyNumberFormat="1" applyFont="1" applyFill="1" applyBorder="1" applyAlignment="1">
      <alignment horizontal="left" wrapText="1" indent="1"/>
    </xf>
    <xf numFmtId="0" fontId="13" fillId="2" borderId="217" xfId="0" applyNumberFormat="1" applyFont="1" applyFill="1" applyBorder="1" applyAlignment="1" applyProtection="1">
      <alignment horizontal="center" vertical="center"/>
    </xf>
    <xf numFmtId="3" fontId="2" fillId="0" borderId="220" xfId="0" applyNumberFormat="1" applyFont="1" applyFill="1" applyBorder="1" applyAlignment="1">
      <alignment horizontal="right" vertical="center"/>
    </xf>
    <xf numFmtId="0" fontId="13" fillId="2" borderId="140" xfId="0" applyNumberFormat="1" applyFont="1" applyFill="1" applyBorder="1" applyAlignment="1" applyProtection="1">
      <alignment horizontal="center" vertical="center"/>
    </xf>
    <xf numFmtId="3" fontId="3" fillId="2" borderId="221" xfId="0" quotePrefix="1" applyNumberFormat="1" applyFont="1" applyFill="1" applyBorder="1" applyAlignment="1">
      <alignment horizontal="left" vertical="center" indent="1"/>
    </xf>
    <xf numFmtId="3" fontId="2" fillId="0" borderId="222" xfId="0" applyNumberFormat="1" applyFont="1" applyFill="1" applyBorder="1" applyAlignment="1">
      <alignment horizontal="right" vertical="center"/>
    </xf>
    <xf numFmtId="3" fontId="2" fillId="0" borderId="140" xfId="0" applyNumberFormat="1" applyFont="1" applyFill="1" applyBorder="1" applyAlignment="1">
      <alignment horizontal="right" vertical="center"/>
    </xf>
    <xf numFmtId="3" fontId="13" fillId="0" borderId="140" xfId="0" applyNumberFormat="1" applyFont="1" applyFill="1" applyBorder="1" applyAlignment="1">
      <alignment horizontal="right" vertical="center"/>
    </xf>
    <xf numFmtId="166" fontId="2" fillId="0" borderId="140" xfId="0" applyNumberFormat="1" applyFont="1" applyFill="1" applyBorder="1" applyAlignment="1">
      <alignment horizontal="right" vertical="center"/>
    </xf>
    <xf numFmtId="166" fontId="2" fillId="0" borderId="144" xfId="0" applyNumberFormat="1" applyFont="1" applyFill="1" applyBorder="1" applyAlignment="1">
      <alignment horizontal="right" vertic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4" fillId="0" borderId="0" xfId="0" applyFont="1" applyBorder="1"/>
    <xf numFmtId="0" fontId="3" fillId="0" borderId="0" xfId="0" applyNumberFormat="1" applyFont="1" applyAlignment="1"/>
    <xf numFmtId="0" fontId="3" fillId="0" borderId="0" xfId="0" applyNumberFormat="1" applyFont="1" applyAlignment="1">
      <alignment horizontal="center"/>
    </xf>
    <xf numFmtId="0" fontId="24" fillId="0" borderId="0" xfId="0" applyNumberFormat="1" applyFont="1" applyAlignment="1"/>
    <xf numFmtId="49" fontId="3" fillId="0" borderId="0" xfId="0" applyNumberFormat="1" applyFont="1" applyAlignment="1">
      <alignment horizontal="center"/>
    </xf>
    <xf numFmtId="3" fontId="13" fillId="2" borderId="163" xfId="0" applyNumberFormat="1" applyFont="1" applyFill="1" applyBorder="1" applyAlignment="1">
      <alignment horizontal="left" vertical="center" wrapText="1" indent="1"/>
    </xf>
    <xf numFmtId="0" fontId="22" fillId="0" borderId="0" xfId="0" applyNumberFormat="1" applyFont="1" applyFill="1" applyBorder="1" applyAlignment="1">
      <alignment horizontal="center" wrapText="1"/>
    </xf>
    <xf numFmtId="166" fontId="21" fillId="0" borderId="0" xfId="2" applyNumberFormat="1" applyFont="1" applyFill="1" applyBorder="1" applyAlignment="1">
      <alignment horizontal="right"/>
    </xf>
    <xf numFmtId="166" fontId="21" fillId="0" borderId="0" xfId="2" applyNumberFormat="1" applyFont="1" applyFill="1" applyBorder="1"/>
    <xf numFmtId="3" fontId="22" fillId="0" borderId="0" xfId="0" applyNumberFormat="1" applyFont="1" applyFill="1" applyBorder="1" applyAlignment="1">
      <alignment horizontal="centerContinuous" vertical="center" wrapText="1"/>
    </xf>
    <xf numFmtId="3" fontId="22" fillId="0" borderId="0" xfId="0" applyNumberFormat="1" applyFont="1" applyFill="1" applyBorder="1" applyAlignment="1">
      <alignment horizontal="center" wrapText="1"/>
    </xf>
    <xf numFmtId="43" fontId="21" fillId="0" borderId="0" xfId="1" applyNumberFormat="1" applyFont="1" applyFill="1" applyBorder="1" applyAlignment="1">
      <alignment horizontal="center"/>
    </xf>
    <xf numFmtId="43" fontId="21" fillId="0" borderId="0" xfId="1" applyNumberFormat="1" applyFont="1" applyFill="1" applyBorder="1"/>
    <xf numFmtId="43" fontId="21" fillId="0" borderId="0" xfId="1" applyFont="1" applyFill="1" applyBorder="1"/>
    <xf numFmtId="43" fontId="21" fillId="0" borderId="0" xfId="1" applyNumberFormat="1" applyFont="1" applyFill="1" applyBorder="1" applyAlignment="1"/>
    <xf numFmtId="0" fontId="21" fillId="0" borderId="0" xfId="0" applyNumberFormat="1" applyFont="1" applyFill="1" applyBorder="1" applyAlignment="1"/>
    <xf numFmtId="166" fontId="3" fillId="0" borderId="166" xfId="0" applyNumberFormat="1" applyFont="1" applyFill="1" applyBorder="1"/>
    <xf numFmtId="170" fontId="3" fillId="0" borderId="166" xfId="0" applyNumberFormat="1" applyFont="1" applyFill="1" applyBorder="1"/>
    <xf numFmtId="170" fontId="25" fillId="0" borderId="0" xfId="0" applyNumberFormat="1" applyFont="1" applyFill="1" applyBorder="1"/>
    <xf numFmtId="0" fontId="2" fillId="0" borderId="0" xfId="0" quotePrefix="1" applyFont="1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2" fillId="0" borderId="0" xfId="0" quotePrefix="1" applyFont="1" applyFill="1" applyBorder="1" applyAlignment="1">
      <alignment horizontal="left" vertical="justify" wrapText="1"/>
    </xf>
    <xf numFmtId="0" fontId="2" fillId="0" borderId="0" xfId="0" applyFont="1" applyFill="1" applyBorder="1" applyAlignment="1">
      <alignment horizontal="left" vertical="justify" wrapText="1"/>
    </xf>
    <xf numFmtId="0" fontId="7" fillId="0" borderId="0" xfId="0" quotePrefix="1" applyFont="1" applyFill="1" applyAlignment="1">
      <alignment horizontal="left"/>
    </xf>
    <xf numFmtId="0" fontId="8" fillId="2" borderId="51" xfId="0" applyFont="1" applyFill="1" applyBorder="1" applyAlignment="1">
      <alignment horizontal="center" vertical="center" wrapText="1"/>
    </xf>
    <xf numFmtId="0" fontId="8" fillId="2" borderId="56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3" fontId="2" fillId="2" borderId="77" xfId="0" quotePrefix="1" applyNumberFormat="1" applyFont="1" applyFill="1" applyBorder="1" applyAlignment="1">
      <alignment horizontal="center" vertical="center"/>
    </xf>
    <xf numFmtId="3" fontId="2" fillId="2" borderId="78" xfId="0" quotePrefix="1" applyNumberFormat="1" applyFont="1" applyFill="1" applyBorder="1" applyAlignment="1">
      <alignment horizontal="center" vertical="center"/>
    </xf>
    <xf numFmtId="3" fontId="2" fillId="2" borderId="79" xfId="0" quotePrefix="1" applyNumberFormat="1" applyFont="1" applyFill="1" applyBorder="1" applyAlignment="1">
      <alignment horizontal="center" vertical="center"/>
    </xf>
    <xf numFmtId="0" fontId="9" fillId="2" borderId="86" xfId="0" applyFont="1" applyFill="1" applyBorder="1" applyAlignment="1">
      <alignment horizontal="center" vertical="center" textRotation="90" shrinkToFit="1"/>
    </xf>
    <xf numFmtId="0" fontId="9" fillId="2" borderId="92" xfId="0" applyFont="1" applyFill="1" applyBorder="1" applyAlignment="1">
      <alignment horizontal="center" vertical="center" textRotation="90" shrinkToFit="1"/>
    </xf>
    <xf numFmtId="0" fontId="9" fillId="2" borderId="98" xfId="0" applyFont="1" applyFill="1" applyBorder="1" applyAlignment="1">
      <alignment horizontal="center" vertical="center" textRotation="90" shrinkToFit="1"/>
    </xf>
    <xf numFmtId="3" fontId="2" fillId="2" borderId="87" xfId="0" applyNumberFormat="1" applyFont="1" applyFill="1" applyBorder="1" applyAlignment="1">
      <alignment horizontal="left" wrapText="1" indent="1"/>
    </xf>
    <xf numFmtId="3" fontId="2" fillId="2" borderId="88" xfId="0" applyNumberFormat="1" applyFont="1" applyFill="1" applyBorder="1" applyAlignment="1">
      <alignment horizontal="left" wrapText="1" indent="1"/>
    </xf>
    <xf numFmtId="3" fontId="9" fillId="2" borderId="93" xfId="0" applyNumberFormat="1" applyFont="1" applyFill="1" applyBorder="1" applyAlignment="1">
      <alignment horizontal="center" vertical="center" textRotation="90" shrinkToFit="1"/>
    </xf>
    <xf numFmtId="3" fontId="9" fillId="2" borderId="96" xfId="0" applyNumberFormat="1" applyFont="1" applyFill="1" applyBorder="1" applyAlignment="1">
      <alignment horizontal="center" vertical="center" textRotation="90" shrinkToFit="1"/>
    </xf>
    <xf numFmtId="3" fontId="9" fillId="2" borderId="99" xfId="0" applyNumberFormat="1" applyFont="1" applyFill="1" applyBorder="1" applyAlignment="1">
      <alignment horizontal="center" vertical="center" textRotation="90" shrinkToFit="1"/>
    </xf>
    <xf numFmtId="3" fontId="2" fillId="2" borderId="101" xfId="0" quotePrefix="1" applyNumberFormat="1" applyFont="1" applyFill="1" applyBorder="1" applyAlignment="1">
      <alignment horizontal="center" vertical="center"/>
    </xf>
    <xf numFmtId="3" fontId="2" fillId="2" borderId="102" xfId="0" quotePrefix="1" applyNumberFormat="1" applyFont="1" applyFill="1" applyBorder="1" applyAlignment="1">
      <alignment horizontal="center" vertical="center"/>
    </xf>
    <xf numFmtId="3" fontId="2" fillId="2" borderId="103" xfId="0" quotePrefix="1" applyNumberFormat="1" applyFont="1" applyFill="1" applyBorder="1" applyAlignment="1">
      <alignment horizontal="center" vertical="center"/>
    </xf>
    <xf numFmtId="0" fontId="9" fillId="2" borderId="106" xfId="0" applyFont="1" applyFill="1" applyBorder="1" applyAlignment="1">
      <alignment horizontal="center" vertical="center" textRotation="90" shrinkToFit="1"/>
    </xf>
    <xf numFmtId="0" fontId="11" fillId="0" borderId="96" xfId="0" applyFont="1" applyBorder="1" applyAlignment="1">
      <alignment horizontal="center" vertical="center" textRotation="90" shrinkToFit="1"/>
    </xf>
    <xf numFmtId="3" fontId="9" fillId="2" borderId="107" xfId="0" applyNumberFormat="1" applyFont="1" applyFill="1" applyBorder="1" applyAlignment="1">
      <alignment horizontal="center" vertical="center" textRotation="90" shrinkToFit="1"/>
    </xf>
    <xf numFmtId="3" fontId="2" fillId="2" borderId="108" xfId="0" quotePrefix="1" applyNumberFormat="1" applyFont="1" applyFill="1" applyBorder="1" applyAlignment="1">
      <alignment horizontal="center" vertical="center"/>
    </xf>
    <xf numFmtId="3" fontId="2" fillId="2" borderId="0" xfId="0" quotePrefix="1" applyNumberFormat="1" applyFont="1" applyFill="1" applyBorder="1" applyAlignment="1">
      <alignment horizontal="center" vertical="center"/>
    </xf>
    <xf numFmtId="3" fontId="2" fillId="2" borderId="109" xfId="0" quotePrefix="1" applyNumberFormat="1" applyFont="1" applyFill="1" applyBorder="1" applyAlignment="1">
      <alignment horizontal="center" vertical="center"/>
    </xf>
    <xf numFmtId="3" fontId="2" fillId="2" borderId="110" xfId="0" quotePrefix="1" applyNumberFormat="1" applyFont="1" applyFill="1" applyBorder="1" applyAlignment="1">
      <alignment horizontal="center" vertical="center"/>
    </xf>
    <xf numFmtId="3" fontId="2" fillId="2" borderId="111" xfId="0" quotePrefix="1" applyNumberFormat="1" applyFont="1" applyFill="1" applyBorder="1" applyAlignment="1">
      <alignment horizontal="center" vertical="center"/>
    </xf>
    <xf numFmtId="3" fontId="2" fillId="2" borderId="112" xfId="0" quotePrefix="1" applyNumberFormat="1" applyFont="1" applyFill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/>
    </xf>
    <xf numFmtId="0" fontId="2" fillId="0" borderId="145" xfId="0" applyFont="1" applyFill="1" applyBorder="1" applyAlignment="1">
      <alignment horizontal="center"/>
    </xf>
    <xf numFmtId="0" fontId="2" fillId="0" borderId="145" xfId="0" quotePrefix="1" applyFont="1" applyBorder="1" applyAlignment="1">
      <alignment horizontal="center"/>
    </xf>
    <xf numFmtId="0" fontId="2" fillId="0" borderId="145" xfId="0" applyFont="1" applyBorder="1" applyAlignment="1">
      <alignment horizontal="center"/>
    </xf>
    <xf numFmtId="0" fontId="2" fillId="2" borderId="177" xfId="3" applyFont="1" applyFill="1" applyBorder="1" applyAlignment="1">
      <alignment horizontal="center" vertical="center"/>
    </xf>
    <xf numFmtId="0" fontId="2" fillId="2" borderId="49" xfId="3" applyFont="1" applyFill="1" applyBorder="1" applyAlignment="1">
      <alignment horizontal="center" vertical="center"/>
    </xf>
    <xf numFmtId="0" fontId="2" fillId="2" borderId="68" xfId="3" applyFont="1" applyFill="1" applyBorder="1" applyAlignment="1">
      <alignment horizontal="center" vertical="center"/>
    </xf>
    <xf numFmtId="3" fontId="2" fillId="2" borderId="175" xfId="0" applyNumberFormat="1" applyFont="1" applyFill="1" applyBorder="1" applyAlignment="1">
      <alignment horizontal="center" vertical="center" wrapText="1"/>
    </xf>
    <xf numFmtId="3" fontId="2" fillId="2" borderId="166" xfId="0" applyNumberFormat="1" applyFont="1" applyFill="1" applyBorder="1" applyAlignment="1">
      <alignment horizontal="center" vertical="center" wrapText="1"/>
    </xf>
    <xf numFmtId="3" fontId="2" fillId="2" borderId="176" xfId="0" applyNumberFormat="1" applyFont="1" applyFill="1" applyBorder="1" applyAlignment="1">
      <alignment horizontal="center" vertical="center" wrapText="1"/>
    </xf>
    <xf numFmtId="3" fontId="2" fillId="2" borderId="111" xfId="0" applyNumberFormat="1" applyFont="1" applyFill="1" applyBorder="1" applyAlignment="1">
      <alignment horizontal="center" vertical="center" wrapText="1"/>
    </xf>
    <xf numFmtId="3" fontId="2" fillId="2" borderId="112" xfId="0" applyNumberFormat="1" applyFont="1" applyFill="1" applyBorder="1" applyAlignment="1">
      <alignment horizontal="center" vertical="center" wrapText="1"/>
    </xf>
    <xf numFmtId="3" fontId="2" fillId="2" borderId="178" xfId="0" applyNumberFormat="1" applyFont="1" applyFill="1" applyBorder="1" applyAlignment="1">
      <alignment horizontal="center" vertical="center" wrapText="1"/>
    </xf>
    <xf numFmtId="0" fontId="2" fillId="2" borderId="177" xfId="3" quotePrefix="1" applyFont="1" applyFill="1" applyBorder="1" applyAlignment="1">
      <alignment horizontal="center" vertical="center"/>
    </xf>
  </cellXfs>
  <cellStyles count="5">
    <cellStyle name="Čárka" xfId="1" builtinId="3"/>
    <cellStyle name="Normální" xfId="0" builtinId="0"/>
    <cellStyle name="normální_29_12 tisk 200607" xfId="4"/>
    <cellStyle name="normální_Muchvs jaro_04" xfId="3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707965035322859E-2"/>
          <c:y val="0.12269938650306748"/>
          <c:w val="0.92642241327690966"/>
          <c:h val="0.57055214723926384"/>
        </c:manualLayout>
      </c:layout>
      <c:areaChart>
        <c:grouping val="standard"/>
        <c:varyColors val="0"/>
        <c:ser>
          <c:idx val="0"/>
          <c:order val="0"/>
          <c:tx>
            <c:strRef>
              <c:f>'vš_vše CZ'!$A$4</c:f>
              <c:strCache>
                <c:ptCount val="1"/>
                <c:pt idx="0">
                  <c:v>počet podaných přihlášek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'vš_vše CZ'!$B$3:$P$3</c:f>
              <c:strCache>
                <c:ptCount val="15"/>
                <c:pt idx="0">
                  <c:v>1999/2000</c:v>
                </c:pt>
                <c:pt idx="1">
                  <c:v>2000/01</c:v>
                </c:pt>
                <c:pt idx="2">
                  <c:v>2001/02</c:v>
                </c:pt>
                <c:pt idx="3">
                  <c:v>2002/03</c:v>
                </c:pt>
                <c:pt idx="4">
                  <c:v>2003/04</c:v>
                </c:pt>
                <c:pt idx="5">
                  <c:v>2004/05</c:v>
                </c:pt>
                <c:pt idx="6">
                  <c:v>2005/06</c:v>
                </c:pt>
                <c:pt idx="7">
                  <c:v>2006/07</c:v>
                </c:pt>
                <c:pt idx="8">
                  <c:v>2007/08</c:v>
                </c:pt>
                <c:pt idx="9">
                  <c:v>2008/09</c:v>
                </c:pt>
                <c:pt idx="10">
                  <c:v>2009/10</c:v>
                </c:pt>
                <c:pt idx="11">
                  <c:v>2010/11</c:v>
                </c:pt>
                <c:pt idx="12">
                  <c:v>2011/12</c:v>
                </c:pt>
                <c:pt idx="13">
                  <c:v>2012/13</c:v>
                </c:pt>
                <c:pt idx="14">
                  <c:v>2013/14</c:v>
                </c:pt>
              </c:strCache>
            </c:strRef>
          </c:cat>
          <c:val>
            <c:numRef>
              <c:f>'vš_vše CZ'!$B$4:$P$4</c:f>
              <c:numCache>
                <c:formatCode>#,##0.0</c:formatCode>
                <c:ptCount val="15"/>
                <c:pt idx="0">
                  <c:v>233.8</c:v>
                </c:pt>
                <c:pt idx="1">
                  <c:v>208.2</c:v>
                </c:pt>
                <c:pt idx="2">
                  <c:v>237.452</c:v>
                </c:pt>
                <c:pt idx="3">
                  <c:v>234</c:v>
                </c:pt>
                <c:pt idx="4">
                  <c:v>253.3</c:v>
                </c:pt>
                <c:pt idx="5">
                  <c:v>285</c:v>
                </c:pt>
                <c:pt idx="6">
                  <c:v>294.8</c:v>
                </c:pt>
                <c:pt idx="7">
                  <c:v>303.3</c:v>
                </c:pt>
                <c:pt idx="8">
                  <c:v>323.7</c:v>
                </c:pt>
                <c:pt idx="9">
                  <c:v>320.36500000000001</c:v>
                </c:pt>
                <c:pt idx="10">
                  <c:v>324.99299999999999</c:v>
                </c:pt>
                <c:pt idx="11">
                  <c:v>331.536</c:v>
                </c:pt>
                <c:pt idx="12">
                  <c:v>330.06599999999997</c:v>
                </c:pt>
                <c:pt idx="13">
                  <c:v>309.452</c:v>
                </c:pt>
                <c:pt idx="14">
                  <c:v>291</c:v>
                </c:pt>
              </c:numCache>
            </c:numRef>
          </c:val>
        </c:ser>
        <c:ser>
          <c:idx val="1"/>
          <c:order val="1"/>
          <c:tx>
            <c:strRef>
              <c:f>'vš_vše CZ'!$A$5</c:f>
              <c:strCache>
                <c:ptCount val="1"/>
                <c:pt idx="0">
                  <c:v>přihlášené osoby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'vš_vše CZ'!$B$3:$P$3</c:f>
              <c:strCache>
                <c:ptCount val="15"/>
                <c:pt idx="0">
                  <c:v>1999/2000</c:v>
                </c:pt>
                <c:pt idx="1">
                  <c:v>2000/01</c:v>
                </c:pt>
                <c:pt idx="2">
                  <c:v>2001/02</c:v>
                </c:pt>
                <c:pt idx="3">
                  <c:v>2002/03</c:v>
                </c:pt>
                <c:pt idx="4">
                  <c:v>2003/04</c:v>
                </c:pt>
                <c:pt idx="5">
                  <c:v>2004/05</c:v>
                </c:pt>
                <c:pt idx="6">
                  <c:v>2005/06</c:v>
                </c:pt>
                <c:pt idx="7">
                  <c:v>2006/07</c:v>
                </c:pt>
                <c:pt idx="8">
                  <c:v>2007/08</c:v>
                </c:pt>
                <c:pt idx="9">
                  <c:v>2008/09</c:v>
                </c:pt>
                <c:pt idx="10">
                  <c:v>2009/10</c:v>
                </c:pt>
                <c:pt idx="11">
                  <c:v>2010/11</c:v>
                </c:pt>
                <c:pt idx="12">
                  <c:v>2011/12</c:v>
                </c:pt>
                <c:pt idx="13">
                  <c:v>2012/13</c:v>
                </c:pt>
                <c:pt idx="14">
                  <c:v>2013/14</c:v>
                </c:pt>
              </c:strCache>
            </c:strRef>
          </c:cat>
          <c:val>
            <c:numRef>
              <c:f>'vš_vše CZ'!$B$5:$P$5</c:f>
              <c:numCache>
                <c:formatCode>#,##0.0</c:formatCode>
                <c:ptCount val="15"/>
                <c:pt idx="0">
                  <c:v>105.4</c:v>
                </c:pt>
                <c:pt idx="1">
                  <c:v>103.5</c:v>
                </c:pt>
                <c:pt idx="2">
                  <c:v>105</c:v>
                </c:pt>
                <c:pt idx="3">
                  <c:v>108.8</c:v>
                </c:pt>
                <c:pt idx="4">
                  <c:v>117.5</c:v>
                </c:pt>
                <c:pt idx="5">
                  <c:v>130.4</c:v>
                </c:pt>
                <c:pt idx="6">
                  <c:v>130.9</c:v>
                </c:pt>
                <c:pt idx="7">
                  <c:v>137.80000000000001</c:v>
                </c:pt>
                <c:pt idx="8">
                  <c:v>146.80000000000001</c:v>
                </c:pt>
                <c:pt idx="9">
                  <c:v>147.27600000000001</c:v>
                </c:pt>
                <c:pt idx="10">
                  <c:v>146.62</c:v>
                </c:pt>
                <c:pt idx="11">
                  <c:v>150.58799999999999</c:v>
                </c:pt>
                <c:pt idx="12">
                  <c:v>149.613</c:v>
                </c:pt>
                <c:pt idx="13">
                  <c:v>141.054</c:v>
                </c:pt>
                <c:pt idx="14">
                  <c:v>134.25700000000001</c:v>
                </c:pt>
              </c:numCache>
            </c:numRef>
          </c:val>
        </c:ser>
        <c:ser>
          <c:idx val="4"/>
          <c:order val="2"/>
          <c:tx>
            <c:strRef>
              <c:f>'vš_vše CZ'!$A$7</c:f>
              <c:strCache>
                <c:ptCount val="1"/>
                <c:pt idx="0">
                  <c:v>počet přijatých osob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'vš_vše CZ'!$B$3:$P$3</c:f>
              <c:strCache>
                <c:ptCount val="15"/>
                <c:pt idx="0">
                  <c:v>1999/2000</c:v>
                </c:pt>
                <c:pt idx="1">
                  <c:v>2000/01</c:v>
                </c:pt>
                <c:pt idx="2">
                  <c:v>2001/02</c:v>
                </c:pt>
                <c:pt idx="3">
                  <c:v>2002/03</c:v>
                </c:pt>
                <c:pt idx="4">
                  <c:v>2003/04</c:v>
                </c:pt>
                <c:pt idx="5">
                  <c:v>2004/05</c:v>
                </c:pt>
                <c:pt idx="6">
                  <c:v>2005/06</c:v>
                </c:pt>
                <c:pt idx="7">
                  <c:v>2006/07</c:v>
                </c:pt>
                <c:pt idx="8">
                  <c:v>2007/08</c:v>
                </c:pt>
                <c:pt idx="9">
                  <c:v>2008/09</c:v>
                </c:pt>
                <c:pt idx="10">
                  <c:v>2009/10</c:v>
                </c:pt>
                <c:pt idx="11">
                  <c:v>2010/11</c:v>
                </c:pt>
                <c:pt idx="12">
                  <c:v>2011/12</c:v>
                </c:pt>
                <c:pt idx="13">
                  <c:v>2012/13</c:v>
                </c:pt>
                <c:pt idx="14">
                  <c:v>2013/14</c:v>
                </c:pt>
              </c:strCache>
            </c:strRef>
          </c:cat>
          <c:val>
            <c:numRef>
              <c:f>'vš_vše CZ'!$B$7:$P$7</c:f>
              <c:numCache>
                <c:formatCode>#,##0.0</c:formatCode>
                <c:ptCount val="15"/>
                <c:pt idx="0">
                  <c:v>47.4</c:v>
                </c:pt>
                <c:pt idx="1">
                  <c:v>45.2</c:v>
                </c:pt>
                <c:pt idx="2">
                  <c:v>54.676000000000002</c:v>
                </c:pt>
                <c:pt idx="3">
                  <c:v>61.1</c:v>
                </c:pt>
                <c:pt idx="4">
                  <c:v>69.599999999999994</c:v>
                </c:pt>
                <c:pt idx="5">
                  <c:v>75.599999999999994</c:v>
                </c:pt>
                <c:pt idx="6">
                  <c:v>80</c:v>
                </c:pt>
                <c:pt idx="7">
                  <c:v>89.1</c:v>
                </c:pt>
                <c:pt idx="8">
                  <c:v>97.2</c:v>
                </c:pt>
                <c:pt idx="9">
                  <c:v>104.003</c:v>
                </c:pt>
                <c:pt idx="10">
                  <c:v>105.57</c:v>
                </c:pt>
                <c:pt idx="11">
                  <c:v>106.437</c:v>
                </c:pt>
                <c:pt idx="12">
                  <c:v>103.761</c:v>
                </c:pt>
                <c:pt idx="13">
                  <c:v>98.260999999999996</c:v>
                </c:pt>
                <c:pt idx="14">
                  <c:v>93.713999999999999</c:v>
                </c:pt>
              </c:numCache>
            </c:numRef>
          </c:val>
        </c:ser>
        <c:ser>
          <c:idx val="2"/>
          <c:order val="3"/>
          <c:tx>
            <c:strRef>
              <c:f>'vš_vše CZ'!$A$8</c:f>
              <c:strCache>
                <c:ptCount val="1"/>
                <c:pt idx="0">
                  <c:v>počet zapsaných osob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'vš_vše CZ'!$B$3:$P$3</c:f>
              <c:strCache>
                <c:ptCount val="15"/>
                <c:pt idx="0">
                  <c:v>1999/2000</c:v>
                </c:pt>
                <c:pt idx="1">
                  <c:v>2000/01</c:v>
                </c:pt>
                <c:pt idx="2">
                  <c:v>2001/02</c:v>
                </c:pt>
                <c:pt idx="3">
                  <c:v>2002/03</c:v>
                </c:pt>
                <c:pt idx="4">
                  <c:v>2003/04</c:v>
                </c:pt>
                <c:pt idx="5">
                  <c:v>2004/05</c:v>
                </c:pt>
                <c:pt idx="6">
                  <c:v>2005/06</c:v>
                </c:pt>
                <c:pt idx="7">
                  <c:v>2006/07</c:v>
                </c:pt>
                <c:pt idx="8">
                  <c:v>2007/08</c:v>
                </c:pt>
                <c:pt idx="9">
                  <c:v>2008/09</c:v>
                </c:pt>
                <c:pt idx="10">
                  <c:v>2009/10</c:v>
                </c:pt>
                <c:pt idx="11">
                  <c:v>2010/11</c:v>
                </c:pt>
                <c:pt idx="12">
                  <c:v>2011/12</c:v>
                </c:pt>
                <c:pt idx="13">
                  <c:v>2012/13</c:v>
                </c:pt>
                <c:pt idx="14">
                  <c:v>2013/14</c:v>
                </c:pt>
              </c:strCache>
            </c:strRef>
          </c:cat>
          <c:val>
            <c:numRef>
              <c:f>'vš_vše CZ'!$B$8:$P$8</c:f>
              <c:numCache>
                <c:formatCode>#,##0.0</c:formatCode>
                <c:ptCount val="15"/>
                <c:pt idx="0">
                  <c:v>43.2</c:v>
                </c:pt>
                <c:pt idx="1">
                  <c:v>43.7</c:v>
                </c:pt>
                <c:pt idx="2">
                  <c:v>52.527000000000001</c:v>
                </c:pt>
                <c:pt idx="3">
                  <c:v>58.3</c:v>
                </c:pt>
                <c:pt idx="4">
                  <c:v>66.5</c:v>
                </c:pt>
                <c:pt idx="5">
                  <c:v>72.2</c:v>
                </c:pt>
                <c:pt idx="6">
                  <c:v>76.2</c:v>
                </c:pt>
                <c:pt idx="7">
                  <c:v>85.5</c:v>
                </c:pt>
                <c:pt idx="8">
                  <c:v>92.7</c:v>
                </c:pt>
                <c:pt idx="9">
                  <c:v>98.725999999999999</c:v>
                </c:pt>
                <c:pt idx="10">
                  <c:v>99.817999999999998</c:v>
                </c:pt>
                <c:pt idx="11">
                  <c:v>100.676</c:v>
                </c:pt>
                <c:pt idx="12">
                  <c:v>97.837000000000003</c:v>
                </c:pt>
                <c:pt idx="13">
                  <c:v>92.427999999999997</c:v>
                </c:pt>
                <c:pt idx="14">
                  <c:v>88.108999999999995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125696"/>
        <c:axId val="54127232"/>
      </c:areaChart>
      <c:lineChart>
        <c:grouping val="standard"/>
        <c:varyColors val="0"/>
        <c:ser>
          <c:idx val="3"/>
          <c:order val="4"/>
          <c:tx>
            <c:strRef>
              <c:f>'vš_vše CZ'!$A$22</c:f>
              <c:strCache>
                <c:ptCount val="1"/>
                <c:pt idx="0">
                  <c:v>maturanti v předch. roce 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cat>
            <c:strRef>
              <c:f>'vš_vše CZ'!$B$3:$P$3</c:f>
              <c:strCache>
                <c:ptCount val="15"/>
                <c:pt idx="0">
                  <c:v>1999/2000</c:v>
                </c:pt>
                <c:pt idx="1">
                  <c:v>2000/01</c:v>
                </c:pt>
                <c:pt idx="2">
                  <c:v>2001/02</c:v>
                </c:pt>
                <c:pt idx="3">
                  <c:v>2002/03</c:v>
                </c:pt>
                <c:pt idx="4">
                  <c:v>2003/04</c:v>
                </c:pt>
                <c:pt idx="5">
                  <c:v>2004/05</c:v>
                </c:pt>
                <c:pt idx="6">
                  <c:v>2005/06</c:v>
                </c:pt>
                <c:pt idx="7">
                  <c:v>2006/07</c:v>
                </c:pt>
                <c:pt idx="8">
                  <c:v>2007/08</c:v>
                </c:pt>
                <c:pt idx="9">
                  <c:v>2008/09</c:v>
                </c:pt>
                <c:pt idx="10">
                  <c:v>2009/10</c:v>
                </c:pt>
                <c:pt idx="11">
                  <c:v>2010/11</c:v>
                </c:pt>
                <c:pt idx="12">
                  <c:v>2011/12</c:v>
                </c:pt>
                <c:pt idx="13">
                  <c:v>2012/13</c:v>
                </c:pt>
                <c:pt idx="14">
                  <c:v>2013/14</c:v>
                </c:pt>
              </c:strCache>
            </c:strRef>
          </c:cat>
          <c:val>
            <c:numRef>
              <c:f>'vš_vše CZ'!$B$22:$P$22</c:f>
              <c:numCache>
                <c:formatCode>#,##0.0</c:formatCode>
                <c:ptCount val="15"/>
                <c:pt idx="0">
                  <c:v>91</c:v>
                </c:pt>
                <c:pt idx="1">
                  <c:v>35.1</c:v>
                </c:pt>
                <c:pt idx="2">
                  <c:v>73.099999999999994</c:v>
                </c:pt>
                <c:pt idx="3">
                  <c:v>74.099999999999994</c:v>
                </c:pt>
                <c:pt idx="4">
                  <c:v>79.400000000000006</c:v>
                </c:pt>
                <c:pt idx="5">
                  <c:v>81.686999999999998</c:v>
                </c:pt>
                <c:pt idx="6">
                  <c:v>84.688000000000002</c:v>
                </c:pt>
                <c:pt idx="7">
                  <c:v>85.356999999999999</c:v>
                </c:pt>
                <c:pt idx="8">
                  <c:v>85.8</c:v>
                </c:pt>
                <c:pt idx="9">
                  <c:v>84.3</c:v>
                </c:pt>
                <c:pt idx="10">
                  <c:v>83.9</c:v>
                </c:pt>
                <c:pt idx="11">
                  <c:v>81.099999999999994</c:v>
                </c:pt>
                <c:pt idx="12">
                  <c:v>74.599999999999994</c:v>
                </c:pt>
                <c:pt idx="13">
                  <c:v>72.599999999999994</c:v>
                </c:pt>
                <c:pt idx="14">
                  <c:v>71.900000000000006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125696"/>
        <c:axId val="54127232"/>
      </c:lineChart>
      <c:catAx>
        <c:axId val="541256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54127232"/>
        <c:crosses val="autoZero"/>
        <c:auto val="0"/>
        <c:lblAlgn val="ctr"/>
        <c:lblOffset val="100"/>
        <c:noMultiLvlLbl val="0"/>
      </c:catAx>
      <c:valAx>
        <c:axId val="54127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54125696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915287952190056E-2"/>
          <c:y val="0.89877294568948107"/>
          <c:w val="0.75011617328928415"/>
          <c:h val="6.912335958005244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73504"/>
        <c:axId val="42775296"/>
      </c:barChart>
      <c:catAx>
        <c:axId val="42773504"/>
        <c:scaling>
          <c:orientation val="maxMin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42775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2775296"/>
        <c:scaling>
          <c:orientation val="minMax"/>
          <c:max val="12"/>
          <c:min val="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42773504"/>
        <c:crosses val="max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verticalDpi="30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963136"/>
        <c:axId val="43964672"/>
      </c:barChart>
      <c:catAx>
        <c:axId val="43963136"/>
        <c:scaling>
          <c:orientation val="maxMin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439646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3964672"/>
        <c:scaling>
          <c:orientation val="minMax"/>
          <c:max val="12"/>
          <c:min val="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43963136"/>
        <c:crosses val="max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verticalDpi="30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4976"/>
        <c:axId val="47153152"/>
      </c:barChart>
      <c:catAx>
        <c:axId val="47134976"/>
        <c:scaling>
          <c:orientation val="maxMin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471531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7153152"/>
        <c:scaling>
          <c:orientation val="minMax"/>
          <c:max val="12"/>
          <c:min val="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47134976"/>
        <c:crosses val="max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verticalDpi="30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34432"/>
        <c:axId val="54035968"/>
      </c:barChart>
      <c:catAx>
        <c:axId val="54034432"/>
        <c:scaling>
          <c:orientation val="maxMin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54035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4035968"/>
        <c:scaling>
          <c:orientation val="minMax"/>
          <c:max val="12"/>
          <c:min val="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54034432"/>
        <c:crosses val="max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verticalDpi="30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788608"/>
        <c:axId val="70790144"/>
      </c:barChart>
      <c:catAx>
        <c:axId val="70788608"/>
        <c:scaling>
          <c:orientation val="maxMin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0790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0790144"/>
        <c:scaling>
          <c:orientation val="minMax"/>
          <c:max val="12"/>
          <c:min val="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0788608"/>
        <c:crosses val="max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verticalDpi="300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827008"/>
        <c:axId val="70836992"/>
      </c:barChart>
      <c:catAx>
        <c:axId val="70827008"/>
        <c:scaling>
          <c:orientation val="maxMin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08369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70836992"/>
        <c:scaling>
          <c:orientation val="minMax"/>
          <c:max val="12"/>
          <c:min val="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0827008"/>
        <c:crosses val="max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verticalDpi="300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857472"/>
        <c:axId val="70859008"/>
      </c:barChart>
      <c:catAx>
        <c:axId val="70857472"/>
        <c:scaling>
          <c:orientation val="maxMin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08590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70859008"/>
        <c:scaling>
          <c:orientation val="minMax"/>
          <c:max val="12"/>
          <c:min val="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0857472"/>
        <c:crosses val="max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verticalDpi="300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895872"/>
        <c:axId val="70901760"/>
      </c:barChart>
      <c:catAx>
        <c:axId val="70895872"/>
        <c:scaling>
          <c:orientation val="maxMin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0901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0901760"/>
        <c:scaling>
          <c:orientation val="minMax"/>
          <c:max val="12"/>
          <c:min val="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0895872"/>
        <c:crosses val="max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verticalDpi="300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38624"/>
        <c:axId val="70940160"/>
      </c:barChart>
      <c:catAx>
        <c:axId val="70938624"/>
        <c:scaling>
          <c:orientation val="maxMin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09401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0940160"/>
        <c:scaling>
          <c:orientation val="minMax"/>
          <c:max val="12"/>
          <c:min val="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0938624"/>
        <c:crosses val="max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verticalDpi="300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415296"/>
        <c:axId val="71416832"/>
      </c:barChart>
      <c:catAx>
        <c:axId val="71415296"/>
        <c:scaling>
          <c:orientation val="maxMin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14168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71416832"/>
        <c:scaling>
          <c:orientation val="minMax"/>
          <c:max val="12"/>
          <c:min val="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1415296"/>
        <c:crosses val="max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Právní vědy</c:v>
              </c:pt>
              <c:pt idx="1">
                <c:v>Umělecké obory</c:v>
              </c:pt>
              <c:pt idx="2">
                <c:v>Humanitní a spol. vědy</c:v>
              </c:pt>
              <c:pt idx="3">
                <c:v>Ekonomické vědy</c:v>
              </c:pt>
              <c:pt idx="4">
                <c:v>Učitelství</c:v>
              </c:pt>
              <c:pt idx="5">
                <c:v>Lékařské vědy, farmacie</c:v>
              </c:pt>
              <c:pt idx="6">
                <c:v>Zemědělství, veter. lék.</c:v>
              </c:pt>
              <c:pt idx="7">
                <c:v>Přírodní vědy</c:v>
              </c:pt>
              <c:pt idx="8">
                <c:v>Technické obory</c:v>
              </c:pt>
            </c:strLit>
          </c:cat>
          <c:val>
            <c:numLit>
              <c:formatCode>General</c:formatCode>
              <c:ptCount val="9"/>
              <c:pt idx="0">
                <c:v>9.8474576271186436</c:v>
              </c:pt>
              <c:pt idx="1">
                <c:v>9.27116935483871</c:v>
              </c:pt>
              <c:pt idx="2">
                <c:v>7.0840121386360009</c:v>
              </c:pt>
              <c:pt idx="3">
                <c:v>5.3688411509657072</c:v>
              </c:pt>
              <c:pt idx="4">
                <c:v>4.7950761179828731</c:v>
              </c:pt>
              <c:pt idx="5">
                <c:v>3.7236383149986585</c:v>
              </c:pt>
              <c:pt idx="6">
                <c:v>3.3844566712517192</c:v>
              </c:pt>
              <c:pt idx="7">
                <c:v>3.2089723926380369</c:v>
              </c:pt>
              <c:pt idx="8">
                <c:v>2.0137697621586534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059136"/>
        <c:axId val="160121216"/>
      </c:barChart>
      <c:catAx>
        <c:axId val="158059136"/>
        <c:scaling>
          <c:orientation val="maxMin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60121216"/>
        <c:crosses val="autoZero"/>
        <c:auto val="0"/>
        <c:lblAlgn val="ctr"/>
        <c:lblOffset val="100"/>
        <c:tickLblSkip val="10"/>
        <c:tickMarkSkip val="1"/>
        <c:noMultiLvlLbl val="0"/>
      </c:catAx>
      <c:valAx>
        <c:axId val="160121216"/>
        <c:scaling>
          <c:orientation val="minMax"/>
          <c:max val="12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58059136"/>
        <c:crosses val="max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verticalDpi="30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4240"/>
        <c:axId val="73360128"/>
      </c:barChart>
      <c:catAx>
        <c:axId val="73354240"/>
        <c:scaling>
          <c:orientation val="maxMin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33601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73360128"/>
        <c:scaling>
          <c:orientation val="minMax"/>
          <c:max val="12"/>
          <c:min val="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3354240"/>
        <c:crosses val="max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verticalDpi="300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775168"/>
        <c:axId val="92776704"/>
      </c:barChart>
      <c:catAx>
        <c:axId val="92775168"/>
        <c:scaling>
          <c:orientation val="maxMin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2776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2776704"/>
        <c:scaling>
          <c:orientation val="minMax"/>
          <c:max val="12"/>
          <c:min val="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2775168"/>
        <c:crosses val="max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verticalDpi="300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018368"/>
        <c:axId val="93020160"/>
      </c:barChart>
      <c:catAx>
        <c:axId val="93018368"/>
        <c:scaling>
          <c:orientation val="maxMin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30201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3020160"/>
        <c:scaling>
          <c:orientation val="minMax"/>
          <c:max val="12"/>
          <c:min val="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3018368"/>
        <c:crosses val="max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verticalDpi="300"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13376"/>
        <c:axId val="93414912"/>
      </c:barChart>
      <c:catAx>
        <c:axId val="93413376"/>
        <c:scaling>
          <c:orientation val="maxMin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34149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93414912"/>
        <c:scaling>
          <c:orientation val="minMax"/>
          <c:max val="12"/>
          <c:min val="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3413376"/>
        <c:crosses val="max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verticalDpi="300"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7200"/>
        <c:axId val="93428736"/>
      </c:barChart>
      <c:catAx>
        <c:axId val="93427200"/>
        <c:scaling>
          <c:orientation val="maxMin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34287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93428736"/>
        <c:scaling>
          <c:orientation val="minMax"/>
          <c:max val="12"/>
          <c:min val="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3427200"/>
        <c:crosses val="max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verticalDpi="300"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77888"/>
        <c:axId val="93487872"/>
      </c:barChart>
      <c:catAx>
        <c:axId val="93477888"/>
        <c:scaling>
          <c:orientation val="maxMin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3487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3487872"/>
        <c:scaling>
          <c:orientation val="minMax"/>
          <c:max val="12"/>
          <c:min val="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3477888"/>
        <c:crosses val="max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4736"/>
        <c:axId val="93526272"/>
      </c:barChart>
      <c:catAx>
        <c:axId val="93524736"/>
        <c:scaling>
          <c:orientation val="maxMin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35262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3526272"/>
        <c:scaling>
          <c:orientation val="minMax"/>
          <c:max val="12"/>
          <c:min val="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3524736"/>
        <c:crosses val="max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71328"/>
        <c:axId val="93573120"/>
      </c:barChart>
      <c:catAx>
        <c:axId val="93571328"/>
        <c:scaling>
          <c:orientation val="maxMin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35731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93573120"/>
        <c:scaling>
          <c:orientation val="minMax"/>
          <c:max val="12"/>
          <c:min val="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3571328"/>
        <c:crosses val="max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396416"/>
        <c:axId val="94397952"/>
      </c:barChart>
      <c:catAx>
        <c:axId val="94396416"/>
        <c:scaling>
          <c:orientation val="maxMin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43979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94397952"/>
        <c:scaling>
          <c:orientation val="minMax"/>
          <c:max val="12"/>
          <c:min val="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4396416"/>
        <c:crosses val="max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30272"/>
        <c:axId val="96631808"/>
      </c:barChart>
      <c:catAx>
        <c:axId val="96630272"/>
        <c:scaling>
          <c:orientation val="maxMin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6631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6631808"/>
        <c:scaling>
          <c:orientation val="minMax"/>
          <c:max val="12"/>
          <c:min val="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6630272"/>
        <c:crosses val="max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cs-CZ"/>
              <a:t>Uchazeči o prezenční studium na VŠ podle věku</a:t>
            </a:r>
          </a:p>
        </c:rich>
      </c:tx>
      <c:layout>
        <c:manualLayout>
          <c:xMode val="edge"/>
          <c:yMode val="edge"/>
          <c:x val="0.3293591654247392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92846497764531E-2"/>
          <c:y val="0.12655102181759584"/>
          <c:w val="0.87928464977645304"/>
          <c:h val="0.5980156129027568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vš_věk!$R$14</c:f>
              <c:strCache>
                <c:ptCount val="1"/>
                <c:pt idx="0">
                  <c:v>18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vš_věk!$S$13:$AG$13</c:f>
              <c:strCache>
                <c:ptCount val="15"/>
                <c:pt idx="0">
                  <c:v>1999/00</c:v>
                </c:pt>
                <c:pt idx="1">
                  <c:v>2000/01</c:v>
                </c:pt>
                <c:pt idx="2">
                  <c:v>2001/02</c:v>
                </c:pt>
                <c:pt idx="3">
                  <c:v>2002/03</c:v>
                </c:pt>
                <c:pt idx="4">
                  <c:v>2003/04</c:v>
                </c:pt>
                <c:pt idx="5">
                  <c:v>2004/05</c:v>
                </c:pt>
                <c:pt idx="6">
                  <c:v>2005/06</c:v>
                </c:pt>
                <c:pt idx="7">
                  <c:v>2006/07</c:v>
                </c:pt>
                <c:pt idx="8">
                  <c:v>2007/08</c:v>
                </c:pt>
                <c:pt idx="9">
                  <c:v>2008/09</c:v>
                </c:pt>
                <c:pt idx="10">
                  <c:v>2009/10</c:v>
                </c:pt>
                <c:pt idx="11">
                  <c:v>2010/11</c:v>
                </c:pt>
                <c:pt idx="12">
                  <c:v>2011/12</c:v>
                </c:pt>
                <c:pt idx="13">
                  <c:v>2012/13</c:v>
                </c:pt>
                <c:pt idx="14">
                  <c:v>2013/14</c:v>
                </c:pt>
              </c:strCache>
            </c:strRef>
          </c:cat>
          <c:val>
            <c:numRef>
              <c:f>vš_věk!$S$14:$AG$14</c:f>
              <c:numCache>
                <c:formatCode>0.0%</c:formatCode>
                <c:ptCount val="15"/>
                <c:pt idx="0">
                  <c:v>0.43103322113273818</c:v>
                </c:pt>
                <c:pt idx="1">
                  <c:v>0.21968901298767834</c:v>
                </c:pt>
                <c:pt idx="2">
                  <c:v>9.2700000000000005E-2</c:v>
                </c:pt>
                <c:pt idx="3">
                  <c:v>1.8518518518518519E-3</c:v>
                </c:pt>
                <c:pt idx="4">
                  <c:v>3.35651449005112E-3</c:v>
                </c:pt>
                <c:pt idx="5">
                  <c:v>3.8465602874352745E-3</c:v>
                </c:pt>
                <c:pt idx="6">
                  <c:v>3.3312468835867133E-3</c:v>
                </c:pt>
                <c:pt idx="7">
                  <c:v>5.0254893647822809E-3</c:v>
                </c:pt>
                <c:pt idx="8">
                  <c:v>5.5919861608400047E-3</c:v>
                </c:pt>
                <c:pt idx="9">
                  <c:v>5.4916662444906023E-3</c:v>
                </c:pt>
                <c:pt idx="10">
                  <c:v>5.6390416612795754E-3</c:v>
                </c:pt>
                <c:pt idx="11">
                  <c:v>5.137099908062972E-3</c:v>
                </c:pt>
                <c:pt idx="12">
                  <c:v>4.509268517806325E-3</c:v>
                </c:pt>
                <c:pt idx="13">
                  <c:v>4.7778874629812486E-3</c:v>
                </c:pt>
                <c:pt idx="14">
                  <c:v>3.4830000000000139E-3</c:v>
                </c:pt>
              </c:numCache>
            </c:numRef>
          </c:val>
        </c:ser>
        <c:ser>
          <c:idx val="1"/>
          <c:order val="1"/>
          <c:tx>
            <c:strRef>
              <c:f>vš_věk!$R$15</c:f>
              <c:strCache>
                <c:ptCount val="1"/>
                <c:pt idx="0">
                  <c:v>19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Ref>
              <c:f>vš_věk!$S$13:$AG$13</c:f>
              <c:strCache>
                <c:ptCount val="15"/>
                <c:pt idx="0">
                  <c:v>1999/00</c:v>
                </c:pt>
                <c:pt idx="1">
                  <c:v>2000/01</c:v>
                </c:pt>
                <c:pt idx="2">
                  <c:v>2001/02</c:v>
                </c:pt>
                <c:pt idx="3">
                  <c:v>2002/03</c:v>
                </c:pt>
                <c:pt idx="4">
                  <c:v>2003/04</c:v>
                </c:pt>
                <c:pt idx="5">
                  <c:v>2004/05</c:v>
                </c:pt>
                <c:pt idx="6">
                  <c:v>2005/06</c:v>
                </c:pt>
                <c:pt idx="7">
                  <c:v>2006/07</c:v>
                </c:pt>
                <c:pt idx="8">
                  <c:v>2007/08</c:v>
                </c:pt>
                <c:pt idx="9">
                  <c:v>2008/09</c:v>
                </c:pt>
                <c:pt idx="10">
                  <c:v>2009/10</c:v>
                </c:pt>
                <c:pt idx="11">
                  <c:v>2010/11</c:v>
                </c:pt>
                <c:pt idx="12">
                  <c:v>2011/12</c:v>
                </c:pt>
                <c:pt idx="13">
                  <c:v>2012/13</c:v>
                </c:pt>
                <c:pt idx="14">
                  <c:v>2013/14</c:v>
                </c:pt>
              </c:strCache>
            </c:strRef>
          </c:cat>
          <c:val>
            <c:numRef>
              <c:f>vš_věk!$S$15:$AG$15</c:f>
              <c:numCache>
                <c:formatCode>0.0%</c:formatCode>
                <c:ptCount val="15"/>
                <c:pt idx="0">
                  <c:v>0.27694643641153227</c:v>
                </c:pt>
                <c:pt idx="1">
                  <c:v>0.26075261930988547</c:v>
                </c:pt>
                <c:pt idx="2">
                  <c:v>0.4536</c:v>
                </c:pt>
                <c:pt idx="3">
                  <c:v>0.44995863344364417</c:v>
                </c:pt>
                <c:pt idx="4">
                  <c:v>0.45650790865015495</c:v>
                </c:pt>
                <c:pt idx="5">
                  <c:v>0.46011835570115189</c:v>
                </c:pt>
                <c:pt idx="6">
                  <c:v>0.47</c:v>
                </c:pt>
                <c:pt idx="7">
                  <c:v>0.47274757773480724</c:v>
                </c:pt>
                <c:pt idx="8">
                  <c:v>0.47214064448646254</c:v>
                </c:pt>
                <c:pt idx="9">
                  <c:v>0.47289123055879223</c:v>
                </c:pt>
                <c:pt idx="10">
                  <c:v>0.46197376403544538</c:v>
                </c:pt>
                <c:pt idx="11">
                  <c:v>0.46549518041456966</c:v>
                </c:pt>
                <c:pt idx="12">
                  <c:v>0.43532228290131547</c:v>
                </c:pt>
                <c:pt idx="13">
                  <c:v>0.43363277393879607</c:v>
                </c:pt>
                <c:pt idx="14">
                  <c:v>0.41340900000000003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993366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14:spPr>
              </c14:invertSolidFillFmt>
            </c:ext>
          </c:extLst>
        </c:ser>
        <c:ser>
          <c:idx val="2"/>
          <c:order val="2"/>
          <c:tx>
            <c:strRef>
              <c:f>vš_věk!$R$16</c:f>
              <c:strCache>
                <c:ptCount val="1"/>
                <c:pt idx="0">
                  <c:v>20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vš_věk!$S$13:$AG$13</c:f>
              <c:strCache>
                <c:ptCount val="15"/>
                <c:pt idx="0">
                  <c:v>1999/00</c:v>
                </c:pt>
                <c:pt idx="1">
                  <c:v>2000/01</c:v>
                </c:pt>
                <c:pt idx="2">
                  <c:v>2001/02</c:v>
                </c:pt>
                <c:pt idx="3">
                  <c:v>2002/03</c:v>
                </c:pt>
                <c:pt idx="4">
                  <c:v>2003/04</c:v>
                </c:pt>
                <c:pt idx="5">
                  <c:v>2004/05</c:v>
                </c:pt>
                <c:pt idx="6">
                  <c:v>2005/06</c:v>
                </c:pt>
                <c:pt idx="7">
                  <c:v>2006/07</c:v>
                </c:pt>
                <c:pt idx="8">
                  <c:v>2007/08</c:v>
                </c:pt>
                <c:pt idx="9">
                  <c:v>2008/09</c:v>
                </c:pt>
                <c:pt idx="10">
                  <c:v>2009/10</c:v>
                </c:pt>
                <c:pt idx="11">
                  <c:v>2010/11</c:v>
                </c:pt>
                <c:pt idx="12">
                  <c:v>2011/12</c:v>
                </c:pt>
                <c:pt idx="13">
                  <c:v>2012/13</c:v>
                </c:pt>
                <c:pt idx="14">
                  <c:v>2013/14</c:v>
                </c:pt>
              </c:strCache>
            </c:strRef>
          </c:cat>
          <c:val>
            <c:numRef>
              <c:f>vš_věk!$S$16:$AG$16</c:f>
              <c:numCache>
                <c:formatCode>0.0%</c:formatCode>
                <c:ptCount val="15"/>
                <c:pt idx="0">
                  <c:v>0.12026196399824382</c:v>
                </c:pt>
                <c:pt idx="1">
                  <c:v>0.17201629223557138</c:v>
                </c:pt>
                <c:pt idx="2">
                  <c:v>0.15870000000000001</c:v>
                </c:pt>
                <c:pt idx="3">
                  <c:v>0.23582587113101031</c:v>
                </c:pt>
                <c:pt idx="4">
                  <c:v>0.21314963911984702</c:v>
                </c:pt>
                <c:pt idx="5">
                  <c:v>0.22379794991017646</c:v>
                </c:pt>
                <c:pt idx="6">
                  <c:v>0.22869964671808529</c:v>
                </c:pt>
                <c:pt idx="7">
                  <c:v>0.22362393621971521</c:v>
                </c:pt>
                <c:pt idx="8">
                  <c:v>0.22283461399203441</c:v>
                </c:pt>
                <c:pt idx="9">
                  <c:v>0.22361821774152693</c:v>
                </c:pt>
                <c:pt idx="10">
                  <c:v>0.23297098926891366</c:v>
                </c:pt>
                <c:pt idx="11">
                  <c:v>0.22762470736538809</c:v>
                </c:pt>
                <c:pt idx="12">
                  <c:v>0.25153834320436902</c:v>
                </c:pt>
                <c:pt idx="13">
                  <c:v>0.24906219151036549</c:v>
                </c:pt>
                <c:pt idx="14">
                  <c:v>0.258913</c:v>
                </c:pt>
              </c:numCache>
            </c:numRef>
          </c:val>
        </c:ser>
        <c:ser>
          <c:idx val="3"/>
          <c:order val="3"/>
          <c:tx>
            <c:strRef>
              <c:f>vš_věk!$R$17</c:f>
              <c:strCache>
                <c:ptCount val="1"/>
                <c:pt idx="0">
                  <c:v>21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vš_věk!$S$13:$AG$13</c:f>
              <c:strCache>
                <c:ptCount val="15"/>
                <c:pt idx="0">
                  <c:v>1999/00</c:v>
                </c:pt>
                <c:pt idx="1">
                  <c:v>2000/01</c:v>
                </c:pt>
                <c:pt idx="2">
                  <c:v>2001/02</c:v>
                </c:pt>
                <c:pt idx="3">
                  <c:v>2002/03</c:v>
                </c:pt>
                <c:pt idx="4">
                  <c:v>2003/04</c:v>
                </c:pt>
                <c:pt idx="5">
                  <c:v>2004/05</c:v>
                </c:pt>
                <c:pt idx="6">
                  <c:v>2005/06</c:v>
                </c:pt>
                <c:pt idx="7">
                  <c:v>2006/07</c:v>
                </c:pt>
                <c:pt idx="8">
                  <c:v>2007/08</c:v>
                </c:pt>
                <c:pt idx="9">
                  <c:v>2008/09</c:v>
                </c:pt>
                <c:pt idx="10">
                  <c:v>2009/10</c:v>
                </c:pt>
                <c:pt idx="11">
                  <c:v>2010/11</c:v>
                </c:pt>
                <c:pt idx="12">
                  <c:v>2011/12</c:v>
                </c:pt>
                <c:pt idx="13">
                  <c:v>2012/13</c:v>
                </c:pt>
                <c:pt idx="14">
                  <c:v>2013/14</c:v>
                </c:pt>
              </c:strCache>
            </c:strRef>
          </c:cat>
          <c:val>
            <c:numRef>
              <c:f>vš_věk!$S$17:$AG$17</c:f>
              <c:numCache>
                <c:formatCode>0.0%</c:formatCode>
                <c:ptCount val="15"/>
                <c:pt idx="0">
                  <c:v>6.192375237816479E-2</c:v>
                </c:pt>
                <c:pt idx="1">
                  <c:v>0.1189896764607936</c:v>
                </c:pt>
                <c:pt idx="2">
                  <c:v>9.1200000000000003E-2</c:v>
                </c:pt>
                <c:pt idx="3">
                  <c:v>9.8853903056258519E-2</c:v>
                </c:pt>
                <c:pt idx="4">
                  <c:v>0.10395322817717099</c:v>
                </c:pt>
                <c:pt idx="5">
                  <c:v>0.10075029060551621</c:v>
                </c:pt>
                <c:pt idx="6">
                  <c:v>9.8473355329464565E-2</c:v>
                </c:pt>
                <c:pt idx="7">
                  <c:v>9.623915538689029E-2</c:v>
                </c:pt>
                <c:pt idx="8">
                  <c:v>9.7024982902200574E-2</c:v>
                </c:pt>
                <c:pt idx="9">
                  <c:v>9.7613860884543296E-2</c:v>
                </c:pt>
                <c:pt idx="10">
                  <c:v>9.7226228008234786E-2</c:v>
                </c:pt>
                <c:pt idx="11">
                  <c:v>0.10252400314671065</c:v>
                </c:pt>
                <c:pt idx="12">
                  <c:v>0.10566494885008851</c:v>
                </c:pt>
                <c:pt idx="13">
                  <c:v>0.11353405725567633</c:v>
                </c:pt>
                <c:pt idx="14">
                  <c:v>0.11442099999999999</c:v>
                </c:pt>
              </c:numCache>
            </c:numRef>
          </c:val>
        </c:ser>
        <c:ser>
          <c:idx val="4"/>
          <c:order val="4"/>
          <c:tx>
            <c:strRef>
              <c:f>vš_věk!$R$18</c:f>
              <c:strCache>
                <c:ptCount val="1"/>
                <c:pt idx="0">
                  <c:v>22</c:v>
                </c:pt>
              </c:strCache>
            </c:strRef>
          </c:tx>
          <c:spPr>
            <a:pattFill prst="ltHorz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3366" mc:Ignorable="a14" a14:legacySpreadsheetColorIndex="56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vš_věk!$S$13:$AG$13</c:f>
              <c:strCache>
                <c:ptCount val="15"/>
                <c:pt idx="0">
                  <c:v>1999/00</c:v>
                </c:pt>
                <c:pt idx="1">
                  <c:v>2000/01</c:v>
                </c:pt>
                <c:pt idx="2">
                  <c:v>2001/02</c:v>
                </c:pt>
                <c:pt idx="3">
                  <c:v>2002/03</c:v>
                </c:pt>
                <c:pt idx="4">
                  <c:v>2003/04</c:v>
                </c:pt>
                <c:pt idx="5">
                  <c:v>2004/05</c:v>
                </c:pt>
                <c:pt idx="6">
                  <c:v>2005/06</c:v>
                </c:pt>
                <c:pt idx="7">
                  <c:v>2006/07</c:v>
                </c:pt>
                <c:pt idx="8">
                  <c:v>2007/08</c:v>
                </c:pt>
                <c:pt idx="9">
                  <c:v>2008/09</c:v>
                </c:pt>
                <c:pt idx="10">
                  <c:v>2009/10</c:v>
                </c:pt>
                <c:pt idx="11">
                  <c:v>2010/11</c:v>
                </c:pt>
                <c:pt idx="12">
                  <c:v>2011/12</c:v>
                </c:pt>
                <c:pt idx="13">
                  <c:v>2012/13</c:v>
                </c:pt>
                <c:pt idx="14">
                  <c:v>2013/14</c:v>
                </c:pt>
              </c:strCache>
            </c:strRef>
          </c:cat>
          <c:val>
            <c:numRef>
              <c:f>vš_věk!$S$18:$AG$18</c:f>
              <c:numCache>
                <c:formatCode>0.0%</c:formatCode>
                <c:ptCount val="15"/>
                <c:pt idx="0">
                  <c:v>3.7684765110493193E-2</c:v>
                </c:pt>
                <c:pt idx="1">
                  <c:v>7.4275687168583654E-2</c:v>
                </c:pt>
                <c:pt idx="2">
                  <c:v>6.54E-2</c:v>
                </c:pt>
                <c:pt idx="3">
                  <c:v>6.481166050223866E-2</c:v>
                </c:pt>
                <c:pt idx="4">
                  <c:v>6.0757299870565801E-2</c:v>
                </c:pt>
                <c:pt idx="5">
                  <c:v>6.8931628447638171E-2</c:v>
                </c:pt>
                <c:pt idx="6">
                  <c:v>6.5829257683616416E-2</c:v>
                </c:pt>
                <c:pt idx="7">
                  <c:v>6.7358102309036577E-2</c:v>
                </c:pt>
                <c:pt idx="8">
                  <c:v>6.7224524278875167E-2</c:v>
                </c:pt>
                <c:pt idx="9">
                  <c:v>6.9294290490906324E-2</c:v>
                </c:pt>
                <c:pt idx="10">
                  <c:v>6.9548180489114764E-2</c:v>
                </c:pt>
                <c:pt idx="11">
                  <c:v>7.1246457581013584E-2</c:v>
                </c:pt>
                <c:pt idx="12">
                  <c:v>7.6792169833089799E-2</c:v>
                </c:pt>
                <c:pt idx="13">
                  <c:v>7.5320829220138275E-2</c:v>
                </c:pt>
                <c:pt idx="14">
                  <c:v>8.0181000000000002E-2</c:v>
                </c:pt>
              </c:numCache>
            </c:numRef>
          </c:val>
        </c:ser>
        <c:ser>
          <c:idx val="5"/>
          <c:order val="5"/>
          <c:tx>
            <c:strRef>
              <c:f>vš_věk!$R$19</c:f>
              <c:strCache>
                <c:ptCount val="1"/>
                <c:pt idx="0">
                  <c:v>23</c:v>
                </c:pt>
              </c:strCache>
            </c:strRef>
          </c:tx>
          <c:spPr>
            <a:pattFill prst="ltVert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8080" mc:Ignorable="a14" a14:legacySpreadsheetColorIndex="2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vš_věk!$S$13:$AG$13</c:f>
              <c:strCache>
                <c:ptCount val="15"/>
                <c:pt idx="0">
                  <c:v>1999/00</c:v>
                </c:pt>
                <c:pt idx="1">
                  <c:v>2000/01</c:v>
                </c:pt>
                <c:pt idx="2">
                  <c:v>2001/02</c:v>
                </c:pt>
                <c:pt idx="3">
                  <c:v>2002/03</c:v>
                </c:pt>
                <c:pt idx="4">
                  <c:v>2003/04</c:v>
                </c:pt>
                <c:pt idx="5">
                  <c:v>2004/05</c:v>
                </c:pt>
                <c:pt idx="6">
                  <c:v>2005/06</c:v>
                </c:pt>
                <c:pt idx="7">
                  <c:v>2006/07</c:v>
                </c:pt>
                <c:pt idx="8">
                  <c:v>2007/08</c:v>
                </c:pt>
                <c:pt idx="9">
                  <c:v>2008/09</c:v>
                </c:pt>
                <c:pt idx="10">
                  <c:v>2009/10</c:v>
                </c:pt>
                <c:pt idx="11">
                  <c:v>2010/11</c:v>
                </c:pt>
                <c:pt idx="12">
                  <c:v>2011/12</c:v>
                </c:pt>
                <c:pt idx="13">
                  <c:v>2012/13</c:v>
                </c:pt>
                <c:pt idx="14">
                  <c:v>2013/14</c:v>
                </c:pt>
              </c:strCache>
            </c:strRef>
          </c:cat>
          <c:val>
            <c:numRef>
              <c:f>vš_věk!$S$19:$AG$19</c:f>
              <c:numCache>
                <c:formatCode>0.0%</c:formatCode>
                <c:ptCount val="15"/>
                <c:pt idx="0">
                  <c:v>2.5025611005414897E-2</c:v>
                </c:pt>
                <c:pt idx="1">
                  <c:v>4.8838281630248226E-2</c:v>
                </c:pt>
                <c:pt idx="2">
                  <c:v>4.41E-2</c:v>
                </c:pt>
                <c:pt idx="3">
                  <c:v>4.8800369865680357E-2</c:v>
                </c:pt>
                <c:pt idx="4">
                  <c:v>4.7715156966412903E-2</c:v>
                </c:pt>
                <c:pt idx="5">
                  <c:v>4.1530170136320405E-2</c:v>
                </c:pt>
                <c:pt idx="6">
                  <c:v>4.3391082018693169E-2</c:v>
                </c:pt>
                <c:pt idx="7">
                  <c:v>4.2571892417301749E-2</c:v>
                </c:pt>
                <c:pt idx="8">
                  <c:v>4.2563463008408096E-2</c:v>
                </c:pt>
                <c:pt idx="9">
                  <c:v>4.2879578499417398E-2</c:v>
                </c:pt>
                <c:pt idx="10">
                  <c:v>4.4764244298799591E-2</c:v>
                </c:pt>
                <c:pt idx="11">
                  <c:v>4.4916451041163145E-2</c:v>
                </c:pt>
                <c:pt idx="12">
                  <c:v>4.5631105299592356E-2</c:v>
                </c:pt>
                <c:pt idx="13">
                  <c:v>4.6495557749259675E-2</c:v>
                </c:pt>
                <c:pt idx="14">
                  <c:v>4.7744000000000002E-2</c:v>
                </c:pt>
              </c:numCache>
            </c:numRef>
          </c:val>
        </c:ser>
        <c:ser>
          <c:idx val="6"/>
          <c:order val="6"/>
          <c:tx>
            <c:strRef>
              <c:f>vš_věk!$R$20</c:f>
              <c:strCache>
                <c:ptCount val="1"/>
                <c:pt idx="0">
                  <c:v>24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33CCCC" mc:Ignorable="a14" a14:legacySpreadsheetColorIndex="4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vš_věk!$S$13:$AG$13</c:f>
              <c:strCache>
                <c:ptCount val="15"/>
                <c:pt idx="0">
                  <c:v>1999/00</c:v>
                </c:pt>
                <c:pt idx="1">
                  <c:v>2000/01</c:v>
                </c:pt>
                <c:pt idx="2">
                  <c:v>2001/02</c:v>
                </c:pt>
                <c:pt idx="3">
                  <c:v>2002/03</c:v>
                </c:pt>
                <c:pt idx="4">
                  <c:v>2003/04</c:v>
                </c:pt>
                <c:pt idx="5">
                  <c:v>2004/05</c:v>
                </c:pt>
                <c:pt idx="6">
                  <c:v>2005/06</c:v>
                </c:pt>
                <c:pt idx="7">
                  <c:v>2006/07</c:v>
                </c:pt>
                <c:pt idx="8">
                  <c:v>2007/08</c:v>
                </c:pt>
                <c:pt idx="9">
                  <c:v>2008/09</c:v>
                </c:pt>
                <c:pt idx="10">
                  <c:v>2009/10</c:v>
                </c:pt>
                <c:pt idx="11">
                  <c:v>2010/11</c:v>
                </c:pt>
                <c:pt idx="12">
                  <c:v>2011/12</c:v>
                </c:pt>
                <c:pt idx="13">
                  <c:v>2012/13</c:v>
                </c:pt>
                <c:pt idx="14">
                  <c:v>2013/14</c:v>
                </c:pt>
              </c:strCache>
            </c:strRef>
          </c:cat>
          <c:val>
            <c:numRef>
              <c:f>vš_věk!$S$20:$AG$20</c:f>
              <c:numCache>
                <c:formatCode>0.0%</c:formatCode>
                <c:ptCount val="15"/>
                <c:pt idx="0">
                  <c:v>1.4945851017122787E-2</c:v>
                </c:pt>
                <c:pt idx="1">
                  <c:v>3.1764736019673646E-2</c:v>
                </c:pt>
                <c:pt idx="2">
                  <c:v>2.8899999999999999E-2</c:v>
                </c:pt>
                <c:pt idx="3">
                  <c:v>3.2241580689118164E-2</c:v>
                </c:pt>
                <c:pt idx="4">
                  <c:v>3.7470109470635997E-2</c:v>
                </c:pt>
                <c:pt idx="5">
                  <c:v>2.8976011835570116E-2</c:v>
                </c:pt>
                <c:pt idx="6">
                  <c:v>2.406136284068365E-2</c:v>
                </c:pt>
                <c:pt idx="7">
                  <c:v>2.7567807914628727E-2</c:v>
                </c:pt>
                <c:pt idx="8">
                  <c:v>2.5536066299231604E-2</c:v>
                </c:pt>
                <c:pt idx="9">
                  <c:v>2.7397537869192967E-2</c:v>
                </c:pt>
                <c:pt idx="10">
                  <c:v>2.8036081910312385E-2</c:v>
                </c:pt>
                <c:pt idx="11">
                  <c:v>2.8055010568019182E-2</c:v>
                </c:pt>
                <c:pt idx="12">
                  <c:v>2.850742250596109E-2</c:v>
                </c:pt>
                <c:pt idx="13">
                  <c:v>2.8983218163869725E-2</c:v>
                </c:pt>
                <c:pt idx="14">
                  <c:v>3.0522000000000001E-2</c:v>
                </c:pt>
              </c:numCache>
            </c:numRef>
          </c:val>
        </c:ser>
        <c:ser>
          <c:idx val="7"/>
          <c:order val="7"/>
          <c:tx>
            <c:strRef>
              <c:f>vš_věk!$R$21</c:f>
              <c:strCache>
                <c:ptCount val="1"/>
                <c:pt idx="0">
                  <c:v>25 a více let 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33CCCC" mc:Ignorable="a14" a14:legacySpreadsheetColorIndex="4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vš_věk!$S$13:$AG$13</c:f>
              <c:strCache>
                <c:ptCount val="15"/>
                <c:pt idx="0">
                  <c:v>1999/00</c:v>
                </c:pt>
                <c:pt idx="1">
                  <c:v>2000/01</c:v>
                </c:pt>
                <c:pt idx="2">
                  <c:v>2001/02</c:v>
                </c:pt>
                <c:pt idx="3">
                  <c:v>2002/03</c:v>
                </c:pt>
                <c:pt idx="4">
                  <c:v>2003/04</c:v>
                </c:pt>
                <c:pt idx="5">
                  <c:v>2004/05</c:v>
                </c:pt>
                <c:pt idx="6">
                  <c:v>2005/06</c:v>
                </c:pt>
                <c:pt idx="7">
                  <c:v>2006/07</c:v>
                </c:pt>
                <c:pt idx="8">
                  <c:v>2007/08</c:v>
                </c:pt>
                <c:pt idx="9">
                  <c:v>2008/09</c:v>
                </c:pt>
                <c:pt idx="10">
                  <c:v>2009/10</c:v>
                </c:pt>
                <c:pt idx="11">
                  <c:v>2010/11</c:v>
                </c:pt>
                <c:pt idx="12">
                  <c:v>2011/12</c:v>
                </c:pt>
                <c:pt idx="13">
                  <c:v>2012/13</c:v>
                </c:pt>
                <c:pt idx="14">
                  <c:v>2013/14</c:v>
                </c:pt>
              </c:strCache>
            </c:strRef>
          </c:cat>
          <c:val>
            <c:numRef>
              <c:f>vš_věk!$S$21:$AG$21</c:f>
              <c:numCache>
                <c:formatCode>0.00%</c:formatCode>
                <c:ptCount val="15"/>
                <c:pt idx="0" formatCode="0.0%">
                  <c:v>3.2178398946290064E-2</c:v>
                </c:pt>
                <c:pt idx="1">
                  <c:v>7.3199784819530184E-2</c:v>
                </c:pt>
                <c:pt idx="2" formatCode="0.0%">
                  <c:v>6.4659999999999995E-2</c:v>
                </c:pt>
                <c:pt idx="3" formatCode="0.0%">
                  <c:v>6.4659999999999995E-2</c:v>
                </c:pt>
                <c:pt idx="4" formatCode="0.0%">
                  <c:v>7.3999999999999996E-2</c:v>
                </c:pt>
                <c:pt idx="5" formatCode="0.0%">
                  <c:v>7.0999999999999994E-2</c:v>
                </c:pt>
                <c:pt idx="6" formatCode="0.0%">
                  <c:v>6.6000000000000003E-2</c:v>
                </c:pt>
                <c:pt idx="7" formatCode="0.0%">
                  <c:v>6.5000000000000002E-2</c:v>
                </c:pt>
                <c:pt idx="8" formatCode="0.0%">
                  <c:v>6.7000000000000004E-2</c:v>
                </c:pt>
                <c:pt idx="9" formatCode="0.0%">
                  <c:v>6.0712295455696841E-2</c:v>
                </c:pt>
                <c:pt idx="10" formatCode="0.0%">
                  <c:v>5.9841470327899826E-2</c:v>
                </c:pt>
                <c:pt idx="11" formatCode="0.0%">
                  <c:v>5.4953699754518644E-2</c:v>
                </c:pt>
                <c:pt idx="12" formatCode="0.0%">
                  <c:v>5.2034458887777857E-2</c:v>
                </c:pt>
                <c:pt idx="13" formatCode="0.0%">
                  <c:v>4.8193484698913255E-2</c:v>
                </c:pt>
                <c:pt idx="14" formatCode="0.0%">
                  <c:v>5.1326999999999998E-2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215296"/>
        <c:axId val="42216832"/>
      </c:barChart>
      <c:catAx>
        <c:axId val="4221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42216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216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4221529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071535022354694"/>
          <c:y val="0.90818962766130651"/>
          <c:w val="0.85394932935916545"/>
          <c:h val="7.444168734491318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91552"/>
        <c:axId val="97587968"/>
      </c:barChart>
      <c:catAx>
        <c:axId val="96791552"/>
        <c:scaling>
          <c:orientation val="maxMin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7587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7587968"/>
        <c:scaling>
          <c:orientation val="minMax"/>
          <c:max val="12"/>
          <c:min val="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6791552"/>
        <c:crosses val="max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628928"/>
        <c:axId val="97630464"/>
      </c:barChart>
      <c:catAx>
        <c:axId val="97628928"/>
        <c:scaling>
          <c:orientation val="maxMin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76304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97630464"/>
        <c:scaling>
          <c:orientation val="minMax"/>
          <c:max val="12"/>
          <c:min val="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7628928"/>
        <c:crosses val="max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925376"/>
        <c:axId val="97931264"/>
      </c:barChart>
      <c:catAx>
        <c:axId val="97925376"/>
        <c:scaling>
          <c:orientation val="maxMin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79312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97931264"/>
        <c:scaling>
          <c:orientation val="minMax"/>
          <c:max val="12"/>
          <c:min val="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7925376"/>
        <c:crosses val="max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984512"/>
        <c:axId val="97986048"/>
      </c:barChart>
      <c:catAx>
        <c:axId val="97984512"/>
        <c:scaling>
          <c:orientation val="maxMin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7986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7986048"/>
        <c:scaling>
          <c:orientation val="minMax"/>
          <c:max val="12"/>
          <c:min val="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7984512"/>
        <c:crosses val="max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049856"/>
        <c:axId val="101051392"/>
      </c:barChart>
      <c:catAx>
        <c:axId val="101049856"/>
        <c:scaling>
          <c:orientation val="maxMin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01051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1051392"/>
        <c:scaling>
          <c:orientation val="minMax"/>
          <c:max val="12"/>
          <c:min val="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01049856"/>
        <c:crosses val="max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832064"/>
        <c:axId val="111837952"/>
      </c:barChart>
      <c:catAx>
        <c:axId val="111832064"/>
        <c:scaling>
          <c:orientation val="maxMin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118379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11837952"/>
        <c:scaling>
          <c:orientation val="minMax"/>
          <c:max val="12"/>
          <c:min val="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11832064"/>
        <c:crosses val="max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928896"/>
        <c:axId val="138930432"/>
      </c:barChart>
      <c:catAx>
        <c:axId val="138928896"/>
        <c:scaling>
          <c:orientation val="maxMin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389304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38930432"/>
        <c:scaling>
          <c:orientation val="minMax"/>
          <c:max val="12"/>
          <c:min val="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38928896"/>
        <c:crosses val="max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Index přihlášek</a:t>
            </a:r>
          </a:p>
        </c:rich>
      </c:tx>
      <c:layout>
        <c:manualLayout>
          <c:xMode val="edge"/>
          <c:yMode val="edge"/>
          <c:x val="0.46382577797200525"/>
          <c:y val="3.19148936170212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562957098494938E-2"/>
          <c:y val="0.13297889609335534"/>
          <c:w val="0.94251780001364671"/>
          <c:h val="0.667554058388643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vš_sex!$S$50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vš_sex!$U$49:$AH$49</c:f>
              <c:strCache>
                <c:ptCount val="14"/>
                <c:pt idx="0">
                  <c:v>2000/01</c:v>
                </c:pt>
                <c:pt idx="1">
                  <c:v>2001/02</c:v>
                </c:pt>
                <c:pt idx="2">
                  <c:v>2002/03</c:v>
                </c:pt>
                <c:pt idx="3">
                  <c:v>2003/04</c:v>
                </c:pt>
                <c:pt idx="4">
                  <c:v>2004/05</c:v>
                </c:pt>
                <c:pt idx="5">
                  <c:v>2005/06</c:v>
                </c:pt>
                <c:pt idx="6">
                  <c:v>2006/07</c:v>
                </c:pt>
                <c:pt idx="7">
                  <c:v>2007/08</c:v>
                </c:pt>
                <c:pt idx="8">
                  <c:v>2008/09</c:v>
                </c:pt>
                <c:pt idx="9">
                  <c:v>2009/10</c:v>
                </c:pt>
                <c:pt idx="10">
                  <c:v>2010/11</c:v>
                </c:pt>
                <c:pt idx="11">
                  <c:v>2011/12</c:v>
                </c:pt>
                <c:pt idx="12">
                  <c:v>2012/13</c:v>
                </c:pt>
                <c:pt idx="13">
                  <c:v>2013/14</c:v>
                </c:pt>
              </c:strCache>
            </c:strRef>
          </c:cat>
          <c:val>
            <c:numRef>
              <c:f>vš_sex!$U$50:$AH$50</c:f>
              <c:numCache>
                <c:formatCode>#,##0.00</c:formatCode>
                <c:ptCount val="14"/>
                <c:pt idx="0">
                  <c:v>1.8998944033790919</c:v>
                </c:pt>
                <c:pt idx="1">
                  <c:v>2.1545983798454431</c:v>
                </c:pt>
                <c:pt idx="2">
                  <c:v>2.0286271958360445</c:v>
                </c:pt>
                <c:pt idx="3">
                  <c:v>1.9887057718023782</c:v>
                </c:pt>
                <c:pt idx="4">
                  <c:v>2.0233468355295767</c:v>
                </c:pt>
                <c:pt idx="5">
                  <c:v>2.0857823669579032</c:v>
                </c:pt>
                <c:pt idx="6" formatCode="0.00">
                  <c:v>2.0214112828151181</c:v>
                </c:pt>
                <c:pt idx="7" formatCode="0.00">
                  <c:v>2.0135310296860673</c:v>
                </c:pt>
                <c:pt idx="8" formatCode="0.00">
                  <c:v>1.9522730847884222</c:v>
                </c:pt>
                <c:pt idx="9" formatCode="0.00">
                  <c:v>1.9832375855827498</c:v>
                </c:pt>
                <c:pt idx="10" formatCode="0.00">
                  <c:v>1.9638503127318987</c:v>
                </c:pt>
                <c:pt idx="11">
                  <c:v>1.9638503127318987</c:v>
                </c:pt>
                <c:pt idx="12">
                  <c:v>1.9912978733305413</c:v>
                </c:pt>
                <c:pt idx="13">
                  <c:v>1.9652480400553396</c:v>
                </c:pt>
              </c:numCache>
            </c:numRef>
          </c:val>
        </c:ser>
        <c:ser>
          <c:idx val="1"/>
          <c:order val="1"/>
          <c:tx>
            <c:strRef>
              <c:f>vš_sex!$S$51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vš_sex!$U$49:$AH$49</c:f>
              <c:strCache>
                <c:ptCount val="14"/>
                <c:pt idx="0">
                  <c:v>2000/01</c:v>
                </c:pt>
                <c:pt idx="1">
                  <c:v>2001/02</c:v>
                </c:pt>
                <c:pt idx="2">
                  <c:v>2002/03</c:v>
                </c:pt>
                <c:pt idx="3">
                  <c:v>2003/04</c:v>
                </c:pt>
                <c:pt idx="4">
                  <c:v>2004/05</c:v>
                </c:pt>
                <c:pt idx="5">
                  <c:v>2005/06</c:v>
                </c:pt>
                <c:pt idx="6">
                  <c:v>2006/07</c:v>
                </c:pt>
                <c:pt idx="7">
                  <c:v>2007/08</c:v>
                </c:pt>
                <c:pt idx="8">
                  <c:v>2008/09</c:v>
                </c:pt>
                <c:pt idx="9">
                  <c:v>2009/10</c:v>
                </c:pt>
                <c:pt idx="10">
                  <c:v>2010/11</c:v>
                </c:pt>
                <c:pt idx="11">
                  <c:v>2011/12</c:v>
                </c:pt>
                <c:pt idx="12">
                  <c:v>2012/13</c:v>
                </c:pt>
                <c:pt idx="13">
                  <c:v>2013/14</c:v>
                </c:pt>
              </c:strCache>
            </c:strRef>
          </c:cat>
          <c:val>
            <c:numRef>
              <c:f>vš_sex!$U$51:$AH$51</c:f>
              <c:numCache>
                <c:formatCode>#,##0.00</c:formatCode>
                <c:ptCount val="14"/>
                <c:pt idx="0">
                  <c:v>2.107121836374338</c:v>
                </c:pt>
                <c:pt idx="1">
                  <c:v>2.3520056422463194</c:v>
                </c:pt>
                <c:pt idx="2">
                  <c:v>2.2559399893329664</c:v>
                </c:pt>
                <c:pt idx="3">
                  <c:v>2.3022055750249173</c:v>
                </c:pt>
                <c:pt idx="4">
                  <c:v>2.3185652246534159</c:v>
                </c:pt>
                <c:pt idx="5">
                  <c:v>2.3770379245816451</c:v>
                </c:pt>
                <c:pt idx="6" formatCode="0.00">
                  <c:v>2.3345692336994475</c:v>
                </c:pt>
                <c:pt idx="7" formatCode="0.00">
                  <c:v>2.3494936436112908</c:v>
                </c:pt>
                <c:pt idx="8" formatCode="0.00">
                  <c:v>2.341234266862696</c:v>
                </c:pt>
                <c:pt idx="9" formatCode="0.00">
                  <c:v>2.3882289221881208</c:v>
                </c:pt>
                <c:pt idx="10" formatCode="0.00">
                  <c:v>2.3857161441394563</c:v>
                </c:pt>
                <c:pt idx="11">
                  <c:v>2.3857161441394563</c:v>
                </c:pt>
                <c:pt idx="12">
                  <c:v>2.3687548446198297</c:v>
                </c:pt>
                <c:pt idx="13">
                  <c:v>2.3665388732604744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322176"/>
        <c:axId val="42328064"/>
      </c:barChart>
      <c:catAx>
        <c:axId val="4232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4232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328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4232217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706661047943834"/>
          <c:y val="0.91489473390294296"/>
          <c:w val="0.19821615955091837"/>
          <c:h val="6.9148936170212782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FF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45920"/>
        <c:axId val="42547456"/>
      </c:barChart>
      <c:catAx>
        <c:axId val="42545920"/>
        <c:scaling>
          <c:orientation val="maxMin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42547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2547456"/>
        <c:scaling>
          <c:orientation val="minMax"/>
          <c:max val="12"/>
          <c:min val="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42545920"/>
        <c:crosses val="max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59744"/>
        <c:axId val="42569728"/>
      </c:barChart>
      <c:catAx>
        <c:axId val="42559744"/>
        <c:scaling>
          <c:orientation val="maxMin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42569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2569728"/>
        <c:scaling>
          <c:orientation val="minMax"/>
          <c:max val="12"/>
          <c:min val="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42559744"/>
        <c:crosses val="max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76224"/>
        <c:axId val="42677760"/>
      </c:barChart>
      <c:catAx>
        <c:axId val="42676224"/>
        <c:scaling>
          <c:orientation val="maxMin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426777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2677760"/>
        <c:scaling>
          <c:orientation val="minMax"/>
          <c:max val="12"/>
          <c:min val="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42676224"/>
        <c:crosses val="max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96704"/>
        <c:axId val="42698240"/>
      </c:barChart>
      <c:catAx>
        <c:axId val="42696704"/>
        <c:scaling>
          <c:orientation val="maxMin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426982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2698240"/>
        <c:scaling>
          <c:orientation val="minMax"/>
          <c:max val="12"/>
          <c:min val="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42696704"/>
        <c:crosses val="max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verticalDpi="30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18720"/>
        <c:axId val="42720256"/>
      </c:barChart>
      <c:catAx>
        <c:axId val="42718720"/>
        <c:scaling>
          <c:orientation val="maxMin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4272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2720256"/>
        <c:scaling>
          <c:orientation val="minMax"/>
          <c:max val="12"/>
          <c:min val="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42718720"/>
        <c:crosses val="max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13" Type="http://schemas.openxmlformats.org/officeDocument/2006/relationships/chart" Target="../charts/chart17.xml"/><Relationship Id="rId18" Type="http://schemas.openxmlformats.org/officeDocument/2006/relationships/chart" Target="../charts/chart22.xml"/><Relationship Id="rId26" Type="http://schemas.openxmlformats.org/officeDocument/2006/relationships/chart" Target="../charts/chart30.xml"/><Relationship Id="rId3" Type="http://schemas.openxmlformats.org/officeDocument/2006/relationships/chart" Target="../charts/chart7.xml"/><Relationship Id="rId21" Type="http://schemas.openxmlformats.org/officeDocument/2006/relationships/chart" Target="../charts/chart25.xml"/><Relationship Id="rId7" Type="http://schemas.openxmlformats.org/officeDocument/2006/relationships/chart" Target="../charts/chart11.xml"/><Relationship Id="rId12" Type="http://schemas.openxmlformats.org/officeDocument/2006/relationships/chart" Target="../charts/chart16.xml"/><Relationship Id="rId17" Type="http://schemas.openxmlformats.org/officeDocument/2006/relationships/chart" Target="../charts/chart21.xml"/><Relationship Id="rId25" Type="http://schemas.openxmlformats.org/officeDocument/2006/relationships/chart" Target="../charts/chart29.xml"/><Relationship Id="rId2" Type="http://schemas.openxmlformats.org/officeDocument/2006/relationships/chart" Target="../charts/chart6.xml"/><Relationship Id="rId16" Type="http://schemas.openxmlformats.org/officeDocument/2006/relationships/chart" Target="../charts/chart20.xml"/><Relationship Id="rId20" Type="http://schemas.openxmlformats.org/officeDocument/2006/relationships/chart" Target="../charts/chart24.xml"/><Relationship Id="rId29" Type="http://schemas.openxmlformats.org/officeDocument/2006/relationships/chart" Target="../charts/chart33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11" Type="http://schemas.openxmlformats.org/officeDocument/2006/relationships/chart" Target="../charts/chart15.xml"/><Relationship Id="rId24" Type="http://schemas.openxmlformats.org/officeDocument/2006/relationships/chart" Target="../charts/chart28.xml"/><Relationship Id="rId32" Type="http://schemas.openxmlformats.org/officeDocument/2006/relationships/chart" Target="../charts/chart36.xml"/><Relationship Id="rId5" Type="http://schemas.openxmlformats.org/officeDocument/2006/relationships/chart" Target="../charts/chart9.xml"/><Relationship Id="rId15" Type="http://schemas.openxmlformats.org/officeDocument/2006/relationships/chart" Target="../charts/chart19.xml"/><Relationship Id="rId23" Type="http://schemas.openxmlformats.org/officeDocument/2006/relationships/chart" Target="../charts/chart27.xml"/><Relationship Id="rId28" Type="http://schemas.openxmlformats.org/officeDocument/2006/relationships/chart" Target="../charts/chart32.xml"/><Relationship Id="rId10" Type="http://schemas.openxmlformats.org/officeDocument/2006/relationships/chart" Target="../charts/chart14.xml"/><Relationship Id="rId19" Type="http://schemas.openxmlformats.org/officeDocument/2006/relationships/chart" Target="../charts/chart23.xml"/><Relationship Id="rId31" Type="http://schemas.openxmlformats.org/officeDocument/2006/relationships/chart" Target="../charts/chart35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Relationship Id="rId14" Type="http://schemas.openxmlformats.org/officeDocument/2006/relationships/chart" Target="../charts/chart18.xml"/><Relationship Id="rId22" Type="http://schemas.openxmlformats.org/officeDocument/2006/relationships/chart" Target="../charts/chart26.xml"/><Relationship Id="rId27" Type="http://schemas.openxmlformats.org/officeDocument/2006/relationships/chart" Target="../charts/chart31.xml"/><Relationship Id="rId30" Type="http://schemas.openxmlformats.org/officeDocument/2006/relationships/chart" Target="../charts/chart3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76200</xdr:rowOff>
    </xdr:from>
    <xdr:to>
      <xdr:col>17</xdr:col>
      <xdr:colOff>542925</xdr:colOff>
      <xdr:row>60</xdr:row>
      <xdr:rowOff>9525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0.33861</cdr:x>
      <cdr:y>0.23374</cdr:y>
    </cdr:from>
    <cdr:to>
      <cdr:x>0.33861</cdr:x>
      <cdr:y>0.30248</cdr:y>
    </cdr:to>
    <cdr:sp macro="" textlink="">
      <cdr:nvSpPr>
        <cdr:cNvPr id="19457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886905" y="174606"/>
          <a:ext cx="0" cy="504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0.38932</cdr:x>
      <cdr:y>0.12476</cdr:y>
    </cdr:from>
    <cdr:to>
      <cdr:x>0.38932</cdr:x>
      <cdr:y>0.3821</cdr:y>
    </cdr:to>
    <cdr:sp macro="" textlink="">
      <cdr:nvSpPr>
        <cdr:cNvPr id="46081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008765" y="94675"/>
          <a:ext cx="0" cy="1887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0.39464</cdr:x>
      <cdr:y>0.10953</cdr:y>
    </cdr:from>
    <cdr:to>
      <cdr:x>0.39464</cdr:x>
      <cdr:y>0.33185</cdr:y>
    </cdr:to>
    <cdr:sp macro="" textlink="">
      <cdr:nvSpPr>
        <cdr:cNvPr id="4710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032732" y="83506"/>
          <a:ext cx="0" cy="16305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0.33765</cdr:x>
      <cdr:y>0.23374</cdr:y>
    </cdr:from>
    <cdr:to>
      <cdr:x>0.33765</cdr:x>
      <cdr:y>0.30248</cdr:y>
    </cdr:to>
    <cdr:sp macro="" textlink="">
      <cdr:nvSpPr>
        <cdr:cNvPr id="4812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884390" y="174606"/>
          <a:ext cx="0" cy="504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0.33765</cdr:x>
      <cdr:y>0.23374</cdr:y>
    </cdr:from>
    <cdr:to>
      <cdr:x>0.33765</cdr:x>
      <cdr:y>0.30248</cdr:y>
    </cdr:to>
    <cdr:sp macro="" textlink="">
      <cdr:nvSpPr>
        <cdr:cNvPr id="49153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884390" y="174606"/>
          <a:ext cx="0" cy="504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0.38829</cdr:x>
      <cdr:y>0.12476</cdr:y>
    </cdr:from>
    <cdr:to>
      <cdr:x>0.38829</cdr:x>
      <cdr:y>0.3821</cdr:y>
    </cdr:to>
    <cdr:sp macro="" textlink="">
      <cdr:nvSpPr>
        <cdr:cNvPr id="50177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003681" y="94675"/>
          <a:ext cx="0" cy="1887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0.39305</cdr:x>
      <cdr:y>0.10953</cdr:y>
    </cdr:from>
    <cdr:to>
      <cdr:x>0.39305</cdr:x>
      <cdr:y>0.33185</cdr:y>
    </cdr:to>
    <cdr:sp macro="" textlink="">
      <cdr:nvSpPr>
        <cdr:cNvPr id="51201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025469" y="83506"/>
          <a:ext cx="0" cy="16305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0.33861</cdr:x>
      <cdr:y>0.23374</cdr:y>
    </cdr:from>
    <cdr:to>
      <cdr:x>0.33861</cdr:x>
      <cdr:y>0.30248</cdr:y>
    </cdr:to>
    <cdr:sp macro="" textlink="">
      <cdr:nvSpPr>
        <cdr:cNvPr id="5222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886905" y="174606"/>
          <a:ext cx="0" cy="504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0.33861</cdr:x>
      <cdr:y>0.23374</cdr:y>
    </cdr:from>
    <cdr:to>
      <cdr:x>0.33861</cdr:x>
      <cdr:y>0.30248</cdr:y>
    </cdr:to>
    <cdr:sp macro="" textlink="">
      <cdr:nvSpPr>
        <cdr:cNvPr id="5324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886905" y="174606"/>
          <a:ext cx="0" cy="504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0.38932</cdr:x>
      <cdr:y>0.12476</cdr:y>
    </cdr:from>
    <cdr:to>
      <cdr:x>0.38932</cdr:x>
      <cdr:y>0.3821</cdr:y>
    </cdr:to>
    <cdr:sp macro="" textlink="">
      <cdr:nvSpPr>
        <cdr:cNvPr id="10342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008765" y="94675"/>
          <a:ext cx="0" cy="1887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75</xdr:row>
      <xdr:rowOff>0</xdr:rowOff>
    </xdr:from>
    <xdr:to>
      <xdr:col>2</xdr:col>
      <xdr:colOff>0</xdr:colOff>
      <xdr:row>75</xdr:row>
      <xdr:rowOff>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0.39464</cdr:x>
      <cdr:y>0.10953</cdr:y>
    </cdr:from>
    <cdr:to>
      <cdr:x>0.39464</cdr:x>
      <cdr:y>0.33185</cdr:y>
    </cdr:to>
    <cdr:sp macro="" textlink="">
      <cdr:nvSpPr>
        <cdr:cNvPr id="10444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032732" y="83506"/>
          <a:ext cx="0" cy="16305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0.33765</cdr:x>
      <cdr:y>0.23374</cdr:y>
    </cdr:from>
    <cdr:to>
      <cdr:x>0.33765</cdr:x>
      <cdr:y>0.30248</cdr:y>
    </cdr:to>
    <cdr:sp macro="" textlink="">
      <cdr:nvSpPr>
        <cdr:cNvPr id="105473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884390" y="174606"/>
          <a:ext cx="0" cy="504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0.33765</cdr:x>
      <cdr:y>0.23374</cdr:y>
    </cdr:from>
    <cdr:to>
      <cdr:x>0.33765</cdr:x>
      <cdr:y>0.30248</cdr:y>
    </cdr:to>
    <cdr:sp macro="" textlink="">
      <cdr:nvSpPr>
        <cdr:cNvPr id="106497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884390" y="174606"/>
          <a:ext cx="0" cy="504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0.38829</cdr:x>
      <cdr:y>0.12476</cdr:y>
    </cdr:from>
    <cdr:to>
      <cdr:x>0.38829</cdr:x>
      <cdr:y>0.3821</cdr:y>
    </cdr:to>
    <cdr:sp macro="" textlink="">
      <cdr:nvSpPr>
        <cdr:cNvPr id="107521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003681" y="94675"/>
          <a:ext cx="0" cy="1887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0.39305</cdr:x>
      <cdr:y>0.10953</cdr:y>
    </cdr:from>
    <cdr:to>
      <cdr:x>0.39305</cdr:x>
      <cdr:y>0.33185</cdr:y>
    </cdr:to>
    <cdr:sp macro="" textlink="">
      <cdr:nvSpPr>
        <cdr:cNvPr id="10854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025469" y="83506"/>
          <a:ext cx="0" cy="16305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0.33861</cdr:x>
      <cdr:y>0.23374</cdr:y>
    </cdr:from>
    <cdr:to>
      <cdr:x>0.33861</cdr:x>
      <cdr:y>0.30248</cdr:y>
    </cdr:to>
    <cdr:sp macro="" textlink="">
      <cdr:nvSpPr>
        <cdr:cNvPr id="10956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886905" y="174606"/>
          <a:ext cx="0" cy="504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0.33861</cdr:x>
      <cdr:y>0.23374</cdr:y>
    </cdr:from>
    <cdr:to>
      <cdr:x>0.33861</cdr:x>
      <cdr:y>0.30248</cdr:y>
    </cdr:to>
    <cdr:sp macro="" textlink="">
      <cdr:nvSpPr>
        <cdr:cNvPr id="110593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886905" y="174606"/>
          <a:ext cx="0" cy="504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0.38829</cdr:x>
      <cdr:y>0.12476</cdr:y>
    </cdr:from>
    <cdr:to>
      <cdr:x>0.38829</cdr:x>
      <cdr:y>0.3821</cdr:y>
    </cdr:to>
    <cdr:sp macro="" textlink="">
      <cdr:nvSpPr>
        <cdr:cNvPr id="111617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003681" y="94675"/>
          <a:ext cx="0" cy="1887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0.39305</cdr:x>
      <cdr:y>0.10953</cdr:y>
    </cdr:from>
    <cdr:to>
      <cdr:x>0.39305</cdr:x>
      <cdr:y>0.33185</cdr:y>
    </cdr:to>
    <cdr:sp macro="" textlink="">
      <cdr:nvSpPr>
        <cdr:cNvPr id="112641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025469" y="83506"/>
          <a:ext cx="0" cy="16305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0.33861</cdr:x>
      <cdr:y>0.23374</cdr:y>
    </cdr:from>
    <cdr:to>
      <cdr:x>0.33861</cdr:x>
      <cdr:y>0.30248</cdr:y>
    </cdr:to>
    <cdr:sp macro="" textlink="">
      <cdr:nvSpPr>
        <cdr:cNvPr id="11366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886905" y="174606"/>
          <a:ext cx="0" cy="504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0.48021</cdr:x>
      <cdr:y>0.18327</cdr:y>
    </cdr:from>
    <cdr:to>
      <cdr:x>0.48094</cdr:x>
      <cdr:y>0.45214</cdr:y>
    </cdr:to>
    <cdr:sp macro="" textlink="">
      <cdr:nvSpPr>
        <cdr:cNvPr id="4097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320492" y="137592"/>
          <a:ext cx="1986" cy="1971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0.33861</cdr:x>
      <cdr:y>0.23374</cdr:y>
    </cdr:from>
    <cdr:to>
      <cdr:x>0.33861</cdr:x>
      <cdr:y>0.30248</cdr:y>
    </cdr:to>
    <cdr:sp macro="" textlink="">
      <cdr:nvSpPr>
        <cdr:cNvPr id="11468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886905" y="174606"/>
          <a:ext cx="0" cy="504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0.38932</cdr:x>
      <cdr:y>0.12476</cdr:y>
    </cdr:from>
    <cdr:to>
      <cdr:x>0.38932</cdr:x>
      <cdr:y>0.3821</cdr:y>
    </cdr:to>
    <cdr:sp macro="" textlink="">
      <cdr:nvSpPr>
        <cdr:cNvPr id="115713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008765" y="94675"/>
          <a:ext cx="0" cy="1887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0.39464</cdr:x>
      <cdr:y>0.10953</cdr:y>
    </cdr:from>
    <cdr:to>
      <cdr:x>0.39464</cdr:x>
      <cdr:y>0.33185</cdr:y>
    </cdr:to>
    <cdr:sp macro="" textlink="">
      <cdr:nvSpPr>
        <cdr:cNvPr id="116737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032732" y="83506"/>
          <a:ext cx="0" cy="16305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0.33765</cdr:x>
      <cdr:y>0.23374</cdr:y>
    </cdr:from>
    <cdr:to>
      <cdr:x>0.33765</cdr:x>
      <cdr:y>0.30248</cdr:y>
    </cdr:to>
    <cdr:sp macro="" textlink="">
      <cdr:nvSpPr>
        <cdr:cNvPr id="117761" name="Line 102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884390" y="174606"/>
          <a:ext cx="0" cy="504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0.33765</cdr:x>
      <cdr:y>0.23374</cdr:y>
    </cdr:from>
    <cdr:to>
      <cdr:x>0.33765</cdr:x>
      <cdr:y>0.30248</cdr:y>
    </cdr:to>
    <cdr:sp macro="" textlink="">
      <cdr:nvSpPr>
        <cdr:cNvPr id="118785" name="Line 102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884390" y="174606"/>
          <a:ext cx="0" cy="504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0.38829</cdr:x>
      <cdr:y>0.12476</cdr:y>
    </cdr:from>
    <cdr:to>
      <cdr:x>0.38829</cdr:x>
      <cdr:y>0.3821</cdr:y>
    </cdr:to>
    <cdr:sp macro="" textlink="">
      <cdr:nvSpPr>
        <cdr:cNvPr id="119809" name="Line 102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003681" y="94675"/>
          <a:ext cx="0" cy="1887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0.39305</cdr:x>
      <cdr:y>0.10953</cdr:y>
    </cdr:from>
    <cdr:to>
      <cdr:x>0.39305</cdr:x>
      <cdr:y>0.33185</cdr:y>
    </cdr:to>
    <cdr:sp macro="" textlink="">
      <cdr:nvSpPr>
        <cdr:cNvPr id="120833" name="Line 102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025469" y="83506"/>
          <a:ext cx="0" cy="16305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0.33861</cdr:x>
      <cdr:y>0.23374</cdr:y>
    </cdr:from>
    <cdr:to>
      <cdr:x>0.33861</cdr:x>
      <cdr:y>0.30248</cdr:y>
    </cdr:to>
    <cdr:sp macro="" textlink="">
      <cdr:nvSpPr>
        <cdr:cNvPr id="121857" name="Line 102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886905" y="174606"/>
          <a:ext cx="0" cy="504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0.33861</cdr:x>
      <cdr:y>0.23374</cdr:y>
    </cdr:from>
    <cdr:to>
      <cdr:x>0.33861</cdr:x>
      <cdr:y>0.30248</cdr:y>
    </cdr:to>
    <cdr:sp macro="" textlink="">
      <cdr:nvSpPr>
        <cdr:cNvPr id="122881" name="Line 102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886905" y="174606"/>
          <a:ext cx="0" cy="504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21</xdr:row>
      <xdr:rowOff>0</xdr:rowOff>
    </xdr:from>
    <xdr:to>
      <xdr:col>13</xdr:col>
      <xdr:colOff>9525</xdr:colOff>
      <xdr:row>44</xdr:row>
      <xdr:rowOff>114300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51</xdr:row>
      <xdr:rowOff>28575</xdr:rowOff>
    </xdr:from>
    <xdr:to>
      <xdr:col>12</xdr:col>
      <xdr:colOff>409575</xdr:colOff>
      <xdr:row>73</xdr:row>
      <xdr:rowOff>47625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207</xdr:row>
      <xdr:rowOff>0</xdr:rowOff>
    </xdr:from>
    <xdr:to>
      <xdr:col>3</xdr:col>
      <xdr:colOff>0</xdr:colOff>
      <xdr:row>207</xdr:row>
      <xdr:rowOff>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218</xdr:row>
      <xdr:rowOff>0</xdr:rowOff>
    </xdr:from>
    <xdr:to>
      <xdr:col>3</xdr:col>
      <xdr:colOff>0</xdr:colOff>
      <xdr:row>218</xdr:row>
      <xdr:rowOff>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85725</xdr:colOff>
      <xdr:row>184</xdr:row>
      <xdr:rowOff>0</xdr:rowOff>
    </xdr:from>
    <xdr:to>
      <xdr:col>3</xdr:col>
      <xdr:colOff>0</xdr:colOff>
      <xdr:row>184</xdr:row>
      <xdr:rowOff>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85725</xdr:colOff>
      <xdr:row>188</xdr:row>
      <xdr:rowOff>0</xdr:rowOff>
    </xdr:from>
    <xdr:to>
      <xdr:col>3</xdr:col>
      <xdr:colOff>0</xdr:colOff>
      <xdr:row>188</xdr:row>
      <xdr:rowOff>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85725</xdr:colOff>
      <xdr:row>207</xdr:row>
      <xdr:rowOff>0</xdr:rowOff>
    </xdr:from>
    <xdr:to>
      <xdr:col>3</xdr:col>
      <xdr:colOff>0</xdr:colOff>
      <xdr:row>207</xdr:row>
      <xdr:rowOff>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85725</xdr:colOff>
      <xdr:row>218</xdr:row>
      <xdr:rowOff>0</xdr:rowOff>
    </xdr:from>
    <xdr:to>
      <xdr:col>3</xdr:col>
      <xdr:colOff>0</xdr:colOff>
      <xdr:row>218</xdr:row>
      <xdr:rowOff>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85725</xdr:colOff>
      <xdr:row>184</xdr:row>
      <xdr:rowOff>0</xdr:rowOff>
    </xdr:from>
    <xdr:to>
      <xdr:col>3</xdr:col>
      <xdr:colOff>0</xdr:colOff>
      <xdr:row>184</xdr:row>
      <xdr:rowOff>0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85725</xdr:colOff>
      <xdr:row>188</xdr:row>
      <xdr:rowOff>0</xdr:rowOff>
    </xdr:from>
    <xdr:to>
      <xdr:col>3</xdr:col>
      <xdr:colOff>0</xdr:colOff>
      <xdr:row>188</xdr:row>
      <xdr:rowOff>0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85725</xdr:colOff>
      <xdr:row>207</xdr:row>
      <xdr:rowOff>0</xdr:rowOff>
    </xdr:from>
    <xdr:to>
      <xdr:col>3</xdr:col>
      <xdr:colOff>0</xdr:colOff>
      <xdr:row>207</xdr:row>
      <xdr:rowOff>0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85725</xdr:colOff>
      <xdr:row>218</xdr:row>
      <xdr:rowOff>0</xdr:rowOff>
    </xdr:from>
    <xdr:to>
      <xdr:col>3</xdr:col>
      <xdr:colOff>0</xdr:colOff>
      <xdr:row>218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85725</xdr:colOff>
      <xdr:row>184</xdr:row>
      <xdr:rowOff>0</xdr:rowOff>
    </xdr:from>
    <xdr:to>
      <xdr:col>3</xdr:col>
      <xdr:colOff>0</xdr:colOff>
      <xdr:row>184</xdr:row>
      <xdr:rowOff>0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85725</xdr:colOff>
      <xdr:row>188</xdr:row>
      <xdr:rowOff>0</xdr:rowOff>
    </xdr:from>
    <xdr:to>
      <xdr:col>3</xdr:col>
      <xdr:colOff>0</xdr:colOff>
      <xdr:row>188</xdr:row>
      <xdr:rowOff>0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85725</xdr:colOff>
      <xdr:row>207</xdr:row>
      <xdr:rowOff>0</xdr:rowOff>
    </xdr:from>
    <xdr:to>
      <xdr:col>3</xdr:col>
      <xdr:colOff>0</xdr:colOff>
      <xdr:row>207</xdr:row>
      <xdr:rowOff>0</xdr:rowOff>
    </xdr:to>
    <xdr:graphicFrame macro="">
      <xdr:nvGraphicFramePr>
        <xdr:cNvPr id="14" name="graf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85725</xdr:colOff>
      <xdr:row>218</xdr:row>
      <xdr:rowOff>0</xdr:rowOff>
    </xdr:from>
    <xdr:to>
      <xdr:col>3</xdr:col>
      <xdr:colOff>0</xdr:colOff>
      <xdr:row>218</xdr:row>
      <xdr:rowOff>0</xdr:rowOff>
    </xdr:to>
    <xdr:graphicFrame macro="">
      <xdr:nvGraphicFramePr>
        <xdr:cNvPr id="15" name="graf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</xdr:col>
      <xdr:colOff>85725</xdr:colOff>
      <xdr:row>184</xdr:row>
      <xdr:rowOff>0</xdr:rowOff>
    </xdr:from>
    <xdr:to>
      <xdr:col>3</xdr:col>
      <xdr:colOff>0</xdr:colOff>
      <xdr:row>184</xdr:row>
      <xdr:rowOff>0</xdr:rowOff>
    </xdr:to>
    <xdr:graphicFrame macro="">
      <xdr:nvGraphicFramePr>
        <xdr:cNvPr id="16" name="graf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85725</xdr:colOff>
      <xdr:row>188</xdr:row>
      <xdr:rowOff>0</xdr:rowOff>
    </xdr:from>
    <xdr:to>
      <xdr:col>3</xdr:col>
      <xdr:colOff>0</xdr:colOff>
      <xdr:row>188</xdr:row>
      <xdr:rowOff>0</xdr:rowOff>
    </xdr:to>
    <xdr:graphicFrame macro="">
      <xdr:nvGraphicFramePr>
        <xdr:cNvPr id="17" name="graf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85725</xdr:colOff>
      <xdr:row>207</xdr:row>
      <xdr:rowOff>0</xdr:rowOff>
    </xdr:from>
    <xdr:to>
      <xdr:col>3</xdr:col>
      <xdr:colOff>0</xdr:colOff>
      <xdr:row>207</xdr:row>
      <xdr:rowOff>0</xdr:rowOff>
    </xdr:to>
    <xdr:graphicFrame macro="">
      <xdr:nvGraphicFramePr>
        <xdr:cNvPr id="18" name="graf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85725</xdr:colOff>
      <xdr:row>218</xdr:row>
      <xdr:rowOff>0</xdr:rowOff>
    </xdr:from>
    <xdr:to>
      <xdr:col>3</xdr:col>
      <xdr:colOff>0</xdr:colOff>
      <xdr:row>218</xdr:row>
      <xdr:rowOff>0</xdr:rowOff>
    </xdr:to>
    <xdr:graphicFrame macro="">
      <xdr:nvGraphicFramePr>
        <xdr:cNvPr id="19" name="graf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</xdr:col>
      <xdr:colOff>85725</xdr:colOff>
      <xdr:row>184</xdr:row>
      <xdr:rowOff>0</xdr:rowOff>
    </xdr:from>
    <xdr:to>
      <xdr:col>3</xdr:col>
      <xdr:colOff>0</xdr:colOff>
      <xdr:row>184</xdr:row>
      <xdr:rowOff>0</xdr:rowOff>
    </xdr:to>
    <xdr:graphicFrame macro="">
      <xdr:nvGraphicFramePr>
        <xdr:cNvPr id="20" name="graf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</xdr:col>
      <xdr:colOff>85725</xdr:colOff>
      <xdr:row>188</xdr:row>
      <xdr:rowOff>0</xdr:rowOff>
    </xdr:from>
    <xdr:to>
      <xdr:col>3</xdr:col>
      <xdr:colOff>0</xdr:colOff>
      <xdr:row>188</xdr:row>
      <xdr:rowOff>0</xdr:rowOff>
    </xdr:to>
    <xdr:graphicFrame macro="">
      <xdr:nvGraphicFramePr>
        <xdr:cNvPr id="21" name="graf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85725</xdr:colOff>
      <xdr:row>207</xdr:row>
      <xdr:rowOff>0</xdr:rowOff>
    </xdr:from>
    <xdr:to>
      <xdr:col>3</xdr:col>
      <xdr:colOff>0</xdr:colOff>
      <xdr:row>207</xdr:row>
      <xdr:rowOff>0</xdr:rowOff>
    </xdr:to>
    <xdr:graphicFrame macro="">
      <xdr:nvGraphicFramePr>
        <xdr:cNvPr id="22" name="graf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85725</xdr:colOff>
      <xdr:row>218</xdr:row>
      <xdr:rowOff>0</xdr:rowOff>
    </xdr:from>
    <xdr:to>
      <xdr:col>3</xdr:col>
      <xdr:colOff>0</xdr:colOff>
      <xdr:row>218</xdr:row>
      <xdr:rowOff>0</xdr:rowOff>
    </xdr:to>
    <xdr:graphicFrame macro="">
      <xdr:nvGraphicFramePr>
        <xdr:cNvPr id="23" name="graf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</xdr:col>
      <xdr:colOff>85725</xdr:colOff>
      <xdr:row>184</xdr:row>
      <xdr:rowOff>0</xdr:rowOff>
    </xdr:from>
    <xdr:to>
      <xdr:col>3</xdr:col>
      <xdr:colOff>0</xdr:colOff>
      <xdr:row>184</xdr:row>
      <xdr:rowOff>0</xdr:rowOff>
    </xdr:to>
    <xdr:graphicFrame macro="">
      <xdr:nvGraphicFramePr>
        <xdr:cNvPr id="24" name="graf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</xdr:col>
      <xdr:colOff>85725</xdr:colOff>
      <xdr:row>188</xdr:row>
      <xdr:rowOff>0</xdr:rowOff>
    </xdr:from>
    <xdr:to>
      <xdr:col>3</xdr:col>
      <xdr:colOff>0</xdr:colOff>
      <xdr:row>188</xdr:row>
      <xdr:rowOff>0</xdr:rowOff>
    </xdr:to>
    <xdr:graphicFrame macro="">
      <xdr:nvGraphicFramePr>
        <xdr:cNvPr id="25" name="graf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85725</xdr:colOff>
      <xdr:row>207</xdr:row>
      <xdr:rowOff>0</xdr:rowOff>
    </xdr:from>
    <xdr:to>
      <xdr:col>3</xdr:col>
      <xdr:colOff>0</xdr:colOff>
      <xdr:row>207</xdr:row>
      <xdr:rowOff>0</xdr:rowOff>
    </xdr:to>
    <xdr:graphicFrame macro="">
      <xdr:nvGraphicFramePr>
        <xdr:cNvPr id="26" name="graf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85725</xdr:colOff>
      <xdr:row>218</xdr:row>
      <xdr:rowOff>0</xdr:rowOff>
    </xdr:from>
    <xdr:to>
      <xdr:col>3</xdr:col>
      <xdr:colOff>0</xdr:colOff>
      <xdr:row>218</xdr:row>
      <xdr:rowOff>0</xdr:rowOff>
    </xdr:to>
    <xdr:graphicFrame macro="">
      <xdr:nvGraphicFramePr>
        <xdr:cNvPr id="27" name="graf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</xdr:col>
      <xdr:colOff>85725</xdr:colOff>
      <xdr:row>184</xdr:row>
      <xdr:rowOff>0</xdr:rowOff>
    </xdr:from>
    <xdr:to>
      <xdr:col>3</xdr:col>
      <xdr:colOff>0</xdr:colOff>
      <xdr:row>184</xdr:row>
      <xdr:rowOff>0</xdr:rowOff>
    </xdr:to>
    <xdr:graphicFrame macro="">
      <xdr:nvGraphicFramePr>
        <xdr:cNvPr id="28" name="graf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2</xdr:col>
      <xdr:colOff>85725</xdr:colOff>
      <xdr:row>188</xdr:row>
      <xdr:rowOff>0</xdr:rowOff>
    </xdr:from>
    <xdr:to>
      <xdr:col>3</xdr:col>
      <xdr:colOff>0</xdr:colOff>
      <xdr:row>188</xdr:row>
      <xdr:rowOff>0</xdr:rowOff>
    </xdr:to>
    <xdr:graphicFrame macro="">
      <xdr:nvGraphicFramePr>
        <xdr:cNvPr id="29" name="graf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85725</xdr:colOff>
      <xdr:row>207</xdr:row>
      <xdr:rowOff>0</xdr:rowOff>
    </xdr:from>
    <xdr:to>
      <xdr:col>3</xdr:col>
      <xdr:colOff>0</xdr:colOff>
      <xdr:row>207</xdr:row>
      <xdr:rowOff>0</xdr:rowOff>
    </xdr:to>
    <xdr:graphicFrame macro="">
      <xdr:nvGraphicFramePr>
        <xdr:cNvPr id="30" name="graf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85725</xdr:colOff>
      <xdr:row>218</xdr:row>
      <xdr:rowOff>0</xdr:rowOff>
    </xdr:from>
    <xdr:to>
      <xdr:col>3</xdr:col>
      <xdr:colOff>0</xdr:colOff>
      <xdr:row>218</xdr:row>
      <xdr:rowOff>0</xdr:rowOff>
    </xdr:to>
    <xdr:graphicFrame macro="">
      <xdr:nvGraphicFramePr>
        <xdr:cNvPr id="31" name="graf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2</xdr:col>
      <xdr:colOff>85725</xdr:colOff>
      <xdr:row>184</xdr:row>
      <xdr:rowOff>0</xdr:rowOff>
    </xdr:from>
    <xdr:to>
      <xdr:col>3</xdr:col>
      <xdr:colOff>0</xdr:colOff>
      <xdr:row>184</xdr:row>
      <xdr:rowOff>0</xdr:rowOff>
    </xdr:to>
    <xdr:graphicFrame macro="">
      <xdr:nvGraphicFramePr>
        <xdr:cNvPr id="32" name="graf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2</xdr:col>
      <xdr:colOff>85725</xdr:colOff>
      <xdr:row>188</xdr:row>
      <xdr:rowOff>0</xdr:rowOff>
    </xdr:from>
    <xdr:to>
      <xdr:col>3</xdr:col>
      <xdr:colOff>0</xdr:colOff>
      <xdr:row>188</xdr:row>
      <xdr:rowOff>0</xdr:rowOff>
    </xdr:to>
    <xdr:graphicFrame macro="">
      <xdr:nvGraphicFramePr>
        <xdr:cNvPr id="33" name="graf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0.38829</cdr:x>
      <cdr:y>0.12476</cdr:y>
    </cdr:from>
    <cdr:to>
      <cdr:x>0.38829</cdr:x>
      <cdr:y>0.3821</cdr:y>
    </cdr:to>
    <cdr:sp macro="" textlink="">
      <cdr:nvSpPr>
        <cdr:cNvPr id="1638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003681" y="94675"/>
          <a:ext cx="0" cy="1887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0.39305</cdr:x>
      <cdr:y>0.10953</cdr:y>
    </cdr:from>
    <cdr:to>
      <cdr:x>0.39305</cdr:x>
      <cdr:y>0.33185</cdr:y>
    </cdr:to>
    <cdr:sp macro="" textlink="">
      <cdr:nvSpPr>
        <cdr:cNvPr id="1740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025469" y="83506"/>
          <a:ext cx="0" cy="16305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0.33861</cdr:x>
      <cdr:y>0.23374</cdr:y>
    </cdr:from>
    <cdr:to>
      <cdr:x>0.33861</cdr:x>
      <cdr:y>0.30248</cdr:y>
    </cdr:to>
    <cdr:sp macro="" textlink="">
      <cdr:nvSpPr>
        <cdr:cNvPr id="18433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886905" y="174606"/>
          <a:ext cx="0" cy="504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1"/>
  <sheetViews>
    <sheetView tabSelected="1" workbookViewId="0"/>
  </sheetViews>
  <sheetFormatPr defaultRowHeight="12.75" x14ac:dyDescent="0.25"/>
  <cols>
    <col min="1" max="1" width="124.28515625" style="2" customWidth="1"/>
    <col min="2" max="256" width="9.140625" style="2"/>
    <col min="257" max="257" width="124.28515625" style="2" customWidth="1"/>
    <col min="258" max="512" width="9.140625" style="2"/>
    <col min="513" max="513" width="124.28515625" style="2" customWidth="1"/>
    <col min="514" max="768" width="9.140625" style="2"/>
    <col min="769" max="769" width="124.28515625" style="2" customWidth="1"/>
    <col min="770" max="1024" width="9.140625" style="2"/>
    <col min="1025" max="1025" width="124.28515625" style="2" customWidth="1"/>
    <col min="1026" max="1280" width="9.140625" style="2"/>
    <col min="1281" max="1281" width="124.28515625" style="2" customWidth="1"/>
    <col min="1282" max="1536" width="9.140625" style="2"/>
    <col min="1537" max="1537" width="124.28515625" style="2" customWidth="1"/>
    <col min="1538" max="1792" width="9.140625" style="2"/>
    <col min="1793" max="1793" width="124.28515625" style="2" customWidth="1"/>
    <col min="1794" max="2048" width="9.140625" style="2"/>
    <col min="2049" max="2049" width="124.28515625" style="2" customWidth="1"/>
    <col min="2050" max="2304" width="9.140625" style="2"/>
    <col min="2305" max="2305" width="124.28515625" style="2" customWidth="1"/>
    <col min="2306" max="2560" width="9.140625" style="2"/>
    <col min="2561" max="2561" width="124.28515625" style="2" customWidth="1"/>
    <col min="2562" max="2816" width="9.140625" style="2"/>
    <col min="2817" max="2817" width="124.28515625" style="2" customWidth="1"/>
    <col min="2818" max="3072" width="9.140625" style="2"/>
    <col min="3073" max="3073" width="124.28515625" style="2" customWidth="1"/>
    <col min="3074" max="3328" width="9.140625" style="2"/>
    <col min="3329" max="3329" width="124.28515625" style="2" customWidth="1"/>
    <col min="3330" max="3584" width="9.140625" style="2"/>
    <col min="3585" max="3585" width="124.28515625" style="2" customWidth="1"/>
    <col min="3586" max="3840" width="9.140625" style="2"/>
    <col min="3841" max="3841" width="124.28515625" style="2" customWidth="1"/>
    <col min="3842" max="4096" width="9.140625" style="2"/>
    <col min="4097" max="4097" width="124.28515625" style="2" customWidth="1"/>
    <col min="4098" max="4352" width="9.140625" style="2"/>
    <col min="4353" max="4353" width="124.28515625" style="2" customWidth="1"/>
    <col min="4354" max="4608" width="9.140625" style="2"/>
    <col min="4609" max="4609" width="124.28515625" style="2" customWidth="1"/>
    <col min="4610" max="4864" width="9.140625" style="2"/>
    <col min="4865" max="4865" width="124.28515625" style="2" customWidth="1"/>
    <col min="4866" max="5120" width="9.140625" style="2"/>
    <col min="5121" max="5121" width="124.28515625" style="2" customWidth="1"/>
    <col min="5122" max="5376" width="9.140625" style="2"/>
    <col min="5377" max="5377" width="124.28515625" style="2" customWidth="1"/>
    <col min="5378" max="5632" width="9.140625" style="2"/>
    <col min="5633" max="5633" width="124.28515625" style="2" customWidth="1"/>
    <col min="5634" max="5888" width="9.140625" style="2"/>
    <col min="5889" max="5889" width="124.28515625" style="2" customWidth="1"/>
    <col min="5890" max="6144" width="9.140625" style="2"/>
    <col min="6145" max="6145" width="124.28515625" style="2" customWidth="1"/>
    <col min="6146" max="6400" width="9.140625" style="2"/>
    <col min="6401" max="6401" width="124.28515625" style="2" customWidth="1"/>
    <col min="6402" max="6656" width="9.140625" style="2"/>
    <col min="6657" max="6657" width="124.28515625" style="2" customWidth="1"/>
    <col min="6658" max="6912" width="9.140625" style="2"/>
    <col min="6913" max="6913" width="124.28515625" style="2" customWidth="1"/>
    <col min="6914" max="7168" width="9.140625" style="2"/>
    <col min="7169" max="7169" width="124.28515625" style="2" customWidth="1"/>
    <col min="7170" max="7424" width="9.140625" style="2"/>
    <col min="7425" max="7425" width="124.28515625" style="2" customWidth="1"/>
    <col min="7426" max="7680" width="9.140625" style="2"/>
    <col min="7681" max="7681" width="124.28515625" style="2" customWidth="1"/>
    <col min="7682" max="7936" width="9.140625" style="2"/>
    <col min="7937" max="7937" width="124.28515625" style="2" customWidth="1"/>
    <col min="7938" max="8192" width="9.140625" style="2"/>
    <col min="8193" max="8193" width="124.28515625" style="2" customWidth="1"/>
    <col min="8194" max="8448" width="9.140625" style="2"/>
    <col min="8449" max="8449" width="124.28515625" style="2" customWidth="1"/>
    <col min="8450" max="8704" width="9.140625" style="2"/>
    <col min="8705" max="8705" width="124.28515625" style="2" customWidth="1"/>
    <col min="8706" max="8960" width="9.140625" style="2"/>
    <col min="8961" max="8961" width="124.28515625" style="2" customWidth="1"/>
    <col min="8962" max="9216" width="9.140625" style="2"/>
    <col min="9217" max="9217" width="124.28515625" style="2" customWidth="1"/>
    <col min="9218" max="9472" width="9.140625" style="2"/>
    <col min="9473" max="9473" width="124.28515625" style="2" customWidth="1"/>
    <col min="9474" max="9728" width="9.140625" style="2"/>
    <col min="9729" max="9729" width="124.28515625" style="2" customWidth="1"/>
    <col min="9730" max="9984" width="9.140625" style="2"/>
    <col min="9985" max="9985" width="124.28515625" style="2" customWidth="1"/>
    <col min="9986" max="10240" width="9.140625" style="2"/>
    <col min="10241" max="10241" width="124.28515625" style="2" customWidth="1"/>
    <col min="10242" max="10496" width="9.140625" style="2"/>
    <col min="10497" max="10497" width="124.28515625" style="2" customWidth="1"/>
    <col min="10498" max="10752" width="9.140625" style="2"/>
    <col min="10753" max="10753" width="124.28515625" style="2" customWidth="1"/>
    <col min="10754" max="11008" width="9.140625" style="2"/>
    <col min="11009" max="11009" width="124.28515625" style="2" customWidth="1"/>
    <col min="11010" max="11264" width="9.140625" style="2"/>
    <col min="11265" max="11265" width="124.28515625" style="2" customWidth="1"/>
    <col min="11266" max="11520" width="9.140625" style="2"/>
    <col min="11521" max="11521" width="124.28515625" style="2" customWidth="1"/>
    <col min="11522" max="11776" width="9.140625" style="2"/>
    <col min="11777" max="11777" width="124.28515625" style="2" customWidth="1"/>
    <col min="11778" max="12032" width="9.140625" style="2"/>
    <col min="12033" max="12033" width="124.28515625" style="2" customWidth="1"/>
    <col min="12034" max="12288" width="9.140625" style="2"/>
    <col min="12289" max="12289" width="124.28515625" style="2" customWidth="1"/>
    <col min="12290" max="12544" width="9.140625" style="2"/>
    <col min="12545" max="12545" width="124.28515625" style="2" customWidth="1"/>
    <col min="12546" max="12800" width="9.140625" style="2"/>
    <col min="12801" max="12801" width="124.28515625" style="2" customWidth="1"/>
    <col min="12802" max="13056" width="9.140625" style="2"/>
    <col min="13057" max="13057" width="124.28515625" style="2" customWidth="1"/>
    <col min="13058" max="13312" width="9.140625" style="2"/>
    <col min="13313" max="13313" width="124.28515625" style="2" customWidth="1"/>
    <col min="13314" max="13568" width="9.140625" style="2"/>
    <col min="13569" max="13569" width="124.28515625" style="2" customWidth="1"/>
    <col min="13570" max="13824" width="9.140625" style="2"/>
    <col min="13825" max="13825" width="124.28515625" style="2" customWidth="1"/>
    <col min="13826" max="14080" width="9.140625" style="2"/>
    <col min="14081" max="14081" width="124.28515625" style="2" customWidth="1"/>
    <col min="14082" max="14336" width="9.140625" style="2"/>
    <col min="14337" max="14337" width="124.28515625" style="2" customWidth="1"/>
    <col min="14338" max="14592" width="9.140625" style="2"/>
    <col min="14593" max="14593" width="124.28515625" style="2" customWidth="1"/>
    <col min="14594" max="14848" width="9.140625" style="2"/>
    <col min="14849" max="14849" width="124.28515625" style="2" customWidth="1"/>
    <col min="14850" max="15104" width="9.140625" style="2"/>
    <col min="15105" max="15105" width="124.28515625" style="2" customWidth="1"/>
    <col min="15106" max="15360" width="9.140625" style="2"/>
    <col min="15361" max="15361" width="124.28515625" style="2" customWidth="1"/>
    <col min="15362" max="15616" width="9.140625" style="2"/>
    <col min="15617" max="15617" width="124.28515625" style="2" customWidth="1"/>
    <col min="15618" max="15872" width="9.140625" style="2"/>
    <col min="15873" max="15873" width="124.28515625" style="2" customWidth="1"/>
    <col min="15874" max="16128" width="9.140625" style="2"/>
    <col min="16129" max="16129" width="124.28515625" style="2" customWidth="1"/>
    <col min="16130" max="16384" width="9.140625" style="2"/>
  </cols>
  <sheetData>
    <row r="1" spans="1:3" x14ac:dyDescent="0.25">
      <c r="A1" s="1" t="s">
        <v>0</v>
      </c>
    </row>
    <row r="2" spans="1:3" x14ac:dyDescent="0.25">
      <c r="A2" s="1"/>
    </row>
    <row r="3" spans="1:3" ht="15" customHeight="1" x14ac:dyDescent="0.25">
      <c r="A3" s="2" t="str">
        <f>'vš_vše CZ'!A1</f>
        <v>Počet podaných přihlášek, přihlášených, přijatých a zapsaných na VŠ v letech 1999/00–2013/14 (v tis.)</v>
      </c>
    </row>
    <row r="4" spans="1:3" ht="30" customHeight="1" x14ac:dyDescent="0.25">
      <c r="A4" s="3" t="str">
        <f>'vš_vše CZ'!A12</f>
        <v>Počet přihlášených a zapsaných na VŠ ve vztahu k populaci 18/19letých a k počtu maturantů
(v denní formě vzdělávání) v letech 1999/00–2013/14 (v tis.)</v>
      </c>
    </row>
    <row r="5" spans="1:3" ht="30" customHeight="1" x14ac:dyDescent="0.25">
      <c r="A5" s="3" t="str">
        <f>'vš_vše CZ'!A26</f>
        <v>Počet přihlášených a zapsaných do prezenční formy studia VŠ ve vztahu k populaci 18/19letých a k počtu maturantů
(v denní formě vzdělávání) v letech 1999/00–2013/14 (v tis.)</v>
      </c>
    </row>
    <row r="6" spans="1:3" ht="15" customHeight="1" x14ac:dyDescent="0.25">
      <c r="A6" s="2" t="str">
        <f>'vš_vše CZ'!A40</f>
        <v>Počet podaných přihlášek, přihlášených, přijatých a zapsaných na VŠ v letech 1999/00–2013/14</v>
      </c>
    </row>
    <row r="7" spans="1:3" ht="15" customHeight="1" x14ac:dyDescent="0.25">
      <c r="A7" s="2" t="str">
        <f>'vš_vše CZ'!A63</f>
        <v>Uchazeči podle počtu podaných přihlášek 1999/00–2013/14</v>
      </c>
    </row>
    <row r="8" spans="1:3" ht="15" customHeight="1" x14ac:dyDescent="0.25">
      <c r="A8" s="2" t="str">
        <f>'vš_vše CZ'!A83</f>
        <v>Struktura uchazečů podle počtu podaných přihlášek 1999/00–2013/14</v>
      </c>
    </row>
    <row r="9" spans="1:3" ht="15" customHeight="1" x14ac:dyDescent="0.25">
      <c r="A9" s="2" t="str">
        <f>'vš_druh studia '!A1:M1</f>
        <v>Základní přehled o přijímacím řízení na vysoké školy podle druhu studia v letech 2001/02–2013/14</v>
      </c>
    </row>
    <row r="10" spans="1:3" ht="15" customHeight="1" x14ac:dyDescent="0.25">
      <c r="A10" s="2" t="str">
        <f>vš_programy!A1</f>
        <v>Počet přihlášek, přihlášených a přijatých ke studiu na VŠ podle skupin studijních programů v letech 1999/00–2013/14</v>
      </c>
    </row>
    <row r="11" spans="1:3" ht="15" customHeight="1" x14ac:dyDescent="0.25">
      <c r="A11" s="4" t="str">
        <f>'vš_věk x dfst'!A1</f>
        <v>Struktura přihlášených,  přijatých a zapsaných na VŠ podle věku a formy studia pro roky 1999/00–2013/2014</v>
      </c>
    </row>
    <row r="12" spans="1:3" ht="15" customHeight="1" x14ac:dyDescent="0.25">
      <c r="A12" s="5" t="str">
        <f>vš_věk!A1</f>
        <v>Struktura přihlášených uchazečů o prezenční studium na VŠ podle věku v letech 1999/00–2013/14</v>
      </c>
      <c r="B12" s="6"/>
      <c r="C12" s="6"/>
    </row>
    <row r="13" spans="1:3" ht="15" customHeight="1" x14ac:dyDescent="0.25">
      <c r="A13" s="5" t="str">
        <f>vš_věk!A19</f>
        <v>Uchazeči o prezenční studium na VŠ podle věku v letech 1999/00–2013/14</v>
      </c>
      <c r="B13" s="6"/>
      <c r="C13" s="6"/>
    </row>
    <row r="14" spans="1:3" ht="15" customHeight="1" x14ac:dyDescent="0.25">
      <c r="A14" s="4" t="str">
        <f>vš_sex!A1</f>
        <v>Počet přihlášek, přihlášených, přijetí, přijatých, zapsání a zapsaných podle pohlaví v letech 1999/00–2013/14</v>
      </c>
    </row>
    <row r="15" spans="1:3" ht="15" customHeight="1" x14ac:dyDescent="0.25">
      <c r="A15" s="2" t="str">
        <f>vš_fakulty_tisk!A1</f>
        <v>Přijímací řízení na VŠ – podle fakult v letech 2010/11–2013/14</v>
      </c>
    </row>
    <row r="52" spans="1:10" x14ac:dyDescent="0.25">
      <c r="J52" s="7"/>
    </row>
    <row r="59" spans="1:10" x14ac:dyDescent="0.25">
      <c r="A59" s="2" t="s">
        <v>1</v>
      </c>
    </row>
    <row r="60" spans="1:10" x14ac:dyDescent="0.25">
      <c r="A60" s="2" t="s">
        <v>2</v>
      </c>
    </row>
    <row r="61" spans="1:10" x14ac:dyDescent="0.25">
      <c r="A61" s="2" t="s">
        <v>3</v>
      </c>
    </row>
    <row r="148" spans="23:27" x14ac:dyDescent="0.25">
      <c r="W148" s="8"/>
      <c r="X148" s="8"/>
    </row>
    <row r="149" spans="23:27" x14ac:dyDescent="0.25">
      <c r="W149" s="8"/>
      <c r="X149" s="8"/>
      <c r="Y149" s="9"/>
      <c r="Z149" s="9"/>
      <c r="AA149" s="9"/>
    </row>
    <row r="150" spans="23:27" x14ac:dyDescent="0.25">
      <c r="W150" s="8"/>
      <c r="X150" s="8"/>
    </row>
    <row r="151" spans="23:27" x14ac:dyDescent="0.25">
      <c r="W151" s="8"/>
      <c r="X151" s="8"/>
    </row>
  </sheetData>
  <sheetProtection password="CB3F" sheet="1" objects="1" scenario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8"/>
  <sheetViews>
    <sheetView workbookViewId="0"/>
  </sheetViews>
  <sheetFormatPr defaultRowHeight="12.75" x14ac:dyDescent="0.2"/>
  <cols>
    <col min="1" max="1" width="34.28515625" style="12" customWidth="1"/>
    <col min="2" max="12" width="7.7109375" style="12" customWidth="1"/>
    <col min="13" max="17" width="9" style="12" customWidth="1"/>
    <col min="18" max="18" width="10.7109375" style="12" customWidth="1"/>
    <col min="19" max="20" width="9" style="12" customWidth="1"/>
    <col min="21" max="21" width="7.7109375" style="16" customWidth="1"/>
    <col min="22" max="22" width="9.28515625" style="16" customWidth="1"/>
    <col min="23" max="23" width="11" style="16" customWidth="1"/>
    <col min="24" max="38" width="7.85546875" style="16" customWidth="1"/>
    <col min="39" max="39" width="9.140625" style="16"/>
    <col min="40" max="40" width="4.140625" style="16" customWidth="1"/>
    <col min="41" max="256" width="9.140625" style="16"/>
    <col min="257" max="257" width="34.28515625" style="16" customWidth="1"/>
    <col min="258" max="268" width="7.7109375" style="16" customWidth="1"/>
    <col min="269" max="273" width="9" style="16" customWidth="1"/>
    <col min="274" max="274" width="10.7109375" style="16" customWidth="1"/>
    <col min="275" max="276" width="9" style="16" customWidth="1"/>
    <col min="277" max="277" width="7.7109375" style="16" customWidth="1"/>
    <col min="278" max="278" width="9.28515625" style="16" customWidth="1"/>
    <col min="279" max="279" width="11" style="16" customWidth="1"/>
    <col min="280" max="294" width="7.85546875" style="16" customWidth="1"/>
    <col min="295" max="295" width="9.140625" style="16"/>
    <col min="296" max="296" width="4.140625" style="16" customWidth="1"/>
    <col min="297" max="512" width="9.140625" style="16"/>
    <col min="513" max="513" width="34.28515625" style="16" customWidth="1"/>
    <col min="514" max="524" width="7.7109375" style="16" customWidth="1"/>
    <col min="525" max="529" width="9" style="16" customWidth="1"/>
    <col min="530" max="530" width="10.7109375" style="16" customWidth="1"/>
    <col min="531" max="532" width="9" style="16" customWidth="1"/>
    <col min="533" max="533" width="7.7109375" style="16" customWidth="1"/>
    <col min="534" max="534" width="9.28515625" style="16" customWidth="1"/>
    <col min="535" max="535" width="11" style="16" customWidth="1"/>
    <col min="536" max="550" width="7.85546875" style="16" customWidth="1"/>
    <col min="551" max="551" width="9.140625" style="16"/>
    <col min="552" max="552" width="4.140625" style="16" customWidth="1"/>
    <col min="553" max="768" width="9.140625" style="16"/>
    <col min="769" max="769" width="34.28515625" style="16" customWidth="1"/>
    <col min="770" max="780" width="7.7109375" style="16" customWidth="1"/>
    <col min="781" max="785" width="9" style="16" customWidth="1"/>
    <col min="786" max="786" width="10.7109375" style="16" customWidth="1"/>
    <col min="787" max="788" width="9" style="16" customWidth="1"/>
    <col min="789" max="789" width="7.7109375" style="16" customWidth="1"/>
    <col min="790" max="790" width="9.28515625" style="16" customWidth="1"/>
    <col min="791" max="791" width="11" style="16" customWidth="1"/>
    <col min="792" max="806" width="7.85546875" style="16" customWidth="1"/>
    <col min="807" max="807" width="9.140625" style="16"/>
    <col min="808" max="808" width="4.140625" style="16" customWidth="1"/>
    <col min="809" max="1024" width="9.140625" style="16"/>
    <col min="1025" max="1025" width="34.28515625" style="16" customWidth="1"/>
    <col min="1026" max="1036" width="7.7109375" style="16" customWidth="1"/>
    <col min="1037" max="1041" width="9" style="16" customWidth="1"/>
    <col min="1042" max="1042" width="10.7109375" style="16" customWidth="1"/>
    <col min="1043" max="1044" width="9" style="16" customWidth="1"/>
    <col min="1045" max="1045" width="7.7109375" style="16" customWidth="1"/>
    <col min="1046" max="1046" width="9.28515625" style="16" customWidth="1"/>
    <col min="1047" max="1047" width="11" style="16" customWidth="1"/>
    <col min="1048" max="1062" width="7.85546875" style="16" customWidth="1"/>
    <col min="1063" max="1063" width="9.140625" style="16"/>
    <col min="1064" max="1064" width="4.140625" style="16" customWidth="1"/>
    <col min="1065" max="1280" width="9.140625" style="16"/>
    <col min="1281" max="1281" width="34.28515625" style="16" customWidth="1"/>
    <col min="1282" max="1292" width="7.7109375" style="16" customWidth="1"/>
    <col min="1293" max="1297" width="9" style="16" customWidth="1"/>
    <col min="1298" max="1298" width="10.7109375" style="16" customWidth="1"/>
    <col min="1299" max="1300" width="9" style="16" customWidth="1"/>
    <col min="1301" max="1301" width="7.7109375" style="16" customWidth="1"/>
    <col min="1302" max="1302" width="9.28515625" style="16" customWidth="1"/>
    <col min="1303" max="1303" width="11" style="16" customWidth="1"/>
    <col min="1304" max="1318" width="7.85546875" style="16" customWidth="1"/>
    <col min="1319" max="1319" width="9.140625" style="16"/>
    <col min="1320" max="1320" width="4.140625" style="16" customWidth="1"/>
    <col min="1321" max="1536" width="9.140625" style="16"/>
    <col min="1537" max="1537" width="34.28515625" style="16" customWidth="1"/>
    <col min="1538" max="1548" width="7.7109375" style="16" customWidth="1"/>
    <col min="1549" max="1553" width="9" style="16" customWidth="1"/>
    <col min="1554" max="1554" width="10.7109375" style="16" customWidth="1"/>
    <col min="1555" max="1556" width="9" style="16" customWidth="1"/>
    <col min="1557" max="1557" width="7.7109375" style="16" customWidth="1"/>
    <col min="1558" max="1558" width="9.28515625" style="16" customWidth="1"/>
    <col min="1559" max="1559" width="11" style="16" customWidth="1"/>
    <col min="1560" max="1574" width="7.85546875" style="16" customWidth="1"/>
    <col min="1575" max="1575" width="9.140625" style="16"/>
    <col min="1576" max="1576" width="4.140625" style="16" customWidth="1"/>
    <col min="1577" max="1792" width="9.140625" style="16"/>
    <col min="1793" max="1793" width="34.28515625" style="16" customWidth="1"/>
    <col min="1794" max="1804" width="7.7109375" style="16" customWidth="1"/>
    <col min="1805" max="1809" width="9" style="16" customWidth="1"/>
    <col min="1810" max="1810" width="10.7109375" style="16" customWidth="1"/>
    <col min="1811" max="1812" width="9" style="16" customWidth="1"/>
    <col min="1813" max="1813" width="7.7109375" style="16" customWidth="1"/>
    <col min="1814" max="1814" width="9.28515625" style="16" customWidth="1"/>
    <col min="1815" max="1815" width="11" style="16" customWidth="1"/>
    <col min="1816" max="1830" width="7.85546875" style="16" customWidth="1"/>
    <col min="1831" max="1831" width="9.140625" style="16"/>
    <col min="1832" max="1832" width="4.140625" style="16" customWidth="1"/>
    <col min="1833" max="2048" width="9.140625" style="16"/>
    <col min="2049" max="2049" width="34.28515625" style="16" customWidth="1"/>
    <col min="2050" max="2060" width="7.7109375" style="16" customWidth="1"/>
    <col min="2061" max="2065" width="9" style="16" customWidth="1"/>
    <col min="2066" max="2066" width="10.7109375" style="16" customWidth="1"/>
    <col min="2067" max="2068" width="9" style="16" customWidth="1"/>
    <col min="2069" max="2069" width="7.7109375" style="16" customWidth="1"/>
    <col min="2070" max="2070" width="9.28515625" style="16" customWidth="1"/>
    <col min="2071" max="2071" width="11" style="16" customWidth="1"/>
    <col min="2072" max="2086" width="7.85546875" style="16" customWidth="1"/>
    <col min="2087" max="2087" width="9.140625" style="16"/>
    <col min="2088" max="2088" width="4.140625" style="16" customWidth="1"/>
    <col min="2089" max="2304" width="9.140625" style="16"/>
    <col min="2305" max="2305" width="34.28515625" style="16" customWidth="1"/>
    <col min="2306" max="2316" width="7.7109375" style="16" customWidth="1"/>
    <col min="2317" max="2321" width="9" style="16" customWidth="1"/>
    <col min="2322" max="2322" width="10.7109375" style="16" customWidth="1"/>
    <col min="2323" max="2324" width="9" style="16" customWidth="1"/>
    <col min="2325" max="2325" width="7.7109375" style="16" customWidth="1"/>
    <col min="2326" max="2326" width="9.28515625" style="16" customWidth="1"/>
    <col min="2327" max="2327" width="11" style="16" customWidth="1"/>
    <col min="2328" max="2342" width="7.85546875" style="16" customWidth="1"/>
    <col min="2343" max="2343" width="9.140625" style="16"/>
    <col min="2344" max="2344" width="4.140625" style="16" customWidth="1"/>
    <col min="2345" max="2560" width="9.140625" style="16"/>
    <col min="2561" max="2561" width="34.28515625" style="16" customWidth="1"/>
    <col min="2562" max="2572" width="7.7109375" style="16" customWidth="1"/>
    <col min="2573" max="2577" width="9" style="16" customWidth="1"/>
    <col min="2578" max="2578" width="10.7109375" style="16" customWidth="1"/>
    <col min="2579" max="2580" width="9" style="16" customWidth="1"/>
    <col min="2581" max="2581" width="7.7109375" style="16" customWidth="1"/>
    <col min="2582" max="2582" width="9.28515625" style="16" customWidth="1"/>
    <col min="2583" max="2583" width="11" style="16" customWidth="1"/>
    <col min="2584" max="2598" width="7.85546875" style="16" customWidth="1"/>
    <col min="2599" max="2599" width="9.140625" style="16"/>
    <col min="2600" max="2600" width="4.140625" style="16" customWidth="1"/>
    <col min="2601" max="2816" width="9.140625" style="16"/>
    <col min="2817" max="2817" width="34.28515625" style="16" customWidth="1"/>
    <col min="2818" max="2828" width="7.7109375" style="16" customWidth="1"/>
    <col min="2829" max="2833" width="9" style="16" customWidth="1"/>
    <col min="2834" max="2834" width="10.7109375" style="16" customWidth="1"/>
    <col min="2835" max="2836" width="9" style="16" customWidth="1"/>
    <col min="2837" max="2837" width="7.7109375" style="16" customWidth="1"/>
    <col min="2838" max="2838" width="9.28515625" style="16" customWidth="1"/>
    <col min="2839" max="2839" width="11" style="16" customWidth="1"/>
    <col min="2840" max="2854" width="7.85546875" style="16" customWidth="1"/>
    <col min="2855" max="2855" width="9.140625" style="16"/>
    <col min="2856" max="2856" width="4.140625" style="16" customWidth="1"/>
    <col min="2857" max="3072" width="9.140625" style="16"/>
    <col min="3073" max="3073" width="34.28515625" style="16" customWidth="1"/>
    <col min="3074" max="3084" width="7.7109375" style="16" customWidth="1"/>
    <col min="3085" max="3089" width="9" style="16" customWidth="1"/>
    <col min="3090" max="3090" width="10.7109375" style="16" customWidth="1"/>
    <col min="3091" max="3092" width="9" style="16" customWidth="1"/>
    <col min="3093" max="3093" width="7.7109375" style="16" customWidth="1"/>
    <col min="3094" max="3094" width="9.28515625" style="16" customWidth="1"/>
    <col min="3095" max="3095" width="11" style="16" customWidth="1"/>
    <col min="3096" max="3110" width="7.85546875" style="16" customWidth="1"/>
    <col min="3111" max="3111" width="9.140625" style="16"/>
    <col min="3112" max="3112" width="4.140625" style="16" customWidth="1"/>
    <col min="3113" max="3328" width="9.140625" style="16"/>
    <col min="3329" max="3329" width="34.28515625" style="16" customWidth="1"/>
    <col min="3330" max="3340" width="7.7109375" style="16" customWidth="1"/>
    <col min="3341" max="3345" width="9" style="16" customWidth="1"/>
    <col min="3346" max="3346" width="10.7109375" style="16" customWidth="1"/>
    <col min="3347" max="3348" width="9" style="16" customWidth="1"/>
    <col min="3349" max="3349" width="7.7109375" style="16" customWidth="1"/>
    <col min="3350" max="3350" width="9.28515625" style="16" customWidth="1"/>
    <col min="3351" max="3351" width="11" style="16" customWidth="1"/>
    <col min="3352" max="3366" width="7.85546875" style="16" customWidth="1"/>
    <col min="3367" max="3367" width="9.140625" style="16"/>
    <col min="3368" max="3368" width="4.140625" style="16" customWidth="1"/>
    <col min="3369" max="3584" width="9.140625" style="16"/>
    <col min="3585" max="3585" width="34.28515625" style="16" customWidth="1"/>
    <col min="3586" max="3596" width="7.7109375" style="16" customWidth="1"/>
    <col min="3597" max="3601" width="9" style="16" customWidth="1"/>
    <col min="3602" max="3602" width="10.7109375" style="16" customWidth="1"/>
    <col min="3603" max="3604" width="9" style="16" customWidth="1"/>
    <col min="3605" max="3605" width="7.7109375" style="16" customWidth="1"/>
    <col min="3606" max="3606" width="9.28515625" style="16" customWidth="1"/>
    <col min="3607" max="3607" width="11" style="16" customWidth="1"/>
    <col min="3608" max="3622" width="7.85546875" style="16" customWidth="1"/>
    <col min="3623" max="3623" width="9.140625" style="16"/>
    <col min="3624" max="3624" width="4.140625" style="16" customWidth="1"/>
    <col min="3625" max="3840" width="9.140625" style="16"/>
    <col min="3841" max="3841" width="34.28515625" style="16" customWidth="1"/>
    <col min="3842" max="3852" width="7.7109375" style="16" customWidth="1"/>
    <col min="3853" max="3857" width="9" style="16" customWidth="1"/>
    <col min="3858" max="3858" width="10.7109375" style="16" customWidth="1"/>
    <col min="3859" max="3860" width="9" style="16" customWidth="1"/>
    <col min="3861" max="3861" width="7.7109375" style="16" customWidth="1"/>
    <col min="3862" max="3862" width="9.28515625" style="16" customWidth="1"/>
    <col min="3863" max="3863" width="11" style="16" customWidth="1"/>
    <col min="3864" max="3878" width="7.85546875" style="16" customWidth="1"/>
    <col min="3879" max="3879" width="9.140625" style="16"/>
    <col min="3880" max="3880" width="4.140625" style="16" customWidth="1"/>
    <col min="3881" max="4096" width="9.140625" style="16"/>
    <col min="4097" max="4097" width="34.28515625" style="16" customWidth="1"/>
    <col min="4098" max="4108" width="7.7109375" style="16" customWidth="1"/>
    <col min="4109" max="4113" width="9" style="16" customWidth="1"/>
    <col min="4114" max="4114" width="10.7109375" style="16" customWidth="1"/>
    <col min="4115" max="4116" width="9" style="16" customWidth="1"/>
    <col min="4117" max="4117" width="7.7109375" style="16" customWidth="1"/>
    <col min="4118" max="4118" width="9.28515625" style="16" customWidth="1"/>
    <col min="4119" max="4119" width="11" style="16" customWidth="1"/>
    <col min="4120" max="4134" width="7.85546875" style="16" customWidth="1"/>
    <col min="4135" max="4135" width="9.140625" style="16"/>
    <col min="4136" max="4136" width="4.140625" style="16" customWidth="1"/>
    <col min="4137" max="4352" width="9.140625" style="16"/>
    <col min="4353" max="4353" width="34.28515625" style="16" customWidth="1"/>
    <col min="4354" max="4364" width="7.7109375" style="16" customWidth="1"/>
    <col min="4365" max="4369" width="9" style="16" customWidth="1"/>
    <col min="4370" max="4370" width="10.7109375" style="16" customWidth="1"/>
    <col min="4371" max="4372" width="9" style="16" customWidth="1"/>
    <col min="4373" max="4373" width="7.7109375" style="16" customWidth="1"/>
    <col min="4374" max="4374" width="9.28515625" style="16" customWidth="1"/>
    <col min="4375" max="4375" width="11" style="16" customWidth="1"/>
    <col min="4376" max="4390" width="7.85546875" style="16" customWidth="1"/>
    <col min="4391" max="4391" width="9.140625" style="16"/>
    <col min="4392" max="4392" width="4.140625" style="16" customWidth="1"/>
    <col min="4393" max="4608" width="9.140625" style="16"/>
    <col min="4609" max="4609" width="34.28515625" style="16" customWidth="1"/>
    <col min="4610" max="4620" width="7.7109375" style="16" customWidth="1"/>
    <col min="4621" max="4625" width="9" style="16" customWidth="1"/>
    <col min="4626" max="4626" width="10.7109375" style="16" customWidth="1"/>
    <col min="4627" max="4628" width="9" style="16" customWidth="1"/>
    <col min="4629" max="4629" width="7.7109375" style="16" customWidth="1"/>
    <col min="4630" max="4630" width="9.28515625" style="16" customWidth="1"/>
    <col min="4631" max="4631" width="11" style="16" customWidth="1"/>
    <col min="4632" max="4646" width="7.85546875" style="16" customWidth="1"/>
    <col min="4647" max="4647" width="9.140625" style="16"/>
    <col min="4648" max="4648" width="4.140625" style="16" customWidth="1"/>
    <col min="4649" max="4864" width="9.140625" style="16"/>
    <col min="4865" max="4865" width="34.28515625" style="16" customWidth="1"/>
    <col min="4866" max="4876" width="7.7109375" style="16" customWidth="1"/>
    <col min="4877" max="4881" width="9" style="16" customWidth="1"/>
    <col min="4882" max="4882" width="10.7109375" style="16" customWidth="1"/>
    <col min="4883" max="4884" width="9" style="16" customWidth="1"/>
    <col min="4885" max="4885" width="7.7109375" style="16" customWidth="1"/>
    <col min="4886" max="4886" width="9.28515625" style="16" customWidth="1"/>
    <col min="4887" max="4887" width="11" style="16" customWidth="1"/>
    <col min="4888" max="4902" width="7.85546875" style="16" customWidth="1"/>
    <col min="4903" max="4903" width="9.140625" style="16"/>
    <col min="4904" max="4904" width="4.140625" style="16" customWidth="1"/>
    <col min="4905" max="5120" width="9.140625" style="16"/>
    <col min="5121" max="5121" width="34.28515625" style="16" customWidth="1"/>
    <col min="5122" max="5132" width="7.7109375" style="16" customWidth="1"/>
    <col min="5133" max="5137" width="9" style="16" customWidth="1"/>
    <col min="5138" max="5138" width="10.7109375" style="16" customWidth="1"/>
    <col min="5139" max="5140" width="9" style="16" customWidth="1"/>
    <col min="5141" max="5141" width="7.7109375" style="16" customWidth="1"/>
    <col min="5142" max="5142" width="9.28515625" style="16" customWidth="1"/>
    <col min="5143" max="5143" width="11" style="16" customWidth="1"/>
    <col min="5144" max="5158" width="7.85546875" style="16" customWidth="1"/>
    <col min="5159" max="5159" width="9.140625" style="16"/>
    <col min="5160" max="5160" width="4.140625" style="16" customWidth="1"/>
    <col min="5161" max="5376" width="9.140625" style="16"/>
    <col min="5377" max="5377" width="34.28515625" style="16" customWidth="1"/>
    <col min="5378" max="5388" width="7.7109375" style="16" customWidth="1"/>
    <col min="5389" max="5393" width="9" style="16" customWidth="1"/>
    <col min="5394" max="5394" width="10.7109375" style="16" customWidth="1"/>
    <col min="5395" max="5396" width="9" style="16" customWidth="1"/>
    <col min="5397" max="5397" width="7.7109375" style="16" customWidth="1"/>
    <col min="5398" max="5398" width="9.28515625" style="16" customWidth="1"/>
    <col min="5399" max="5399" width="11" style="16" customWidth="1"/>
    <col min="5400" max="5414" width="7.85546875" style="16" customWidth="1"/>
    <col min="5415" max="5415" width="9.140625" style="16"/>
    <col min="5416" max="5416" width="4.140625" style="16" customWidth="1"/>
    <col min="5417" max="5632" width="9.140625" style="16"/>
    <col min="5633" max="5633" width="34.28515625" style="16" customWidth="1"/>
    <col min="5634" max="5644" width="7.7109375" style="16" customWidth="1"/>
    <col min="5645" max="5649" width="9" style="16" customWidth="1"/>
    <col min="5650" max="5650" width="10.7109375" style="16" customWidth="1"/>
    <col min="5651" max="5652" width="9" style="16" customWidth="1"/>
    <col min="5653" max="5653" width="7.7109375" style="16" customWidth="1"/>
    <col min="5654" max="5654" width="9.28515625" style="16" customWidth="1"/>
    <col min="5655" max="5655" width="11" style="16" customWidth="1"/>
    <col min="5656" max="5670" width="7.85546875" style="16" customWidth="1"/>
    <col min="5671" max="5671" width="9.140625" style="16"/>
    <col min="5672" max="5672" width="4.140625" style="16" customWidth="1"/>
    <col min="5673" max="5888" width="9.140625" style="16"/>
    <col min="5889" max="5889" width="34.28515625" style="16" customWidth="1"/>
    <col min="5890" max="5900" width="7.7109375" style="16" customWidth="1"/>
    <col min="5901" max="5905" width="9" style="16" customWidth="1"/>
    <col min="5906" max="5906" width="10.7109375" style="16" customWidth="1"/>
    <col min="5907" max="5908" width="9" style="16" customWidth="1"/>
    <col min="5909" max="5909" width="7.7109375" style="16" customWidth="1"/>
    <col min="5910" max="5910" width="9.28515625" style="16" customWidth="1"/>
    <col min="5911" max="5911" width="11" style="16" customWidth="1"/>
    <col min="5912" max="5926" width="7.85546875" style="16" customWidth="1"/>
    <col min="5927" max="5927" width="9.140625" style="16"/>
    <col min="5928" max="5928" width="4.140625" style="16" customWidth="1"/>
    <col min="5929" max="6144" width="9.140625" style="16"/>
    <col min="6145" max="6145" width="34.28515625" style="16" customWidth="1"/>
    <col min="6146" max="6156" width="7.7109375" style="16" customWidth="1"/>
    <col min="6157" max="6161" width="9" style="16" customWidth="1"/>
    <col min="6162" max="6162" width="10.7109375" style="16" customWidth="1"/>
    <col min="6163" max="6164" width="9" style="16" customWidth="1"/>
    <col min="6165" max="6165" width="7.7109375" style="16" customWidth="1"/>
    <col min="6166" max="6166" width="9.28515625" style="16" customWidth="1"/>
    <col min="6167" max="6167" width="11" style="16" customWidth="1"/>
    <col min="6168" max="6182" width="7.85546875" style="16" customWidth="1"/>
    <col min="6183" max="6183" width="9.140625" style="16"/>
    <col min="6184" max="6184" width="4.140625" style="16" customWidth="1"/>
    <col min="6185" max="6400" width="9.140625" style="16"/>
    <col min="6401" max="6401" width="34.28515625" style="16" customWidth="1"/>
    <col min="6402" max="6412" width="7.7109375" style="16" customWidth="1"/>
    <col min="6413" max="6417" width="9" style="16" customWidth="1"/>
    <col min="6418" max="6418" width="10.7109375" style="16" customWidth="1"/>
    <col min="6419" max="6420" width="9" style="16" customWidth="1"/>
    <col min="6421" max="6421" width="7.7109375" style="16" customWidth="1"/>
    <col min="6422" max="6422" width="9.28515625" style="16" customWidth="1"/>
    <col min="6423" max="6423" width="11" style="16" customWidth="1"/>
    <col min="6424" max="6438" width="7.85546875" style="16" customWidth="1"/>
    <col min="6439" max="6439" width="9.140625" style="16"/>
    <col min="6440" max="6440" width="4.140625" style="16" customWidth="1"/>
    <col min="6441" max="6656" width="9.140625" style="16"/>
    <col min="6657" max="6657" width="34.28515625" style="16" customWidth="1"/>
    <col min="6658" max="6668" width="7.7109375" style="16" customWidth="1"/>
    <col min="6669" max="6673" width="9" style="16" customWidth="1"/>
    <col min="6674" max="6674" width="10.7109375" style="16" customWidth="1"/>
    <col min="6675" max="6676" width="9" style="16" customWidth="1"/>
    <col min="6677" max="6677" width="7.7109375" style="16" customWidth="1"/>
    <col min="6678" max="6678" width="9.28515625" style="16" customWidth="1"/>
    <col min="6679" max="6679" width="11" style="16" customWidth="1"/>
    <col min="6680" max="6694" width="7.85546875" style="16" customWidth="1"/>
    <col min="6695" max="6695" width="9.140625" style="16"/>
    <col min="6696" max="6696" width="4.140625" style="16" customWidth="1"/>
    <col min="6697" max="6912" width="9.140625" style="16"/>
    <col min="6913" max="6913" width="34.28515625" style="16" customWidth="1"/>
    <col min="6914" max="6924" width="7.7109375" style="16" customWidth="1"/>
    <col min="6925" max="6929" width="9" style="16" customWidth="1"/>
    <col min="6930" max="6930" width="10.7109375" style="16" customWidth="1"/>
    <col min="6931" max="6932" width="9" style="16" customWidth="1"/>
    <col min="6933" max="6933" width="7.7109375" style="16" customWidth="1"/>
    <col min="6934" max="6934" width="9.28515625" style="16" customWidth="1"/>
    <col min="6935" max="6935" width="11" style="16" customWidth="1"/>
    <col min="6936" max="6950" width="7.85546875" style="16" customWidth="1"/>
    <col min="6951" max="6951" width="9.140625" style="16"/>
    <col min="6952" max="6952" width="4.140625" style="16" customWidth="1"/>
    <col min="6953" max="7168" width="9.140625" style="16"/>
    <col min="7169" max="7169" width="34.28515625" style="16" customWidth="1"/>
    <col min="7170" max="7180" width="7.7109375" style="16" customWidth="1"/>
    <col min="7181" max="7185" width="9" style="16" customWidth="1"/>
    <col min="7186" max="7186" width="10.7109375" style="16" customWidth="1"/>
    <col min="7187" max="7188" width="9" style="16" customWidth="1"/>
    <col min="7189" max="7189" width="7.7109375" style="16" customWidth="1"/>
    <col min="7190" max="7190" width="9.28515625" style="16" customWidth="1"/>
    <col min="7191" max="7191" width="11" style="16" customWidth="1"/>
    <col min="7192" max="7206" width="7.85546875" style="16" customWidth="1"/>
    <col min="7207" max="7207" width="9.140625" style="16"/>
    <col min="7208" max="7208" width="4.140625" style="16" customWidth="1"/>
    <col min="7209" max="7424" width="9.140625" style="16"/>
    <col min="7425" max="7425" width="34.28515625" style="16" customWidth="1"/>
    <col min="7426" max="7436" width="7.7109375" style="16" customWidth="1"/>
    <col min="7437" max="7441" width="9" style="16" customWidth="1"/>
    <col min="7442" max="7442" width="10.7109375" style="16" customWidth="1"/>
    <col min="7443" max="7444" width="9" style="16" customWidth="1"/>
    <col min="7445" max="7445" width="7.7109375" style="16" customWidth="1"/>
    <col min="7446" max="7446" width="9.28515625" style="16" customWidth="1"/>
    <col min="7447" max="7447" width="11" style="16" customWidth="1"/>
    <col min="7448" max="7462" width="7.85546875" style="16" customWidth="1"/>
    <col min="7463" max="7463" width="9.140625" style="16"/>
    <col min="7464" max="7464" width="4.140625" style="16" customWidth="1"/>
    <col min="7465" max="7680" width="9.140625" style="16"/>
    <col min="7681" max="7681" width="34.28515625" style="16" customWidth="1"/>
    <col min="7682" max="7692" width="7.7109375" style="16" customWidth="1"/>
    <col min="7693" max="7697" width="9" style="16" customWidth="1"/>
    <col min="7698" max="7698" width="10.7109375" style="16" customWidth="1"/>
    <col min="7699" max="7700" width="9" style="16" customWidth="1"/>
    <col min="7701" max="7701" width="7.7109375" style="16" customWidth="1"/>
    <col min="7702" max="7702" width="9.28515625" style="16" customWidth="1"/>
    <col min="7703" max="7703" width="11" style="16" customWidth="1"/>
    <col min="7704" max="7718" width="7.85546875" style="16" customWidth="1"/>
    <col min="7719" max="7719" width="9.140625" style="16"/>
    <col min="7720" max="7720" width="4.140625" style="16" customWidth="1"/>
    <col min="7721" max="7936" width="9.140625" style="16"/>
    <col min="7937" max="7937" width="34.28515625" style="16" customWidth="1"/>
    <col min="7938" max="7948" width="7.7109375" style="16" customWidth="1"/>
    <col min="7949" max="7953" width="9" style="16" customWidth="1"/>
    <col min="7954" max="7954" width="10.7109375" style="16" customWidth="1"/>
    <col min="7955" max="7956" width="9" style="16" customWidth="1"/>
    <col min="7957" max="7957" width="7.7109375" style="16" customWidth="1"/>
    <col min="7958" max="7958" width="9.28515625" style="16" customWidth="1"/>
    <col min="7959" max="7959" width="11" style="16" customWidth="1"/>
    <col min="7960" max="7974" width="7.85546875" style="16" customWidth="1"/>
    <col min="7975" max="7975" width="9.140625" style="16"/>
    <col min="7976" max="7976" width="4.140625" style="16" customWidth="1"/>
    <col min="7977" max="8192" width="9.140625" style="16"/>
    <col min="8193" max="8193" width="34.28515625" style="16" customWidth="1"/>
    <col min="8194" max="8204" width="7.7109375" style="16" customWidth="1"/>
    <col min="8205" max="8209" width="9" style="16" customWidth="1"/>
    <col min="8210" max="8210" width="10.7109375" style="16" customWidth="1"/>
    <col min="8211" max="8212" width="9" style="16" customWidth="1"/>
    <col min="8213" max="8213" width="7.7109375" style="16" customWidth="1"/>
    <col min="8214" max="8214" width="9.28515625" style="16" customWidth="1"/>
    <col min="8215" max="8215" width="11" style="16" customWidth="1"/>
    <col min="8216" max="8230" width="7.85546875" style="16" customWidth="1"/>
    <col min="8231" max="8231" width="9.140625" style="16"/>
    <col min="8232" max="8232" width="4.140625" style="16" customWidth="1"/>
    <col min="8233" max="8448" width="9.140625" style="16"/>
    <col min="8449" max="8449" width="34.28515625" style="16" customWidth="1"/>
    <col min="8450" max="8460" width="7.7109375" style="16" customWidth="1"/>
    <col min="8461" max="8465" width="9" style="16" customWidth="1"/>
    <col min="8466" max="8466" width="10.7109375" style="16" customWidth="1"/>
    <col min="8467" max="8468" width="9" style="16" customWidth="1"/>
    <col min="8469" max="8469" width="7.7109375" style="16" customWidth="1"/>
    <col min="8470" max="8470" width="9.28515625" style="16" customWidth="1"/>
    <col min="8471" max="8471" width="11" style="16" customWidth="1"/>
    <col min="8472" max="8486" width="7.85546875" style="16" customWidth="1"/>
    <col min="8487" max="8487" width="9.140625" style="16"/>
    <col min="8488" max="8488" width="4.140625" style="16" customWidth="1"/>
    <col min="8489" max="8704" width="9.140625" style="16"/>
    <col min="8705" max="8705" width="34.28515625" style="16" customWidth="1"/>
    <col min="8706" max="8716" width="7.7109375" style="16" customWidth="1"/>
    <col min="8717" max="8721" width="9" style="16" customWidth="1"/>
    <col min="8722" max="8722" width="10.7109375" style="16" customWidth="1"/>
    <col min="8723" max="8724" width="9" style="16" customWidth="1"/>
    <col min="8725" max="8725" width="7.7109375" style="16" customWidth="1"/>
    <col min="8726" max="8726" width="9.28515625" style="16" customWidth="1"/>
    <col min="8727" max="8727" width="11" style="16" customWidth="1"/>
    <col min="8728" max="8742" width="7.85546875" style="16" customWidth="1"/>
    <col min="8743" max="8743" width="9.140625" style="16"/>
    <col min="8744" max="8744" width="4.140625" style="16" customWidth="1"/>
    <col min="8745" max="8960" width="9.140625" style="16"/>
    <col min="8961" max="8961" width="34.28515625" style="16" customWidth="1"/>
    <col min="8962" max="8972" width="7.7109375" style="16" customWidth="1"/>
    <col min="8973" max="8977" width="9" style="16" customWidth="1"/>
    <col min="8978" max="8978" width="10.7109375" style="16" customWidth="1"/>
    <col min="8979" max="8980" width="9" style="16" customWidth="1"/>
    <col min="8981" max="8981" width="7.7109375" style="16" customWidth="1"/>
    <col min="8982" max="8982" width="9.28515625" style="16" customWidth="1"/>
    <col min="8983" max="8983" width="11" style="16" customWidth="1"/>
    <col min="8984" max="8998" width="7.85546875" style="16" customWidth="1"/>
    <col min="8999" max="8999" width="9.140625" style="16"/>
    <col min="9000" max="9000" width="4.140625" style="16" customWidth="1"/>
    <col min="9001" max="9216" width="9.140625" style="16"/>
    <col min="9217" max="9217" width="34.28515625" style="16" customWidth="1"/>
    <col min="9218" max="9228" width="7.7109375" style="16" customWidth="1"/>
    <col min="9229" max="9233" width="9" style="16" customWidth="1"/>
    <col min="9234" max="9234" width="10.7109375" style="16" customWidth="1"/>
    <col min="9235" max="9236" width="9" style="16" customWidth="1"/>
    <col min="9237" max="9237" width="7.7109375" style="16" customWidth="1"/>
    <col min="9238" max="9238" width="9.28515625" style="16" customWidth="1"/>
    <col min="9239" max="9239" width="11" style="16" customWidth="1"/>
    <col min="9240" max="9254" width="7.85546875" style="16" customWidth="1"/>
    <col min="9255" max="9255" width="9.140625" style="16"/>
    <col min="9256" max="9256" width="4.140625" style="16" customWidth="1"/>
    <col min="9257" max="9472" width="9.140625" style="16"/>
    <col min="9473" max="9473" width="34.28515625" style="16" customWidth="1"/>
    <col min="9474" max="9484" width="7.7109375" style="16" customWidth="1"/>
    <col min="9485" max="9489" width="9" style="16" customWidth="1"/>
    <col min="9490" max="9490" width="10.7109375" style="16" customWidth="1"/>
    <col min="9491" max="9492" width="9" style="16" customWidth="1"/>
    <col min="9493" max="9493" width="7.7109375" style="16" customWidth="1"/>
    <col min="9494" max="9494" width="9.28515625" style="16" customWidth="1"/>
    <col min="9495" max="9495" width="11" style="16" customWidth="1"/>
    <col min="9496" max="9510" width="7.85546875" style="16" customWidth="1"/>
    <col min="9511" max="9511" width="9.140625" style="16"/>
    <col min="9512" max="9512" width="4.140625" style="16" customWidth="1"/>
    <col min="9513" max="9728" width="9.140625" style="16"/>
    <col min="9729" max="9729" width="34.28515625" style="16" customWidth="1"/>
    <col min="9730" max="9740" width="7.7109375" style="16" customWidth="1"/>
    <col min="9741" max="9745" width="9" style="16" customWidth="1"/>
    <col min="9746" max="9746" width="10.7109375" style="16" customWidth="1"/>
    <col min="9747" max="9748" width="9" style="16" customWidth="1"/>
    <col min="9749" max="9749" width="7.7109375" style="16" customWidth="1"/>
    <col min="9750" max="9750" width="9.28515625" style="16" customWidth="1"/>
    <col min="9751" max="9751" width="11" style="16" customWidth="1"/>
    <col min="9752" max="9766" width="7.85546875" style="16" customWidth="1"/>
    <col min="9767" max="9767" width="9.140625" style="16"/>
    <col min="9768" max="9768" width="4.140625" style="16" customWidth="1"/>
    <col min="9769" max="9984" width="9.140625" style="16"/>
    <col min="9985" max="9985" width="34.28515625" style="16" customWidth="1"/>
    <col min="9986" max="9996" width="7.7109375" style="16" customWidth="1"/>
    <col min="9997" max="10001" width="9" style="16" customWidth="1"/>
    <col min="10002" max="10002" width="10.7109375" style="16" customWidth="1"/>
    <col min="10003" max="10004" width="9" style="16" customWidth="1"/>
    <col min="10005" max="10005" width="7.7109375" style="16" customWidth="1"/>
    <col min="10006" max="10006" width="9.28515625" style="16" customWidth="1"/>
    <col min="10007" max="10007" width="11" style="16" customWidth="1"/>
    <col min="10008" max="10022" width="7.85546875" style="16" customWidth="1"/>
    <col min="10023" max="10023" width="9.140625" style="16"/>
    <col min="10024" max="10024" width="4.140625" style="16" customWidth="1"/>
    <col min="10025" max="10240" width="9.140625" style="16"/>
    <col min="10241" max="10241" width="34.28515625" style="16" customWidth="1"/>
    <col min="10242" max="10252" width="7.7109375" style="16" customWidth="1"/>
    <col min="10253" max="10257" width="9" style="16" customWidth="1"/>
    <col min="10258" max="10258" width="10.7109375" style="16" customWidth="1"/>
    <col min="10259" max="10260" width="9" style="16" customWidth="1"/>
    <col min="10261" max="10261" width="7.7109375" style="16" customWidth="1"/>
    <col min="10262" max="10262" width="9.28515625" style="16" customWidth="1"/>
    <col min="10263" max="10263" width="11" style="16" customWidth="1"/>
    <col min="10264" max="10278" width="7.85546875" style="16" customWidth="1"/>
    <col min="10279" max="10279" width="9.140625" style="16"/>
    <col min="10280" max="10280" width="4.140625" style="16" customWidth="1"/>
    <col min="10281" max="10496" width="9.140625" style="16"/>
    <col min="10497" max="10497" width="34.28515625" style="16" customWidth="1"/>
    <col min="10498" max="10508" width="7.7109375" style="16" customWidth="1"/>
    <col min="10509" max="10513" width="9" style="16" customWidth="1"/>
    <col min="10514" max="10514" width="10.7109375" style="16" customWidth="1"/>
    <col min="10515" max="10516" width="9" style="16" customWidth="1"/>
    <col min="10517" max="10517" width="7.7109375" style="16" customWidth="1"/>
    <col min="10518" max="10518" width="9.28515625" style="16" customWidth="1"/>
    <col min="10519" max="10519" width="11" style="16" customWidth="1"/>
    <col min="10520" max="10534" width="7.85546875" style="16" customWidth="1"/>
    <col min="10535" max="10535" width="9.140625" style="16"/>
    <col min="10536" max="10536" width="4.140625" style="16" customWidth="1"/>
    <col min="10537" max="10752" width="9.140625" style="16"/>
    <col min="10753" max="10753" width="34.28515625" style="16" customWidth="1"/>
    <col min="10754" max="10764" width="7.7109375" style="16" customWidth="1"/>
    <col min="10765" max="10769" width="9" style="16" customWidth="1"/>
    <col min="10770" max="10770" width="10.7109375" style="16" customWidth="1"/>
    <col min="10771" max="10772" width="9" style="16" customWidth="1"/>
    <col min="10773" max="10773" width="7.7109375" style="16" customWidth="1"/>
    <col min="10774" max="10774" width="9.28515625" style="16" customWidth="1"/>
    <col min="10775" max="10775" width="11" style="16" customWidth="1"/>
    <col min="10776" max="10790" width="7.85546875" style="16" customWidth="1"/>
    <col min="10791" max="10791" width="9.140625" style="16"/>
    <col min="10792" max="10792" width="4.140625" style="16" customWidth="1"/>
    <col min="10793" max="11008" width="9.140625" style="16"/>
    <col min="11009" max="11009" width="34.28515625" style="16" customWidth="1"/>
    <col min="11010" max="11020" width="7.7109375" style="16" customWidth="1"/>
    <col min="11021" max="11025" width="9" style="16" customWidth="1"/>
    <col min="11026" max="11026" width="10.7109375" style="16" customWidth="1"/>
    <col min="11027" max="11028" width="9" style="16" customWidth="1"/>
    <col min="11029" max="11029" width="7.7109375" style="16" customWidth="1"/>
    <col min="11030" max="11030" width="9.28515625" style="16" customWidth="1"/>
    <col min="11031" max="11031" width="11" style="16" customWidth="1"/>
    <col min="11032" max="11046" width="7.85546875" style="16" customWidth="1"/>
    <col min="11047" max="11047" width="9.140625" style="16"/>
    <col min="11048" max="11048" width="4.140625" style="16" customWidth="1"/>
    <col min="11049" max="11264" width="9.140625" style="16"/>
    <col min="11265" max="11265" width="34.28515625" style="16" customWidth="1"/>
    <col min="11266" max="11276" width="7.7109375" style="16" customWidth="1"/>
    <col min="11277" max="11281" width="9" style="16" customWidth="1"/>
    <col min="11282" max="11282" width="10.7109375" style="16" customWidth="1"/>
    <col min="11283" max="11284" width="9" style="16" customWidth="1"/>
    <col min="11285" max="11285" width="7.7109375" style="16" customWidth="1"/>
    <col min="11286" max="11286" width="9.28515625" style="16" customWidth="1"/>
    <col min="11287" max="11287" width="11" style="16" customWidth="1"/>
    <col min="11288" max="11302" width="7.85546875" style="16" customWidth="1"/>
    <col min="11303" max="11303" width="9.140625" style="16"/>
    <col min="11304" max="11304" width="4.140625" style="16" customWidth="1"/>
    <col min="11305" max="11520" width="9.140625" style="16"/>
    <col min="11521" max="11521" width="34.28515625" style="16" customWidth="1"/>
    <col min="11522" max="11532" width="7.7109375" style="16" customWidth="1"/>
    <col min="11533" max="11537" width="9" style="16" customWidth="1"/>
    <col min="11538" max="11538" width="10.7109375" style="16" customWidth="1"/>
    <col min="11539" max="11540" width="9" style="16" customWidth="1"/>
    <col min="11541" max="11541" width="7.7109375" style="16" customWidth="1"/>
    <col min="11542" max="11542" width="9.28515625" style="16" customWidth="1"/>
    <col min="11543" max="11543" width="11" style="16" customWidth="1"/>
    <col min="11544" max="11558" width="7.85546875" style="16" customWidth="1"/>
    <col min="11559" max="11559" width="9.140625" style="16"/>
    <col min="11560" max="11560" width="4.140625" style="16" customWidth="1"/>
    <col min="11561" max="11776" width="9.140625" style="16"/>
    <col min="11777" max="11777" width="34.28515625" style="16" customWidth="1"/>
    <col min="11778" max="11788" width="7.7109375" style="16" customWidth="1"/>
    <col min="11789" max="11793" width="9" style="16" customWidth="1"/>
    <col min="11794" max="11794" width="10.7109375" style="16" customWidth="1"/>
    <col min="11795" max="11796" width="9" style="16" customWidth="1"/>
    <col min="11797" max="11797" width="7.7109375" style="16" customWidth="1"/>
    <col min="11798" max="11798" width="9.28515625" style="16" customWidth="1"/>
    <col min="11799" max="11799" width="11" style="16" customWidth="1"/>
    <col min="11800" max="11814" width="7.85546875" style="16" customWidth="1"/>
    <col min="11815" max="11815" width="9.140625" style="16"/>
    <col min="11816" max="11816" width="4.140625" style="16" customWidth="1"/>
    <col min="11817" max="12032" width="9.140625" style="16"/>
    <col min="12033" max="12033" width="34.28515625" style="16" customWidth="1"/>
    <col min="12034" max="12044" width="7.7109375" style="16" customWidth="1"/>
    <col min="12045" max="12049" width="9" style="16" customWidth="1"/>
    <col min="12050" max="12050" width="10.7109375" style="16" customWidth="1"/>
    <col min="12051" max="12052" width="9" style="16" customWidth="1"/>
    <col min="12053" max="12053" width="7.7109375" style="16" customWidth="1"/>
    <col min="12054" max="12054" width="9.28515625" style="16" customWidth="1"/>
    <col min="12055" max="12055" width="11" style="16" customWidth="1"/>
    <col min="12056" max="12070" width="7.85546875" style="16" customWidth="1"/>
    <col min="12071" max="12071" width="9.140625" style="16"/>
    <col min="12072" max="12072" width="4.140625" style="16" customWidth="1"/>
    <col min="12073" max="12288" width="9.140625" style="16"/>
    <col min="12289" max="12289" width="34.28515625" style="16" customWidth="1"/>
    <col min="12290" max="12300" width="7.7109375" style="16" customWidth="1"/>
    <col min="12301" max="12305" width="9" style="16" customWidth="1"/>
    <col min="12306" max="12306" width="10.7109375" style="16" customWidth="1"/>
    <col min="12307" max="12308" width="9" style="16" customWidth="1"/>
    <col min="12309" max="12309" width="7.7109375" style="16" customWidth="1"/>
    <col min="12310" max="12310" width="9.28515625" style="16" customWidth="1"/>
    <col min="12311" max="12311" width="11" style="16" customWidth="1"/>
    <col min="12312" max="12326" width="7.85546875" style="16" customWidth="1"/>
    <col min="12327" max="12327" width="9.140625" style="16"/>
    <col min="12328" max="12328" width="4.140625" style="16" customWidth="1"/>
    <col min="12329" max="12544" width="9.140625" style="16"/>
    <col min="12545" max="12545" width="34.28515625" style="16" customWidth="1"/>
    <col min="12546" max="12556" width="7.7109375" style="16" customWidth="1"/>
    <col min="12557" max="12561" width="9" style="16" customWidth="1"/>
    <col min="12562" max="12562" width="10.7109375" style="16" customWidth="1"/>
    <col min="12563" max="12564" width="9" style="16" customWidth="1"/>
    <col min="12565" max="12565" width="7.7109375" style="16" customWidth="1"/>
    <col min="12566" max="12566" width="9.28515625" style="16" customWidth="1"/>
    <col min="12567" max="12567" width="11" style="16" customWidth="1"/>
    <col min="12568" max="12582" width="7.85546875" style="16" customWidth="1"/>
    <col min="12583" max="12583" width="9.140625" style="16"/>
    <col min="12584" max="12584" width="4.140625" style="16" customWidth="1"/>
    <col min="12585" max="12800" width="9.140625" style="16"/>
    <col min="12801" max="12801" width="34.28515625" style="16" customWidth="1"/>
    <col min="12802" max="12812" width="7.7109375" style="16" customWidth="1"/>
    <col min="12813" max="12817" width="9" style="16" customWidth="1"/>
    <col min="12818" max="12818" width="10.7109375" style="16" customWidth="1"/>
    <col min="12819" max="12820" width="9" style="16" customWidth="1"/>
    <col min="12821" max="12821" width="7.7109375" style="16" customWidth="1"/>
    <col min="12822" max="12822" width="9.28515625" style="16" customWidth="1"/>
    <col min="12823" max="12823" width="11" style="16" customWidth="1"/>
    <col min="12824" max="12838" width="7.85546875" style="16" customWidth="1"/>
    <col min="12839" max="12839" width="9.140625" style="16"/>
    <col min="12840" max="12840" width="4.140625" style="16" customWidth="1"/>
    <col min="12841" max="13056" width="9.140625" style="16"/>
    <col min="13057" max="13057" width="34.28515625" style="16" customWidth="1"/>
    <col min="13058" max="13068" width="7.7109375" style="16" customWidth="1"/>
    <col min="13069" max="13073" width="9" style="16" customWidth="1"/>
    <col min="13074" max="13074" width="10.7109375" style="16" customWidth="1"/>
    <col min="13075" max="13076" width="9" style="16" customWidth="1"/>
    <col min="13077" max="13077" width="7.7109375" style="16" customWidth="1"/>
    <col min="13078" max="13078" width="9.28515625" style="16" customWidth="1"/>
    <col min="13079" max="13079" width="11" style="16" customWidth="1"/>
    <col min="13080" max="13094" width="7.85546875" style="16" customWidth="1"/>
    <col min="13095" max="13095" width="9.140625" style="16"/>
    <col min="13096" max="13096" width="4.140625" style="16" customWidth="1"/>
    <col min="13097" max="13312" width="9.140625" style="16"/>
    <col min="13313" max="13313" width="34.28515625" style="16" customWidth="1"/>
    <col min="13314" max="13324" width="7.7109375" style="16" customWidth="1"/>
    <col min="13325" max="13329" width="9" style="16" customWidth="1"/>
    <col min="13330" max="13330" width="10.7109375" style="16" customWidth="1"/>
    <col min="13331" max="13332" width="9" style="16" customWidth="1"/>
    <col min="13333" max="13333" width="7.7109375" style="16" customWidth="1"/>
    <col min="13334" max="13334" width="9.28515625" style="16" customWidth="1"/>
    <col min="13335" max="13335" width="11" style="16" customWidth="1"/>
    <col min="13336" max="13350" width="7.85546875" style="16" customWidth="1"/>
    <col min="13351" max="13351" width="9.140625" style="16"/>
    <col min="13352" max="13352" width="4.140625" style="16" customWidth="1"/>
    <col min="13353" max="13568" width="9.140625" style="16"/>
    <col min="13569" max="13569" width="34.28515625" style="16" customWidth="1"/>
    <col min="13570" max="13580" width="7.7109375" style="16" customWidth="1"/>
    <col min="13581" max="13585" width="9" style="16" customWidth="1"/>
    <col min="13586" max="13586" width="10.7109375" style="16" customWidth="1"/>
    <col min="13587" max="13588" width="9" style="16" customWidth="1"/>
    <col min="13589" max="13589" width="7.7109375" style="16" customWidth="1"/>
    <col min="13590" max="13590" width="9.28515625" style="16" customWidth="1"/>
    <col min="13591" max="13591" width="11" style="16" customWidth="1"/>
    <col min="13592" max="13606" width="7.85546875" style="16" customWidth="1"/>
    <col min="13607" max="13607" width="9.140625" style="16"/>
    <col min="13608" max="13608" width="4.140625" style="16" customWidth="1"/>
    <col min="13609" max="13824" width="9.140625" style="16"/>
    <col min="13825" max="13825" width="34.28515625" style="16" customWidth="1"/>
    <col min="13826" max="13836" width="7.7109375" style="16" customWidth="1"/>
    <col min="13837" max="13841" width="9" style="16" customWidth="1"/>
    <col min="13842" max="13842" width="10.7109375" style="16" customWidth="1"/>
    <col min="13843" max="13844" width="9" style="16" customWidth="1"/>
    <col min="13845" max="13845" width="7.7109375" style="16" customWidth="1"/>
    <col min="13846" max="13846" width="9.28515625" style="16" customWidth="1"/>
    <col min="13847" max="13847" width="11" style="16" customWidth="1"/>
    <col min="13848" max="13862" width="7.85546875" style="16" customWidth="1"/>
    <col min="13863" max="13863" width="9.140625" style="16"/>
    <col min="13864" max="13864" width="4.140625" style="16" customWidth="1"/>
    <col min="13865" max="14080" width="9.140625" style="16"/>
    <col min="14081" max="14081" width="34.28515625" style="16" customWidth="1"/>
    <col min="14082" max="14092" width="7.7109375" style="16" customWidth="1"/>
    <col min="14093" max="14097" width="9" style="16" customWidth="1"/>
    <col min="14098" max="14098" width="10.7109375" style="16" customWidth="1"/>
    <col min="14099" max="14100" width="9" style="16" customWidth="1"/>
    <col min="14101" max="14101" width="7.7109375" style="16" customWidth="1"/>
    <col min="14102" max="14102" width="9.28515625" style="16" customWidth="1"/>
    <col min="14103" max="14103" width="11" style="16" customWidth="1"/>
    <col min="14104" max="14118" width="7.85546875" style="16" customWidth="1"/>
    <col min="14119" max="14119" width="9.140625" style="16"/>
    <col min="14120" max="14120" width="4.140625" style="16" customWidth="1"/>
    <col min="14121" max="14336" width="9.140625" style="16"/>
    <col min="14337" max="14337" width="34.28515625" style="16" customWidth="1"/>
    <col min="14338" max="14348" width="7.7109375" style="16" customWidth="1"/>
    <col min="14349" max="14353" width="9" style="16" customWidth="1"/>
    <col min="14354" max="14354" width="10.7109375" style="16" customWidth="1"/>
    <col min="14355" max="14356" width="9" style="16" customWidth="1"/>
    <col min="14357" max="14357" width="7.7109375" style="16" customWidth="1"/>
    <col min="14358" max="14358" width="9.28515625" style="16" customWidth="1"/>
    <col min="14359" max="14359" width="11" style="16" customWidth="1"/>
    <col min="14360" max="14374" width="7.85546875" style="16" customWidth="1"/>
    <col min="14375" max="14375" width="9.140625" style="16"/>
    <col min="14376" max="14376" width="4.140625" style="16" customWidth="1"/>
    <col min="14377" max="14592" width="9.140625" style="16"/>
    <col min="14593" max="14593" width="34.28515625" style="16" customWidth="1"/>
    <col min="14594" max="14604" width="7.7109375" style="16" customWidth="1"/>
    <col min="14605" max="14609" width="9" style="16" customWidth="1"/>
    <col min="14610" max="14610" width="10.7109375" style="16" customWidth="1"/>
    <col min="14611" max="14612" width="9" style="16" customWidth="1"/>
    <col min="14613" max="14613" width="7.7109375" style="16" customWidth="1"/>
    <col min="14614" max="14614" width="9.28515625" style="16" customWidth="1"/>
    <col min="14615" max="14615" width="11" style="16" customWidth="1"/>
    <col min="14616" max="14630" width="7.85546875" style="16" customWidth="1"/>
    <col min="14631" max="14631" width="9.140625" style="16"/>
    <col min="14632" max="14632" width="4.140625" style="16" customWidth="1"/>
    <col min="14633" max="14848" width="9.140625" style="16"/>
    <col min="14849" max="14849" width="34.28515625" style="16" customWidth="1"/>
    <col min="14850" max="14860" width="7.7109375" style="16" customWidth="1"/>
    <col min="14861" max="14865" width="9" style="16" customWidth="1"/>
    <col min="14866" max="14866" width="10.7109375" style="16" customWidth="1"/>
    <col min="14867" max="14868" width="9" style="16" customWidth="1"/>
    <col min="14869" max="14869" width="7.7109375" style="16" customWidth="1"/>
    <col min="14870" max="14870" width="9.28515625" style="16" customWidth="1"/>
    <col min="14871" max="14871" width="11" style="16" customWidth="1"/>
    <col min="14872" max="14886" width="7.85546875" style="16" customWidth="1"/>
    <col min="14887" max="14887" width="9.140625" style="16"/>
    <col min="14888" max="14888" width="4.140625" style="16" customWidth="1"/>
    <col min="14889" max="15104" width="9.140625" style="16"/>
    <col min="15105" max="15105" width="34.28515625" style="16" customWidth="1"/>
    <col min="15106" max="15116" width="7.7109375" style="16" customWidth="1"/>
    <col min="15117" max="15121" width="9" style="16" customWidth="1"/>
    <col min="15122" max="15122" width="10.7109375" style="16" customWidth="1"/>
    <col min="15123" max="15124" width="9" style="16" customWidth="1"/>
    <col min="15125" max="15125" width="7.7109375" style="16" customWidth="1"/>
    <col min="15126" max="15126" width="9.28515625" style="16" customWidth="1"/>
    <col min="15127" max="15127" width="11" style="16" customWidth="1"/>
    <col min="15128" max="15142" width="7.85546875" style="16" customWidth="1"/>
    <col min="15143" max="15143" width="9.140625" style="16"/>
    <col min="15144" max="15144" width="4.140625" style="16" customWidth="1"/>
    <col min="15145" max="15360" width="9.140625" style="16"/>
    <col min="15361" max="15361" width="34.28515625" style="16" customWidth="1"/>
    <col min="15362" max="15372" width="7.7109375" style="16" customWidth="1"/>
    <col min="15373" max="15377" width="9" style="16" customWidth="1"/>
    <col min="15378" max="15378" width="10.7109375" style="16" customWidth="1"/>
    <col min="15379" max="15380" width="9" style="16" customWidth="1"/>
    <col min="15381" max="15381" width="7.7109375" style="16" customWidth="1"/>
    <col min="15382" max="15382" width="9.28515625" style="16" customWidth="1"/>
    <col min="15383" max="15383" width="11" style="16" customWidth="1"/>
    <col min="15384" max="15398" width="7.85546875" style="16" customWidth="1"/>
    <col min="15399" max="15399" width="9.140625" style="16"/>
    <col min="15400" max="15400" width="4.140625" style="16" customWidth="1"/>
    <col min="15401" max="15616" width="9.140625" style="16"/>
    <col min="15617" max="15617" width="34.28515625" style="16" customWidth="1"/>
    <col min="15618" max="15628" width="7.7109375" style="16" customWidth="1"/>
    <col min="15629" max="15633" width="9" style="16" customWidth="1"/>
    <col min="15634" max="15634" width="10.7109375" style="16" customWidth="1"/>
    <col min="15635" max="15636" width="9" style="16" customWidth="1"/>
    <col min="15637" max="15637" width="7.7109375" style="16" customWidth="1"/>
    <col min="15638" max="15638" width="9.28515625" style="16" customWidth="1"/>
    <col min="15639" max="15639" width="11" style="16" customWidth="1"/>
    <col min="15640" max="15654" width="7.85546875" style="16" customWidth="1"/>
    <col min="15655" max="15655" width="9.140625" style="16"/>
    <col min="15656" max="15656" width="4.140625" style="16" customWidth="1"/>
    <col min="15657" max="15872" width="9.140625" style="16"/>
    <col min="15873" max="15873" width="34.28515625" style="16" customWidth="1"/>
    <col min="15874" max="15884" width="7.7109375" style="16" customWidth="1"/>
    <col min="15885" max="15889" width="9" style="16" customWidth="1"/>
    <col min="15890" max="15890" width="10.7109375" style="16" customWidth="1"/>
    <col min="15891" max="15892" width="9" style="16" customWidth="1"/>
    <col min="15893" max="15893" width="7.7109375" style="16" customWidth="1"/>
    <col min="15894" max="15894" width="9.28515625" style="16" customWidth="1"/>
    <col min="15895" max="15895" width="11" style="16" customWidth="1"/>
    <col min="15896" max="15910" width="7.85546875" style="16" customWidth="1"/>
    <col min="15911" max="15911" width="9.140625" style="16"/>
    <col min="15912" max="15912" width="4.140625" style="16" customWidth="1"/>
    <col min="15913" max="16128" width="9.140625" style="16"/>
    <col min="16129" max="16129" width="34.28515625" style="16" customWidth="1"/>
    <col min="16130" max="16140" width="7.7109375" style="16" customWidth="1"/>
    <col min="16141" max="16145" width="9" style="16" customWidth="1"/>
    <col min="16146" max="16146" width="10.7109375" style="16" customWidth="1"/>
    <col min="16147" max="16148" width="9" style="16" customWidth="1"/>
    <col min="16149" max="16149" width="7.7109375" style="16" customWidth="1"/>
    <col min="16150" max="16150" width="9.28515625" style="16" customWidth="1"/>
    <col min="16151" max="16151" width="11" style="16" customWidth="1"/>
    <col min="16152" max="16166" width="7.85546875" style="16" customWidth="1"/>
    <col min="16167" max="16167" width="9.140625" style="16"/>
    <col min="16168" max="16168" width="4.140625" style="16" customWidth="1"/>
    <col min="16169" max="16384" width="9.140625" style="16"/>
  </cols>
  <sheetData>
    <row r="1" spans="1:23" x14ac:dyDescent="0.2">
      <c r="A1" s="10" t="s">
        <v>37</v>
      </c>
      <c r="B1" s="11"/>
      <c r="C1" s="11"/>
      <c r="D1" s="11"/>
      <c r="E1" s="11"/>
      <c r="F1" s="11"/>
      <c r="G1" s="11"/>
      <c r="H1" s="11"/>
      <c r="I1" s="11"/>
      <c r="J1" s="11"/>
      <c r="K1" s="11"/>
      <c r="R1" s="13"/>
      <c r="T1" s="14"/>
      <c r="U1" s="15"/>
      <c r="V1" s="15"/>
    </row>
    <row r="2" spans="1:23" ht="6.75" customHeight="1" thickBot="1" x14ac:dyDescent="0.25">
      <c r="A2" s="17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23" ht="12.75" customHeight="1" thickTop="1" thickBot="1" x14ac:dyDescent="0.25">
      <c r="A3" s="18"/>
      <c r="B3" s="19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  <c r="K3" s="21" t="s">
        <v>13</v>
      </c>
      <c r="L3" s="21" t="s">
        <v>14</v>
      </c>
      <c r="M3" s="21" t="s">
        <v>15</v>
      </c>
      <c r="N3" s="21" t="s">
        <v>16</v>
      </c>
      <c r="O3" s="21" t="s">
        <v>17</v>
      </c>
      <c r="P3" s="22" t="s">
        <v>38</v>
      </c>
      <c r="Q3" s="16"/>
      <c r="R3" s="16"/>
      <c r="S3" s="16"/>
      <c r="T3" s="16"/>
    </row>
    <row r="4" spans="1:23" ht="12.75" customHeight="1" thickTop="1" x14ac:dyDescent="0.2">
      <c r="A4" s="23" t="s">
        <v>18</v>
      </c>
      <c r="B4" s="24">
        <v>233.8</v>
      </c>
      <c r="C4" s="25">
        <v>208.2</v>
      </c>
      <c r="D4" s="25">
        <v>237.452</v>
      </c>
      <c r="E4" s="25">
        <v>234</v>
      </c>
      <c r="F4" s="25">
        <v>253.3</v>
      </c>
      <c r="G4" s="25">
        <v>285</v>
      </c>
      <c r="H4" s="25">
        <v>294.8</v>
      </c>
      <c r="I4" s="25">
        <v>303.3</v>
      </c>
      <c r="J4" s="25">
        <v>323.7</v>
      </c>
      <c r="K4" s="26">
        <v>320.36500000000001</v>
      </c>
      <c r="L4" s="26">
        <f>324993/1000</f>
        <v>324.99299999999999</v>
      </c>
      <c r="M4" s="26">
        <v>331.536</v>
      </c>
      <c r="N4" s="26">
        <v>330.06599999999997</v>
      </c>
      <c r="O4" s="26">
        <v>309.452</v>
      </c>
      <c r="P4" s="27">
        <v>291</v>
      </c>
      <c r="Q4" s="16"/>
      <c r="R4" s="16"/>
      <c r="S4" s="16"/>
      <c r="T4" s="16"/>
    </row>
    <row r="5" spans="1:23" ht="12.75" customHeight="1" x14ac:dyDescent="0.2">
      <c r="A5" s="28" t="s">
        <v>19</v>
      </c>
      <c r="B5" s="29">
        <v>105.4</v>
      </c>
      <c r="C5" s="30">
        <v>103.5</v>
      </c>
      <c r="D5" s="30">
        <v>105</v>
      </c>
      <c r="E5" s="30">
        <v>108.8</v>
      </c>
      <c r="F5" s="30">
        <v>117.5</v>
      </c>
      <c r="G5" s="30">
        <v>130.4</v>
      </c>
      <c r="H5" s="30">
        <v>130.9</v>
      </c>
      <c r="I5" s="30">
        <v>137.80000000000001</v>
      </c>
      <c r="J5" s="30">
        <v>146.80000000000001</v>
      </c>
      <c r="K5" s="31">
        <v>147.27600000000001</v>
      </c>
      <c r="L5" s="31">
        <f>146620/1000</f>
        <v>146.62</v>
      </c>
      <c r="M5" s="31">
        <v>150.58799999999999</v>
      </c>
      <c r="N5" s="31">
        <v>149.613</v>
      </c>
      <c r="O5" s="31">
        <f>+'vš_druh studia '!E93/1000</f>
        <v>141.054</v>
      </c>
      <c r="P5" s="32">
        <f>+'vš_druh studia '!E101/1000</f>
        <v>134.25700000000001</v>
      </c>
      <c r="Q5" s="16"/>
      <c r="R5" s="16"/>
      <c r="S5" s="16"/>
      <c r="T5" s="16"/>
    </row>
    <row r="6" spans="1:23" ht="12.75" customHeight="1" x14ac:dyDescent="0.2">
      <c r="A6" s="33" t="s">
        <v>20</v>
      </c>
      <c r="B6" s="29" t="s">
        <v>21</v>
      </c>
      <c r="C6" s="30">
        <v>94.1</v>
      </c>
      <c r="D6" s="30">
        <v>90</v>
      </c>
      <c r="E6" s="30">
        <v>98.3</v>
      </c>
      <c r="F6" s="30">
        <v>107.2</v>
      </c>
      <c r="G6" s="30">
        <v>119.4</v>
      </c>
      <c r="H6" s="30">
        <v>119.7</v>
      </c>
      <c r="I6" s="30">
        <v>127.1</v>
      </c>
      <c r="J6" s="30">
        <v>135.19999999999999</v>
      </c>
      <c r="K6" s="31">
        <v>136.11600000000001</v>
      </c>
      <c r="L6" s="31">
        <f>136767/1000</f>
        <v>136.767</v>
      </c>
      <c r="M6" s="31">
        <v>140.072</v>
      </c>
      <c r="N6" s="31">
        <v>139.28</v>
      </c>
      <c r="O6" s="31">
        <f>+'vš_druh studia '!H93/1000</f>
        <v>130.72800000000001</v>
      </c>
      <c r="P6" s="32">
        <f>+'vš_druh studia '!H101/1000</f>
        <v>123.76600000000001</v>
      </c>
      <c r="Q6" s="34"/>
      <c r="R6" s="35"/>
      <c r="S6" s="16"/>
      <c r="T6" s="16"/>
    </row>
    <row r="7" spans="1:23" ht="12.75" customHeight="1" x14ac:dyDescent="0.2">
      <c r="A7" s="28" t="s">
        <v>22</v>
      </c>
      <c r="B7" s="29">
        <v>47.4</v>
      </c>
      <c r="C7" s="30">
        <v>45.2</v>
      </c>
      <c r="D7" s="30">
        <v>54.676000000000002</v>
      </c>
      <c r="E7" s="30">
        <v>61.1</v>
      </c>
      <c r="F7" s="30">
        <v>69.599999999999994</v>
      </c>
      <c r="G7" s="30">
        <v>75.599999999999994</v>
      </c>
      <c r="H7" s="30">
        <v>80</v>
      </c>
      <c r="I7" s="30">
        <v>89.1</v>
      </c>
      <c r="J7" s="30">
        <v>97.2</v>
      </c>
      <c r="K7" s="31">
        <v>104.003</v>
      </c>
      <c r="L7" s="31">
        <f>105570/1000</f>
        <v>105.57</v>
      </c>
      <c r="M7" s="31">
        <v>106.437</v>
      </c>
      <c r="N7" s="31">
        <v>103.761</v>
      </c>
      <c r="O7" s="31">
        <f>+'vš_druh studia '!K93/1000</f>
        <v>98.260999999999996</v>
      </c>
      <c r="P7" s="32">
        <f>+'vš_druh studia '!K101/1000</f>
        <v>93.713999999999999</v>
      </c>
      <c r="Q7" s="34"/>
      <c r="R7" s="16"/>
      <c r="S7" s="16"/>
      <c r="T7" s="16"/>
    </row>
    <row r="8" spans="1:23" ht="12.75" customHeight="1" thickBot="1" x14ac:dyDescent="0.25">
      <c r="A8" s="36" t="s">
        <v>23</v>
      </c>
      <c r="B8" s="37">
        <v>43.2</v>
      </c>
      <c r="C8" s="38">
        <v>43.7</v>
      </c>
      <c r="D8" s="38">
        <v>52.527000000000001</v>
      </c>
      <c r="E8" s="38">
        <v>58.3</v>
      </c>
      <c r="F8" s="38">
        <v>66.5</v>
      </c>
      <c r="G8" s="38">
        <v>72.2</v>
      </c>
      <c r="H8" s="38">
        <v>76.2</v>
      </c>
      <c r="I8" s="38">
        <v>85.5</v>
      </c>
      <c r="J8" s="38">
        <v>92.7</v>
      </c>
      <c r="K8" s="39">
        <v>98.725999999999999</v>
      </c>
      <c r="L8" s="39">
        <f>99818/1000</f>
        <v>99.817999999999998</v>
      </c>
      <c r="M8" s="39">
        <v>100.676</v>
      </c>
      <c r="N8" s="39">
        <v>97.837000000000003</v>
      </c>
      <c r="O8" s="39">
        <f>+'vš_druh studia '!L93/1000</f>
        <v>92.427999999999997</v>
      </c>
      <c r="P8" s="40">
        <f>+'vš_druh studia '!L101/1000</f>
        <v>88.108999999999995</v>
      </c>
      <c r="Q8" s="34"/>
      <c r="R8" s="16"/>
      <c r="S8" s="16"/>
      <c r="T8" s="16"/>
    </row>
    <row r="9" spans="1:23" s="44" customFormat="1" ht="4.5" customHeight="1" thickTop="1" x14ac:dyDescent="0.2">
      <c r="A9" s="41"/>
      <c r="B9" s="42"/>
      <c r="C9" s="42"/>
      <c r="D9" s="42"/>
      <c r="E9" s="42"/>
      <c r="F9" s="42"/>
      <c r="G9" s="42"/>
      <c r="H9" s="42"/>
      <c r="I9" s="42"/>
      <c r="J9" s="42"/>
      <c r="K9" s="42"/>
      <c r="L9" s="43"/>
      <c r="M9" s="11"/>
      <c r="N9" s="11"/>
      <c r="O9" s="11"/>
    </row>
    <row r="10" spans="1:23" ht="12.75" customHeight="1" x14ac:dyDescent="0.2">
      <c r="A10" s="45" t="s">
        <v>24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15"/>
    </row>
    <row r="11" spans="1:23" x14ac:dyDescent="0.2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8"/>
      <c r="S11" s="11"/>
      <c r="T11" s="11"/>
      <c r="U11" s="12"/>
    </row>
    <row r="12" spans="1:23" ht="30" customHeight="1" x14ac:dyDescent="0.2">
      <c r="A12" s="751" t="s">
        <v>39</v>
      </c>
      <c r="B12" s="752"/>
      <c r="C12" s="752"/>
      <c r="D12" s="752"/>
      <c r="E12" s="752"/>
      <c r="F12" s="752"/>
      <c r="G12" s="752"/>
      <c r="H12" s="752"/>
      <c r="I12" s="752"/>
      <c r="J12" s="752"/>
      <c r="K12" s="752"/>
      <c r="L12" s="752"/>
      <c r="S12" s="11"/>
      <c r="T12" s="11"/>
      <c r="U12" s="12"/>
    </row>
    <row r="13" spans="1:23" ht="6.75" customHeight="1" thickBot="1" x14ac:dyDescent="0.25">
      <c r="A13" s="11"/>
      <c r="B13" s="11"/>
      <c r="C13" s="11"/>
      <c r="D13" s="11"/>
      <c r="E13" s="11"/>
      <c r="F13" s="11"/>
      <c r="G13" s="11"/>
      <c r="H13" s="11"/>
      <c r="I13" s="48"/>
      <c r="J13" s="48"/>
      <c r="K13" s="48"/>
      <c r="S13" s="11"/>
      <c r="T13" s="11"/>
      <c r="U13" s="12"/>
    </row>
    <row r="14" spans="1:23" ht="12.75" customHeight="1" thickTop="1" thickBot="1" x14ac:dyDescent="0.25">
      <c r="A14" s="18"/>
      <c r="B14" s="49" t="s">
        <v>25</v>
      </c>
      <c r="C14" s="50" t="s">
        <v>5</v>
      </c>
      <c r="D14" s="51" t="s">
        <v>6</v>
      </c>
      <c r="E14" s="51" t="s">
        <v>7</v>
      </c>
      <c r="F14" s="51" t="s">
        <v>8</v>
      </c>
      <c r="G14" s="51" t="s">
        <v>9</v>
      </c>
      <c r="H14" s="51" t="s">
        <v>10</v>
      </c>
      <c r="I14" s="51" t="s">
        <v>11</v>
      </c>
      <c r="J14" s="51" t="s">
        <v>12</v>
      </c>
      <c r="K14" s="52" t="s">
        <v>13</v>
      </c>
      <c r="L14" s="52" t="s">
        <v>14</v>
      </c>
      <c r="M14" s="52" t="s">
        <v>15</v>
      </c>
      <c r="N14" s="52" t="s">
        <v>16</v>
      </c>
      <c r="O14" s="52" t="s">
        <v>17</v>
      </c>
      <c r="P14" s="22" t="s">
        <v>38</v>
      </c>
      <c r="Q14" s="16"/>
      <c r="R14" s="16"/>
      <c r="S14" s="16"/>
      <c r="T14" s="16"/>
    </row>
    <row r="15" spans="1:23" ht="12.75" customHeight="1" thickTop="1" x14ac:dyDescent="0.2">
      <c r="A15" s="53" t="s">
        <v>26</v>
      </c>
      <c r="B15" s="54">
        <v>105.4</v>
      </c>
      <c r="C15" s="25">
        <v>103.5</v>
      </c>
      <c r="D15" s="25">
        <v>105</v>
      </c>
      <c r="E15" s="25">
        <v>108.8</v>
      </c>
      <c r="F15" s="25">
        <v>117.5</v>
      </c>
      <c r="G15" s="25">
        <v>130.4</v>
      </c>
      <c r="H15" s="25">
        <v>130.9</v>
      </c>
      <c r="I15" s="25">
        <v>137.80000000000001</v>
      </c>
      <c r="J15" s="25">
        <v>146.80000000000001</v>
      </c>
      <c r="K15" s="26">
        <v>147.27600000000001</v>
      </c>
      <c r="L15" s="55">
        <v>146.62</v>
      </c>
      <c r="M15" s="55">
        <v>150.58799999999999</v>
      </c>
      <c r="N15" s="55">
        <f>+N5</f>
        <v>149.613</v>
      </c>
      <c r="O15" s="55">
        <f>+O5</f>
        <v>141.054</v>
      </c>
      <c r="P15" s="56">
        <f>+P5</f>
        <v>134.25700000000001</v>
      </c>
      <c r="Q15" s="16"/>
      <c r="R15" s="16"/>
      <c r="S15" s="16"/>
      <c r="T15" s="16"/>
    </row>
    <row r="16" spans="1:23" ht="12.75" customHeight="1" x14ac:dyDescent="0.2">
      <c r="A16" s="28" t="s">
        <v>27</v>
      </c>
      <c r="B16" s="57">
        <f>B15/B21</f>
        <v>0.74645892351274801</v>
      </c>
      <c r="C16" s="58">
        <f t="shared" ref="C16:L16" si="0">C15/C21</f>
        <v>0.74621485219899064</v>
      </c>
      <c r="D16" s="58">
        <f t="shared" si="0"/>
        <v>0.7516105941302792</v>
      </c>
      <c r="E16" s="58">
        <f t="shared" si="0"/>
        <v>0.80652335063009628</v>
      </c>
      <c r="F16" s="58">
        <f t="shared" si="0"/>
        <v>0.86524300441826207</v>
      </c>
      <c r="G16" s="58">
        <f t="shared" si="0"/>
        <v>0.96236162361623623</v>
      </c>
      <c r="H16" s="58">
        <f t="shared" si="0"/>
        <v>0.98377411524211067</v>
      </c>
      <c r="I16" s="58">
        <f t="shared" si="0"/>
        <v>1.0493531019882882</v>
      </c>
      <c r="J16" s="58">
        <f t="shared" si="0"/>
        <v>1.0878425444251776</v>
      </c>
      <c r="K16" s="59">
        <v>1.1390255220417633</v>
      </c>
      <c r="L16" s="59">
        <f t="shared" si="0"/>
        <v>1.1061068990230469</v>
      </c>
      <c r="M16" s="59">
        <f>M15/M21</f>
        <v>1.1513284146947513</v>
      </c>
      <c r="N16" s="59">
        <f>N15/N21</f>
        <v>1.212167614603082</v>
      </c>
      <c r="O16" s="59">
        <f>O15/O21</f>
        <v>1.1538725827034455</v>
      </c>
      <c r="P16" s="60">
        <f>P15/P21</f>
        <v>1.245426716141002</v>
      </c>
      <c r="Q16" s="16"/>
      <c r="R16" s="16"/>
      <c r="S16" s="16"/>
      <c r="T16" s="16"/>
    </row>
    <row r="17" spans="1:23" ht="12.75" customHeight="1" x14ac:dyDescent="0.2">
      <c r="A17" s="61" t="s">
        <v>28</v>
      </c>
      <c r="B17" s="62">
        <f>B15/B22</f>
        <v>1.1582417582417583</v>
      </c>
      <c r="C17" s="63">
        <f t="shared" ref="C17:L17" si="1">C15/C22</f>
        <v>2.9487179487179485</v>
      </c>
      <c r="D17" s="63">
        <f t="shared" si="1"/>
        <v>1.436388508891929</v>
      </c>
      <c r="E17" s="63">
        <f t="shared" si="1"/>
        <v>1.4682860998650473</v>
      </c>
      <c r="F17" s="63">
        <f t="shared" si="1"/>
        <v>1.4798488664987404</v>
      </c>
      <c r="G17" s="63">
        <f t="shared" si="1"/>
        <v>1.5963372384834797</v>
      </c>
      <c r="H17" s="63">
        <f t="shared" si="1"/>
        <v>1.5456735310787832</v>
      </c>
      <c r="I17" s="63">
        <f t="shared" si="1"/>
        <v>1.6143960073573347</v>
      </c>
      <c r="J17" s="63">
        <f t="shared" si="1"/>
        <v>1.7109557109557112</v>
      </c>
      <c r="K17" s="64">
        <v>1.6510762331838567</v>
      </c>
      <c r="L17" s="64">
        <f t="shared" si="1"/>
        <v>1.7475566150178783</v>
      </c>
      <c r="M17" s="64">
        <f>M15/M22</f>
        <v>1.856818742293465</v>
      </c>
      <c r="N17" s="64">
        <f>N15/N22</f>
        <v>2.0055361930294908</v>
      </c>
      <c r="O17" s="64">
        <f>O15/O22</f>
        <v>1.9428925619834712</v>
      </c>
      <c r="P17" s="65">
        <f>P15/P22</f>
        <v>1.8672739916550765</v>
      </c>
      <c r="Q17" s="16"/>
      <c r="R17" s="16"/>
      <c r="S17" s="16"/>
      <c r="T17" s="16"/>
    </row>
    <row r="18" spans="1:23" ht="12.75" customHeight="1" x14ac:dyDescent="0.2">
      <c r="A18" s="53" t="s">
        <v>29</v>
      </c>
      <c r="B18" s="66">
        <v>43.2</v>
      </c>
      <c r="C18" s="67">
        <v>43.7</v>
      </c>
      <c r="D18" s="68">
        <v>52.527000000000001</v>
      </c>
      <c r="E18" s="68">
        <v>58.3</v>
      </c>
      <c r="F18" s="25">
        <v>66.5</v>
      </c>
      <c r="G18" s="25">
        <v>72.2</v>
      </c>
      <c r="H18" s="25">
        <v>76.2</v>
      </c>
      <c r="I18" s="25">
        <v>85.5</v>
      </c>
      <c r="J18" s="25">
        <v>92.7</v>
      </c>
      <c r="K18" s="26">
        <v>98.725999999999999</v>
      </c>
      <c r="L18" s="55">
        <v>99.817999999999998</v>
      </c>
      <c r="M18" s="55">
        <v>100.676</v>
      </c>
      <c r="N18" s="55">
        <f>+N8</f>
        <v>97.837000000000003</v>
      </c>
      <c r="O18" s="55">
        <f>+O8</f>
        <v>92.427999999999997</v>
      </c>
      <c r="P18" s="56">
        <f>+P8</f>
        <v>88.108999999999995</v>
      </c>
      <c r="Q18" s="16"/>
      <c r="R18" s="16"/>
      <c r="S18" s="16"/>
      <c r="T18" s="16"/>
    </row>
    <row r="19" spans="1:23" ht="12.75" customHeight="1" x14ac:dyDescent="0.2">
      <c r="A19" s="28" t="s">
        <v>27</v>
      </c>
      <c r="B19" s="57">
        <f>B18/B21</f>
        <v>0.30594900849858364</v>
      </c>
      <c r="C19" s="58">
        <f t="shared" ref="C19:L19" si="2">C18/C21</f>
        <v>0.31506849315068497</v>
      </c>
      <c r="D19" s="58">
        <f t="shared" si="2"/>
        <v>0.37599856836077311</v>
      </c>
      <c r="E19" s="58">
        <f t="shared" si="2"/>
        <v>0.43217197924388434</v>
      </c>
      <c r="F19" s="58">
        <f t="shared" si="2"/>
        <v>0.48969072164948452</v>
      </c>
      <c r="G19" s="58">
        <f t="shared" si="2"/>
        <v>0.53284132841328413</v>
      </c>
      <c r="H19" s="58">
        <f t="shared" si="2"/>
        <v>0.57267828557256562</v>
      </c>
      <c r="I19" s="58">
        <f t="shared" si="2"/>
        <v>0.65108628606675356</v>
      </c>
      <c r="J19" s="58">
        <f t="shared" si="2"/>
        <v>0.68694144324396433</v>
      </c>
      <c r="K19" s="59">
        <v>0.76354215003866965</v>
      </c>
      <c r="L19" s="59">
        <f t="shared" si="2"/>
        <v>0.75303081739655231</v>
      </c>
      <c r="M19" s="59">
        <f>M18/M21</f>
        <v>0.76972361328796979</v>
      </c>
      <c r="N19" s="59">
        <f>N18/N21</f>
        <v>0.7926773937419993</v>
      </c>
      <c r="O19" s="59">
        <f>O18/O21</f>
        <v>0.75609436863976964</v>
      </c>
      <c r="P19" s="60">
        <f>P18/P21</f>
        <v>0.81733766233766236</v>
      </c>
      <c r="Q19" s="16"/>
      <c r="R19" s="16"/>
      <c r="S19" s="16"/>
      <c r="T19" s="16"/>
    </row>
    <row r="20" spans="1:23" ht="12.75" customHeight="1" thickBot="1" x14ac:dyDescent="0.25">
      <c r="A20" s="69" t="s">
        <v>28</v>
      </c>
      <c r="B20" s="70">
        <f>B18/B22</f>
        <v>0.47472527472527476</v>
      </c>
      <c r="C20" s="71">
        <f t="shared" ref="C20:L20" si="3">C18/C22</f>
        <v>1.245014245014245</v>
      </c>
      <c r="D20" s="71">
        <f t="shared" si="3"/>
        <v>0.71856361149110815</v>
      </c>
      <c r="E20" s="71">
        <f t="shared" si="3"/>
        <v>0.78677462887989202</v>
      </c>
      <c r="F20" s="71">
        <f t="shared" si="3"/>
        <v>0.83753148614609563</v>
      </c>
      <c r="G20" s="71">
        <f t="shared" si="3"/>
        <v>0.88386156916033154</v>
      </c>
      <c r="H20" s="71">
        <f t="shared" si="3"/>
        <v>0.89977328547137725</v>
      </c>
      <c r="I20" s="71">
        <f t="shared" si="3"/>
        <v>1.0016753166114085</v>
      </c>
      <c r="J20" s="71">
        <f t="shared" si="3"/>
        <v>1.0804195804195804</v>
      </c>
      <c r="K20" s="72">
        <v>1.1067937219730941</v>
      </c>
      <c r="L20" s="72">
        <f t="shared" si="3"/>
        <v>1.189725864123957</v>
      </c>
      <c r="M20" s="72">
        <f>M18/M22</f>
        <v>1.2413810110974106</v>
      </c>
      <c r="N20" s="72">
        <f>N18/N22</f>
        <v>1.3114879356568365</v>
      </c>
      <c r="O20" s="72">
        <f>O18/O22</f>
        <v>1.2731129476584022</v>
      </c>
      <c r="P20" s="73">
        <f>P18/P22</f>
        <v>1.2254381084840054</v>
      </c>
      <c r="Q20" s="16"/>
      <c r="R20" s="16"/>
      <c r="S20" s="16"/>
      <c r="T20" s="16"/>
    </row>
    <row r="21" spans="1:23" ht="12.75" customHeight="1" thickBot="1" x14ac:dyDescent="0.25">
      <c r="A21" s="74" t="s">
        <v>30</v>
      </c>
      <c r="B21" s="75">
        <v>141.19999999999999</v>
      </c>
      <c r="C21" s="76">
        <v>138.69999999999999</v>
      </c>
      <c r="D21" s="76">
        <v>139.69999999999999</v>
      </c>
      <c r="E21" s="76">
        <v>134.9</v>
      </c>
      <c r="F21" s="76">
        <v>135.80000000000001</v>
      </c>
      <c r="G21" s="76">
        <v>135.5</v>
      </c>
      <c r="H21" s="76">
        <v>133.059</v>
      </c>
      <c r="I21" s="76">
        <v>131.31899999999999</v>
      </c>
      <c r="J21" s="76">
        <v>134.946</v>
      </c>
      <c r="K21" s="77">
        <v>131.517</v>
      </c>
      <c r="L21" s="77">
        <v>132.55500000000001</v>
      </c>
      <c r="M21" s="77">
        <v>130.79499999999999</v>
      </c>
      <c r="N21" s="77">
        <v>123.426</v>
      </c>
      <c r="O21" s="77">
        <v>122.244</v>
      </c>
      <c r="P21" s="78">
        <v>107.8</v>
      </c>
      <c r="Q21" s="16"/>
      <c r="R21" s="16"/>
      <c r="S21" s="16"/>
      <c r="T21" s="16"/>
    </row>
    <row r="22" spans="1:23" ht="12.75" customHeight="1" thickBot="1" x14ac:dyDescent="0.25">
      <c r="A22" s="79" t="s">
        <v>31</v>
      </c>
      <c r="B22" s="80">
        <v>91</v>
      </c>
      <c r="C22" s="81">
        <v>35.1</v>
      </c>
      <c r="D22" s="81">
        <v>73.099999999999994</v>
      </c>
      <c r="E22" s="81">
        <v>74.099999999999994</v>
      </c>
      <c r="F22" s="81">
        <v>79.400000000000006</v>
      </c>
      <c r="G22" s="81">
        <v>81.686999999999998</v>
      </c>
      <c r="H22" s="81">
        <v>84.688000000000002</v>
      </c>
      <c r="I22" s="81">
        <v>85.356999999999999</v>
      </c>
      <c r="J22" s="81">
        <v>85.8</v>
      </c>
      <c r="K22" s="82">
        <v>84.3</v>
      </c>
      <c r="L22" s="82">
        <v>83.9</v>
      </c>
      <c r="M22" s="82">
        <v>81.099999999999994</v>
      </c>
      <c r="N22" s="82">
        <v>74.599999999999994</v>
      </c>
      <c r="O22" s="82">
        <v>72.599999999999994</v>
      </c>
      <c r="P22" s="83">
        <v>71.900000000000006</v>
      </c>
      <c r="Q22" s="16"/>
      <c r="R22" s="16"/>
      <c r="S22" s="16"/>
      <c r="T22" s="16"/>
    </row>
    <row r="23" spans="1:23" s="44" customFormat="1" ht="6" customHeight="1" thickTop="1" x14ac:dyDescent="0.2">
      <c r="A23" s="41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11"/>
      <c r="M23" s="11"/>
      <c r="N23" s="11"/>
      <c r="O23" s="11"/>
      <c r="P23" s="11"/>
    </row>
    <row r="24" spans="1:23" s="44" customFormat="1" ht="12.75" customHeight="1" x14ac:dyDescent="0.2">
      <c r="A24" s="85" t="s">
        <v>32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11"/>
      <c r="M24" s="11"/>
      <c r="N24" s="11"/>
      <c r="O24" s="11"/>
      <c r="P24" s="11"/>
    </row>
    <row r="25" spans="1:23" ht="12.75" customHeight="1" x14ac:dyDescent="0.25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8"/>
      <c r="T25" s="11"/>
      <c r="U25" s="11"/>
      <c r="V25"/>
    </row>
    <row r="26" spans="1:23" ht="30" customHeight="1" x14ac:dyDescent="0.2">
      <c r="A26" s="753" t="s">
        <v>40</v>
      </c>
      <c r="B26" s="754"/>
      <c r="C26" s="754"/>
      <c r="D26" s="754"/>
      <c r="E26" s="754"/>
      <c r="F26" s="754"/>
      <c r="G26" s="754"/>
      <c r="H26" s="754"/>
      <c r="I26" s="754"/>
      <c r="J26" s="754"/>
      <c r="K26" s="754"/>
      <c r="T26" s="11"/>
      <c r="U26" s="11"/>
      <c r="V26" s="12"/>
    </row>
    <row r="27" spans="1:23" ht="6.75" customHeight="1" thickBot="1" x14ac:dyDescent="0.25">
      <c r="A27" s="11"/>
      <c r="B27" s="11"/>
      <c r="C27" s="11"/>
      <c r="D27" s="11"/>
      <c r="E27" s="11"/>
      <c r="F27" s="11"/>
      <c r="G27" s="11"/>
      <c r="H27" s="11"/>
      <c r="I27" s="48"/>
      <c r="J27" s="48"/>
      <c r="K27" s="48"/>
      <c r="T27" s="43"/>
      <c r="U27" s="43"/>
      <c r="V27" s="86"/>
      <c r="W27" s="15"/>
    </row>
    <row r="28" spans="1:23" ht="12.75" customHeight="1" thickTop="1" thickBot="1" x14ac:dyDescent="0.25">
      <c r="A28" s="18"/>
      <c r="B28" s="49" t="s">
        <v>25</v>
      </c>
      <c r="C28" s="50" t="s">
        <v>5</v>
      </c>
      <c r="D28" s="51" t="s">
        <v>6</v>
      </c>
      <c r="E28" s="51" t="s">
        <v>7</v>
      </c>
      <c r="F28" s="51" t="s">
        <v>8</v>
      </c>
      <c r="G28" s="51" t="s">
        <v>9</v>
      </c>
      <c r="H28" s="51" t="s">
        <v>10</v>
      </c>
      <c r="I28" s="51" t="s">
        <v>11</v>
      </c>
      <c r="J28" s="51" t="s">
        <v>12</v>
      </c>
      <c r="K28" s="52" t="s">
        <v>13</v>
      </c>
      <c r="L28" s="52" t="s">
        <v>14</v>
      </c>
      <c r="M28" s="52" t="s">
        <v>15</v>
      </c>
      <c r="N28" s="52" t="s">
        <v>16</v>
      </c>
      <c r="O28" s="52" t="s">
        <v>17</v>
      </c>
      <c r="P28" s="22" t="s">
        <v>38</v>
      </c>
      <c r="Q28" s="43"/>
      <c r="R28" s="11"/>
    </row>
    <row r="29" spans="1:23" ht="12.75" customHeight="1" thickTop="1" x14ac:dyDescent="0.2">
      <c r="A29" s="53" t="s">
        <v>26</v>
      </c>
      <c r="B29" s="87">
        <v>90.6</v>
      </c>
      <c r="C29" s="88">
        <v>78.073999999999998</v>
      </c>
      <c r="D29" s="88">
        <v>82.296999999999997</v>
      </c>
      <c r="E29" s="88">
        <v>83.67</v>
      </c>
      <c r="F29" s="88">
        <v>91.165999999999997</v>
      </c>
      <c r="G29" s="88">
        <v>94.63</v>
      </c>
      <c r="H29" s="88">
        <v>94.3</v>
      </c>
      <c r="I29" s="88">
        <v>96.7</v>
      </c>
      <c r="J29" s="88">
        <v>99.4</v>
      </c>
      <c r="K29" s="89">
        <v>98.694999999999993</v>
      </c>
      <c r="L29" s="90">
        <v>100.56</v>
      </c>
      <c r="M29" s="90">
        <v>105.50700000000001</v>
      </c>
      <c r="N29" s="90">
        <v>104.008</v>
      </c>
      <c r="O29" s="90">
        <f>+'vš_druh studia '!E94/1000</f>
        <v>101.3</v>
      </c>
      <c r="P29" s="91">
        <f>+'vš_druh studia '!E102/1000</f>
        <v>97.665999999999997</v>
      </c>
      <c r="Q29" s="43"/>
      <c r="R29" s="11"/>
    </row>
    <row r="30" spans="1:23" ht="12.75" customHeight="1" x14ac:dyDescent="0.2">
      <c r="A30" s="28" t="s">
        <v>27</v>
      </c>
      <c r="B30" s="57">
        <f>B29/B35</f>
        <v>0.64164305949008504</v>
      </c>
      <c r="C30" s="58">
        <f t="shared" ref="C30:L30" si="4">C29/C35</f>
        <v>0.56289834174477293</v>
      </c>
      <c r="D30" s="58">
        <f t="shared" si="4"/>
        <v>0.58909806728704373</v>
      </c>
      <c r="E30" s="58">
        <f t="shared" si="4"/>
        <v>0.62023721275018528</v>
      </c>
      <c r="F30" s="58">
        <f t="shared" si="4"/>
        <v>0.6713254786450662</v>
      </c>
      <c r="G30" s="58">
        <f t="shared" si="4"/>
        <v>0.69837638376383759</v>
      </c>
      <c r="H30" s="58">
        <f t="shared" si="4"/>
        <v>0.70870816705371298</v>
      </c>
      <c r="I30" s="58">
        <f t="shared" si="4"/>
        <v>0.73637478201935758</v>
      </c>
      <c r="J30" s="58">
        <f t="shared" si="4"/>
        <v>0.73659093266936404</v>
      </c>
      <c r="K30" s="59">
        <v>0.76330239752513518</v>
      </c>
      <c r="L30" s="59">
        <f t="shared" si="4"/>
        <v>0.75862849383274866</v>
      </c>
      <c r="M30" s="59">
        <f>M29/M35</f>
        <v>0.80665927596620679</v>
      </c>
      <c r="N30" s="59">
        <f>N29/N35</f>
        <v>0.84267496313580603</v>
      </c>
      <c r="O30" s="59">
        <f>O29/O35</f>
        <v>0.82867052779686523</v>
      </c>
      <c r="P30" s="60">
        <f>P29/P35</f>
        <v>0.90599257884972173</v>
      </c>
      <c r="Q30" s="11"/>
      <c r="V30" s="92"/>
    </row>
    <row r="31" spans="1:23" ht="12.75" customHeight="1" x14ac:dyDescent="0.2">
      <c r="A31" s="61" t="s">
        <v>28</v>
      </c>
      <c r="B31" s="62">
        <f>B29/B36</f>
        <v>0.99560439560439551</v>
      </c>
      <c r="C31" s="63">
        <f t="shared" ref="C31:L31" si="5">C29/C36</f>
        <v>2.2243304843304843</v>
      </c>
      <c r="D31" s="63">
        <f t="shared" si="5"/>
        <v>1.1258139534883722</v>
      </c>
      <c r="E31" s="63">
        <f t="shared" si="5"/>
        <v>1.1291497975708502</v>
      </c>
      <c r="F31" s="63">
        <f t="shared" si="5"/>
        <v>1.1481863979848865</v>
      </c>
      <c r="G31" s="63">
        <f t="shared" si="5"/>
        <v>1.158446264399476</v>
      </c>
      <c r="H31" s="63">
        <f t="shared" si="5"/>
        <v>1.1134989608917438</v>
      </c>
      <c r="I31" s="63">
        <f t="shared" si="5"/>
        <v>1.1328889253371135</v>
      </c>
      <c r="J31" s="63">
        <f t="shared" si="5"/>
        <v>1.1585081585081587</v>
      </c>
      <c r="K31" s="64">
        <v>1.106446188340807</v>
      </c>
      <c r="L31" s="64">
        <f t="shared" si="5"/>
        <v>1.1985697258641239</v>
      </c>
      <c r="M31" s="64">
        <f>M29/M36</f>
        <v>1.3009494451294699</v>
      </c>
      <c r="N31" s="64">
        <f>N29/N36</f>
        <v>1.3942091152815015</v>
      </c>
      <c r="O31" s="64">
        <f>O29/O36</f>
        <v>1.3953168044077136</v>
      </c>
      <c r="P31" s="65">
        <f>P29/P36</f>
        <v>1.3583588317107091</v>
      </c>
      <c r="V31" s="92"/>
    </row>
    <row r="32" spans="1:23" ht="12.75" customHeight="1" x14ac:dyDescent="0.2">
      <c r="A32" s="53" t="s">
        <v>29</v>
      </c>
      <c r="B32" s="66">
        <v>39.5</v>
      </c>
      <c r="C32" s="67">
        <v>35.6</v>
      </c>
      <c r="D32" s="68">
        <v>43.5</v>
      </c>
      <c r="E32" s="68">
        <v>47.68</v>
      </c>
      <c r="F32" s="25">
        <v>54.329000000000001</v>
      </c>
      <c r="G32" s="25">
        <v>56.112000000000002</v>
      </c>
      <c r="H32" s="25">
        <v>58.6</v>
      </c>
      <c r="I32" s="25">
        <v>63.7</v>
      </c>
      <c r="J32" s="25">
        <v>66.099999999999994</v>
      </c>
      <c r="K32" s="26">
        <v>69.266000000000005</v>
      </c>
      <c r="L32" s="55">
        <v>70.703000000000003</v>
      </c>
      <c r="M32" s="55">
        <v>72.971000000000004</v>
      </c>
      <c r="N32" s="55">
        <v>71.037999999999997</v>
      </c>
      <c r="O32" s="55">
        <f>'vš_druh studia '!L94/1000</f>
        <v>68.406000000000006</v>
      </c>
      <c r="P32" s="56">
        <f>+'vš_druh studia '!L102/1000</f>
        <v>66.292000000000002</v>
      </c>
      <c r="V32" s="92"/>
    </row>
    <row r="33" spans="1:25" ht="12.75" customHeight="1" x14ac:dyDescent="0.2">
      <c r="A33" s="28" t="s">
        <v>27</v>
      </c>
      <c r="B33" s="57">
        <f>B32/B35</f>
        <v>0.27974504249291787</v>
      </c>
      <c r="C33" s="58">
        <f t="shared" ref="C33:L33" si="6">C32/C35</f>
        <v>0.25666906993511179</v>
      </c>
      <c r="D33" s="58">
        <f t="shared" si="6"/>
        <v>0.31138153185397283</v>
      </c>
      <c r="E33" s="58">
        <f t="shared" si="6"/>
        <v>0.35344699777613042</v>
      </c>
      <c r="F33" s="58">
        <f t="shared" si="6"/>
        <v>0.4000662739322533</v>
      </c>
      <c r="G33" s="58">
        <f t="shared" si="6"/>
        <v>0.41411070110701109</v>
      </c>
      <c r="H33" s="58">
        <f t="shared" si="6"/>
        <v>0.44040613562404651</v>
      </c>
      <c r="I33" s="58">
        <f t="shared" si="6"/>
        <v>0.48507832073043511</v>
      </c>
      <c r="J33" s="58">
        <f t="shared" si="6"/>
        <v>0.48982555985357101</v>
      </c>
      <c r="K33" s="59">
        <v>0.5356999226604795</v>
      </c>
      <c r="L33" s="59">
        <f t="shared" si="6"/>
        <v>0.53338614160159936</v>
      </c>
      <c r="M33" s="59">
        <f>M32/M35</f>
        <v>0.55790358958675801</v>
      </c>
      <c r="N33" s="59">
        <f>N32/N35</f>
        <v>0.57555134250482065</v>
      </c>
      <c r="O33" s="59">
        <f>O32/O35</f>
        <v>0.5595857465397075</v>
      </c>
      <c r="P33" s="60">
        <f>P32/P35</f>
        <v>0.61495361781076074</v>
      </c>
      <c r="V33" s="92"/>
    </row>
    <row r="34" spans="1:25" ht="12.75" customHeight="1" thickBot="1" x14ac:dyDescent="0.25">
      <c r="A34" s="69" t="s">
        <v>28</v>
      </c>
      <c r="B34" s="70">
        <f>B32/B36</f>
        <v>0.43406593406593408</v>
      </c>
      <c r="C34" s="71">
        <f t="shared" ref="C34:L34" si="7">C32/C36</f>
        <v>1.0142450142450143</v>
      </c>
      <c r="D34" s="71">
        <f t="shared" si="7"/>
        <v>0.59507523939808482</v>
      </c>
      <c r="E34" s="71">
        <f t="shared" si="7"/>
        <v>0.64345479082321189</v>
      </c>
      <c r="F34" s="71">
        <f t="shared" si="7"/>
        <v>0.68424433249370276</v>
      </c>
      <c r="G34" s="71">
        <f t="shared" si="7"/>
        <v>0.68691468654743104</v>
      </c>
      <c r="H34" s="71">
        <f t="shared" si="7"/>
        <v>0.69195163423389383</v>
      </c>
      <c r="I34" s="71">
        <f t="shared" si="7"/>
        <v>0.7462773996274471</v>
      </c>
      <c r="J34" s="71">
        <f t="shared" si="7"/>
        <v>0.77039627039627034</v>
      </c>
      <c r="K34" s="72">
        <v>0.77652466367713013</v>
      </c>
      <c r="L34" s="72">
        <f t="shared" si="7"/>
        <v>0.84270560190703214</v>
      </c>
      <c r="M34" s="72">
        <f>M32/M36</f>
        <v>0.89976572133168942</v>
      </c>
      <c r="N34" s="72">
        <f>N32/N36</f>
        <v>0.95225201072386056</v>
      </c>
      <c r="O34" s="72">
        <f>O32/O36</f>
        <v>0.94223140495867785</v>
      </c>
      <c r="P34" s="73">
        <f>P32/P36</f>
        <v>0.92200278164116822</v>
      </c>
    </row>
    <row r="35" spans="1:25" ht="12.75" customHeight="1" thickBot="1" x14ac:dyDescent="0.25">
      <c r="A35" s="74" t="s">
        <v>30</v>
      </c>
      <c r="B35" s="75">
        <v>141.19999999999999</v>
      </c>
      <c r="C35" s="76">
        <v>138.69999999999999</v>
      </c>
      <c r="D35" s="76">
        <v>139.69999999999999</v>
      </c>
      <c r="E35" s="76">
        <v>134.9</v>
      </c>
      <c r="F35" s="76">
        <v>135.80000000000001</v>
      </c>
      <c r="G35" s="76">
        <f>+G21</f>
        <v>135.5</v>
      </c>
      <c r="H35" s="76">
        <f t="shared" ref="H35:O35" si="8">+H21</f>
        <v>133.059</v>
      </c>
      <c r="I35" s="76">
        <f t="shared" si="8"/>
        <v>131.31899999999999</v>
      </c>
      <c r="J35" s="76">
        <f t="shared" si="8"/>
        <v>134.946</v>
      </c>
      <c r="K35" s="77">
        <f t="shared" si="8"/>
        <v>131.517</v>
      </c>
      <c r="L35" s="77">
        <f t="shared" si="8"/>
        <v>132.55500000000001</v>
      </c>
      <c r="M35" s="77">
        <f t="shared" si="8"/>
        <v>130.79499999999999</v>
      </c>
      <c r="N35" s="77">
        <f t="shared" si="8"/>
        <v>123.426</v>
      </c>
      <c r="O35" s="77">
        <f t="shared" si="8"/>
        <v>122.244</v>
      </c>
      <c r="P35" s="78">
        <f t="shared" ref="P35" si="9">+P21</f>
        <v>107.8</v>
      </c>
      <c r="Q35" s="16"/>
      <c r="R35" s="16"/>
      <c r="S35" s="16"/>
    </row>
    <row r="36" spans="1:25" ht="12.75" customHeight="1" thickBot="1" x14ac:dyDescent="0.25">
      <c r="A36" s="79" t="s">
        <v>31</v>
      </c>
      <c r="B36" s="80">
        <v>91</v>
      </c>
      <c r="C36" s="81">
        <v>35.1</v>
      </c>
      <c r="D36" s="81">
        <v>73.099999999999994</v>
      </c>
      <c r="E36" s="81">
        <v>74.099999999999994</v>
      </c>
      <c r="F36" s="81">
        <v>79.400000000000006</v>
      </c>
      <c r="G36" s="81">
        <f t="shared" ref="G36:O36" si="10">+G22</f>
        <v>81.686999999999998</v>
      </c>
      <c r="H36" s="81">
        <f t="shared" si="10"/>
        <v>84.688000000000002</v>
      </c>
      <c r="I36" s="81">
        <f t="shared" si="10"/>
        <v>85.356999999999999</v>
      </c>
      <c r="J36" s="81">
        <f t="shared" si="10"/>
        <v>85.8</v>
      </c>
      <c r="K36" s="82">
        <f t="shared" si="10"/>
        <v>84.3</v>
      </c>
      <c r="L36" s="82">
        <f t="shared" si="10"/>
        <v>83.9</v>
      </c>
      <c r="M36" s="82">
        <f t="shared" si="10"/>
        <v>81.099999999999994</v>
      </c>
      <c r="N36" s="82">
        <f t="shared" si="10"/>
        <v>74.599999999999994</v>
      </c>
      <c r="O36" s="82">
        <f t="shared" si="10"/>
        <v>72.599999999999994</v>
      </c>
      <c r="P36" s="83">
        <f t="shared" ref="P36" si="11">+P22</f>
        <v>71.900000000000006</v>
      </c>
      <c r="Q36" s="44"/>
      <c r="R36" s="44"/>
      <c r="S36" s="11"/>
      <c r="T36" s="44"/>
    </row>
    <row r="37" spans="1:25" s="44" customFormat="1" ht="4.5" customHeight="1" thickTop="1" x14ac:dyDescent="0.2">
      <c r="A37" s="41"/>
      <c r="B37" s="84"/>
      <c r="C37" s="84"/>
      <c r="D37" s="84"/>
      <c r="E37" s="84"/>
      <c r="F37" s="84"/>
      <c r="G37" s="84"/>
      <c r="H37" s="84"/>
      <c r="I37" s="84"/>
      <c r="J37" s="84"/>
      <c r="K37" s="84"/>
    </row>
    <row r="38" spans="1:25" s="44" customFormat="1" ht="12.75" customHeight="1" x14ac:dyDescent="0.2">
      <c r="A38" s="85" t="s">
        <v>32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R38" s="11"/>
    </row>
    <row r="39" spans="1:25" ht="12.75" customHeight="1" x14ac:dyDescent="0.2">
      <c r="A39" s="93"/>
      <c r="B39" s="93"/>
      <c r="C39" s="93"/>
      <c r="D39" s="93"/>
      <c r="E39" s="93"/>
      <c r="F39" s="93"/>
      <c r="G39" s="93"/>
      <c r="H39" s="94"/>
      <c r="I39" s="48"/>
      <c r="J39" s="11"/>
      <c r="K39" s="44"/>
      <c r="L39" s="35"/>
    </row>
    <row r="40" spans="1:25" x14ac:dyDescent="0.2">
      <c r="A40" s="755" t="s">
        <v>585</v>
      </c>
      <c r="B40" s="755"/>
      <c r="C40" s="755"/>
      <c r="D40" s="755"/>
      <c r="E40" s="755"/>
      <c r="F40" s="755"/>
      <c r="G40" s="11"/>
      <c r="H40" s="11"/>
      <c r="I40" s="11"/>
      <c r="J40" s="11"/>
      <c r="K40" s="11"/>
    </row>
    <row r="41" spans="1:25" ht="6.75" customHeight="1" x14ac:dyDescent="0.2">
      <c r="A41" s="17"/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1:25" x14ac:dyDescent="0.2">
      <c r="A42" s="95"/>
      <c r="B42" s="95"/>
      <c r="C42" s="95"/>
      <c r="D42" s="95"/>
      <c r="E42" s="95"/>
      <c r="F42" s="95"/>
      <c r="G42" s="95"/>
      <c r="H42" s="95"/>
      <c r="I42" s="11"/>
      <c r="J42" s="11"/>
      <c r="K42" s="11"/>
      <c r="L42" s="11"/>
    </row>
    <row r="43" spans="1:25" x14ac:dyDescent="0.2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11"/>
      <c r="L43" s="11"/>
    </row>
    <row r="44" spans="1:25" x14ac:dyDescent="0.2">
      <c r="A44" s="95"/>
      <c r="B44" s="95"/>
      <c r="C44" s="95"/>
      <c r="D44" s="95"/>
      <c r="E44" s="95"/>
      <c r="F44" s="95"/>
      <c r="G44" s="95"/>
      <c r="H44" s="95"/>
      <c r="I44" s="95"/>
      <c r="J44" s="95"/>
      <c r="K44" s="11"/>
      <c r="L44" s="11"/>
      <c r="O44" s="11"/>
      <c r="P44" s="11"/>
      <c r="Q44" s="11"/>
      <c r="R44" s="11"/>
      <c r="S44" s="11"/>
      <c r="T44" s="11"/>
      <c r="U44" s="44"/>
      <c r="V44" s="44"/>
      <c r="W44" s="44"/>
      <c r="X44" s="44"/>
      <c r="Y44" s="44"/>
    </row>
    <row r="45" spans="1:25" x14ac:dyDescent="0.2">
      <c r="A45" s="95"/>
      <c r="B45" s="95"/>
      <c r="C45" s="95"/>
      <c r="D45" s="95"/>
      <c r="E45" s="95"/>
      <c r="F45" s="95"/>
      <c r="G45" s="95"/>
      <c r="H45" s="95"/>
      <c r="I45" s="95"/>
      <c r="J45" s="95"/>
      <c r="K45" s="11"/>
      <c r="L45" s="11"/>
      <c r="O45" s="11"/>
      <c r="P45" s="11"/>
      <c r="Q45" s="11"/>
      <c r="R45" s="11"/>
      <c r="S45" s="11"/>
      <c r="T45" s="11"/>
      <c r="U45" s="44"/>
      <c r="V45" s="44"/>
      <c r="W45" s="44"/>
      <c r="X45" s="44"/>
      <c r="Y45" s="44"/>
    </row>
    <row r="46" spans="1:25" x14ac:dyDescent="0.2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11"/>
      <c r="L46" s="11"/>
      <c r="O46" s="11"/>
      <c r="P46" s="11"/>
      <c r="Q46" s="11"/>
      <c r="R46" s="11"/>
      <c r="S46" s="11"/>
      <c r="T46" s="11"/>
      <c r="U46" s="44"/>
      <c r="V46" s="44"/>
      <c r="W46" s="44"/>
      <c r="X46" s="44"/>
      <c r="Y46" s="44"/>
    </row>
    <row r="47" spans="1:25" x14ac:dyDescent="0.2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11"/>
      <c r="L47" s="11"/>
      <c r="O47" s="11"/>
      <c r="P47" s="11"/>
      <c r="Q47" s="11"/>
      <c r="R47" s="11"/>
      <c r="S47" s="11"/>
      <c r="T47" s="11"/>
      <c r="U47" s="44"/>
      <c r="V47" s="44"/>
      <c r="W47" s="44"/>
      <c r="X47" s="44"/>
      <c r="Y47" s="44"/>
    </row>
    <row r="48" spans="1:25" x14ac:dyDescent="0.2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11"/>
      <c r="L48" s="11"/>
      <c r="O48" s="11"/>
      <c r="P48" s="11"/>
      <c r="Q48" s="11"/>
      <c r="R48" s="11"/>
      <c r="S48" s="11"/>
      <c r="T48" s="11"/>
      <c r="U48" s="44"/>
      <c r="V48" s="44"/>
      <c r="W48" s="44"/>
      <c r="X48" s="44"/>
      <c r="Y48" s="44"/>
    </row>
    <row r="49" spans="1:35" x14ac:dyDescent="0.2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11"/>
      <c r="L49" s="11"/>
      <c r="O49" s="11"/>
      <c r="P49" s="11"/>
      <c r="Q49" s="11"/>
      <c r="R49" s="11"/>
      <c r="S49" s="11"/>
      <c r="T49" s="11"/>
      <c r="U49" s="44"/>
      <c r="V49" s="44"/>
      <c r="W49" s="44"/>
      <c r="X49" s="44"/>
      <c r="Y49" s="44"/>
    </row>
    <row r="50" spans="1:35" x14ac:dyDescent="0.2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11"/>
      <c r="L50" s="11"/>
      <c r="O50" s="11"/>
      <c r="P50" s="11"/>
      <c r="Q50" s="11"/>
      <c r="R50" s="11"/>
      <c r="S50" s="11"/>
      <c r="T50" s="11"/>
      <c r="U50" s="44"/>
      <c r="V50" s="44"/>
      <c r="W50" s="44"/>
      <c r="X50" s="44"/>
      <c r="Y50" s="44"/>
    </row>
    <row r="51" spans="1:35" x14ac:dyDescent="0.2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11"/>
      <c r="L51" s="11"/>
      <c r="O51" s="11"/>
      <c r="P51" s="11"/>
      <c r="Q51" s="11"/>
      <c r="R51" s="11"/>
      <c r="S51" s="11"/>
      <c r="T51" s="11"/>
      <c r="U51" s="44"/>
      <c r="V51" s="44"/>
      <c r="W51" s="44"/>
      <c r="X51" s="44"/>
      <c r="Y51" s="44"/>
    </row>
    <row r="52" spans="1:35" x14ac:dyDescent="0.2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11"/>
      <c r="L52" s="11"/>
      <c r="O52" s="11"/>
      <c r="P52" s="11"/>
      <c r="Q52" s="11"/>
      <c r="R52" s="11"/>
      <c r="S52" s="11"/>
      <c r="T52" s="11"/>
      <c r="U52" s="44"/>
      <c r="V52" s="44"/>
      <c r="W52" s="44"/>
      <c r="X52" s="44"/>
      <c r="Y52" s="44"/>
    </row>
    <row r="53" spans="1:35" x14ac:dyDescent="0.2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11"/>
      <c r="L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1:35" x14ac:dyDescent="0.2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11"/>
      <c r="L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2"/>
      <c r="AA54" s="12"/>
      <c r="AB54" s="12"/>
      <c r="AC54" s="12"/>
      <c r="AD54" s="12"/>
      <c r="AE54" s="12"/>
      <c r="AF54" s="12"/>
      <c r="AG54" s="12"/>
      <c r="AH54" s="12"/>
      <c r="AI54" s="12"/>
    </row>
    <row r="55" spans="1:35" x14ac:dyDescent="0.2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11"/>
      <c r="L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2"/>
      <c r="AA55" s="12"/>
      <c r="AB55" s="12"/>
      <c r="AC55" s="12"/>
      <c r="AD55" s="12"/>
      <c r="AE55" s="12"/>
      <c r="AF55" s="12"/>
      <c r="AG55" s="12"/>
      <c r="AH55" s="12"/>
      <c r="AI55" s="12"/>
    </row>
    <row r="56" spans="1:35" x14ac:dyDescent="0.2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11"/>
      <c r="L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2"/>
      <c r="AA56" s="12"/>
      <c r="AB56" s="12"/>
      <c r="AC56" s="12"/>
      <c r="AD56" s="12"/>
      <c r="AE56" s="12"/>
      <c r="AF56" s="12"/>
      <c r="AG56" s="12"/>
      <c r="AH56" s="12"/>
      <c r="AI56" s="12"/>
    </row>
    <row r="57" spans="1:35" x14ac:dyDescent="0.2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11"/>
      <c r="L57" s="11"/>
      <c r="O57" s="11"/>
      <c r="P57" s="11"/>
      <c r="Q57" s="11"/>
      <c r="R57" s="11"/>
      <c r="S57" s="11"/>
      <c r="T57" s="11"/>
      <c r="U57" s="44"/>
      <c r="V57" s="44"/>
      <c r="W57" s="44"/>
      <c r="X57" s="44"/>
      <c r="Y57" s="44"/>
    </row>
    <row r="58" spans="1:35" x14ac:dyDescent="0.2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11"/>
      <c r="L58" s="11"/>
      <c r="O58" s="11"/>
      <c r="P58" s="11"/>
      <c r="Q58" s="11"/>
      <c r="R58" s="11"/>
      <c r="S58" s="11"/>
      <c r="T58" s="11"/>
      <c r="U58" s="44"/>
      <c r="V58" s="44"/>
      <c r="W58" s="44"/>
      <c r="X58" s="44"/>
      <c r="Y58" s="44"/>
    </row>
    <row r="59" spans="1:35" x14ac:dyDescent="0.2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11"/>
      <c r="L59" s="11"/>
      <c r="O59" s="11"/>
      <c r="P59" s="11"/>
      <c r="Q59" s="11"/>
      <c r="R59" s="11"/>
      <c r="S59" s="11"/>
      <c r="T59" s="11"/>
      <c r="U59" s="44"/>
      <c r="V59" s="44"/>
      <c r="W59" s="44"/>
      <c r="X59" s="44"/>
      <c r="Y59" s="44"/>
    </row>
    <row r="60" spans="1:35" x14ac:dyDescent="0.2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11"/>
      <c r="L60" s="11"/>
      <c r="O60" s="11"/>
      <c r="P60" s="11"/>
      <c r="Q60" s="11"/>
      <c r="R60" s="11"/>
      <c r="S60" s="11"/>
      <c r="T60" s="11"/>
      <c r="U60" s="44"/>
      <c r="V60" s="44"/>
      <c r="W60" s="44"/>
      <c r="X60" s="44"/>
      <c r="Y60" s="44"/>
    </row>
    <row r="61" spans="1:35" ht="7.5" customHeight="1" x14ac:dyDescent="0.2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11"/>
      <c r="L61" s="11"/>
      <c r="O61" s="11"/>
      <c r="P61" s="11"/>
      <c r="Q61" s="11"/>
      <c r="R61" s="11"/>
      <c r="S61" s="11"/>
      <c r="T61" s="11"/>
      <c r="U61" s="44"/>
      <c r="V61" s="44"/>
      <c r="W61" s="44"/>
      <c r="X61" s="44"/>
      <c r="Y61" s="44"/>
    </row>
    <row r="62" spans="1:35" ht="4.5" customHeight="1" x14ac:dyDescent="0.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O62" s="11"/>
      <c r="P62" s="11"/>
      <c r="Q62" s="11"/>
      <c r="R62" s="11"/>
      <c r="S62" s="11"/>
      <c r="T62" s="11"/>
      <c r="U62" s="44"/>
      <c r="V62" s="44"/>
      <c r="W62" s="44"/>
      <c r="X62" s="44"/>
      <c r="Y62" s="44"/>
    </row>
    <row r="63" spans="1:35" x14ac:dyDescent="0.2">
      <c r="A63" s="10" t="s">
        <v>41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16"/>
      <c r="N63" s="16"/>
      <c r="O63" s="16"/>
      <c r="P63" s="16"/>
      <c r="Q63" s="16"/>
      <c r="R63" s="16"/>
      <c r="S63" s="16"/>
      <c r="T63" s="16"/>
    </row>
    <row r="64" spans="1:35" ht="3.75" customHeight="1" thickBot="1" x14ac:dyDescent="0.25">
      <c r="A64" s="96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16"/>
      <c r="N64" s="16"/>
      <c r="O64" s="16"/>
      <c r="P64" s="16"/>
      <c r="Q64" s="16"/>
      <c r="R64" s="16"/>
      <c r="S64" s="16"/>
      <c r="T64" s="16"/>
    </row>
    <row r="65" spans="1:31" ht="12.75" customHeight="1" thickTop="1" x14ac:dyDescent="0.2">
      <c r="A65" s="97"/>
      <c r="B65" s="98" t="s">
        <v>33</v>
      </c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9"/>
      <c r="R65" s="756" t="s">
        <v>34</v>
      </c>
      <c r="S65" s="16"/>
      <c r="T65" s="16"/>
    </row>
    <row r="66" spans="1:31" ht="12.75" customHeight="1" thickBot="1" x14ac:dyDescent="0.25">
      <c r="A66" s="100"/>
      <c r="B66" s="101">
        <v>1</v>
      </c>
      <c r="C66" s="102">
        <v>2</v>
      </c>
      <c r="D66" s="102">
        <v>3</v>
      </c>
      <c r="E66" s="102">
        <v>4</v>
      </c>
      <c r="F66" s="102">
        <v>5</v>
      </c>
      <c r="G66" s="102">
        <v>6</v>
      </c>
      <c r="H66" s="102">
        <v>7</v>
      </c>
      <c r="I66" s="102">
        <v>8</v>
      </c>
      <c r="J66" s="102">
        <v>9</v>
      </c>
      <c r="K66" s="102">
        <v>10</v>
      </c>
      <c r="L66" s="102">
        <v>11</v>
      </c>
      <c r="M66" s="102">
        <v>12</v>
      </c>
      <c r="N66" s="102">
        <v>13</v>
      </c>
      <c r="O66" s="102">
        <v>14</v>
      </c>
      <c r="P66" s="103" t="s">
        <v>35</v>
      </c>
      <c r="Q66" s="104" t="s">
        <v>36</v>
      </c>
      <c r="R66" s="757"/>
      <c r="S66" s="16"/>
      <c r="T66" s="16"/>
    </row>
    <row r="67" spans="1:31" ht="12.75" customHeight="1" thickTop="1" x14ac:dyDescent="0.2">
      <c r="A67" s="105" t="s">
        <v>25</v>
      </c>
      <c r="B67" s="106">
        <v>45115</v>
      </c>
      <c r="C67" s="107">
        <v>24718</v>
      </c>
      <c r="D67" s="107">
        <v>16884</v>
      </c>
      <c r="E67" s="107">
        <v>10334</v>
      </c>
      <c r="F67" s="107">
        <v>5079</v>
      </c>
      <c r="G67" s="107">
        <v>2077</v>
      </c>
      <c r="H67" s="107">
        <v>730</v>
      </c>
      <c r="I67" s="107">
        <v>320</v>
      </c>
      <c r="J67" s="107">
        <v>108</v>
      </c>
      <c r="K67" s="107">
        <v>38</v>
      </c>
      <c r="L67" s="107">
        <v>19</v>
      </c>
      <c r="M67" s="107">
        <v>7</v>
      </c>
      <c r="N67" s="107">
        <v>5</v>
      </c>
      <c r="O67" s="107">
        <v>2</v>
      </c>
      <c r="P67" s="107">
        <v>1</v>
      </c>
      <c r="Q67" s="108">
        <v>2.2200000000000002</v>
      </c>
      <c r="R67" s="109">
        <v>105437</v>
      </c>
      <c r="S67" s="16"/>
      <c r="T67" s="16"/>
      <c r="Z67" s="110"/>
      <c r="AA67" s="111"/>
      <c r="AD67" s="35"/>
      <c r="AE67" s="35"/>
    </row>
    <row r="68" spans="1:31" ht="12.75" customHeight="1" x14ac:dyDescent="0.2">
      <c r="A68" s="112" t="s">
        <v>5</v>
      </c>
      <c r="B68" s="113">
        <v>53027</v>
      </c>
      <c r="C68" s="114">
        <v>22275</v>
      </c>
      <c r="D68" s="114">
        <v>13383</v>
      </c>
      <c r="E68" s="114">
        <v>8017</v>
      </c>
      <c r="F68" s="114">
        <v>3998</v>
      </c>
      <c r="G68" s="114">
        <v>1759</v>
      </c>
      <c r="H68" s="114">
        <v>648</v>
      </c>
      <c r="I68" s="114">
        <v>226</v>
      </c>
      <c r="J68" s="114">
        <v>87</v>
      </c>
      <c r="K68" s="114">
        <v>39</v>
      </c>
      <c r="L68" s="114">
        <v>13</v>
      </c>
      <c r="M68" s="114">
        <v>4</v>
      </c>
      <c r="N68" s="114">
        <v>5</v>
      </c>
      <c r="O68" s="114">
        <v>1</v>
      </c>
      <c r="P68" s="114">
        <v>3</v>
      </c>
      <c r="Q68" s="115">
        <v>2</v>
      </c>
      <c r="R68" s="116">
        <v>103485</v>
      </c>
      <c r="S68" s="16"/>
      <c r="T68" s="16"/>
      <c r="Z68" s="110"/>
      <c r="AA68" s="111"/>
      <c r="AD68" s="35"/>
      <c r="AE68" s="35"/>
    </row>
    <row r="69" spans="1:31" ht="12.75" customHeight="1" x14ac:dyDescent="0.2">
      <c r="A69" s="117" t="s">
        <v>6</v>
      </c>
      <c r="B69" s="118">
        <v>46603</v>
      </c>
      <c r="C69" s="119">
        <v>22897</v>
      </c>
      <c r="D69" s="119">
        <v>15213</v>
      </c>
      <c r="E69" s="119">
        <v>10170</v>
      </c>
      <c r="F69" s="119">
        <v>5549</v>
      </c>
      <c r="G69" s="119">
        <v>2589</v>
      </c>
      <c r="H69" s="119">
        <v>1134</v>
      </c>
      <c r="I69" s="119">
        <v>469</v>
      </c>
      <c r="J69" s="119">
        <v>196</v>
      </c>
      <c r="K69" s="119">
        <v>99</v>
      </c>
      <c r="L69" s="119">
        <v>37</v>
      </c>
      <c r="M69" s="119">
        <v>19</v>
      </c>
      <c r="N69" s="119">
        <v>9</v>
      </c>
      <c r="O69" s="119">
        <v>10</v>
      </c>
      <c r="P69" s="119">
        <v>6</v>
      </c>
      <c r="Q69" s="120">
        <v>2.2599999999999998</v>
      </c>
      <c r="R69" s="121">
        <v>105000</v>
      </c>
      <c r="S69" s="16"/>
      <c r="T69" s="16"/>
      <c r="Z69" s="110"/>
      <c r="AA69" s="111"/>
      <c r="AD69" s="35"/>
      <c r="AE69" s="35"/>
    </row>
    <row r="70" spans="1:31" ht="12.75" customHeight="1" x14ac:dyDescent="0.2">
      <c r="A70" s="117" t="s">
        <v>7</v>
      </c>
      <c r="B70" s="118">
        <v>50640</v>
      </c>
      <c r="C70" s="119">
        <v>24203</v>
      </c>
      <c r="D70" s="119">
        <v>15673</v>
      </c>
      <c r="E70" s="119">
        <v>9686</v>
      </c>
      <c r="F70" s="119">
        <v>5015</v>
      </c>
      <c r="G70" s="119">
        <v>2187</v>
      </c>
      <c r="H70" s="119">
        <v>894</v>
      </c>
      <c r="I70" s="119">
        <v>348</v>
      </c>
      <c r="J70" s="119">
        <v>106</v>
      </c>
      <c r="K70" s="119">
        <v>57</v>
      </c>
      <c r="L70" s="119">
        <v>25</v>
      </c>
      <c r="M70" s="119">
        <v>9</v>
      </c>
      <c r="N70" s="119">
        <v>2</v>
      </c>
      <c r="O70" s="119">
        <v>2</v>
      </c>
      <c r="P70" s="119">
        <v>1</v>
      </c>
      <c r="Q70" s="120">
        <v>2.15</v>
      </c>
      <c r="R70" s="121">
        <v>108848</v>
      </c>
      <c r="S70" s="16"/>
      <c r="T70" s="16"/>
      <c r="Z70" s="110"/>
      <c r="AA70" s="111"/>
      <c r="AD70" s="35"/>
      <c r="AE70" s="35"/>
    </row>
    <row r="71" spans="1:31" ht="12.75" customHeight="1" x14ac:dyDescent="0.2">
      <c r="A71" s="117" t="s">
        <v>8</v>
      </c>
      <c r="B71" s="122">
        <v>54922</v>
      </c>
      <c r="C71" s="119">
        <v>25900</v>
      </c>
      <c r="D71" s="119">
        <v>16624</v>
      </c>
      <c r="E71" s="119">
        <v>10569</v>
      </c>
      <c r="F71" s="119">
        <v>5609</v>
      </c>
      <c r="G71" s="119">
        <v>2429</v>
      </c>
      <c r="H71" s="119">
        <v>898</v>
      </c>
      <c r="I71" s="119">
        <v>376</v>
      </c>
      <c r="J71" s="119">
        <v>128</v>
      </c>
      <c r="K71" s="119">
        <v>42</v>
      </c>
      <c r="L71" s="119">
        <v>20</v>
      </c>
      <c r="M71" s="119">
        <v>11</v>
      </c>
      <c r="N71" s="119">
        <v>4</v>
      </c>
      <c r="O71" s="119">
        <v>5</v>
      </c>
      <c r="P71" s="119">
        <v>3</v>
      </c>
      <c r="Q71" s="123">
        <v>2.2000000000000002</v>
      </c>
      <c r="R71" s="124">
        <v>117544</v>
      </c>
      <c r="S71" s="16"/>
      <c r="T71" s="16"/>
      <c r="Z71" s="110"/>
      <c r="AA71" s="111"/>
      <c r="AD71" s="35"/>
      <c r="AE71" s="35"/>
    </row>
    <row r="72" spans="1:31" ht="12.75" customHeight="1" x14ac:dyDescent="0.2">
      <c r="A72" s="117" t="s">
        <v>9</v>
      </c>
      <c r="B72" s="122">
        <v>61312</v>
      </c>
      <c r="C72" s="119">
        <v>27698</v>
      </c>
      <c r="D72" s="119">
        <v>17910</v>
      </c>
      <c r="E72" s="119">
        <v>11678</v>
      </c>
      <c r="F72" s="119">
        <v>6575</v>
      </c>
      <c r="G72" s="119">
        <v>3023</v>
      </c>
      <c r="H72" s="119">
        <v>1235</v>
      </c>
      <c r="I72" s="119">
        <v>525</v>
      </c>
      <c r="J72" s="119">
        <v>210</v>
      </c>
      <c r="K72" s="119">
        <v>98</v>
      </c>
      <c r="L72" s="119">
        <v>47</v>
      </c>
      <c r="M72" s="119">
        <v>19</v>
      </c>
      <c r="N72" s="119">
        <v>12</v>
      </c>
      <c r="O72" s="119">
        <v>4</v>
      </c>
      <c r="P72" s="119">
        <v>7</v>
      </c>
      <c r="Q72" s="123">
        <v>2.2000000000000002</v>
      </c>
      <c r="R72" s="124">
        <v>130353</v>
      </c>
      <c r="S72" s="125"/>
      <c r="T72" s="126"/>
      <c r="Z72" s="110"/>
      <c r="AA72" s="111"/>
      <c r="AD72" s="35"/>
      <c r="AE72" s="35"/>
    </row>
    <row r="73" spans="1:31" ht="12.75" customHeight="1" x14ac:dyDescent="0.2">
      <c r="A73" s="117" t="s">
        <v>10</v>
      </c>
      <c r="B73" s="122">
        <v>68347</v>
      </c>
      <c r="C73" s="119">
        <v>30691</v>
      </c>
      <c r="D73" s="119">
        <v>19069</v>
      </c>
      <c r="E73" s="119">
        <v>12517</v>
      </c>
      <c r="F73" s="119">
        <v>7234</v>
      </c>
      <c r="G73" s="119">
        <v>3466</v>
      </c>
      <c r="H73" s="119">
        <v>1528</v>
      </c>
      <c r="I73" s="119">
        <v>652</v>
      </c>
      <c r="J73" s="119">
        <v>312</v>
      </c>
      <c r="K73" s="119">
        <v>152</v>
      </c>
      <c r="L73" s="119">
        <v>66</v>
      </c>
      <c r="M73" s="119">
        <v>35</v>
      </c>
      <c r="N73" s="119">
        <v>17</v>
      </c>
      <c r="O73" s="119">
        <v>11</v>
      </c>
      <c r="P73" s="119">
        <v>13</v>
      </c>
      <c r="Q73" s="123">
        <v>2.2000000000000002</v>
      </c>
      <c r="R73" s="124">
        <v>130934</v>
      </c>
      <c r="S73" s="127"/>
      <c r="T73" s="127"/>
      <c r="Z73" s="110"/>
      <c r="AA73" s="111"/>
      <c r="AD73" s="35"/>
      <c r="AE73" s="35"/>
    </row>
    <row r="74" spans="1:31" ht="12.75" customHeight="1" x14ac:dyDescent="0.2">
      <c r="A74" s="117" t="s">
        <v>11</v>
      </c>
      <c r="B74" s="122">
        <v>66300</v>
      </c>
      <c r="C74" s="119">
        <v>28675</v>
      </c>
      <c r="D74" s="119">
        <v>17859</v>
      </c>
      <c r="E74" s="119">
        <v>11902</v>
      </c>
      <c r="F74" s="119">
        <v>7035</v>
      </c>
      <c r="G74" s="119">
        <v>3515</v>
      </c>
      <c r="H74" s="119">
        <v>1527</v>
      </c>
      <c r="I74" s="119">
        <v>699</v>
      </c>
      <c r="J74" s="119">
        <v>300</v>
      </c>
      <c r="K74" s="119">
        <v>132</v>
      </c>
      <c r="L74" s="119">
        <v>62</v>
      </c>
      <c r="M74" s="119">
        <v>45</v>
      </c>
      <c r="N74" s="119">
        <v>12</v>
      </c>
      <c r="O74" s="119">
        <v>15</v>
      </c>
      <c r="P74" s="119">
        <v>17</v>
      </c>
      <c r="Q74" s="123">
        <v>2.2000000000000002</v>
      </c>
      <c r="R74" s="124">
        <v>137836</v>
      </c>
      <c r="S74" s="127"/>
      <c r="T74" s="127"/>
      <c r="Z74" s="110"/>
      <c r="AA74" s="111"/>
      <c r="AD74" s="35"/>
      <c r="AE74" s="35"/>
    </row>
    <row r="75" spans="1:31" ht="12.75" customHeight="1" x14ac:dyDescent="0.2">
      <c r="A75" s="117" t="s">
        <v>12</v>
      </c>
      <c r="B75" s="122">
        <v>71660</v>
      </c>
      <c r="C75" s="119">
        <v>29567</v>
      </c>
      <c r="D75" s="119">
        <v>18599</v>
      </c>
      <c r="E75" s="119">
        <v>12342</v>
      </c>
      <c r="F75" s="119">
        <v>7285</v>
      </c>
      <c r="G75" s="119">
        <v>3864</v>
      </c>
      <c r="H75" s="119">
        <v>1789</v>
      </c>
      <c r="I75" s="119">
        <v>872</v>
      </c>
      <c r="J75" s="119">
        <v>398</v>
      </c>
      <c r="K75" s="119">
        <v>189</v>
      </c>
      <c r="L75" s="119">
        <v>116</v>
      </c>
      <c r="M75" s="119">
        <v>50</v>
      </c>
      <c r="N75" s="119">
        <v>33</v>
      </c>
      <c r="O75" s="119">
        <v>10</v>
      </c>
      <c r="P75" s="119">
        <v>27</v>
      </c>
      <c r="Q75" s="123">
        <v>2.2000000000000002</v>
      </c>
      <c r="R75" s="124">
        <v>146800</v>
      </c>
      <c r="S75" s="127"/>
      <c r="T75" s="127"/>
      <c r="Z75" s="110"/>
      <c r="AA75" s="111"/>
      <c r="AD75" s="35"/>
      <c r="AE75" s="35"/>
    </row>
    <row r="76" spans="1:31" ht="12.75" customHeight="1" x14ac:dyDescent="0.2">
      <c r="A76" s="117" t="s">
        <v>13</v>
      </c>
      <c r="B76" s="122">
        <v>74231</v>
      </c>
      <c r="C76" s="119">
        <v>29360</v>
      </c>
      <c r="D76" s="119">
        <v>17823</v>
      </c>
      <c r="E76" s="119">
        <v>11541</v>
      </c>
      <c r="F76" s="119">
        <v>6906</v>
      </c>
      <c r="G76" s="119">
        <v>3578</v>
      </c>
      <c r="H76" s="119">
        <v>1844</v>
      </c>
      <c r="I76" s="119">
        <v>911</v>
      </c>
      <c r="J76" s="119">
        <v>483</v>
      </c>
      <c r="K76" s="119">
        <v>247</v>
      </c>
      <c r="L76" s="119">
        <v>145</v>
      </c>
      <c r="M76" s="119">
        <v>82</v>
      </c>
      <c r="N76" s="119">
        <v>51</v>
      </c>
      <c r="O76" s="119">
        <v>26</v>
      </c>
      <c r="P76" s="119">
        <v>48</v>
      </c>
      <c r="Q76" s="123">
        <v>2.1730085010456559</v>
      </c>
      <c r="R76" s="124">
        <v>147276</v>
      </c>
      <c r="S76" s="127"/>
      <c r="T76" s="127"/>
      <c r="Z76" s="110"/>
      <c r="AA76" s="111"/>
      <c r="AD76" s="35"/>
      <c r="AE76" s="35"/>
    </row>
    <row r="77" spans="1:31" ht="12.75" customHeight="1" x14ac:dyDescent="0.2">
      <c r="A77" s="128" t="s">
        <v>14</v>
      </c>
      <c r="B77" s="119">
        <v>72892</v>
      </c>
      <c r="C77" s="119">
        <v>29117</v>
      </c>
      <c r="D77" s="119">
        <v>17949</v>
      </c>
      <c r="E77" s="119">
        <v>11611</v>
      </c>
      <c r="F77" s="119">
        <v>6974</v>
      </c>
      <c r="G77" s="119">
        <v>3835</v>
      </c>
      <c r="H77" s="119">
        <v>1898</v>
      </c>
      <c r="I77" s="119">
        <v>1092</v>
      </c>
      <c r="J77" s="119">
        <v>546</v>
      </c>
      <c r="K77" s="119">
        <v>318</v>
      </c>
      <c r="L77" s="119">
        <v>153</v>
      </c>
      <c r="M77" s="119">
        <v>95</v>
      </c>
      <c r="N77" s="119">
        <v>44</v>
      </c>
      <c r="O77" s="119">
        <v>25</v>
      </c>
      <c r="P77" s="119">
        <v>71</v>
      </c>
      <c r="Q77" s="129">
        <v>2.2127335970536079</v>
      </c>
      <c r="R77" s="130">
        <v>146620</v>
      </c>
      <c r="S77" s="131"/>
      <c r="T77" s="44"/>
      <c r="Z77" s="110"/>
      <c r="AA77" s="111"/>
      <c r="AD77" s="35"/>
      <c r="AE77" s="35"/>
    </row>
    <row r="78" spans="1:31" ht="12.75" customHeight="1" x14ac:dyDescent="0.2">
      <c r="A78" s="128" t="s">
        <v>15</v>
      </c>
      <c r="B78" s="119">
        <v>74452</v>
      </c>
      <c r="C78" s="119">
        <v>30281</v>
      </c>
      <c r="D78" s="119">
        <v>19043</v>
      </c>
      <c r="E78" s="119">
        <v>11905</v>
      </c>
      <c r="F78" s="119">
        <v>6987</v>
      </c>
      <c r="G78" s="119">
        <v>3792</v>
      </c>
      <c r="H78" s="119">
        <v>1958</v>
      </c>
      <c r="I78" s="119">
        <v>1010</v>
      </c>
      <c r="J78" s="119">
        <v>504</v>
      </c>
      <c r="K78" s="119">
        <v>283</v>
      </c>
      <c r="L78" s="119">
        <v>147</v>
      </c>
      <c r="M78" s="119">
        <v>90</v>
      </c>
      <c r="N78" s="119">
        <v>40</v>
      </c>
      <c r="O78" s="119">
        <v>30</v>
      </c>
      <c r="P78" s="119">
        <v>66</v>
      </c>
      <c r="Q78" s="129">
        <v>2.2007331261455438</v>
      </c>
      <c r="R78" s="130">
        <v>150588</v>
      </c>
      <c r="S78" s="131"/>
      <c r="T78" s="44"/>
      <c r="Z78" s="110"/>
      <c r="AA78" s="111"/>
      <c r="AD78" s="35"/>
      <c r="AE78" s="35"/>
    </row>
    <row r="79" spans="1:31" ht="12.75" customHeight="1" x14ac:dyDescent="0.2">
      <c r="A79" s="128" t="s">
        <v>16</v>
      </c>
      <c r="B79" s="119">
        <v>73347</v>
      </c>
      <c r="C79" s="119">
        <v>30563</v>
      </c>
      <c r="D79" s="119">
        <v>18855</v>
      </c>
      <c r="E79" s="119">
        <v>12058</v>
      </c>
      <c r="F79" s="119">
        <v>6939</v>
      </c>
      <c r="G79" s="119">
        <v>3730</v>
      </c>
      <c r="H79" s="119">
        <v>2004</v>
      </c>
      <c r="I79" s="119">
        <v>976</v>
      </c>
      <c r="J79" s="119">
        <v>523</v>
      </c>
      <c r="K79" s="119">
        <v>243</v>
      </c>
      <c r="L79" s="119">
        <v>147</v>
      </c>
      <c r="M79" s="119">
        <v>118</v>
      </c>
      <c r="N79" s="119">
        <v>38</v>
      </c>
      <c r="O79" s="119">
        <v>29</v>
      </c>
      <c r="P79" s="119">
        <v>43</v>
      </c>
      <c r="Q79" s="129">
        <v>2.2055770554697789</v>
      </c>
      <c r="R79" s="130">
        <v>149613</v>
      </c>
      <c r="S79" s="131"/>
      <c r="T79" s="44"/>
      <c r="Z79" s="110"/>
      <c r="AA79" s="111"/>
      <c r="AD79" s="35"/>
      <c r="AE79" s="35"/>
    </row>
    <row r="80" spans="1:31" ht="12.75" customHeight="1" x14ac:dyDescent="0.2">
      <c r="A80" s="128" t="s">
        <v>17</v>
      </c>
      <c r="B80" s="119">
        <v>67999</v>
      </c>
      <c r="C80" s="119">
        <v>29972</v>
      </c>
      <c r="D80" s="119">
        <v>18399</v>
      </c>
      <c r="E80" s="119">
        <v>11383</v>
      </c>
      <c r="F80" s="119">
        <v>6499</v>
      </c>
      <c r="G80" s="119">
        <v>3351</v>
      </c>
      <c r="H80" s="119">
        <v>1696</v>
      </c>
      <c r="I80" s="119">
        <v>790</v>
      </c>
      <c r="J80" s="119">
        <v>443</v>
      </c>
      <c r="K80" s="119">
        <v>226</v>
      </c>
      <c r="L80" s="119">
        <v>129</v>
      </c>
      <c r="M80" s="119">
        <v>70</v>
      </c>
      <c r="N80" s="119">
        <v>41</v>
      </c>
      <c r="O80" s="119">
        <v>21</v>
      </c>
      <c r="P80" s="119">
        <f>R80-SUM(B80:O80)</f>
        <v>35</v>
      </c>
      <c r="Q80" s="129">
        <f>+'vš_druh studia '!D93/'vš_druh studia '!E93</f>
        <v>2.1938548357366683</v>
      </c>
      <c r="R80" s="130">
        <f>+'vš_druh studia '!E93</f>
        <v>141054</v>
      </c>
      <c r="S80" s="131"/>
      <c r="T80" s="44"/>
      <c r="Z80" s="110"/>
      <c r="AA80" s="111"/>
      <c r="AD80" s="35"/>
      <c r="AE80" s="35"/>
    </row>
    <row r="81" spans="1:31" ht="12.75" customHeight="1" thickBot="1" x14ac:dyDescent="0.25">
      <c r="A81" s="132" t="s">
        <v>38</v>
      </c>
      <c r="B81" s="133">
        <v>65102</v>
      </c>
      <c r="C81" s="133">
        <v>28667</v>
      </c>
      <c r="D81" s="133">
        <v>17791</v>
      </c>
      <c r="E81" s="133">
        <v>10677</v>
      </c>
      <c r="F81" s="133">
        <v>5960</v>
      </c>
      <c r="G81" s="133">
        <v>3045</v>
      </c>
      <c r="H81" s="133">
        <v>1435</v>
      </c>
      <c r="I81" s="133">
        <v>745</v>
      </c>
      <c r="J81" s="133">
        <v>366</v>
      </c>
      <c r="K81" s="133">
        <v>194</v>
      </c>
      <c r="L81" s="133">
        <v>102</v>
      </c>
      <c r="M81" s="133">
        <v>53</v>
      </c>
      <c r="N81" s="133">
        <v>27</v>
      </c>
      <c r="O81" s="133">
        <v>24</v>
      </c>
      <c r="P81" s="133">
        <f>R81-SUM(B81:O81)</f>
        <v>69</v>
      </c>
      <c r="Q81" s="134">
        <f>+'vš_druh studia '!D101/'vš_druh studia '!E101</f>
        <v>2.1671346745421096</v>
      </c>
      <c r="R81" s="135">
        <f>+'vš_druh studia '!E101</f>
        <v>134257</v>
      </c>
      <c r="S81" s="131"/>
      <c r="T81" s="44"/>
      <c r="Z81" s="110"/>
      <c r="AA81" s="111"/>
      <c r="AD81" s="35"/>
      <c r="AE81" s="35"/>
    </row>
    <row r="82" spans="1:31" ht="12.75" customHeight="1" thickTop="1" x14ac:dyDescent="0.2">
      <c r="A82" s="136"/>
      <c r="B82" s="137"/>
      <c r="C82" s="137"/>
      <c r="D82" s="137"/>
      <c r="E82" s="137"/>
      <c r="F82" s="137"/>
      <c r="G82" s="137"/>
      <c r="H82" s="137"/>
      <c r="I82" s="11"/>
      <c r="J82" s="11"/>
      <c r="K82" s="125"/>
      <c r="L82" s="125"/>
      <c r="M82" s="125"/>
      <c r="N82" s="125"/>
      <c r="O82" s="125"/>
      <c r="P82" s="125"/>
      <c r="Q82" s="125"/>
      <c r="R82" s="125"/>
      <c r="S82" s="131"/>
      <c r="T82" s="44"/>
      <c r="Z82" s="110"/>
      <c r="AA82" s="111"/>
      <c r="AD82" s="35"/>
      <c r="AE82" s="35"/>
    </row>
    <row r="83" spans="1:31" ht="12.75" customHeight="1" x14ac:dyDescent="0.2">
      <c r="A83" s="10" t="s">
        <v>42</v>
      </c>
      <c r="B83" s="131"/>
      <c r="C83" s="131"/>
      <c r="D83" s="131"/>
      <c r="E83" s="131"/>
      <c r="F83" s="131"/>
      <c r="G83" s="131"/>
      <c r="H83" s="131"/>
      <c r="I83" s="16"/>
      <c r="J83" s="16"/>
      <c r="K83" s="131"/>
      <c r="L83" s="131"/>
      <c r="M83" s="131"/>
      <c r="N83" s="131"/>
      <c r="O83" s="131"/>
      <c r="P83" s="131"/>
      <c r="Q83" s="131"/>
      <c r="R83" s="138"/>
      <c r="S83" s="16"/>
      <c r="T83" s="16"/>
      <c r="Z83" s="110"/>
      <c r="AA83" s="111"/>
      <c r="AD83" s="35"/>
      <c r="AE83" s="35"/>
    </row>
    <row r="84" spans="1:31" ht="5.25" customHeight="1" thickBot="1" x14ac:dyDescent="0.25">
      <c r="A84" s="96"/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6"/>
      <c r="T84" s="16"/>
      <c r="Z84" s="110"/>
      <c r="AA84" s="111"/>
      <c r="AD84" s="35"/>
      <c r="AE84" s="35"/>
    </row>
    <row r="85" spans="1:31" ht="12.75" customHeight="1" thickTop="1" x14ac:dyDescent="0.2">
      <c r="A85" s="97"/>
      <c r="B85" s="139" t="s">
        <v>33</v>
      </c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140"/>
      <c r="Q85" s="44"/>
      <c r="R85" s="44"/>
      <c r="S85" s="16"/>
      <c r="T85" s="16"/>
      <c r="Z85" s="110"/>
      <c r="AA85" s="111"/>
      <c r="AD85" s="35"/>
      <c r="AE85" s="35"/>
    </row>
    <row r="86" spans="1:31" ht="12.75" customHeight="1" thickBot="1" x14ac:dyDescent="0.25">
      <c r="A86" s="100"/>
      <c r="B86" s="101">
        <v>1</v>
      </c>
      <c r="C86" s="102">
        <v>2</v>
      </c>
      <c r="D86" s="102">
        <v>3</v>
      </c>
      <c r="E86" s="102">
        <v>4</v>
      </c>
      <c r="F86" s="102">
        <v>5</v>
      </c>
      <c r="G86" s="102">
        <v>6</v>
      </c>
      <c r="H86" s="102">
        <v>7</v>
      </c>
      <c r="I86" s="102">
        <v>8</v>
      </c>
      <c r="J86" s="102">
        <v>9</v>
      </c>
      <c r="K86" s="102">
        <v>10</v>
      </c>
      <c r="L86" s="102">
        <v>11</v>
      </c>
      <c r="M86" s="102">
        <v>12</v>
      </c>
      <c r="N86" s="102">
        <v>13</v>
      </c>
      <c r="O86" s="141">
        <v>14</v>
      </c>
      <c r="P86" s="142" t="s">
        <v>35</v>
      </c>
      <c r="Q86" s="44"/>
      <c r="R86" s="44"/>
      <c r="S86" s="16"/>
      <c r="T86" s="16"/>
      <c r="Z86" s="110"/>
      <c r="AA86" s="111"/>
      <c r="AD86" s="35"/>
      <c r="AE86" s="35"/>
    </row>
    <row r="87" spans="1:31" ht="12.75" customHeight="1" thickTop="1" x14ac:dyDescent="0.2">
      <c r="A87" s="105" t="s">
        <v>25</v>
      </c>
      <c r="B87" s="143">
        <v>0.42788584652446482</v>
      </c>
      <c r="C87" s="144">
        <v>0.234433832525584</v>
      </c>
      <c r="D87" s="144">
        <v>0.1601335394595825</v>
      </c>
      <c r="E87" s="144">
        <v>9.8011134611189626E-2</v>
      </c>
      <c r="F87" s="144">
        <v>4.8170945683204187E-2</v>
      </c>
      <c r="G87" s="144">
        <v>1.9698967155742292E-2</v>
      </c>
      <c r="H87" s="144">
        <v>6.9235657311949314E-3</v>
      </c>
      <c r="I87" s="144">
        <v>3.0349877177840794E-3</v>
      </c>
      <c r="J87" s="144">
        <v>1.0243083547521268E-3</v>
      </c>
      <c r="K87" s="144">
        <v>3.6040479148685944E-4</v>
      </c>
      <c r="L87" s="144">
        <v>1.8020239574342972E-4</v>
      </c>
      <c r="M87" s="144">
        <v>6.6390356326526736E-5</v>
      </c>
      <c r="N87" s="144">
        <v>4.7421683090376241E-5</v>
      </c>
      <c r="O87" s="145">
        <v>1.8968673236150498E-5</v>
      </c>
      <c r="P87" s="146">
        <v>9.4843366180752492E-6</v>
      </c>
      <c r="Q87" s="44"/>
      <c r="R87" s="44"/>
      <c r="S87" s="16"/>
      <c r="T87" s="16"/>
    </row>
    <row r="88" spans="1:31" ht="12.75" customHeight="1" x14ac:dyDescent="0.2">
      <c r="A88" s="112" t="s">
        <v>5</v>
      </c>
      <c r="B88" s="147">
        <v>0.51241242692177613</v>
      </c>
      <c r="C88" s="148">
        <v>0.21524858675170314</v>
      </c>
      <c r="D88" s="148">
        <v>0.12932309030294245</v>
      </c>
      <c r="E88" s="148">
        <v>7.7470164758177515E-2</v>
      </c>
      <c r="F88" s="148">
        <v>3.8633618398801757E-2</v>
      </c>
      <c r="G88" s="148">
        <v>1.6997632507126638E-2</v>
      </c>
      <c r="H88" s="148">
        <v>6.2617770691404551E-3</v>
      </c>
      <c r="I88" s="148">
        <v>2.1838913852249117E-3</v>
      </c>
      <c r="J88" s="148">
        <v>8.4070155094941295E-4</v>
      </c>
      <c r="K88" s="148">
        <v>3.7686621249456443E-4</v>
      </c>
      <c r="L88" s="148">
        <v>1.2562207083152149E-4</v>
      </c>
      <c r="M88" s="148">
        <v>3.8652944871237379E-5</v>
      </c>
      <c r="N88" s="148">
        <v>4.8316181089046722E-5</v>
      </c>
      <c r="O88" s="149">
        <v>9.6632362178093447E-6</v>
      </c>
      <c r="P88" s="150">
        <v>2.8989708653428032E-5</v>
      </c>
      <c r="Q88" s="44"/>
      <c r="R88" s="44"/>
      <c r="S88" s="16"/>
      <c r="T88" s="16"/>
    </row>
    <row r="89" spans="1:31" ht="12.75" customHeight="1" x14ac:dyDescent="0.2">
      <c r="A89" s="117" t="s">
        <v>6</v>
      </c>
      <c r="B89" s="151">
        <v>0.44383809523809525</v>
      </c>
      <c r="C89" s="152">
        <v>0.21806666666666666</v>
      </c>
      <c r="D89" s="152">
        <v>0.14488571428571428</v>
      </c>
      <c r="E89" s="152">
        <v>9.6857142857142864E-2</v>
      </c>
      <c r="F89" s="152">
        <v>5.2847619047619046E-2</v>
      </c>
      <c r="G89" s="152">
        <v>2.4657142857142857E-2</v>
      </c>
      <c r="H89" s="152">
        <v>1.0800000000000001E-2</v>
      </c>
      <c r="I89" s="152">
        <v>4.4666666666666665E-3</v>
      </c>
      <c r="J89" s="152">
        <v>1.8666666666666666E-3</v>
      </c>
      <c r="K89" s="152">
        <v>9.4285714285714285E-4</v>
      </c>
      <c r="L89" s="152">
        <v>3.5238095238095238E-4</v>
      </c>
      <c r="M89" s="152">
        <v>1.8095238095238095E-4</v>
      </c>
      <c r="N89" s="152">
        <v>8.5714285714285713E-5</v>
      </c>
      <c r="O89" s="153">
        <v>9.5238095238095241E-5</v>
      </c>
      <c r="P89" s="150">
        <v>5.7142857142857142E-5</v>
      </c>
      <c r="Q89" s="44"/>
      <c r="R89" s="44"/>
      <c r="S89" s="44"/>
      <c r="T89" s="16"/>
    </row>
    <row r="90" spans="1:31" ht="12.75" customHeight="1" x14ac:dyDescent="0.2">
      <c r="A90" s="117" t="s">
        <v>7</v>
      </c>
      <c r="B90" s="151">
        <v>0.46523592532706159</v>
      </c>
      <c r="C90" s="152">
        <v>0.22235594590621785</v>
      </c>
      <c r="D90" s="152">
        <v>0.14398978391885933</v>
      </c>
      <c r="E90" s="152">
        <v>8.8986476554461263E-2</v>
      </c>
      <c r="F90" s="152">
        <v>4.6073423489636924E-2</v>
      </c>
      <c r="G90" s="152">
        <v>2.0092238718212554E-2</v>
      </c>
      <c r="H90" s="152">
        <v>8.2132882551815382E-3</v>
      </c>
      <c r="I90" s="152">
        <v>3.197118918124357E-3</v>
      </c>
      <c r="J90" s="152">
        <v>9.7383507276201672E-4</v>
      </c>
      <c r="K90" s="152">
        <v>5.2366602969278263E-4</v>
      </c>
      <c r="L90" s="152">
        <v>2.2967808319858887E-4</v>
      </c>
      <c r="M90" s="152">
        <v>8.2684109951491986E-5</v>
      </c>
      <c r="N90" s="152">
        <v>1.8374246655887108E-5</v>
      </c>
      <c r="O90" s="153">
        <v>1.8374246655887108E-5</v>
      </c>
      <c r="P90" s="150">
        <v>9.1871233279435542E-6</v>
      </c>
      <c r="Q90" s="44"/>
      <c r="R90" s="44"/>
      <c r="S90" s="16"/>
      <c r="T90" s="16"/>
    </row>
    <row r="91" spans="1:31" ht="12.75" customHeight="1" x14ac:dyDescent="0.2">
      <c r="A91" s="117" t="s">
        <v>8</v>
      </c>
      <c r="B91" s="154">
        <v>0.46724630776560305</v>
      </c>
      <c r="C91" s="152">
        <v>0.22</v>
      </c>
      <c r="D91" s="152">
        <v>0.14099999999999999</v>
      </c>
      <c r="E91" s="152">
        <v>0.09</v>
      </c>
      <c r="F91" s="152">
        <v>4.8000000000000001E-2</v>
      </c>
      <c r="G91" s="152">
        <v>2.1000000000000001E-2</v>
      </c>
      <c r="H91" s="152">
        <v>8.0000000000000002E-3</v>
      </c>
      <c r="I91" s="152">
        <v>3.0000000000000001E-3</v>
      </c>
      <c r="J91" s="152">
        <v>1E-3</v>
      </c>
      <c r="K91" s="152">
        <v>2.2967808319858887E-4</v>
      </c>
      <c r="L91" s="152">
        <v>2.2967808319858887E-4</v>
      </c>
      <c r="M91" s="152">
        <v>8.2684109951491986E-5</v>
      </c>
      <c r="N91" s="152">
        <v>1.8374246655887108E-5</v>
      </c>
      <c r="O91" s="153">
        <v>1.8374246655887108E-5</v>
      </c>
      <c r="P91" s="150">
        <v>9.1871233279435542E-6</v>
      </c>
      <c r="Q91" s="16"/>
      <c r="R91" s="16"/>
      <c r="S91" s="16"/>
    </row>
    <row r="92" spans="1:31" ht="12.75" customHeight="1" x14ac:dyDescent="0.2">
      <c r="A92" s="117" t="s">
        <v>9</v>
      </c>
      <c r="B92" s="154">
        <v>0.47039999999999998</v>
      </c>
      <c r="C92" s="152">
        <v>0.21249999999999999</v>
      </c>
      <c r="D92" s="152">
        <v>0.13739999999999999</v>
      </c>
      <c r="E92" s="152">
        <v>8.9599999999999999E-2</v>
      </c>
      <c r="F92" s="152">
        <v>5.0439959187744E-2</v>
      </c>
      <c r="G92" s="152">
        <v>2.3190874011338399E-2</v>
      </c>
      <c r="H92" s="152">
        <v>9.4742737029450807E-3</v>
      </c>
      <c r="I92" s="152">
        <v>4.4027525258336902E-3</v>
      </c>
      <c r="J92" s="152">
        <v>1.6110101033347899E-3</v>
      </c>
      <c r="K92" s="152">
        <v>7.51804714889569E-4</v>
      </c>
      <c r="L92" s="152">
        <v>2.2967808319858887E-4</v>
      </c>
      <c r="M92" s="152">
        <v>8.2684109951491986E-5</v>
      </c>
      <c r="N92" s="152">
        <v>1.8374246655887108E-5</v>
      </c>
      <c r="O92" s="153">
        <v>1.8374246655887108E-5</v>
      </c>
      <c r="P92" s="150">
        <v>9.1871233279435542E-6</v>
      </c>
      <c r="Q92" s="16"/>
      <c r="R92" s="16"/>
    </row>
    <row r="93" spans="1:31" ht="12.75" customHeight="1" x14ac:dyDescent="0.2">
      <c r="A93" s="117" t="s">
        <v>10</v>
      </c>
      <c r="B93" s="154">
        <v>0.47426965512455765</v>
      </c>
      <c r="C93" s="152">
        <v>0.21296925959336618</v>
      </c>
      <c r="D93" s="152">
        <v>0.1323225313996253</v>
      </c>
      <c r="E93" s="152">
        <v>8.6857261813892167E-2</v>
      </c>
      <c r="F93" s="152">
        <v>5.0197765595725488E-2</v>
      </c>
      <c r="G93" s="152">
        <v>2.4051072097703144E-2</v>
      </c>
      <c r="H93" s="152">
        <v>1.0603011588369994E-2</v>
      </c>
      <c r="I93" s="152">
        <v>4.5243216987023802E-3</v>
      </c>
      <c r="J93" s="152">
        <v>2.1650128374158628E-3</v>
      </c>
      <c r="K93" s="152">
        <v>1.0547498438692666E-3</v>
      </c>
      <c r="L93" s="152">
        <v>4.5798348483797101E-4</v>
      </c>
      <c r="M93" s="152">
        <v>2.4287002983831797E-4</v>
      </c>
      <c r="N93" s="152">
        <v>1.1796544306432587E-4</v>
      </c>
      <c r="O93" s="153">
        <v>7.6330580806328497E-5</v>
      </c>
      <c r="P93" s="150">
        <v>7.6330580806328497E-5</v>
      </c>
      <c r="Q93" s="16"/>
      <c r="R93" s="16"/>
    </row>
    <row r="94" spans="1:31" ht="12.75" customHeight="1" x14ac:dyDescent="0.2">
      <c r="A94" s="117" t="s">
        <v>11</v>
      </c>
      <c r="B94" s="154">
        <v>0.48010427604185524</v>
      </c>
      <c r="C94" s="152">
        <v>0.20764690973605127</v>
      </c>
      <c r="D94" s="152">
        <v>0.12932401607588978</v>
      </c>
      <c r="E94" s="152">
        <v>8.6187045150077857E-2</v>
      </c>
      <c r="F94" s="152">
        <v>5.0943191281364285E-2</v>
      </c>
      <c r="G94" s="152">
        <v>2.5453492161193383E-2</v>
      </c>
      <c r="H94" s="152">
        <v>1.1057605271733226E-2</v>
      </c>
      <c r="I94" s="152">
        <v>5.0617328650566637E-3</v>
      </c>
      <c r="J94" s="152">
        <v>2.1724175386509288E-3</v>
      </c>
      <c r="K94" s="152">
        <v>9.5586371700640872E-4</v>
      </c>
      <c r="L94" s="152">
        <v>4.4896629132119191E-4</v>
      </c>
      <c r="M94" s="152">
        <v>3.2586263079763928E-4</v>
      </c>
      <c r="N94" s="152">
        <v>8.6896701546037154E-5</v>
      </c>
      <c r="O94" s="153">
        <v>1.0862087693254644E-4</v>
      </c>
      <c r="P94" s="150">
        <v>7.6330580806328497E-5</v>
      </c>
      <c r="Q94" s="16"/>
      <c r="R94" s="16"/>
    </row>
    <row r="95" spans="1:31" ht="12.75" customHeight="1" x14ac:dyDescent="0.2">
      <c r="A95" s="117" t="s">
        <v>12</v>
      </c>
      <c r="B95" s="154">
        <v>0.48814381373423887</v>
      </c>
      <c r="C95" s="152">
        <v>0.20140870974993358</v>
      </c>
      <c r="D95" s="152">
        <v>0.12669532223894933</v>
      </c>
      <c r="E95" s="152">
        <v>8.4072996777951103E-2</v>
      </c>
      <c r="F95" s="152">
        <v>4.9625002554478506E-2</v>
      </c>
      <c r="G95" s="152">
        <v>2.6321346584832529E-2</v>
      </c>
      <c r="H95" s="152">
        <v>1.2186565486611128E-2</v>
      </c>
      <c r="I95" s="152">
        <v>5.940014032601958E-3</v>
      </c>
      <c r="J95" s="152">
        <v>2.7111531937793337E-3</v>
      </c>
      <c r="K95" s="152">
        <v>1.2874571699102867E-3</v>
      </c>
      <c r="L95" s="152">
        <v>7.9018535296081086E-4</v>
      </c>
      <c r="M95" s="152">
        <v>3.4059713489690126E-4</v>
      </c>
      <c r="N95" s="152">
        <v>2.2479410903195483E-4</v>
      </c>
      <c r="O95" s="153">
        <v>6.8119426979380241E-5</v>
      </c>
      <c r="P95" s="150">
        <v>6.8119426979380241E-5</v>
      </c>
      <c r="Q95" s="16"/>
      <c r="R95" s="16"/>
    </row>
    <row r="96" spans="1:31" ht="12.75" customHeight="1" x14ac:dyDescent="0.2">
      <c r="A96" s="117" t="s">
        <v>13</v>
      </c>
      <c r="B96" s="154">
        <v>0.50402645373312693</v>
      </c>
      <c r="C96" s="152">
        <v>0.19935359461147775</v>
      </c>
      <c r="D96" s="152">
        <v>0.1210176810885684</v>
      </c>
      <c r="E96" s="152">
        <v>7.8363073413183409E-2</v>
      </c>
      <c r="F96" s="152">
        <v>4.6891550558135743E-2</v>
      </c>
      <c r="G96" s="152">
        <v>2.4294521850131728E-2</v>
      </c>
      <c r="H96" s="152">
        <v>1.2520709416333957E-2</v>
      </c>
      <c r="I96" s="152">
        <v>6.18566500991336E-3</v>
      </c>
      <c r="J96" s="152">
        <v>3.2795567505907275E-3</v>
      </c>
      <c r="K96" s="152">
        <v>1.6771232244221735E-3</v>
      </c>
      <c r="L96" s="152">
        <v>9.8454602243406935E-4</v>
      </c>
      <c r="M96" s="152">
        <v>5.5677775061788756E-4</v>
      </c>
      <c r="N96" s="152">
        <v>3.4628860099405199E-4</v>
      </c>
      <c r="O96" s="153">
        <v>1.7653928678128139E-4</v>
      </c>
      <c r="P96" s="155">
        <v>3.2591868328851953E-4</v>
      </c>
      <c r="Q96" s="16"/>
      <c r="R96" s="16"/>
    </row>
    <row r="97" spans="1:27" ht="12.75" customHeight="1" x14ac:dyDescent="0.2">
      <c r="A97" s="117" t="s">
        <v>14</v>
      </c>
      <c r="B97" s="156">
        <v>0.49714909289319331</v>
      </c>
      <c r="C97" s="156">
        <v>0.19858818715045695</v>
      </c>
      <c r="D97" s="156">
        <v>0.12241849679443459</v>
      </c>
      <c r="E97" s="152">
        <v>7.9191106261083069E-2</v>
      </c>
      <c r="F97" s="152">
        <v>4.7565134360933022E-2</v>
      </c>
      <c r="G97" s="152">
        <v>2.6156049652162051E-2</v>
      </c>
      <c r="H97" s="152">
        <v>1.2945027963442914E-2</v>
      </c>
      <c r="I97" s="152">
        <v>7.4478243077342795E-3</v>
      </c>
      <c r="J97" s="152">
        <v>3.7239121538671397E-3</v>
      </c>
      <c r="K97" s="152">
        <v>2.1688719137907516E-3</v>
      </c>
      <c r="L97" s="152">
        <v>1.0435138453144183E-3</v>
      </c>
      <c r="M97" s="152">
        <v>6.4793343336516163E-4</v>
      </c>
      <c r="N97" s="156">
        <v>3.0009548492702221E-4</v>
      </c>
      <c r="O97" s="157">
        <v>1.7050879825398991E-4</v>
      </c>
      <c r="P97" s="155">
        <v>4.8424498704133131E-4</v>
      </c>
    </row>
    <row r="98" spans="1:27" ht="12.75" customHeight="1" x14ac:dyDescent="0.2">
      <c r="A98" s="117" t="s">
        <v>15</v>
      </c>
      <c r="B98" s="156">
        <v>0.49440858501341406</v>
      </c>
      <c r="C98" s="156">
        <v>0.20108507982043722</v>
      </c>
      <c r="D98" s="156">
        <v>0.12645761946503042</v>
      </c>
      <c r="E98" s="152">
        <v>7.9056764151193989E-2</v>
      </c>
      <c r="F98" s="152">
        <v>4.6398119372061522E-2</v>
      </c>
      <c r="G98" s="152">
        <v>2.5181289345764604E-2</v>
      </c>
      <c r="H98" s="152">
        <v>1.3002364066193853E-2</v>
      </c>
      <c r="I98" s="152">
        <v>6.7070417297527031E-3</v>
      </c>
      <c r="J98" s="152">
        <v>3.3468802295003584E-3</v>
      </c>
      <c r="K98" s="152">
        <v>1.8792998114059553E-3</v>
      </c>
      <c r="L98" s="152">
        <v>9.7617340027093792E-4</v>
      </c>
      <c r="M98" s="152">
        <v>5.976571838393497E-4</v>
      </c>
      <c r="N98" s="156">
        <v>2.6562541503971101E-4</v>
      </c>
      <c r="O98" s="157">
        <v>1.9921906127978324E-4</v>
      </c>
      <c r="P98" s="155">
        <v>4.3828193481552317E-4</v>
      </c>
    </row>
    <row r="99" spans="1:27" ht="12.75" customHeight="1" x14ac:dyDescent="0.2">
      <c r="A99" s="117" t="s">
        <v>16</v>
      </c>
      <c r="B99" s="156">
        <f>+B79/$R79</f>
        <v>0.49024483166569749</v>
      </c>
      <c r="C99" s="156">
        <f t="shared" ref="C99:P101" si="12">+C79/$R79</f>
        <v>0.20428037670523283</v>
      </c>
      <c r="D99" s="156">
        <f t="shared" si="12"/>
        <v>0.12602514487377434</v>
      </c>
      <c r="E99" s="152">
        <f t="shared" si="12"/>
        <v>8.0594600736567004E-2</v>
      </c>
      <c r="F99" s="152">
        <f t="shared" si="12"/>
        <v>4.6379659521565642E-2</v>
      </c>
      <c r="G99" s="152">
        <f t="shared" si="12"/>
        <v>2.49309886172993E-2</v>
      </c>
      <c r="H99" s="152">
        <f t="shared" si="12"/>
        <v>1.3394557959535602E-2</v>
      </c>
      <c r="I99" s="152">
        <f t="shared" si="12"/>
        <v>6.5234972896740257E-3</v>
      </c>
      <c r="J99" s="152">
        <f t="shared" si="12"/>
        <v>3.4956855353478642E-3</v>
      </c>
      <c r="K99" s="152">
        <f t="shared" si="12"/>
        <v>1.6241904112610536E-3</v>
      </c>
      <c r="L99" s="152">
        <f t="shared" si="12"/>
        <v>9.8253494014557551E-4</v>
      </c>
      <c r="M99" s="152">
        <f t="shared" si="12"/>
        <v>7.887015165794416E-4</v>
      </c>
      <c r="N99" s="156">
        <f t="shared" si="12"/>
        <v>2.5398862398321001E-4</v>
      </c>
      <c r="O99" s="157">
        <f t="shared" si="12"/>
        <v>1.9383342356613396E-4</v>
      </c>
      <c r="P99" s="155">
        <f t="shared" si="12"/>
        <v>2.874081797704745E-4</v>
      </c>
    </row>
    <row r="100" spans="1:27" ht="12.75" customHeight="1" x14ac:dyDescent="0.2">
      <c r="A100" s="117" t="s">
        <v>17</v>
      </c>
      <c r="B100" s="156">
        <f>+B80/$R80</f>
        <v>0.48207778581252569</v>
      </c>
      <c r="C100" s="156">
        <f t="shared" si="12"/>
        <v>0.21248599827016604</v>
      </c>
      <c r="D100" s="156">
        <f t="shared" si="12"/>
        <v>0.13043940618486538</v>
      </c>
      <c r="E100" s="152">
        <f t="shared" si="12"/>
        <v>8.0699590227856E-2</v>
      </c>
      <c r="F100" s="152">
        <f t="shared" si="12"/>
        <v>4.6074553008067835E-2</v>
      </c>
      <c r="G100" s="152">
        <f t="shared" si="12"/>
        <v>2.3756859075247778E-2</v>
      </c>
      <c r="H100" s="152">
        <f t="shared" si="12"/>
        <v>1.2023763948558709E-2</v>
      </c>
      <c r="I100" s="152">
        <f t="shared" si="12"/>
        <v>5.6006919335857188E-3</v>
      </c>
      <c r="J100" s="152">
        <f t="shared" si="12"/>
        <v>3.1406411728841436E-3</v>
      </c>
      <c r="K100" s="152">
        <f t="shared" si="12"/>
        <v>1.6022232620131298E-3</v>
      </c>
      <c r="L100" s="152">
        <f t="shared" si="12"/>
        <v>9.145433663703263E-4</v>
      </c>
      <c r="M100" s="152">
        <f t="shared" si="12"/>
        <v>4.9626384221645612E-4</v>
      </c>
      <c r="N100" s="156">
        <f t="shared" si="12"/>
        <v>2.9066882186963859E-4</v>
      </c>
      <c r="O100" s="157">
        <f t="shared" si="12"/>
        <v>1.4887915266493683E-4</v>
      </c>
      <c r="P100" s="155">
        <f t="shared" si="12"/>
        <v>2.4813192110822806E-4</v>
      </c>
    </row>
    <row r="101" spans="1:27" ht="13.5" thickBot="1" x14ac:dyDescent="0.25">
      <c r="A101" s="132" t="s">
        <v>38</v>
      </c>
      <c r="B101" s="158">
        <f>+B81/$R81</f>
        <v>0.48490581496681739</v>
      </c>
      <c r="C101" s="158">
        <f t="shared" si="12"/>
        <v>0.21352331721995874</v>
      </c>
      <c r="D101" s="158">
        <f t="shared" si="12"/>
        <v>0.13251450576133833</v>
      </c>
      <c r="E101" s="159">
        <f t="shared" si="12"/>
        <v>7.9526579619684637E-2</v>
      </c>
      <c r="F101" s="159">
        <f t="shared" si="12"/>
        <v>4.439247115606635E-2</v>
      </c>
      <c r="G101" s="159">
        <f t="shared" si="12"/>
        <v>2.2680381656077522E-2</v>
      </c>
      <c r="H101" s="159">
        <f t="shared" si="12"/>
        <v>1.0688455722979063E-2</v>
      </c>
      <c r="I101" s="159">
        <f t="shared" si="12"/>
        <v>5.5490588945082938E-3</v>
      </c>
      <c r="J101" s="159">
        <f t="shared" si="12"/>
        <v>2.726114839449712E-3</v>
      </c>
      <c r="K101" s="159">
        <f t="shared" si="12"/>
        <v>1.4449898329323611E-3</v>
      </c>
      <c r="L101" s="159">
        <f t="shared" si="12"/>
        <v>7.5973692246959193E-4</v>
      </c>
      <c r="M101" s="159">
        <f t="shared" si="12"/>
        <v>3.9476526363616047E-4</v>
      </c>
      <c r="N101" s="158">
        <f t="shared" si="12"/>
        <v>2.0110683241842138E-4</v>
      </c>
      <c r="O101" s="160">
        <f t="shared" si="12"/>
        <v>1.7876162881637456E-4</v>
      </c>
      <c r="P101" s="161">
        <f t="shared" si="12"/>
        <v>5.1393968284707688E-4</v>
      </c>
    </row>
    <row r="102" spans="1:27" ht="13.5" thickTop="1" x14ac:dyDescent="0.2">
      <c r="C102" s="16"/>
      <c r="E102" s="11"/>
      <c r="U102" s="12"/>
      <c r="V102" s="12"/>
    </row>
    <row r="103" spans="1:27" x14ac:dyDescent="0.2">
      <c r="J103" s="163"/>
      <c r="U103" s="12"/>
      <c r="V103" s="12"/>
    </row>
    <row r="104" spans="1:27" x14ac:dyDescent="0.2">
      <c r="U104" s="12"/>
      <c r="V104" s="12"/>
    </row>
    <row r="105" spans="1:27" x14ac:dyDescent="0.2">
      <c r="U105" s="12"/>
      <c r="V105" s="12"/>
      <c r="W105" s="12"/>
      <c r="X105" s="12"/>
      <c r="Y105" s="12"/>
      <c r="Z105" s="12"/>
      <c r="AA105" s="12"/>
    </row>
    <row r="106" spans="1:27" x14ac:dyDescent="0.2">
      <c r="E106" s="164"/>
    </row>
    <row r="107" spans="1:27" x14ac:dyDescent="0.2">
      <c r="E107" s="164"/>
    </row>
    <row r="108" spans="1:27" x14ac:dyDescent="0.2">
      <c r="E108" s="164"/>
    </row>
    <row r="109" spans="1:27" x14ac:dyDescent="0.2">
      <c r="E109" s="164"/>
    </row>
    <row r="110" spans="1:27" x14ac:dyDescent="0.2">
      <c r="E110" s="164"/>
    </row>
    <row r="111" spans="1:27" x14ac:dyDescent="0.2">
      <c r="E111" s="164"/>
    </row>
    <row r="112" spans="1:27" x14ac:dyDescent="0.2">
      <c r="E112" s="164"/>
    </row>
    <row r="113" spans="5:5" x14ac:dyDescent="0.2">
      <c r="E113" s="164"/>
    </row>
    <row r="114" spans="5:5" x14ac:dyDescent="0.2">
      <c r="E114" s="164"/>
    </row>
    <row r="115" spans="5:5" x14ac:dyDescent="0.2">
      <c r="E115" s="164"/>
    </row>
    <row r="116" spans="5:5" x14ac:dyDescent="0.2">
      <c r="E116" s="164"/>
    </row>
    <row r="117" spans="5:5" x14ac:dyDescent="0.2">
      <c r="E117" s="164"/>
    </row>
    <row r="118" spans="5:5" x14ac:dyDescent="0.2">
      <c r="E118" s="164"/>
    </row>
    <row r="119" spans="5:5" x14ac:dyDescent="0.2">
      <c r="E119" s="164"/>
    </row>
    <row r="120" spans="5:5" x14ac:dyDescent="0.2">
      <c r="E120" s="164"/>
    </row>
    <row r="121" spans="5:5" x14ac:dyDescent="0.2">
      <c r="E121" s="164"/>
    </row>
    <row r="122" spans="5:5" x14ac:dyDescent="0.2">
      <c r="E122" s="164"/>
    </row>
    <row r="123" spans="5:5" x14ac:dyDescent="0.2">
      <c r="E123" s="164"/>
    </row>
    <row r="124" spans="5:5" x14ac:dyDescent="0.2">
      <c r="E124" s="164"/>
    </row>
    <row r="125" spans="5:5" x14ac:dyDescent="0.2">
      <c r="E125" s="164"/>
    </row>
    <row r="126" spans="5:5" x14ac:dyDescent="0.2">
      <c r="E126" s="164"/>
    </row>
    <row r="127" spans="5:5" x14ac:dyDescent="0.2">
      <c r="E127" s="164"/>
    </row>
    <row r="128" spans="5:5" x14ac:dyDescent="0.2">
      <c r="E128" s="164"/>
    </row>
    <row r="129" spans="5:7" x14ac:dyDescent="0.2">
      <c r="E129" s="164"/>
    </row>
    <row r="130" spans="5:7" x14ac:dyDescent="0.2">
      <c r="E130" s="164"/>
    </row>
    <row r="131" spans="5:7" x14ac:dyDescent="0.2">
      <c r="E131" s="164"/>
      <c r="G131" s="165"/>
    </row>
    <row r="132" spans="5:7" x14ac:dyDescent="0.2">
      <c r="E132" s="164"/>
    </row>
    <row r="164" spans="23:27" x14ac:dyDescent="0.2">
      <c r="W164" s="166"/>
      <c r="X164" s="166"/>
    </row>
    <row r="165" spans="23:27" x14ac:dyDescent="0.2">
      <c r="W165" s="166"/>
      <c r="X165" s="166"/>
    </row>
    <row r="166" spans="23:27" x14ac:dyDescent="0.2">
      <c r="W166" s="166"/>
      <c r="X166" s="166"/>
      <c r="Y166" s="167"/>
      <c r="Z166" s="167"/>
      <c r="AA166" s="167"/>
    </row>
    <row r="167" spans="23:27" x14ac:dyDescent="0.2">
      <c r="W167" s="166"/>
      <c r="X167" s="166"/>
    </row>
    <row r="168" spans="23:27" x14ac:dyDescent="0.2">
      <c r="W168" s="166"/>
      <c r="X168" s="166"/>
    </row>
  </sheetData>
  <sheetProtection password="CB3F" sheet="1" objects="1" scenarios="1"/>
  <mergeCells count="4">
    <mergeCell ref="A12:L12"/>
    <mergeCell ref="A26:K26"/>
    <mergeCell ref="A40:F40"/>
    <mergeCell ref="R65:R66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0"/>
  <sheetViews>
    <sheetView workbookViewId="0">
      <selection sqref="A1:M1"/>
    </sheetView>
  </sheetViews>
  <sheetFormatPr defaultRowHeight="12.75" x14ac:dyDescent="0.2"/>
  <cols>
    <col min="1" max="2" width="2.28515625" style="16" customWidth="1"/>
    <col min="3" max="3" width="24" style="16" customWidth="1"/>
    <col min="4" max="4" width="8.7109375" style="273" customWidth="1"/>
    <col min="5" max="5" width="10.5703125" style="273" customWidth="1"/>
    <col min="6" max="6" width="7.5703125" style="273" customWidth="1"/>
    <col min="7" max="7" width="15" style="273" customWidth="1"/>
    <col min="8" max="8" width="19.7109375" style="274" customWidth="1"/>
    <col min="9" max="9" width="20.7109375" style="275" customWidth="1"/>
    <col min="10" max="10" width="16.7109375" style="275" customWidth="1"/>
    <col min="11" max="11" width="7.42578125" style="273" customWidth="1"/>
    <col min="12" max="12" width="8.85546875" style="273" customWidth="1"/>
    <col min="13" max="13" width="14.7109375" style="276" customWidth="1"/>
    <col min="14" max="14" width="9.85546875" style="168" customWidth="1"/>
    <col min="15" max="15" width="7.85546875" style="16" customWidth="1"/>
    <col min="16" max="16" width="7.7109375" style="16" customWidth="1"/>
    <col min="17" max="17" width="7.5703125" style="16" customWidth="1"/>
    <col min="18" max="18" width="7.42578125" style="16" customWidth="1"/>
    <col min="19" max="21" width="9.140625" style="16"/>
    <col min="22" max="22" width="10.140625" style="16" bestFit="1" customWidth="1"/>
    <col min="23" max="256" width="9.140625" style="16"/>
    <col min="257" max="258" width="2.28515625" style="16" customWidth="1"/>
    <col min="259" max="259" width="24" style="16" customWidth="1"/>
    <col min="260" max="260" width="8.7109375" style="16" customWidth="1"/>
    <col min="261" max="261" width="10.5703125" style="16" customWidth="1"/>
    <col min="262" max="262" width="7.5703125" style="16" customWidth="1"/>
    <col min="263" max="263" width="15" style="16" customWidth="1"/>
    <col min="264" max="264" width="19.7109375" style="16" customWidth="1"/>
    <col min="265" max="265" width="20.7109375" style="16" customWidth="1"/>
    <col min="266" max="266" width="16.7109375" style="16" customWidth="1"/>
    <col min="267" max="267" width="7.42578125" style="16" customWidth="1"/>
    <col min="268" max="268" width="8.85546875" style="16" customWidth="1"/>
    <col min="269" max="269" width="14.7109375" style="16" customWidth="1"/>
    <col min="270" max="270" width="9.85546875" style="16" customWidth="1"/>
    <col min="271" max="271" width="7.85546875" style="16" customWidth="1"/>
    <col min="272" max="272" width="7.7109375" style="16" customWidth="1"/>
    <col min="273" max="273" width="7.5703125" style="16" customWidth="1"/>
    <col min="274" max="274" width="7.42578125" style="16" customWidth="1"/>
    <col min="275" max="277" width="9.140625" style="16"/>
    <col min="278" max="278" width="10.140625" style="16" bestFit="1" customWidth="1"/>
    <col min="279" max="512" width="9.140625" style="16"/>
    <col min="513" max="514" width="2.28515625" style="16" customWidth="1"/>
    <col min="515" max="515" width="24" style="16" customWidth="1"/>
    <col min="516" max="516" width="8.7109375" style="16" customWidth="1"/>
    <col min="517" max="517" width="10.5703125" style="16" customWidth="1"/>
    <col min="518" max="518" width="7.5703125" style="16" customWidth="1"/>
    <col min="519" max="519" width="15" style="16" customWidth="1"/>
    <col min="520" max="520" width="19.7109375" style="16" customWidth="1"/>
    <col min="521" max="521" width="20.7109375" style="16" customWidth="1"/>
    <col min="522" max="522" width="16.7109375" style="16" customWidth="1"/>
    <col min="523" max="523" width="7.42578125" style="16" customWidth="1"/>
    <col min="524" max="524" width="8.85546875" style="16" customWidth="1"/>
    <col min="525" max="525" width="14.7109375" style="16" customWidth="1"/>
    <col min="526" max="526" width="9.85546875" style="16" customWidth="1"/>
    <col min="527" max="527" width="7.85546875" style="16" customWidth="1"/>
    <col min="528" max="528" width="7.7109375" style="16" customWidth="1"/>
    <col min="529" max="529" width="7.5703125" style="16" customWidth="1"/>
    <col min="530" max="530" width="7.42578125" style="16" customWidth="1"/>
    <col min="531" max="533" width="9.140625" style="16"/>
    <col min="534" max="534" width="10.140625" style="16" bestFit="1" customWidth="1"/>
    <col min="535" max="768" width="9.140625" style="16"/>
    <col min="769" max="770" width="2.28515625" style="16" customWidth="1"/>
    <col min="771" max="771" width="24" style="16" customWidth="1"/>
    <col min="772" max="772" width="8.7109375" style="16" customWidth="1"/>
    <col min="773" max="773" width="10.5703125" style="16" customWidth="1"/>
    <col min="774" max="774" width="7.5703125" style="16" customWidth="1"/>
    <col min="775" max="775" width="15" style="16" customWidth="1"/>
    <col min="776" max="776" width="19.7109375" style="16" customWidth="1"/>
    <col min="777" max="777" width="20.7109375" style="16" customWidth="1"/>
    <col min="778" max="778" width="16.7109375" style="16" customWidth="1"/>
    <col min="779" max="779" width="7.42578125" style="16" customWidth="1"/>
    <col min="780" max="780" width="8.85546875" style="16" customWidth="1"/>
    <col min="781" max="781" width="14.7109375" style="16" customWidth="1"/>
    <col min="782" max="782" width="9.85546875" style="16" customWidth="1"/>
    <col min="783" max="783" width="7.85546875" style="16" customWidth="1"/>
    <col min="784" max="784" width="7.7109375" style="16" customWidth="1"/>
    <col min="785" max="785" width="7.5703125" style="16" customWidth="1"/>
    <col min="786" max="786" width="7.42578125" style="16" customWidth="1"/>
    <col min="787" max="789" width="9.140625" style="16"/>
    <col min="790" max="790" width="10.140625" style="16" bestFit="1" customWidth="1"/>
    <col min="791" max="1024" width="9.140625" style="16"/>
    <col min="1025" max="1026" width="2.28515625" style="16" customWidth="1"/>
    <col min="1027" max="1027" width="24" style="16" customWidth="1"/>
    <col min="1028" max="1028" width="8.7109375" style="16" customWidth="1"/>
    <col min="1029" max="1029" width="10.5703125" style="16" customWidth="1"/>
    <col min="1030" max="1030" width="7.5703125" style="16" customWidth="1"/>
    <col min="1031" max="1031" width="15" style="16" customWidth="1"/>
    <col min="1032" max="1032" width="19.7109375" style="16" customWidth="1"/>
    <col min="1033" max="1033" width="20.7109375" style="16" customWidth="1"/>
    <col min="1034" max="1034" width="16.7109375" style="16" customWidth="1"/>
    <col min="1035" max="1035" width="7.42578125" style="16" customWidth="1"/>
    <col min="1036" max="1036" width="8.85546875" style="16" customWidth="1"/>
    <col min="1037" max="1037" width="14.7109375" style="16" customWidth="1"/>
    <col min="1038" max="1038" width="9.85546875" style="16" customWidth="1"/>
    <col min="1039" max="1039" width="7.85546875" style="16" customWidth="1"/>
    <col min="1040" max="1040" width="7.7109375" style="16" customWidth="1"/>
    <col min="1041" max="1041" width="7.5703125" style="16" customWidth="1"/>
    <col min="1042" max="1042" width="7.42578125" style="16" customWidth="1"/>
    <col min="1043" max="1045" width="9.140625" style="16"/>
    <col min="1046" max="1046" width="10.140625" style="16" bestFit="1" customWidth="1"/>
    <col min="1047" max="1280" width="9.140625" style="16"/>
    <col min="1281" max="1282" width="2.28515625" style="16" customWidth="1"/>
    <col min="1283" max="1283" width="24" style="16" customWidth="1"/>
    <col min="1284" max="1284" width="8.7109375" style="16" customWidth="1"/>
    <col min="1285" max="1285" width="10.5703125" style="16" customWidth="1"/>
    <col min="1286" max="1286" width="7.5703125" style="16" customWidth="1"/>
    <col min="1287" max="1287" width="15" style="16" customWidth="1"/>
    <col min="1288" max="1288" width="19.7109375" style="16" customWidth="1"/>
    <col min="1289" max="1289" width="20.7109375" style="16" customWidth="1"/>
    <col min="1290" max="1290" width="16.7109375" style="16" customWidth="1"/>
    <col min="1291" max="1291" width="7.42578125" style="16" customWidth="1"/>
    <col min="1292" max="1292" width="8.85546875" style="16" customWidth="1"/>
    <col min="1293" max="1293" width="14.7109375" style="16" customWidth="1"/>
    <col min="1294" max="1294" width="9.85546875" style="16" customWidth="1"/>
    <col min="1295" max="1295" width="7.85546875" style="16" customWidth="1"/>
    <col min="1296" max="1296" width="7.7109375" style="16" customWidth="1"/>
    <col min="1297" max="1297" width="7.5703125" style="16" customWidth="1"/>
    <col min="1298" max="1298" width="7.42578125" style="16" customWidth="1"/>
    <col min="1299" max="1301" width="9.140625" style="16"/>
    <col min="1302" max="1302" width="10.140625" style="16" bestFit="1" customWidth="1"/>
    <col min="1303" max="1536" width="9.140625" style="16"/>
    <col min="1537" max="1538" width="2.28515625" style="16" customWidth="1"/>
    <col min="1539" max="1539" width="24" style="16" customWidth="1"/>
    <col min="1540" max="1540" width="8.7109375" style="16" customWidth="1"/>
    <col min="1541" max="1541" width="10.5703125" style="16" customWidth="1"/>
    <col min="1542" max="1542" width="7.5703125" style="16" customWidth="1"/>
    <col min="1543" max="1543" width="15" style="16" customWidth="1"/>
    <col min="1544" max="1544" width="19.7109375" style="16" customWidth="1"/>
    <col min="1545" max="1545" width="20.7109375" style="16" customWidth="1"/>
    <col min="1546" max="1546" width="16.7109375" style="16" customWidth="1"/>
    <col min="1547" max="1547" width="7.42578125" style="16" customWidth="1"/>
    <col min="1548" max="1548" width="8.85546875" style="16" customWidth="1"/>
    <col min="1549" max="1549" width="14.7109375" style="16" customWidth="1"/>
    <col min="1550" max="1550" width="9.85546875" style="16" customWidth="1"/>
    <col min="1551" max="1551" width="7.85546875" style="16" customWidth="1"/>
    <col min="1552" max="1552" width="7.7109375" style="16" customWidth="1"/>
    <col min="1553" max="1553" width="7.5703125" style="16" customWidth="1"/>
    <col min="1554" max="1554" width="7.42578125" style="16" customWidth="1"/>
    <col min="1555" max="1557" width="9.140625" style="16"/>
    <col min="1558" max="1558" width="10.140625" style="16" bestFit="1" customWidth="1"/>
    <col min="1559" max="1792" width="9.140625" style="16"/>
    <col min="1793" max="1794" width="2.28515625" style="16" customWidth="1"/>
    <col min="1795" max="1795" width="24" style="16" customWidth="1"/>
    <col min="1796" max="1796" width="8.7109375" style="16" customWidth="1"/>
    <col min="1797" max="1797" width="10.5703125" style="16" customWidth="1"/>
    <col min="1798" max="1798" width="7.5703125" style="16" customWidth="1"/>
    <col min="1799" max="1799" width="15" style="16" customWidth="1"/>
    <col min="1800" max="1800" width="19.7109375" style="16" customWidth="1"/>
    <col min="1801" max="1801" width="20.7109375" style="16" customWidth="1"/>
    <col min="1802" max="1802" width="16.7109375" style="16" customWidth="1"/>
    <col min="1803" max="1803" width="7.42578125" style="16" customWidth="1"/>
    <col min="1804" max="1804" width="8.85546875" style="16" customWidth="1"/>
    <col min="1805" max="1805" width="14.7109375" style="16" customWidth="1"/>
    <col min="1806" max="1806" width="9.85546875" style="16" customWidth="1"/>
    <col min="1807" max="1807" width="7.85546875" style="16" customWidth="1"/>
    <col min="1808" max="1808" width="7.7109375" style="16" customWidth="1"/>
    <col min="1809" max="1809" width="7.5703125" style="16" customWidth="1"/>
    <col min="1810" max="1810" width="7.42578125" style="16" customWidth="1"/>
    <col min="1811" max="1813" width="9.140625" style="16"/>
    <col min="1814" max="1814" width="10.140625" style="16" bestFit="1" customWidth="1"/>
    <col min="1815" max="2048" width="9.140625" style="16"/>
    <col min="2049" max="2050" width="2.28515625" style="16" customWidth="1"/>
    <col min="2051" max="2051" width="24" style="16" customWidth="1"/>
    <col min="2052" max="2052" width="8.7109375" style="16" customWidth="1"/>
    <col min="2053" max="2053" width="10.5703125" style="16" customWidth="1"/>
    <col min="2054" max="2054" width="7.5703125" style="16" customWidth="1"/>
    <col min="2055" max="2055" width="15" style="16" customWidth="1"/>
    <col min="2056" max="2056" width="19.7109375" style="16" customWidth="1"/>
    <col min="2057" max="2057" width="20.7109375" style="16" customWidth="1"/>
    <col min="2058" max="2058" width="16.7109375" style="16" customWidth="1"/>
    <col min="2059" max="2059" width="7.42578125" style="16" customWidth="1"/>
    <col min="2060" max="2060" width="8.85546875" style="16" customWidth="1"/>
    <col min="2061" max="2061" width="14.7109375" style="16" customWidth="1"/>
    <col min="2062" max="2062" width="9.85546875" style="16" customWidth="1"/>
    <col min="2063" max="2063" width="7.85546875" style="16" customWidth="1"/>
    <col min="2064" max="2064" width="7.7109375" style="16" customWidth="1"/>
    <col min="2065" max="2065" width="7.5703125" style="16" customWidth="1"/>
    <col min="2066" max="2066" width="7.42578125" style="16" customWidth="1"/>
    <col min="2067" max="2069" width="9.140625" style="16"/>
    <col min="2070" max="2070" width="10.140625" style="16" bestFit="1" customWidth="1"/>
    <col min="2071" max="2304" width="9.140625" style="16"/>
    <col min="2305" max="2306" width="2.28515625" style="16" customWidth="1"/>
    <col min="2307" max="2307" width="24" style="16" customWidth="1"/>
    <col min="2308" max="2308" width="8.7109375" style="16" customWidth="1"/>
    <col min="2309" max="2309" width="10.5703125" style="16" customWidth="1"/>
    <col min="2310" max="2310" width="7.5703125" style="16" customWidth="1"/>
    <col min="2311" max="2311" width="15" style="16" customWidth="1"/>
    <col min="2312" max="2312" width="19.7109375" style="16" customWidth="1"/>
    <col min="2313" max="2313" width="20.7109375" style="16" customWidth="1"/>
    <col min="2314" max="2314" width="16.7109375" style="16" customWidth="1"/>
    <col min="2315" max="2315" width="7.42578125" style="16" customWidth="1"/>
    <col min="2316" max="2316" width="8.85546875" style="16" customWidth="1"/>
    <col min="2317" max="2317" width="14.7109375" style="16" customWidth="1"/>
    <col min="2318" max="2318" width="9.85546875" style="16" customWidth="1"/>
    <col min="2319" max="2319" width="7.85546875" style="16" customWidth="1"/>
    <col min="2320" max="2320" width="7.7109375" style="16" customWidth="1"/>
    <col min="2321" max="2321" width="7.5703125" style="16" customWidth="1"/>
    <col min="2322" max="2322" width="7.42578125" style="16" customWidth="1"/>
    <col min="2323" max="2325" width="9.140625" style="16"/>
    <col min="2326" max="2326" width="10.140625" style="16" bestFit="1" customWidth="1"/>
    <col min="2327" max="2560" width="9.140625" style="16"/>
    <col min="2561" max="2562" width="2.28515625" style="16" customWidth="1"/>
    <col min="2563" max="2563" width="24" style="16" customWidth="1"/>
    <col min="2564" max="2564" width="8.7109375" style="16" customWidth="1"/>
    <col min="2565" max="2565" width="10.5703125" style="16" customWidth="1"/>
    <col min="2566" max="2566" width="7.5703125" style="16" customWidth="1"/>
    <col min="2567" max="2567" width="15" style="16" customWidth="1"/>
    <col min="2568" max="2568" width="19.7109375" style="16" customWidth="1"/>
    <col min="2569" max="2569" width="20.7109375" style="16" customWidth="1"/>
    <col min="2570" max="2570" width="16.7109375" style="16" customWidth="1"/>
    <col min="2571" max="2571" width="7.42578125" style="16" customWidth="1"/>
    <col min="2572" max="2572" width="8.85546875" style="16" customWidth="1"/>
    <col min="2573" max="2573" width="14.7109375" style="16" customWidth="1"/>
    <col min="2574" max="2574" width="9.85546875" style="16" customWidth="1"/>
    <col min="2575" max="2575" width="7.85546875" style="16" customWidth="1"/>
    <col min="2576" max="2576" width="7.7109375" style="16" customWidth="1"/>
    <col min="2577" max="2577" width="7.5703125" style="16" customWidth="1"/>
    <col min="2578" max="2578" width="7.42578125" style="16" customWidth="1"/>
    <col min="2579" max="2581" width="9.140625" style="16"/>
    <col min="2582" max="2582" width="10.140625" style="16" bestFit="1" customWidth="1"/>
    <col min="2583" max="2816" width="9.140625" style="16"/>
    <col min="2817" max="2818" width="2.28515625" style="16" customWidth="1"/>
    <col min="2819" max="2819" width="24" style="16" customWidth="1"/>
    <col min="2820" max="2820" width="8.7109375" style="16" customWidth="1"/>
    <col min="2821" max="2821" width="10.5703125" style="16" customWidth="1"/>
    <col min="2822" max="2822" width="7.5703125" style="16" customWidth="1"/>
    <col min="2823" max="2823" width="15" style="16" customWidth="1"/>
    <col min="2824" max="2824" width="19.7109375" style="16" customWidth="1"/>
    <col min="2825" max="2825" width="20.7109375" style="16" customWidth="1"/>
    <col min="2826" max="2826" width="16.7109375" style="16" customWidth="1"/>
    <col min="2827" max="2827" width="7.42578125" style="16" customWidth="1"/>
    <col min="2828" max="2828" width="8.85546875" style="16" customWidth="1"/>
    <col min="2829" max="2829" width="14.7109375" style="16" customWidth="1"/>
    <col min="2830" max="2830" width="9.85546875" style="16" customWidth="1"/>
    <col min="2831" max="2831" width="7.85546875" style="16" customWidth="1"/>
    <col min="2832" max="2832" width="7.7109375" style="16" customWidth="1"/>
    <col min="2833" max="2833" width="7.5703125" style="16" customWidth="1"/>
    <col min="2834" max="2834" width="7.42578125" style="16" customWidth="1"/>
    <col min="2835" max="2837" width="9.140625" style="16"/>
    <col min="2838" max="2838" width="10.140625" style="16" bestFit="1" customWidth="1"/>
    <col min="2839" max="3072" width="9.140625" style="16"/>
    <col min="3073" max="3074" width="2.28515625" style="16" customWidth="1"/>
    <col min="3075" max="3075" width="24" style="16" customWidth="1"/>
    <col min="3076" max="3076" width="8.7109375" style="16" customWidth="1"/>
    <col min="3077" max="3077" width="10.5703125" style="16" customWidth="1"/>
    <col min="3078" max="3078" width="7.5703125" style="16" customWidth="1"/>
    <col min="3079" max="3079" width="15" style="16" customWidth="1"/>
    <col min="3080" max="3080" width="19.7109375" style="16" customWidth="1"/>
    <col min="3081" max="3081" width="20.7109375" style="16" customWidth="1"/>
    <col min="3082" max="3082" width="16.7109375" style="16" customWidth="1"/>
    <col min="3083" max="3083" width="7.42578125" style="16" customWidth="1"/>
    <col min="3084" max="3084" width="8.85546875" style="16" customWidth="1"/>
    <col min="3085" max="3085" width="14.7109375" style="16" customWidth="1"/>
    <col min="3086" max="3086" width="9.85546875" style="16" customWidth="1"/>
    <col min="3087" max="3087" width="7.85546875" style="16" customWidth="1"/>
    <col min="3088" max="3088" width="7.7109375" style="16" customWidth="1"/>
    <col min="3089" max="3089" width="7.5703125" style="16" customWidth="1"/>
    <col min="3090" max="3090" width="7.42578125" style="16" customWidth="1"/>
    <col min="3091" max="3093" width="9.140625" style="16"/>
    <col min="3094" max="3094" width="10.140625" style="16" bestFit="1" customWidth="1"/>
    <col min="3095" max="3328" width="9.140625" style="16"/>
    <col min="3329" max="3330" width="2.28515625" style="16" customWidth="1"/>
    <col min="3331" max="3331" width="24" style="16" customWidth="1"/>
    <col min="3332" max="3332" width="8.7109375" style="16" customWidth="1"/>
    <col min="3333" max="3333" width="10.5703125" style="16" customWidth="1"/>
    <col min="3334" max="3334" width="7.5703125" style="16" customWidth="1"/>
    <col min="3335" max="3335" width="15" style="16" customWidth="1"/>
    <col min="3336" max="3336" width="19.7109375" style="16" customWidth="1"/>
    <col min="3337" max="3337" width="20.7109375" style="16" customWidth="1"/>
    <col min="3338" max="3338" width="16.7109375" style="16" customWidth="1"/>
    <col min="3339" max="3339" width="7.42578125" style="16" customWidth="1"/>
    <col min="3340" max="3340" width="8.85546875" style="16" customWidth="1"/>
    <col min="3341" max="3341" width="14.7109375" style="16" customWidth="1"/>
    <col min="3342" max="3342" width="9.85546875" style="16" customWidth="1"/>
    <col min="3343" max="3343" width="7.85546875" style="16" customWidth="1"/>
    <col min="3344" max="3344" width="7.7109375" style="16" customWidth="1"/>
    <col min="3345" max="3345" width="7.5703125" style="16" customWidth="1"/>
    <col min="3346" max="3346" width="7.42578125" style="16" customWidth="1"/>
    <col min="3347" max="3349" width="9.140625" style="16"/>
    <col min="3350" max="3350" width="10.140625" style="16" bestFit="1" customWidth="1"/>
    <col min="3351" max="3584" width="9.140625" style="16"/>
    <col min="3585" max="3586" width="2.28515625" style="16" customWidth="1"/>
    <col min="3587" max="3587" width="24" style="16" customWidth="1"/>
    <col min="3588" max="3588" width="8.7109375" style="16" customWidth="1"/>
    <col min="3589" max="3589" width="10.5703125" style="16" customWidth="1"/>
    <col min="3590" max="3590" width="7.5703125" style="16" customWidth="1"/>
    <col min="3591" max="3591" width="15" style="16" customWidth="1"/>
    <col min="3592" max="3592" width="19.7109375" style="16" customWidth="1"/>
    <col min="3593" max="3593" width="20.7109375" style="16" customWidth="1"/>
    <col min="3594" max="3594" width="16.7109375" style="16" customWidth="1"/>
    <col min="3595" max="3595" width="7.42578125" style="16" customWidth="1"/>
    <col min="3596" max="3596" width="8.85546875" style="16" customWidth="1"/>
    <col min="3597" max="3597" width="14.7109375" style="16" customWidth="1"/>
    <col min="3598" max="3598" width="9.85546875" style="16" customWidth="1"/>
    <col min="3599" max="3599" width="7.85546875" style="16" customWidth="1"/>
    <col min="3600" max="3600" width="7.7109375" style="16" customWidth="1"/>
    <col min="3601" max="3601" width="7.5703125" style="16" customWidth="1"/>
    <col min="3602" max="3602" width="7.42578125" style="16" customWidth="1"/>
    <col min="3603" max="3605" width="9.140625" style="16"/>
    <col min="3606" max="3606" width="10.140625" style="16" bestFit="1" customWidth="1"/>
    <col min="3607" max="3840" width="9.140625" style="16"/>
    <col min="3841" max="3842" width="2.28515625" style="16" customWidth="1"/>
    <col min="3843" max="3843" width="24" style="16" customWidth="1"/>
    <col min="3844" max="3844" width="8.7109375" style="16" customWidth="1"/>
    <col min="3845" max="3845" width="10.5703125" style="16" customWidth="1"/>
    <col min="3846" max="3846" width="7.5703125" style="16" customWidth="1"/>
    <col min="3847" max="3847" width="15" style="16" customWidth="1"/>
    <col min="3848" max="3848" width="19.7109375" style="16" customWidth="1"/>
    <col min="3849" max="3849" width="20.7109375" style="16" customWidth="1"/>
    <col min="3850" max="3850" width="16.7109375" style="16" customWidth="1"/>
    <col min="3851" max="3851" width="7.42578125" style="16" customWidth="1"/>
    <col min="3852" max="3852" width="8.85546875" style="16" customWidth="1"/>
    <col min="3853" max="3853" width="14.7109375" style="16" customWidth="1"/>
    <col min="3854" max="3854" width="9.85546875" style="16" customWidth="1"/>
    <col min="3855" max="3855" width="7.85546875" style="16" customWidth="1"/>
    <col min="3856" max="3856" width="7.7109375" style="16" customWidth="1"/>
    <col min="3857" max="3857" width="7.5703125" style="16" customWidth="1"/>
    <col min="3858" max="3858" width="7.42578125" style="16" customWidth="1"/>
    <col min="3859" max="3861" width="9.140625" style="16"/>
    <col min="3862" max="3862" width="10.140625" style="16" bestFit="1" customWidth="1"/>
    <col min="3863" max="4096" width="9.140625" style="16"/>
    <col min="4097" max="4098" width="2.28515625" style="16" customWidth="1"/>
    <col min="4099" max="4099" width="24" style="16" customWidth="1"/>
    <col min="4100" max="4100" width="8.7109375" style="16" customWidth="1"/>
    <col min="4101" max="4101" width="10.5703125" style="16" customWidth="1"/>
    <col min="4102" max="4102" width="7.5703125" style="16" customWidth="1"/>
    <col min="4103" max="4103" width="15" style="16" customWidth="1"/>
    <col min="4104" max="4104" width="19.7109375" style="16" customWidth="1"/>
    <col min="4105" max="4105" width="20.7109375" style="16" customWidth="1"/>
    <col min="4106" max="4106" width="16.7109375" style="16" customWidth="1"/>
    <col min="4107" max="4107" width="7.42578125" style="16" customWidth="1"/>
    <col min="4108" max="4108" width="8.85546875" style="16" customWidth="1"/>
    <col min="4109" max="4109" width="14.7109375" style="16" customWidth="1"/>
    <col min="4110" max="4110" width="9.85546875" style="16" customWidth="1"/>
    <col min="4111" max="4111" width="7.85546875" style="16" customWidth="1"/>
    <col min="4112" max="4112" width="7.7109375" style="16" customWidth="1"/>
    <col min="4113" max="4113" width="7.5703125" style="16" customWidth="1"/>
    <col min="4114" max="4114" width="7.42578125" style="16" customWidth="1"/>
    <col min="4115" max="4117" width="9.140625" style="16"/>
    <col min="4118" max="4118" width="10.140625" style="16" bestFit="1" customWidth="1"/>
    <col min="4119" max="4352" width="9.140625" style="16"/>
    <col min="4353" max="4354" width="2.28515625" style="16" customWidth="1"/>
    <col min="4355" max="4355" width="24" style="16" customWidth="1"/>
    <col min="4356" max="4356" width="8.7109375" style="16" customWidth="1"/>
    <col min="4357" max="4357" width="10.5703125" style="16" customWidth="1"/>
    <col min="4358" max="4358" width="7.5703125" style="16" customWidth="1"/>
    <col min="4359" max="4359" width="15" style="16" customWidth="1"/>
    <col min="4360" max="4360" width="19.7109375" style="16" customWidth="1"/>
    <col min="4361" max="4361" width="20.7109375" style="16" customWidth="1"/>
    <col min="4362" max="4362" width="16.7109375" style="16" customWidth="1"/>
    <col min="4363" max="4363" width="7.42578125" style="16" customWidth="1"/>
    <col min="4364" max="4364" width="8.85546875" style="16" customWidth="1"/>
    <col min="4365" max="4365" width="14.7109375" style="16" customWidth="1"/>
    <col min="4366" max="4366" width="9.85546875" style="16" customWidth="1"/>
    <col min="4367" max="4367" width="7.85546875" style="16" customWidth="1"/>
    <col min="4368" max="4368" width="7.7109375" style="16" customWidth="1"/>
    <col min="4369" max="4369" width="7.5703125" style="16" customWidth="1"/>
    <col min="4370" max="4370" width="7.42578125" style="16" customWidth="1"/>
    <col min="4371" max="4373" width="9.140625" style="16"/>
    <col min="4374" max="4374" width="10.140625" style="16" bestFit="1" customWidth="1"/>
    <col min="4375" max="4608" width="9.140625" style="16"/>
    <col min="4609" max="4610" width="2.28515625" style="16" customWidth="1"/>
    <col min="4611" max="4611" width="24" style="16" customWidth="1"/>
    <col min="4612" max="4612" width="8.7109375" style="16" customWidth="1"/>
    <col min="4613" max="4613" width="10.5703125" style="16" customWidth="1"/>
    <col min="4614" max="4614" width="7.5703125" style="16" customWidth="1"/>
    <col min="4615" max="4615" width="15" style="16" customWidth="1"/>
    <col min="4616" max="4616" width="19.7109375" style="16" customWidth="1"/>
    <col min="4617" max="4617" width="20.7109375" style="16" customWidth="1"/>
    <col min="4618" max="4618" width="16.7109375" style="16" customWidth="1"/>
    <col min="4619" max="4619" width="7.42578125" style="16" customWidth="1"/>
    <col min="4620" max="4620" width="8.85546875" style="16" customWidth="1"/>
    <col min="4621" max="4621" width="14.7109375" style="16" customWidth="1"/>
    <col min="4622" max="4622" width="9.85546875" style="16" customWidth="1"/>
    <col min="4623" max="4623" width="7.85546875" style="16" customWidth="1"/>
    <col min="4624" max="4624" width="7.7109375" style="16" customWidth="1"/>
    <col min="4625" max="4625" width="7.5703125" style="16" customWidth="1"/>
    <col min="4626" max="4626" width="7.42578125" style="16" customWidth="1"/>
    <col min="4627" max="4629" width="9.140625" style="16"/>
    <col min="4630" max="4630" width="10.140625" style="16" bestFit="1" customWidth="1"/>
    <col min="4631" max="4864" width="9.140625" style="16"/>
    <col min="4865" max="4866" width="2.28515625" style="16" customWidth="1"/>
    <col min="4867" max="4867" width="24" style="16" customWidth="1"/>
    <col min="4868" max="4868" width="8.7109375" style="16" customWidth="1"/>
    <col min="4869" max="4869" width="10.5703125" style="16" customWidth="1"/>
    <col min="4870" max="4870" width="7.5703125" style="16" customWidth="1"/>
    <col min="4871" max="4871" width="15" style="16" customWidth="1"/>
    <col min="4872" max="4872" width="19.7109375" style="16" customWidth="1"/>
    <col min="4873" max="4873" width="20.7109375" style="16" customWidth="1"/>
    <col min="4874" max="4874" width="16.7109375" style="16" customWidth="1"/>
    <col min="4875" max="4875" width="7.42578125" style="16" customWidth="1"/>
    <col min="4876" max="4876" width="8.85546875" style="16" customWidth="1"/>
    <col min="4877" max="4877" width="14.7109375" style="16" customWidth="1"/>
    <col min="4878" max="4878" width="9.85546875" style="16" customWidth="1"/>
    <col min="4879" max="4879" width="7.85546875" style="16" customWidth="1"/>
    <col min="4880" max="4880" width="7.7109375" style="16" customWidth="1"/>
    <col min="4881" max="4881" width="7.5703125" style="16" customWidth="1"/>
    <col min="4882" max="4882" width="7.42578125" style="16" customWidth="1"/>
    <col min="4883" max="4885" width="9.140625" style="16"/>
    <col min="4886" max="4886" width="10.140625" style="16" bestFit="1" customWidth="1"/>
    <col min="4887" max="5120" width="9.140625" style="16"/>
    <col min="5121" max="5122" width="2.28515625" style="16" customWidth="1"/>
    <col min="5123" max="5123" width="24" style="16" customWidth="1"/>
    <col min="5124" max="5124" width="8.7109375" style="16" customWidth="1"/>
    <col min="5125" max="5125" width="10.5703125" style="16" customWidth="1"/>
    <col min="5126" max="5126" width="7.5703125" style="16" customWidth="1"/>
    <col min="5127" max="5127" width="15" style="16" customWidth="1"/>
    <col min="5128" max="5128" width="19.7109375" style="16" customWidth="1"/>
    <col min="5129" max="5129" width="20.7109375" style="16" customWidth="1"/>
    <col min="5130" max="5130" width="16.7109375" style="16" customWidth="1"/>
    <col min="5131" max="5131" width="7.42578125" style="16" customWidth="1"/>
    <col min="5132" max="5132" width="8.85546875" style="16" customWidth="1"/>
    <col min="5133" max="5133" width="14.7109375" style="16" customWidth="1"/>
    <col min="5134" max="5134" width="9.85546875" style="16" customWidth="1"/>
    <col min="5135" max="5135" width="7.85546875" style="16" customWidth="1"/>
    <col min="5136" max="5136" width="7.7109375" style="16" customWidth="1"/>
    <col min="5137" max="5137" width="7.5703125" style="16" customWidth="1"/>
    <col min="5138" max="5138" width="7.42578125" style="16" customWidth="1"/>
    <col min="5139" max="5141" width="9.140625" style="16"/>
    <col min="5142" max="5142" width="10.140625" style="16" bestFit="1" customWidth="1"/>
    <col min="5143" max="5376" width="9.140625" style="16"/>
    <col min="5377" max="5378" width="2.28515625" style="16" customWidth="1"/>
    <col min="5379" max="5379" width="24" style="16" customWidth="1"/>
    <col min="5380" max="5380" width="8.7109375" style="16" customWidth="1"/>
    <col min="5381" max="5381" width="10.5703125" style="16" customWidth="1"/>
    <col min="5382" max="5382" width="7.5703125" style="16" customWidth="1"/>
    <col min="5383" max="5383" width="15" style="16" customWidth="1"/>
    <col min="5384" max="5384" width="19.7109375" style="16" customWidth="1"/>
    <col min="5385" max="5385" width="20.7109375" style="16" customWidth="1"/>
    <col min="5386" max="5386" width="16.7109375" style="16" customWidth="1"/>
    <col min="5387" max="5387" width="7.42578125" style="16" customWidth="1"/>
    <col min="5388" max="5388" width="8.85546875" style="16" customWidth="1"/>
    <col min="5389" max="5389" width="14.7109375" style="16" customWidth="1"/>
    <col min="5390" max="5390" width="9.85546875" style="16" customWidth="1"/>
    <col min="5391" max="5391" width="7.85546875" style="16" customWidth="1"/>
    <col min="5392" max="5392" width="7.7109375" style="16" customWidth="1"/>
    <col min="5393" max="5393" width="7.5703125" style="16" customWidth="1"/>
    <col min="5394" max="5394" width="7.42578125" style="16" customWidth="1"/>
    <col min="5395" max="5397" width="9.140625" style="16"/>
    <col min="5398" max="5398" width="10.140625" style="16" bestFit="1" customWidth="1"/>
    <col min="5399" max="5632" width="9.140625" style="16"/>
    <col min="5633" max="5634" width="2.28515625" style="16" customWidth="1"/>
    <col min="5635" max="5635" width="24" style="16" customWidth="1"/>
    <col min="5636" max="5636" width="8.7109375" style="16" customWidth="1"/>
    <col min="5637" max="5637" width="10.5703125" style="16" customWidth="1"/>
    <col min="5638" max="5638" width="7.5703125" style="16" customWidth="1"/>
    <col min="5639" max="5639" width="15" style="16" customWidth="1"/>
    <col min="5640" max="5640" width="19.7109375" style="16" customWidth="1"/>
    <col min="5641" max="5641" width="20.7109375" style="16" customWidth="1"/>
    <col min="5642" max="5642" width="16.7109375" style="16" customWidth="1"/>
    <col min="5643" max="5643" width="7.42578125" style="16" customWidth="1"/>
    <col min="5644" max="5644" width="8.85546875" style="16" customWidth="1"/>
    <col min="5645" max="5645" width="14.7109375" style="16" customWidth="1"/>
    <col min="5646" max="5646" width="9.85546875" style="16" customWidth="1"/>
    <col min="5647" max="5647" width="7.85546875" style="16" customWidth="1"/>
    <col min="5648" max="5648" width="7.7109375" style="16" customWidth="1"/>
    <col min="5649" max="5649" width="7.5703125" style="16" customWidth="1"/>
    <col min="5650" max="5650" width="7.42578125" style="16" customWidth="1"/>
    <col min="5651" max="5653" width="9.140625" style="16"/>
    <col min="5654" max="5654" width="10.140625" style="16" bestFit="1" customWidth="1"/>
    <col min="5655" max="5888" width="9.140625" style="16"/>
    <col min="5889" max="5890" width="2.28515625" style="16" customWidth="1"/>
    <col min="5891" max="5891" width="24" style="16" customWidth="1"/>
    <col min="5892" max="5892" width="8.7109375" style="16" customWidth="1"/>
    <col min="5893" max="5893" width="10.5703125" style="16" customWidth="1"/>
    <col min="5894" max="5894" width="7.5703125" style="16" customWidth="1"/>
    <col min="5895" max="5895" width="15" style="16" customWidth="1"/>
    <col min="5896" max="5896" width="19.7109375" style="16" customWidth="1"/>
    <col min="5897" max="5897" width="20.7109375" style="16" customWidth="1"/>
    <col min="5898" max="5898" width="16.7109375" style="16" customWidth="1"/>
    <col min="5899" max="5899" width="7.42578125" style="16" customWidth="1"/>
    <col min="5900" max="5900" width="8.85546875" style="16" customWidth="1"/>
    <col min="5901" max="5901" width="14.7109375" style="16" customWidth="1"/>
    <col min="5902" max="5902" width="9.85546875" style="16" customWidth="1"/>
    <col min="5903" max="5903" width="7.85546875" style="16" customWidth="1"/>
    <col min="5904" max="5904" width="7.7109375" style="16" customWidth="1"/>
    <col min="5905" max="5905" width="7.5703125" style="16" customWidth="1"/>
    <col min="5906" max="5906" width="7.42578125" style="16" customWidth="1"/>
    <col min="5907" max="5909" width="9.140625" style="16"/>
    <col min="5910" max="5910" width="10.140625" style="16" bestFit="1" customWidth="1"/>
    <col min="5911" max="6144" width="9.140625" style="16"/>
    <col min="6145" max="6146" width="2.28515625" style="16" customWidth="1"/>
    <col min="6147" max="6147" width="24" style="16" customWidth="1"/>
    <col min="6148" max="6148" width="8.7109375" style="16" customWidth="1"/>
    <col min="6149" max="6149" width="10.5703125" style="16" customWidth="1"/>
    <col min="6150" max="6150" width="7.5703125" style="16" customWidth="1"/>
    <col min="6151" max="6151" width="15" style="16" customWidth="1"/>
    <col min="6152" max="6152" width="19.7109375" style="16" customWidth="1"/>
    <col min="6153" max="6153" width="20.7109375" style="16" customWidth="1"/>
    <col min="6154" max="6154" width="16.7109375" style="16" customWidth="1"/>
    <col min="6155" max="6155" width="7.42578125" style="16" customWidth="1"/>
    <col min="6156" max="6156" width="8.85546875" style="16" customWidth="1"/>
    <col min="6157" max="6157" width="14.7109375" style="16" customWidth="1"/>
    <col min="6158" max="6158" width="9.85546875" style="16" customWidth="1"/>
    <col min="6159" max="6159" width="7.85546875" style="16" customWidth="1"/>
    <col min="6160" max="6160" width="7.7109375" style="16" customWidth="1"/>
    <col min="6161" max="6161" width="7.5703125" style="16" customWidth="1"/>
    <col min="6162" max="6162" width="7.42578125" style="16" customWidth="1"/>
    <col min="6163" max="6165" width="9.140625" style="16"/>
    <col min="6166" max="6166" width="10.140625" style="16" bestFit="1" customWidth="1"/>
    <col min="6167" max="6400" width="9.140625" style="16"/>
    <col min="6401" max="6402" width="2.28515625" style="16" customWidth="1"/>
    <col min="6403" max="6403" width="24" style="16" customWidth="1"/>
    <col min="6404" max="6404" width="8.7109375" style="16" customWidth="1"/>
    <col min="6405" max="6405" width="10.5703125" style="16" customWidth="1"/>
    <col min="6406" max="6406" width="7.5703125" style="16" customWidth="1"/>
    <col min="6407" max="6407" width="15" style="16" customWidth="1"/>
    <col min="6408" max="6408" width="19.7109375" style="16" customWidth="1"/>
    <col min="6409" max="6409" width="20.7109375" style="16" customWidth="1"/>
    <col min="6410" max="6410" width="16.7109375" style="16" customWidth="1"/>
    <col min="6411" max="6411" width="7.42578125" style="16" customWidth="1"/>
    <col min="6412" max="6412" width="8.85546875" style="16" customWidth="1"/>
    <col min="6413" max="6413" width="14.7109375" style="16" customWidth="1"/>
    <col min="6414" max="6414" width="9.85546875" style="16" customWidth="1"/>
    <col min="6415" max="6415" width="7.85546875" style="16" customWidth="1"/>
    <col min="6416" max="6416" width="7.7109375" style="16" customWidth="1"/>
    <col min="6417" max="6417" width="7.5703125" style="16" customWidth="1"/>
    <col min="6418" max="6418" width="7.42578125" style="16" customWidth="1"/>
    <col min="6419" max="6421" width="9.140625" style="16"/>
    <col min="6422" max="6422" width="10.140625" style="16" bestFit="1" customWidth="1"/>
    <col min="6423" max="6656" width="9.140625" style="16"/>
    <col min="6657" max="6658" width="2.28515625" style="16" customWidth="1"/>
    <col min="6659" max="6659" width="24" style="16" customWidth="1"/>
    <col min="6660" max="6660" width="8.7109375" style="16" customWidth="1"/>
    <col min="6661" max="6661" width="10.5703125" style="16" customWidth="1"/>
    <col min="6662" max="6662" width="7.5703125" style="16" customWidth="1"/>
    <col min="6663" max="6663" width="15" style="16" customWidth="1"/>
    <col min="6664" max="6664" width="19.7109375" style="16" customWidth="1"/>
    <col min="6665" max="6665" width="20.7109375" style="16" customWidth="1"/>
    <col min="6666" max="6666" width="16.7109375" style="16" customWidth="1"/>
    <col min="6667" max="6667" width="7.42578125" style="16" customWidth="1"/>
    <col min="6668" max="6668" width="8.85546875" style="16" customWidth="1"/>
    <col min="6669" max="6669" width="14.7109375" style="16" customWidth="1"/>
    <col min="6670" max="6670" width="9.85546875" style="16" customWidth="1"/>
    <col min="6671" max="6671" width="7.85546875" style="16" customWidth="1"/>
    <col min="6672" max="6672" width="7.7109375" style="16" customWidth="1"/>
    <col min="6673" max="6673" width="7.5703125" style="16" customWidth="1"/>
    <col min="6674" max="6674" width="7.42578125" style="16" customWidth="1"/>
    <col min="6675" max="6677" width="9.140625" style="16"/>
    <col min="6678" max="6678" width="10.140625" style="16" bestFit="1" customWidth="1"/>
    <col min="6679" max="6912" width="9.140625" style="16"/>
    <col min="6913" max="6914" width="2.28515625" style="16" customWidth="1"/>
    <col min="6915" max="6915" width="24" style="16" customWidth="1"/>
    <col min="6916" max="6916" width="8.7109375" style="16" customWidth="1"/>
    <col min="6917" max="6917" width="10.5703125" style="16" customWidth="1"/>
    <col min="6918" max="6918" width="7.5703125" style="16" customWidth="1"/>
    <col min="6919" max="6919" width="15" style="16" customWidth="1"/>
    <col min="6920" max="6920" width="19.7109375" style="16" customWidth="1"/>
    <col min="6921" max="6921" width="20.7109375" style="16" customWidth="1"/>
    <col min="6922" max="6922" width="16.7109375" style="16" customWidth="1"/>
    <col min="6923" max="6923" width="7.42578125" style="16" customWidth="1"/>
    <col min="6924" max="6924" width="8.85546875" style="16" customWidth="1"/>
    <col min="6925" max="6925" width="14.7109375" style="16" customWidth="1"/>
    <col min="6926" max="6926" width="9.85546875" style="16" customWidth="1"/>
    <col min="6927" max="6927" width="7.85546875" style="16" customWidth="1"/>
    <col min="6928" max="6928" width="7.7109375" style="16" customWidth="1"/>
    <col min="6929" max="6929" width="7.5703125" style="16" customWidth="1"/>
    <col min="6930" max="6930" width="7.42578125" style="16" customWidth="1"/>
    <col min="6931" max="6933" width="9.140625" style="16"/>
    <col min="6934" max="6934" width="10.140625" style="16" bestFit="1" customWidth="1"/>
    <col min="6935" max="7168" width="9.140625" style="16"/>
    <col min="7169" max="7170" width="2.28515625" style="16" customWidth="1"/>
    <col min="7171" max="7171" width="24" style="16" customWidth="1"/>
    <col min="7172" max="7172" width="8.7109375" style="16" customWidth="1"/>
    <col min="7173" max="7173" width="10.5703125" style="16" customWidth="1"/>
    <col min="7174" max="7174" width="7.5703125" style="16" customWidth="1"/>
    <col min="7175" max="7175" width="15" style="16" customWidth="1"/>
    <col min="7176" max="7176" width="19.7109375" style="16" customWidth="1"/>
    <col min="7177" max="7177" width="20.7109375" style="16" customWidth="1"/>
    <col min="7178" max="7178" width="16.7109375" style="16" customWidth="1"/>
    <col min="7179" max="7179" width="7.42578125" style="16" customWidth="1"/>
    <col min="7180" max="7180" width="8.85546875" style="16" customWidth="1"/>
    <col min="7181" max="7181" width="14.7109375" style="16" customWidth="1"/>
    <col min="7182" max="7182" width="9.85546875" style="16" customWidth="1"/>
    <col min="7183" max="7183" width="7.85546875" style="16" customWidth="1"/>
    <col min="7184" max="7184" width="7.7109375" style="16" customWidth="1"/>
    <col min="7185" max="7185" width="7.5703125" style="16" customWidth="1"/>
    <col min="7186" max="7186" width="7.42578125" style="16" customWidth="1"/>
    <col min="7187" max="7189" width="9.140625" style="16"/>
    <col min="7190" max="7190" width="10.140625" style="16" bestFit="1" customWidth="1"/>
    <col min="7191" max="7424" width="9.140625" style="16"/>
    <col min="7425" max="7426" width="2.28515625" style="16" customWidth="1"/>
    <col min="7427" max="7427" width="24" style="16" customWidth="1"/>
    <col min="7428" max="7428" width="8.7109375" style="16" customWidth="1"/>
    <col min="7429" max="7429" width="10.5703125" style="16" customWidth="1"/>
    <col min="7430" max="7430" width="7.5703125" style="16" customWidth="1"/>
    <col min="7431" max="7431" width="15" style="16" customWidth="1"/>
    <col min="7432" max="7432" width="19.7109375" style="16" customWidth="1"/>
    <col min="7433" max="7433" width="20.7109375" style="16" customWidth="1"/>
    <col min="7434" max="7434" width="16.7109375" style="16" customWidth="1"/>
    <col min="7435" max="7435" width="7.42578125" style="16" customWidth="1"/>
    <col min="7436" max="7436" width="8.85546875" style="16" customWidth="1"/>
    <col min="7437" max="7437" width="14.7109375" style="16" customWidth="1"/>
    <col min="7438" max="7438" width="9.85546875" style="16" customWidth="1"/>
    <col min="7439" max="7439" width="7.85546875" style="16" customWidth="1"/>
    <col min="7440" max="7440" width="7.7109375" style="16" customWidth="1"/>
    <col min="7441" max="7441" width="7.5703125" style="16" customWidth="1"/>
    <col min="7442" max="7442" width="7.42578125" style="16" customWidth="1"/>
    <col min="7443" max="7445" width="9.140625" style="16"/>
    <col min="7446" max="7446" width="10.140625" style="16" bestFit="1" customWidth="1"/>
    <col min="7447" max="7680" width="9.140625" style="16"/>
    <col min="7681" max="7682" width="2.28515625" style="16" customWidth="1"/>
    <col min="7683" max="7683" width="24" style="16" customWidth="1"/>
    <col min="7684" max="7684" width="8.7109375" style="16" customWidth="1"/>
    <col min="7685" max="7685" width="10.5703125" style="16" customWidth="1"/>
    <col min="7686" max="7686" width="7.5703125" style="16" customWidth="1"/>
    <col min="7687" max="7687" width="15" style="16" customWidth="1"/>
    <col min="7688" max="7688" width="19.7109375" style="16" customWidth="1"/>
    <col min="7689" max="7689" width="20.7109375" style="16" customWidth="1"/>
    <col min="7690" max="7690" width="16.7109375" style="16" customWidth="1"/>
    <col min="7691" max="7691" width="7.42578125" style="16" customWidth="1"/>
    <col min="7692" max="7692" width="8.85546875" style="16" customWidth="1"/>
    <col min="7693" max="7693" width="14.7109375" style="16" customWidth="1"/>
    <col min="7694" max="7694" width="9.85546875" style="16" customWidth="1"/>
    <col min="7695" max="7695" width="7.85546875" style="16" customWidth="1"/>
    <col min="7696" max="7696" width="7.7109375" style="16" customWidth="1"/>
    <col min="7697" max="7697" width="7.5703125" style="16" customWidth="1"/>
    <col min="7698" max="7698" width="7.42578125" style="16" customWidth="1"/>
    <col min="7699" max="7701" width="9.140625" style="16"/>
    <col min="7702" max="7702" width="10.140625" style="16" bestFit="1" customWidth="1"/>
    <col min="7703" max="7936" width="9.140625" style="16"/>
    <col min="7937" max="7938" width="2.28515625" style="16" customWidth="1"/>
    <col min="7939" max="7939" width="24" style="16" customWidth="1"/>
    <col min="7940" max="7940" width="8.7109375" style="16" customWidth="1"/>
    <col min="7941" max="7941" width="10.5703125" style="16" customWidth="1"/>
    <col min="7942" max="7942" width="7.5703125" style="16" customWidth="1"/>
    <col min="7943" max="7943" width="15" style="16" customWidth="1"/>
    <col min="7944" max="7944" width="19.7109375" style="16" customWidth="1"/>
    <col min="7945" max="7945" width="20.7109375" style="16" customWidth="1"/>
    <col min="7946" max="7946" width="16.7109375" style="16" customWidth="1"/>
    <col min="7947" max="7947" width="7.42578125" style="16" customWidth="1"/>
    <col min="7948" max="7948" width="8.85546875" style="16" customWidth="1"/>
    <col min="7949" max="7949" width="14.7109375" style="16" customWidth="1"/>
    <col min="7950" max="7950" width="9.85546875" style="16" customWidth="1"/>
    <col min="7951" max="7951" width="7.85546875" style="16" customWidth="1"/>
    <col min="7952" max="7952" width="7.7109375" style="16" customWidth="1"/>
    <col min="7953" max="7953" width="7.5703125" style="16" customWidth="1"/>
    <col min="7954" max="7954" width="7.42578125" style="16" customWidth="1"/>
    <col min="7955" max="7957" width="9.140625" style="16"/>
    <col min="7958" max="7958" width="10.140625" style="16" bestFit="1" customWidth="1"/>
    <col min="7959" max="8192" width="9.140625" style="16"/>
    <col min="8193" max="8194" width="2.28515625" style="16" customWidth="1"/>
    <col min="8195" max="8195" width="24" style="16" customWidth="1"/>
    <col min="8196" max="8196" width="8.7109375" style="16" customWidth="1"/>
    <col min="8197" max="8197" width="10.5703125" style="16" customWidth="1"/>
    <col min="8198" max="8198" width="7.5703125" style="16" customWidth="1"/>
    <col min="8199" max="8199" width="15" style="16" customWidth="1"/>
    <col min="8200" max="8200" width="19.7109375" style="16" customWidth="1"/>
    <col min="8201" max="8201" width="20.7109375" style="16" customWidth="1"/>
    <col min="8202" max="8202" width="16.7109375" style="16" customWidth="1"/>
    <col min="8203" max="8203" width="7.42578125" style="16" customWidth="1"/>
    <col min="8204" max="8204" width="8.85546875" style="16" customWidth="1"/>
    <col min="8205" max="8205" width="14.7109375" style="16" customWidth="1"/>
    <col min="8206" max="8206" width="9.85546875" style="16" customWidth="1"/>
    <col min="8207" max="8207" width="7.85546875" style="16" customWidth="1"/>
    <col min="8208" max="8208" width="7.7109375" style="16" customWidth="1"/>
    <col min="8209" max="8209" width="7.5703125" style="16" customWidth="1"/>
    <col min="8210" max="8210" width="7.42578125" style="16" customWidth="1"/>
    <col min="8211" max="8213" width="9.140625" style="16"/>
    <col min="8214" max="8214" width="10.140625" style="16" bestFit="1" customWidth="1"/>
    <col min="8215" max="8448" width="9.140625" style="16"/>
    <col min="8449" max="8450" width="2.28515625" style="16" customWidth="1"/>
    <col min="8451" max="8451" width="24" style="16" customWidth="1"/>
    <col min="8452" max="8452" width="8.7109375" style="16" customWidth="1"/>
    <col min="8453" max="8453" width="10.5703125" style="16" customWidth="1"/>
    <col min="8454" max="8454" width="7.5703125" style="16" customWidth="1"/>
    <col min="8455" max="8455" width="15" style="16" customWidth="1"/>
    <col min="8456" max="8456" width="19.7109375" style="16" customWidth="1"/>
    <col min="8457" max="8457" width="20.7109375" style="16" customWidth="1"/>
    <col min="8458" max="8458" width="16.7109375" style="16" customWidth="1"/>
    <col min="8459" max="8459" width="7.42578125" style="16" customWidth="1"/>
    <col min="8460" max="8460" width="8.85546875" style="16" customWidth="1"/>
    <col min="8461" max="8461" width="14.7109375" style="16" customWidth="1"/>
    <col min="8462" max="8462" width="9.85546875" style="16" customWidth="1"/>
    <col min="8463" max="8463" width="7.85546875" style="16" customWidth="1"/>
    <col min="8464" max="8464" width="7.7109375" style="16" customWidth="1"/>
    <col min="8465" max="8465" width="7.5703125" style="16" customWidth="1"/>
    <col min="8466" max="8466" width="7.42578125" style="16" customWidth="1"/>
    <col min="8467" max="8469" width="9.140625" style="16"/>
    <col min="8470" max="8470" width="10.140625" style="16" bestFit="1" customWidth="1"/>
    <col min="8471" max="8704" width="9.140625" style="16"/>
    <col min="8705" max="8706" width="2.28515625" style="16" customWidth="1"/>
    <col min="8707" max="8707" width="24" style="16" customWidth="1"/>
    <col min="8708" max="8708" width="8.7109375" style="16" customWidth="1"/>
    <col min="8709" max="8709" width="10.5703125" style="16" customWidth="1"/>
    <col min="8710" max="8710" width="7.5703125" style="16" customWidth="1"/>
    <col min="8711" max="8711" width="15" style="16" customWidth="1"/>
    <col min="8712" max="8712" width="19.7109375" style="16" customWidth="1"/>
    <col min="8713" max="8713" width="20.7109375" style="16" customWidth="1"/>
    <col min="8714" max="8714" width="16.7109375" style="16" customWidth="1"/>
    <col min="8715" max="8715" width="7.42578125" style="16" customWidth="1"/>
    <col min="8716" max="8716" width="8.85546875" style="16" customWidth="1"/>
    <col min="8717" max="8717" width="14.7109375" style="16" customWidth="1"/>
    <col min="8718" max="8718" width="9.85546875" style="16" customWidth="1"/>
    <col min="8719" max="8719" width="7.85546875" style="16" customWidth="1"/>
    <col min="8720" max="8720" width="7.7109375" style="16" customWidth="1"/>
    <col min="8721" max="8721" width="7.5703125" style="16" customWidth="1"/>
    <col min="8722" max="8722" width="7.42578125" style="16" customWidth="1"/>
    <col min="8723" max="8725" width="9.140625" style="16"/>
    <col min="8726" max="8726" width="10.140625" style="16" bestFit="1" customWidth="1"/>
    <col min="8727" max="8960" width="9.140625" style="16"/>
    <col min="8961" max="8962" width="2.28515625" style="16" customWidth="1"/>
    <col min="8963" max="8963" width="24" style="16" customWidth="1"/>
    <col min="8964" max="8964" width="8.7109375" style="16" customWidth="1"/>
    <col min="8965" max="8965" width="10.5703125" style="16" customWidth="1"/>
    <col min="8966" max="8966" width="7.5703125" style="16" customWidth="1"/>
    <col min="8967" max="8967" width="15" style="16" customWidth="1"/>
    <col min="8968" max="8968" width="19.7109375" style="16" customWidth="1"/>
    <col min="8969" max="8969" width="20.7109375" style="16" customWidth="1"/>
    <col min="8970" max="8970" width="16.7109375" style="16" customWidth="1"/>
    <col min="8971" max="8971" width="7.42578125" style="16" customWidth="1"/>
    <col min="8972" max="8972" width="8.85546875" style="16" customWidth="1"/>
    <col min="8973" max="8973" width="14.7109375" style="16" customWidth="1"/>
    <col min="8974" max="8974" width="9.85546875" style="16" customWidth="1"/>
    <col min="8975" max="8975" width="7.85546875" style="16" customWidth="1"/>
    <col min="8976" max="8976" width="7.7109375" style="16" customWidth="1"/>
    <col min="8977" max="8977" width="7.5703125" style="16" customWidth="1"/>
    <col min="8978" max="8978" width="7.42578125" style="16" customWidth="1"/>
    <col min="8979" max="8981" width="9.140625" style="16"/>
    <col min="8982" max="8982" width="10.140625" style="16" bestFit="1" customWidth="1"/>
    <col min="8983" max="9216" width="9.140625" style="16"/>
    <col min="9217" max="9218" width="2.28515625" style="16" customWidth="1"/>
    <col min="9219" max="9219" width="24" style="16" customWidth="1"/>
    <col min="9220" max="9220" width="8.7109375" style="16" customWidth="1"/>
    <col min="9221" max="9221" width="10.5703125" style="16" customWidth="1"/>
    <col min="9222" max="9222" width="7.5703125" style="16" customWidth="1"/>
    <col min="9223" max="9223" width="15" style="16" customWidth="1"/>
    <col min="9224" max="9224" width="19.7109375" style="16" customWidth="1"/>
    <col min="9225" max="9225" width="20.7109375" style="16" customWidth="1"/>
    <col min="9226" max="9226" width="16.7109375" style="16" customWidth="1"/>
    <col min="9227" max="9227" width="7.42578125" style="16" customWidth="1"/>
    <col min="9228" max="9228" width="8.85546875" style="16" customWidth="1"/>
    <col min="9229" max="9229" width="14.7109375" style="16" customWidth="1"/>
    <col min="9230" max="9230" width="9.85546875" style="16" customWidth="1"/>
    <col min="9231" max="9231" width="7.85546875" style="16" customWidth="1"/>
    <col min="9232" max="9232" width="7.7109375" style="16" customWidth="1"/>
    <col min="9233" max="9233" width="7.5703125" style="16" customWidth="1"/>
    <col min="9234" max="9234" width="7.42578125" style="16" customWidth="1"/>
    <col min="9235" max="9237" width="9.140625" style="16"/>
    <col min="9238" max="9238" width="10.140625" style="16" bestFit="1" customWidth="1"/>
    <col min="9239" max="9472" width="9.140625" style="16"/>
    <col min="9473" max="9474" width="2.28515625" style="16" customWidth="1"/>
    <col min="9475" max="9475" width="24" style="16" customWidth="1"/>
    <col min="9476" max="9476" width="8.7109375" style="16" customWidth="1"/>
    <col min="9477" max="9477" width="10.5703125" style="16" customWidth="1"/>
    <col min="9478" max="9478" width="7.5703125" style="16" customWidth="1"/>
    <col min="9479" max="9479" width="15" style="16" customWidth="1"/>
    <col min="9480" max="9480" width="19.7109375" style="16" customWidth="1"/>
    <col min="9481" max="9481" width="20.7109375" style="16" customWidth="1"/>
    <col min="9482" max="9482" width="16.7109375" style="16" customWidth="1"/>
    <col min="9483" max="9483" width="7.42578125" style="16" customWidth="1"/>
    <col min="9484" max="9484" width="8.85546875" style="16" customWidth="1"/>
    <col min="9485" max="9485" width="14.7109375" style="16" customWidth="1"/>
    <col min="9486" max="9486" width="9.85546875" style="16" customWidth="1"/>
    <col min="9487" max="9487" width="7.85546875" style="16" customWidth="1"/>
    <col min="9488" max="9488" width="7.7109375" style="16" customWidth="1"/>
    <col min="9489" max="9489" width="7.5703125" style="16" customWidth="1"/>
    <col min="9490" max="9490" width="7.42578125" style="16" customWidth="1"/>
    <col min="9491" max="9493" width="9.140625" style="16"/>
    <col min="9494" max="9494" width="10.140625" style="16" bestFit="1" customWidth="1"/>
    <col min="9495" max="9728" width="9.140625" style="16"/>
    <col min="9729" max="9730" width="2.28515625" style="16" customWidth="1"/>
    <col min="9731" max="9731" width="24" style="16" customWidth="1"/>
    <col min="9732" max="9732" width="8.7109375" style="16" customWidth="1"/>
    <col min="9733" max="9733" width="10.5703125" style="16" customWidth="1"/>
    <col min="9734" max="9734" width="7.5703125" style="16" customWidth="1"/>
    <col min="9735" max="9735" width="15" style="16" customWidth="1"/>
    <col min="9736" max="9736" width="19.7109375" style="16" customWidth="1"/>
    <col min="9737" max="9737" width="20.7109375" style="16" customWidth="1"/>
    <col min="9738" max="9738" width="16.7109375" style="16" customWidth="1"/>
    <col min="9739" max="9739" width="7.42578125" style="16" customWidth="1"/>
    <col min="9740" max="9740" width="8.85546875" style="16" customWidth="1"/>
    <col min="9741" max="9741" width="14.7109375" style="16" customWidth="1"/>
    <col min="9742" max="9742" width="9.85546875" style="16" customWidth="1"/>
    <col min="9743" max="9743" width="7.85546875" style="16" customWidth="1"/>
    <col min="9744" max="9744" width="7.7109375" style="16" customWidth="1"/>
    <col min="9745" max="9745" width="7.5703125" style="16" customWidth="1"/>
    <col min="9746" max="9746" width="7.42578125" style="16" customWidth="1"/>
    <col min="9747" max="9749" width="9.140625" style="16"/>
    <col min="9750" max="9750" width="10.140625" style="16" bestFit="1" customWidth="1"/>
    <col min="9751" max="9984" width="9.140625" style="16"/>
    <col min="9985" max="9986" width="2.28515625" style="16" customWidth="1"/>
    <col min="9987" max="9987" width="24" style="16" customWidth="1"/>
    <col min="9988" max="9988" width="8.7109375" style="16" customWidth="1"/>
    <col min="9989" max="9989" width="10.5703125" style="16" customWidth="1"/>
    <col min="9990" max="9990" width="7.5703125" style="16" customWidth="1"/>
    <col min="9991" max="9991" width="15" style="16" customWidth="1"/>
    <col min="9992" max="9992" width="19.7109375" style="16" customWidth="1"/>
    <col min="9993" max="9993" width="20.7109375" style="16" customWidth="1"/>
    <col min="9994" max="9994" width="16.7109375" style="16" customWidth="1"/>
    <col min="9995" max="9995" width="7.42578125" style="16" customWidth="1"/>
    <col min="9996" max="9996" width="8.85546875" style="16" customWidth="1"/>
    <col min="9997" max="9997" width="14.7109375" style="16" customWidth="1"/>
    <col min="9998" max="9998" width="9.85546875" style="16" customWidth="1"/>
    <col min="9999" max="9999" width="7.85546875" style="16" customWidth="1"/>
    <col min="10000" max="10000" width="7.7109375" style="16" customWidth="1"/>
    <col min="10001" max="10001" width="7.5703125" style="16" customWidth="1"/>
    <col min="10002" max="10002" width="7.42578125" style="16" customWidth="1"/>
    <col min="10003" max="10005" width="9.140625" style="16"/>
    <col min="10006" max="10006" width="10.140625" style="16" bestFit="1" customWidth="1"/>
    <col min="10007" max="10240" width="9.140625" style="16"/>
    <col min="10241" max="10242" width="2.28515625" style="16" customWidth="1"/>
    <col min="10243" max="10243" width="24" style="16" customWidth="1"/>
    <col min="10244" max="10244" width="8.7109375" style="16" customWidth="1"/>
    <col min="10245" max="10245" width="10.5703125" style="16" customWidth="1"/>
    <col min="10246" max="10246" width="7.5703125" style="16" customWidth="1"/>
    <col min="10247" max="10247" width="15" style="16" customWidth="1"/>
    <col min="10248" max="10248" width="19.7109375" style="16" customWidth="1"/>
    <col min="10249" max="10249" width="20.7109375" style="16" customWidth="1"/>
    <col min="10250" max="10250" width="16.7109375" style="16" customWidth="1"/>
    <col min="10251" max="10251" width="7.42578125" style="16" customWidth="1"/>
    <col min="10252" max="10252" width="8.85546875" style="16" customWidth="1"/>
    <col min="10253" max="10253" width="14.7109375" style="16" customWidth="1"/>
    <col min="10254" max="10254" width="9.85546875" style="16" customWidth="1"/>
    <col min="10255" max="10255" width="7.85546875" style="16" customWidth="1"/>
    <col min="10256" max="10256" width="7.7109375" style="16" customWidth="1"/>
    <col min="10257" max="10257" width="7.5703125" style="16" customWidth="1"/>
    <col min="10258" max="10258" width="7.42578125" style="16" customWidth="1"/>
    <col min="10259" max="10261" width="9.140625" style="16"/>
    <col min="10262" max="10262" width="10.140625" style="16" bestFit="1" customWidth="1"/>
    <col min="10263" max="10496" width="9.140625" style="16"/>
    <col min="10497" max="10498" width="2.28515625" style="16" customWidth="1"/>
    <col min="10499" max="10499" width="24" style="16" customWidth="1"/>
    <col min="10500" max="10500" width="8.7109375" style="16" customWidth="1"/>
    <col min="10501" max="10501" width="10.5703125" style="16" customWidth="1"/>
    <col min="10502" max="10502" width="7.5703125" style="16" customWidth="1"/>
    <col min="10503" max="10503" width="15" style="16" customWidth="1"/>
    <col min="10504" max="10504" width="19.7109375" style="16" customWidth="1"/>
    <col min="10505" max="10505" width="20.7109375" style="16" customWidth="1"/>
    <col min="10506" max="10506" width="16.7109375" style="16" customWidth="1"/>
    <col min="10507" max="10507" width="7.42578125" style="16" customWidth="1"/>
    <col min="10508" max="10508" width="8.85546875" style="16" customWidth="1"/>
    <col min="10509" max="10509" width="14.7109375" style="16" customWidth="1"/>
    <col min="10510" max="10510" width="9.85546875" style="16" customWidth="1"/>
    <col min="10511" max="10511" width="7.85546875" style="16" customWidth="1"/>
    <col min="10512" max="10512" width="7.7109375" style="16" customWidth="1"/>
    <col min="10513" max="10513" width="7.5703125" style="16" customWidth="1"/>
    <col min="10514" max="10514" width="7.42578125" style="16" customWidth="1"/>
    <col min="10515" max="10517" width="9.140625" style="16"/>
    <col min="10518" max="10518" width="10.140625" style="16" bestFit="1" customWidth="1"/>
    <col min="10519" max="10752" width="9.140625" style="16"/>
    <col min="10753" max="10754" width="2.28515625" style="16" customWidth="1"/>
    <col min="10755" max="10755" width="24" style="16" customWidth="1"/>
    <col min="10756" max="10756" width="8.7109375" style="16" customWidth="1"/>
    <col min="10757" max="10757" width="10.5703125" style="16" customWidth="1"/>
    <col min="10758" max="10758" width="7.5703125" style="16" customWidth="1"/>
    <col min="10759" max="10759" width="15" style="16" customWidth="1"/>
    <col min="10760" max="10760" width="19.7109375" style="16" customWidth="1"/>
    <col min="10761" max="10761" width="20.7109375" style="16" customWidth="1"/>
    <col min="10762" max="10762" width="16.7109375" style="16" customWidth="1"/>
    <col min="10763" max="10763" width="7.42578125" style="16" customWidth="1"/>
    <col min="10764" max="10764" width="8.85546875" style="16" customWidth="1"/>
    <col min="10765" max="10765" width="14.7109375" style="16" customWidth="1"/>
    <col min="10766" max="10766" width="9.85546875" style="16" customWidth="1"/>
    <col min="10767" max="10767" width="7.85546875" style="16" customWidth="1"/>
    <col min="10768" max="10768" width="7.7109375" style="16" customWidth="1"/>
    <col min="10769" max="10769" width="7.5703125" style="16" customWidth="1"/>
    <col min="10770" max="10770" width="7.42578125" style="16" customWidth="1"/>
    <col min="10771" max="10773" width="9.140625" style="16"/>
    <col min="10774" max="10774" width="10.140625" style="16" bestFit="1" customWidth="1"/>
    <col min="10775" max="11008" width="9.140625" style="16"/>
    <col min="11009" max="11010" width="2.28515625" style="16" customWidth="1"/>
    <col min="11011" max="11011" width="24" style="16" customWidth="1"/>
    <col min="11012" max="11012" width="8.7109375" style="16" customWidth="1"/>
    <col min="11013" max="11013" width="10.5703125" style="16" customWidth="1"/>
    <col min="11014" max="11014" width="7.5703125" style="16" customWidth="1"/>
    <col min="11015" max="11015" width="15" style="16" customWidth="1"/>
    <col min="11016" max="11016" width="19.7109375" style="16" customWidth="1"/>
    <col min="11017" max="11017" width="20.7109375" style="16" customWidth="1"/>
    <col min="11018" max="11018" width="16.7109375" style="16" customWidth="1"/>
    <col min="11019" max="11019" width="7.42578125" style="16" customWidth="1"/>
    <col min="11020" max="11020" width="8.85546875" style="16" customWidth="1"/>
    <col min="11021" max="11021" width="14.7109375" style="16" customWidth="1"/>
    <col min="11022" max="11022" width="9.85546875" style="16" customWidth="1"/>
    <col min="11023" max="11023" width="7.85546875" style="16" customWidth="1"/>
    <col min="11024" max="11024" width="7.7109375" style="16" customWidth="1"/>
    <col min="11025" max="11025" width="7.5703125" style="16" customWidth="1"/>
    <col min="11026" max="11026" width="7.42578125" style="16" customWidth="1"/>
    <col min="11027" max="11029" width="9.140625" style="16"/>
    <col min="11030" max="11030" width="10.140625" style="16" bestFit="1" customWidth="1"/>
    <col min="11031" max="11264" width="9.140625" style="16"/>
    <col min="11265" max="11266" width="2.28515625" style="16" customWidth="1"/>
    <col min="11267" max="11267" width="24" style="16" customWidth="1"/>
    <col min="11268" max="11268" width="8.7109375" style="16" customWidth="1"/>
    <col min="11269" max="11269" width="10.5703125" style="16" customWidth="1"/>
    <col min="11270" max="11270" width="7.5703125" style="16" customWidth="1"/>
    <col min="11271" max="11271" width="15" style="16" customWidth="1"/>
    <col min="11272" max="11272" width="19.7109375" style="16" customWidth="1"/>
    <col min="11273" max="11273" width="20.7109375" style="16" customWidth="1"/>
    <col min="11274" max="11274" width="16.7109375" style="16" customWidth="1"/>
    <col min="11275" max="11275" width="7.42578125" style="16" customWidth="1"/>
    <col min="11276" max="11276" width="8.85546875" style="16" customWidth="1"/>
    <col min="11277" max="11277" width="14.7109375" style="16" customWidth="1"/>
    <col min="11278" max="11278" width="9.85546875" style="16" customWidth="1"/>
    <col min="11279" max="11279" width="7.85546875" style="16" customWidth="1"/>
    <col min="11280" max="11280" width="7.7109375" style="16" customWidth="1"/>
    <col min="11281" max="11281" width="7.5703125" style="16" customWidth="1"/>
    <col min="11282" max="11282" width="7.42578125" style="16" customWidth="1"/>
    <col min="11283" max="11285" width="9.140625" style="16"/>
    <col min="11286" max="11286" width="10.140625" style="16" bestFit="1" customWidth="1"/>
    <col min="11287" max="11520" width="9.140625" style="16"/>
    <col min="11521" max="11522" width="2.28515625" style="16" customWidth="1"/>
    <col min="11523" max="11523" width="24" style="16" customWidth="1"/>
    <col min="11524" max="11524" width="8.7109375" style="16" customWidth="1"/>
    <col min="11525" max="11525" width="10.5703125" style="16" customWidth="1"/>
    <col min="11526" max="11526" width="7.5703125" style="16" customWidth="1"/>
    <col min="11527" max="11527" width="15" style="16" customWidth="1"/>
    <col min="11528" max="11528" width="19.7109375" style="16" customWidth="1"/>
    <col min="11529" max="11529" width="20.7109375" style="16" customWidth="1"/>
    <col min="11530" max="11530" width="16.7109375" style="16" customWidth="1"/>
    <col min="11531" max="11531" width="7.42578125" style="16" customWidth="1"/>
    <col min="11532" max="11532" width="8.85546875" style="16" customWidth="1"/>
    <col min="11533" max="11533" width="14.7109375" style="16" customWidth="1"/>
    <col min="11534" max="11534" width="9.85546875" style="16" customWidth="1"/>
    <col min="11535" max="11535" width="7.85546875" style="16" customWidth="1"/>
    <col min="11536" max="11536" width="7.7109375" style="16" customWidth="1"/>
    <col min="11537" max="11537" width="7.5703125" style="16" customWidth="1"/>
    <col min="11538" max="11538" width="7.42578125" style="16" customWidth="1"/>
    <col min="11539" max="11541" width="9.140625" style="16"/>
    <col min="11542" max="11542" width="10.140625" style="16" bestFit="1" customWidth="1"/>
    <col min="11543" max="11776" width="9.140625" style="16"/>
    <col min="11777" max="11778" width="2.28515625" style="16" customWidth="1"/>
    <col min="11779" max="11779" width="24" style="16" customWidth="1"/>
    <col min="11780" max="11780" width="8.7109375" style="16" customWidth="1"/>
    <col min="11781" max="11781" width="10.5703125" style="16" customWidth="1"/>
    <col min="11782" max="11782" width="7.5703125" style="16" customWidth="1"/>
    <col min="11783" max="11783" width="15" style="16" customWidth="1"/>
    <col min="11784" max="11784" width="19.7109375" style="16" customWidth="1"/>
    <col min="11785" max="11785" width="20.7109375" style="16" customWidth="1"/>
    <col min="11786" max="11786" width="16.7109375" style="16" customWidth="1"/>
    <col min="11787" max="11787" width="7.42578125" style="16" customWidth="1"/>
    <col min="11788" max="11788" width="8.85546875" style="16" customWidth="1"/>
    <col min="11789" max="11789" width="14.7109375" style="16" customWidth="1"/>
    <col min="11790" max="11790" width="9.85546875" style="16" customWidth="1"/>
    <col min="11791" max="11791" width="7.85546875" style="16" customWidth="1"/>
    <col min="11792" max="11792" width="7.7109375" style="16" customWidth="1"/>
    <col min="11793" max="11793" width="7.5703125" style="16" customWidth="1"/>
    <col min="11794" max="11794" width="7.42578125" style="16" customWidth="1"/>
    <col min="11795" max="11797" width="9.140625" style="16"/>
    <col min="11798" max="11798" width="10.140625" style="16" bestFit="1" customWidth="1"/>
    <col min="11799" max="12032" width="9.140625" style="16"/>
    <col min="12033" max="12034" width="2.28515625" style="16" customWidth="1"/>
    <col min="12035" max="12035" width="24" style="16" customWidth="1"/>
    <col min="12036" max="12036" width="8.7109375" style="16" customWidth="1"/>
    <col min="12037" max="12037" width="10.5703125" style="16" customWidth="1"/>
    <col min="12038" max="12038" width="7.5703125" style="16" customWidth="1"/>
    <col min="12039" max="12039" width="15" style="16" customWidth="1"/>
    <col min="12040" max="12040" width="19.7109375" style="16" customWidth="1"/>
    <col min="12041" max="12041" width="20.7109375" style="16" customWidth="1"/>
    <col min="12042" max="12042" width="16.7109375" style="16" customWidth="1"/>
    <col min="12043" max="12043" width="7.42578125" style="16" customWidth="1"/>
    <col min="12044" max="12044" width="8.85546875" style="16" customWidth="1"/>
    <col min="12045" max="12045" width="14.7109375" style="16" customWidth="1"/>
    <col min="12046" max="12046" width="9.85546875" style="16" customWidth="1"/>
    <col min="12047" max="12047" width="7.85546875" style="16" customWidth="1"/>
    <col min="12048" max="12048" width="7.7109375" style="16" customWidth="1"/>
    <col min="12049" max="12049" width="7.5703125" style="16" customWidth="1"/>
    <col min="12050" max="12050" width="7.42578125" style="16" customWidth="1"/>
    <col min="12051" max="12053" width="9.140625" style="16"/>
    <col min="12054" max="12054" width="10.140625" style="16" bestFit="1" customWidth="1"/>
    <col min="12055" max="12288" width="9.140625" style="16"/>
    <col min="12289" max="12290" width="2.28515625" style="16" customWidth="1"/>
    <col min="12291" max="12291" width="24" style="16" customWidth="1"/>
    <col min="12292" max="12292" width="8.7109375" style="16" customWidth="1"/>
    <col min="12293" max="12293" width="10.5703125" style="16" customWidth="1"/>
    <col min="12294" max="12294" width="7.5703125" style="16" customWidth="1"/>
    <col min="12295" max="12295" width="15" style="16" customWidth="1"/>
    <col min="12296" max="12296" width="19.7109375" style="16" customWidth="1"/>
    <col min="12297" max="12297" width="20.7109375" style="16" customWidth="1"/>
    <col min="12298" max="12298" width="16.7109375" style="16" customWidth="1"/>
    <col min="12299" max="12299" width="7.42578125" style="16" customWidth="1"/>
    <col min="12300" max="12300" width="8.85546875" style="16" customWidth="1"/>
    <col min="12301" max="12301" width="14.7109375" style="16" customWidth="1"/>
    <col min="12302" max="12302" width="9.85546875" style="16" customWidth="1"/>
    <col min="12303" max="12303" width="7.85546875" style="16" customWidth="1"/>
    <col min="12304" max="12304" width="7.7109375" style="16" customWidth="1"/>
    <col min="12305" max="12305" width="7.5703125" style="16" customWidth="1"/>
    <col min="12306" max="12306" width="7.42578125" style="16" customWidth="1"/>
    <col min="12307" max="12309" width="9.140625" style="16"/>
    <col min="12310" max="12310" width="10.140625" style="16" bestFit="1" customWidth="1"/>
    <col min="12311" max="12544" width="9.140625" style="16"/>
    <col min="12545" max="12546" width="2.28515625" style="16" customWidth="1"/>
    <col min="12547" max="12547" width="24" style="16" customWidth="1"/>
    <col min="12548" max="12548" width="8.7109375" style="16" customWidth="1"/>
    <col min="12549" max="12549" width="10.5703125" style="16" customWidth="1"/>
    <col min="12550" max="12550" width="7.5703125" style="16" customWidth="1"/>
    <col min="12551" max="12551" width="15" style="16" customWidth="1"/>
    <col min="12552" max="12552" width="19.7109375" style="16" customWidth="1"/>
    <col min="12553" max="12553" width="20.7109375" style="16" customWidth="1"/>
    <col min="12554" max="12554" width="16.7109375" style="16" customWidth="1"/>
    <col min="12555" max="12555" width="7.42578125" style="16" customWidth="1"/>
    <col min="12556" max="12556" width="8.85546875" style="16" customWidth="1"/>
    <col min="12557" max="12557" width="14.7109375" style="16" customWidth="1"/>
    <col min="12558" max="12558" width="9.85546875" style="16" customWidth="1"/>
    <col min="12559" max="12559" width="7.85546875" style="16" customWidth="1"/>
    <col min="12560" max="12560" width="7.7109375" style="16" customWidth="1"/>
    <col min="12561" max="12561" width="7.5703125" style="16" customWidth="1"/>
    <col min="12562" max="12562" width="7.42578125" style="16" customWidth="1"/>
    <col min="12563" max="12565" width="9.140625" style="16"/>
    <col min="12566" max="12566" width="10.140625" style="16" bestFit="1" customWidth="1"/>
    <col min="12567" max="12800" width="9.140625" style="16"/>
    <col min="12801" max="12802" width="2.28515625" style="16" customWidth="1"/>
    <col min="12803" max="12803" width="24" style="16" customWidth="1"/>
    <col min="12804" max="12804" width="8.7109375" style="16" customWidth="1"/>
    <col min="12805" max="12805" width="10.5703125" style="16" customWidth="1"/>
    <col min="12806" max="12806" width="7.5703125" style="16" customWidth="1"/>
    <col min="12807" max="12807" width="15" style="16" customWidth="1"/>
    <col min="12808" max="12808" width="19.7109375" style="16" customWidth="1"/>
    <col min="12809" max="12809" width="20.7109375" style="16" customWidth="1"/>
    <col min="12810" max="12810" width="16.7109375" style="16" customWidth="1"/>
    <col min="12811" max="12811" width="7.42578125" style="16" customWidth="1"/>
    <col min="12812" max="12812" width="8.85546875" style="16" customWidth="1"/>
    <col min="12813" max="12813" width="14.7109375" style="16" customWidth="1"/>
    <col min="12814" max="12814" width="9.85546875" style="16" customWidth="1"/>
    <col min="12815" max="12815" width="7.85546875" style="16" customWidth="1"/>
    <col min="12816" max="12816" width="7.7109375" style="16" customWidth="1"/>
    <col min="12817" max="12817" width="7.5703125" style="16" customWidth="1"/>
    <col min="12818" max="12818" width="7.42578125" style="16" customWidth="1"/>
    <col min="12819" max="12821" width="9.140625" style="16"/>
    <col min="12822" max="12822" width="10.140625" style="16" bestFit="1" customWidth="1"/>
    <col min="12823" max="13056" width="9.140625" style="16"/>
    <col min="13057" max="13058" width="2.28515625" style="16" customWidth="1"/>
    <col min="13059" max="13059" width="24" style="16" customWidth="1"/>
    <col min="13060" max="13060" width="8.7109375" style="16" customWidth="1"/>
    <col min="13061" max="13061" width="10.5703125" style="16" customWidth="1"/>
    <col min="13062" max="13062" width="7.5703125" style="16" customWidth="1"/>
    <col min="13063" max="13063" width="15" style="16" customWidth="1"/>
    <col min="13064" max="13064" width="19.7109375" style="16" customWidth="1"/>
    <col min="13065" max="13065" width="20.7109375" style="16" customWidth="1"/>
    <col min="13066" max="13066" width="16.7109375" style="16" customWidth="1"/>
    <col min="13067" max="13067" width="7.42578125" style="16" customWidth="1"/>
    <col min="13068" max="13068" width="8.85546875" style="16" customWidth="1"/>
    <col min="13069" max="13069" width="14.7109375" style="16" customWidth="1"/>
    <col min="13070" max="13070" width="9.85546875" style="16" customWidth="1"/>
    <col min="13071" max="13071" width="7.85546875" style="16" customWidth="1"/>
    <col min="13072" max="13072" width="7.7109375" style="16" customWidth="1"/>
    <col min="13073" max="13073" width="7.5703125" style="16" customWidth="1"/>
    <col min="13074" max="13074" width="7.42578125" style="16" customWidth="1"/>
    <col min="13075" max="13077" width="9.140625" style="16"/>
    <col min="13078" max="13078" width="10.140625" style="16" bestFit="1" customWidth="1"/>
    <col min="13079" max="13312" width="9.140625" style="16"/>
    <col min="13313" max="13314" width="2.28515625" style="16" customWidth="1"/>
    <col min="13315" max="13315" width="24" style="16" customWidth="1"/>
    <col min="13316" max="13316" width="8.7109375" style="16" customWidth="1"/>
    <col min="13317" max="13317" width="10.5703125" style="16" customWidth="1"/>
    <col min="13318" max="13318" width="7.5703125" style="16" customWidth="1"/>
    <col min="13319" max="13319" width="15" style="16" customWidth="1"/>
    <col min="13320" max="13320" width="19.7109375" style="16" customWidth="1"/>
    <col min="13321" max="13321" width="20.7109375" style="16" customWidth="1"/>
    <col min="13322" max="13322" width="16.7109375" style="16" customWidth="1"/>
    <col min="13323" max="13323" width="7.42578125" style="16" customWidth="1"/>
    <col min="13324" max="13324" width="8.85546875" style="16" customWidth="1"/>
    <col min="13325" max="13325" width="14.7109375" style="16" customWidth="1"/>
    <col min="13326" max="13326" width="9.85546875" style="16" customWidth="1"/>
    <col min="13327" max="13327" width="7.85546875" style="16" customWidth="1"/>
    <col min="13328" max="13328" width="7.7109375" style="16" customWidth="1"/>
    <col min="13329" max="13329" width="7.5703125" style="16" customWidth="1"/>
    <col min="13330" max="13330" width="7.42578125" style="16" customWidth="1"/>
    <col min="13331" max="13333" width="9.140625" style="16"/>
    <col min="13334" max="13334" width="10.140625" style="16" bestFit="1" customWidth="1"/>
    <col min="13335" max="13568" width="9.140625" style="16"/>
    <col min="13569" max="13570" width="2.28515625" style="16" customWidth="1"/>
    <col min="13571" max="13571" width="24" style="16" customWidth="1"/>
    <col min="13572" max="13572" width="8.7109375" style="16" customWidth="1"/>
    <col min="13573" max="13573" width="10.5703125" style="16" customWidth="1"/>
    <col min="13574" max="13574" width="7.5703125" style="16" customWidth="1"/>
    <col min="13575" max="13575" width="15" style="16" customWidth="1"/>
    <col min="13576" max="13576" width="19.7109375" style="16" customWidth="1"/>
    <col min="13577" max="13577" width="20.7109375" style="16" customWidth="1"/>
    <col min="13578" max="13578" width="16.7109375" style="16" customWidth="1"/>
    <col min="13579" max="13579" width="7.42578125" style="16" customWidth="1"/>
    <col min="13580" max="13580" width="8.85546875" style="16" customWidth="1"/>
    <col min="13581" max="13581" width="14.7109375" style="16" customWidth="1"/>
    <col min="13582" max="13582" width="9.85546875" style="16" customWidth="1"/>
    <col min="13583" max="13583" width="7.85546875" style="16" customWidth="1"/>
    <col min="13584" max="13584" width="7.7109375" style="16" customWidth="1"/>
    <col min="13585" max="13585" width="7.5703125" style="16" customWidth="1"/>
    <col min="13586" max="13586" width="7.42578125" style="16" customWidth="1"/>
    <col min="13587" max="13589" width="9.140625" style="16"/>
    <col min="13590" max="13590" width="10.140625" style="16" bestFit="1" customWidth="1"/>
    <col min="13591" max="13824" width="9.140625" style="16"/>
    <col min="13825" max="13826" width="2.28515625" style="16" customWidth="1"/>
    <col min="13827" max="13827" width="24" style="16" customWidth="1"/>
    <col min="13828" max="13828" width="8.7109375" style="16" customWidth="1"/>
    <col min="13829" max="13829" width="10.5703125" style="16" customWidth="1"/>
    <col min="13830" max="13830" width="7.5703125" style="16" customWidth="1"/>
    <col min="13831" max="13831" width="15" style="16" customWidth="1"/>
    <col min="13832" max="13832" width="19.7109375" style="16" customWidth="1"/>
    <col min="13833" max="13833" width="20.7109375" style="16" customWidth="1"/>
    <col min="13834" max="13834" width="16.7109375" style="16" customWidth="1"/>
    <col min="13835" max="13835" width="7.42578125" style="16" customWidth="1"/>
    <col min="13836" max="13836" width="8.85546875" style="16" customWidth="1"/>
    <col min="13837" max="13837" width="14.7109375" style="16" customWidth="1"/>
    <col min="13838" max="13838" width="9.85546875" style="16" customWidth="1"/>
    <col min="13839" max="13839" width="7.85546875" style="16" customWidth="1"/>
    <col min="13840" max="13840" width="7.7109375" style="16" customWidth="1"/>
    <col min="13841" max="13841" width="7.5703125" style="16" customWidth="1"/>
    <col min="13842" max="13842" width="7.42578125" style="16" customWidth="1"/>
    <col min="13843" max="13845" width="9.140625" style="16"/>
    <col min="13846" max="13846" width="10.140625" style="16" bestFit="1" customWidth="1"/>
    <col min="13847" max="14080" width="9.140625" style="16"/>
    <col min="14081" max="14082" width="2.28515625" style="16" customWidth="1"/>
    <col min="14083" max="14083" width="24" style="16" customWidth="1"/>
    <col min="14084" max="14084" width="8.7109375" style="16" customWidth="1"/>
    <col min="14085" max="14085" width="10.5703125" style="16" customWidth="1"/>
    <col min="14086" max="14086" width="7.5703125" style="16" customWidth="1"/>
    <col min="14087" max="14087" width="15" style="16" customWidth="1"/>
    <col min="14088" max="14088" width="19.7109375" style="16" customWidth="1"/>
    <col min="14089" max="14089" width="20.7109375" style="16" customWidth="1"/>
    <col min="14090" max="14090" width="16.7109375" style="16" customWidth="1"/>
    <col min="14091" max="14091" width="7.42578125" style="16" customWidth="1"/>
    <col min="14092" max="14092" width="8.85546875" style="16" customWidth="1"/>
    <col min="14093" max="14093" width="14.7109375" style="16" customWidth="1"/>
    <col min="14094" max="14094" width="9.85546875" style="16" customWidth="1"/>
    <col min="14095" max="14095" width="7.85546875" style="16" customWidth="1"/>
    <col min="14096" max="14096" width="7.7109375" style="16" customWidth="1"/>
    <col min="14097" max="14097" width="7.5703125" style="16" customWidth="1"/>
    <col min="14098" max="14098" width="7.42578125" style="16" customWidth="1"/>
    <col min="14099" max="14101" width="9.140625" style="16"/>
    <col min="14102" max="14102" width="10.140625" style="16" bestFit="1" customWidth="1"/>
    <col min="14103" max="14336" width="9.140625" style="16"/>
    <col min="14337" max="14338" width="2.28515625" style="16" customWidth="1"/>
    <col min="14339" max="14339" width="24" style="16" customWidth="1"/>
    <col min="14340" max="14340" width="8.7109375" style="16" customWidth="1"/>
    <col min="14341" max="14341" width="10.5703125" style="16" customWidth="1"/>
    <col min="14342" max="14342" width="7.5703125" style="16" customWidth="1"/>
    <col min="14343" max="14343" width="15" style="16" customWidth="1"/>
    <col min="14344" max="14344" width="19.7109375" style="16" customWidth="1"/>
    <col min="14345" max="14345" width="20.7109375" style="16" customWidth="1"/>
    <col min="14346" max="14346" width="16.7109375" style="16" customWidth="1"/>
    <col min="14347" max="14347" width="7.42578125" style="16" customWidth="1"/>
    <col min="14348" max="14348" width="8.85546875" style="16" customWidth="1"/>
    <col min="14349" max="14349" width="14.7109375" style="16" customWidth="1"/>
    <col min="14350" max="14350" width="9.85546875" style="16" customWidth="1"/>
    <col min="14351" max="14351" width="7.85546875" style="16" customWidth="1"/>
    <col min="14352" max="14352" width="7.7109375" style="16" customWidth="1"/>
    <col min="14353" max="14353" width="7.5703125" style="16" customWidth="1"/>
    <col min="14354" max="14354" width="7.42578125" style="16" customWidth="1"/>
    <col min="14355" max="14357" width="9.140625" style="16"/>
    <col min="14358" max="14358" width="10.140625" style="16" bestFit="1" customWidth="1"/>
    <col min="14359" max="14592" width="9.140625" style="16"/>
    <col min="14593" max="14594" width="2.28515625" style="16" customWidth="1"/>
    <col min="14595" max="14595" width="24" style="16" customWidth="1"/>
    <col min="14596" max="14596" width="8.7109375" style="16" customWidth="1"/>
    <col min="14597" max="14597" width="10.5703125" style="16" customWidth="1"/>
    <col min="14598" max="14598" width="7.5703125" style="16" customWidth="1"/>
    <col min="14599" max="14599" width="15" style="16" customWidth="1"/>
    <col min="14600" max="14600" width="19.7109375" style="16" customWidth="1"/>
    <col min="14601" max="14601" width="20.7109375" style="16" customWidth="1"/>
    <col min="14602" max="14602" width="16.7109375" style="16" customWidth="1"/>
    <col min="14603" max="14603" width="7.42578125" style="16" customWidth="1"/>
    <col min="14604" max="14604" width="8.85546875" style="16" customWidth="1"/>
    <col min="14605" max="14605" width="14.7109375" style="16" customWidth="1"/>
    <col min="14606" max="14606" width="9.85546875" style="16" customWidth="1"/>
    <col min="14607" max="14607" width="7.85546875" style="16" customWidth="1"/>
    <col min="14608" max="14608" width="7.7109375" style="16" customWidth="1"/>
    <col min="14609" max="14609" width="7.5703125" style="16" customWidth="1"/>
    <col min="14610" max="14610" width="7.42578125" style="16" customWidth="1"/>
    <col min="14611" max="14613" width="9.140625" style="16"/>
    <col min="14614" max="14614" width="10.140625" style="16" bestFit="1" customWidth="1"/>
    <col min="14615" max="14848" width="9.140625" style="16"/>
    <col min="14849" max="14850" width="2.28515625" style="16" customWidth="1"/>
    <col min="14851" max="14851" width="24" style="16" customWidth="1"/>
    <col min="14852" max="14852" width="8.7109375" style="16" customWidth="1"/>
    <col min="14853" max="14853" width="10.5703125" style="16" customWidth="1"/>
    <col min="14854" max="14854" width="7.5703125" style="16" customWidth="1"/>
    <col min="14855" max="14855" width="15" style="16" customWidth="1"/>
    <col min="14856" max="14856" width="19.7109375" style="16" customWidth="1"/>
    <col min="14857" max="14857" width="20.7109375" style="16" customWidth="1"/>
    <col min="14858" max="14858" width="16.7109375" style="16" customWidth="1"/>
    <col min="14859" max="14859" width="7.42578125" style="16" customWidth="1"/>
    <col min="14860" max="14860" width="8.85546875" style="16" customWidth="1"/>
    <col min="14861" max="14861" width="14.7109375" style="16" customWidth="1"/>
    <col min="14862" max="14862" width="9.85546875" style="16" customWidth="1"/>
    <col min="14863" max="14863" width="7.85546875" style="16" customWidth="1"/>
    <col min="14864" max="14864" width="7.7109375" style="16" customWidth="1"/>
    <col min="14865" max="14865" width="7.5703125" style="16" customWidth="1"/>
    <col min="14866" max="14866" width="7.42578125" style="16" customWidth="1"/>
    <col min="14867" max="14869" width="9.140625" style="16"/>
    <col min="14870" max="14870" width="10.140625" style="16" bestFit="1" customWidth="1"/>
    <col min="14871" max="15104" width="9.140625" style="16"/>
    <col min="15105" max="15106" width="2.28515625" style="16" customWidth="1"/>
    <col min="15107" max="15107" width="24" style="16" customWidth="1"/>
    <col min="15108" max="15108" width="8.7109375" style="16" customWidth="1"/>
    <col min="15109" max="15109" width="10.5703125" style="16" customWidth="1"/>
    <col min="15110" max="15110" width="7.5703125" style="16" customWidth="1"/>
    <col min="15111" max="15111" width="15" style="16" customWidth="1"/>
    <col min="15112" max="15112" width="19.7109375" style="16" customWidth="1"/>
    <col min="15113" max="15113" width="20.7109375" style="16" customWidth="1"/>
    <col min="15114" max="15114" width="16.7109375" style="16" customWidth="1"/>
    <col min="15115" max="15115" width="7.42578125" style="16" customWidth="1"/>
    <col min="15116" max="15116" width="8.85546875" style="16" customWidth="1"/>
    <col min="15117" max="15117" width="14.7109375" style="16" customWidth="1"/>
    <col min="15118" max="15118" width="9.85546875" style="16" customWidth="1"/>
    <col min="15119" max="15119" width="7.85546875" style="16" customWidth="1"/>
    <col min="15120" max="15120" width="7.7109375" style="16" customWidth="1"/>
    <col min="15121" max="15121" width="7.5703125" style="16" customWidth="1"/>
    <col min="15122" max="15122" width="7.42578125" style="16" customWidth="1"/>
    <col min="15123" max="15125" width="9.140625" style="16"/>
    <col min="15126" max="15126" width="10.140625" style="16" bestFit="1" customWidth="1"/>
    <col min="15127" max="15360" width="9.140625" style="16"/>
    <col min="15361" max="15362" width="2.28515625" style="16" customWidth="1"/>
    <col min="15363" max="15363" width="24" style="16" customWidth="1"/>
    <col min="15364" max="15364" width="8.7109375" style="16" customWidth="1"/>
    <col min="15365" max="15365" width="10.5703125" style="16" customWidth="1"/>
    <col min="15366" max="15366" width="7.5703125" style="16" customWidth="1"/>
    <col min="15367" max="15367" width="15" style="16" customWidth="1"/>
    <col min="15368" max="15368" width="19.7109375" style="16" customWidth="1"/>
    <col min="15369" max="15369" width="20.7109375" style="16" customWidth="1"/>
    <col min="15370" max="15370" width="16.7109375" style="16" customWidth="1"/>
    <col min="15371" max="15371" width="7.42578125" style="16" customWidth="1"/>
    <col min="15372" max="15372" width="8.85546875" style="16" customWidth="1"/>
    <col min="15373" max="15373" width="14.7109375" style="16" customWidth="1"/>
    <col min="15374" max="15374" width="9.85546875" style="16" customWidth="1"/>
    <col min="15375" max="15375" width="7.85546875" style="16" customWidth="1"/>
    <col min="15376" max="15376" width="7.7109375" style="16" customWidth="1"/>
    <col min="15377" max="15377" width="7.5703125" style="16" customWidth="1"/>
    <col min="15378" max="15378" width="7.42578125" style="16" customWidth="1"/>
    <col min="15379" max="15381" width="9.140625" style="16"/>
    <col min="15382" max="15382" width="10.140625" style="16" bestFit="1" customWidth="1"/>
    <col min="15383" max="15616" width="9.140625" style="16"/>
    <col min="15617" max="15618" width="2.28515625" style="16" customWidth="1"/>
    <col min="15619" max="15619" width="24" style="16" customWidth="1"/>
    <col min="15620" max="15620" width="8.7109375" style="16" customWidth="1"/>
    <col min="15621" max="15621" width="10.5703125" style="16" customWidth="1"/>
    <col min="15622" max="15622" width="7.5703125" style="16" customWidth="1"/>
    <col min="15623" max="15623" width="15" style="16" customWidth="1"/>
    <col min="15624" max="15624" width="19.7109375" style="16" customWidth="1"/>
    <col min="15625" max="15625" width="20.7109375" style="16" customWidth="1"/>
    <col min="15626" max="15626" width="16.7109375" style="16" customWidth="1"/>
    <col min="15627" max="15627" width="7.42578125" style="16" customWidth="1"/>
    <col min="15628" max="15628" width="8.85546875" style="16" customWidth="1"/>
    <col min="15629" max="15629" width="14.7109375" style="16" customWidth="1"/>
    <col min="15630" max="15630" width="9.85546875" style="16" customWidth="1"/>
    <col min="15631" max="15631" width="7.85546875" style="16" customWidth="1"/>
    <col min="15632" max="15632" width="7.7109375" style="16" customWidth="1"/>
    <col min="15633" max="15633" width="7.5703125" style="16" customWidth="1"/>
    <col min="15634" max="15634" width="7.42578125" style="16" customWidth="1"/>
    <col min="15635" max="15637" width="9.140625" style="16"/>
    <col min="15638" max="15638" width="10.140625" style="16" bestFit="1" customWidth="1"/>
    <col min="15639" max="15872" width="9.140625" style="16"/>
    <col min="15873" max="15874" width="2.28515625" style="16" customWidth="1"/>
    <col min="15875" max="15875" width="24" style="16" customWidth="1"/>
    <col min="15876" max="15876" width="8.7109375" style="16" customWidth="1"/>
    <col min="15877" max="15877" width="10.5703125" style="16" customWidth="1"/>
    <col min="15878" max="15878" width="7.5703125" style="16" customWidth="1"/>
    <col min="15879" max="15879" width="15" style="16" customWidth="1"/>
    <col min="15880" max="15880" width="19.7109375" style="16" customWidth="1"/>
    <col min="15881" max="15881" width="20.7109375" style="16" customWidth="1"/>
    <col min="15882" max="15882" width="16.7109375" style="16" customWidth="1"/>
    <col min="15883" max="15883" width="7.42578125" style="16" customWidth="1"/>
    <col min="15884" max="15884" width="8.85546875" style="16" customWidth="1"/>
    <col min="15885" max="15885" width="14.7109375" style="16" customWidth="1"/>
    <col min="15886" max="15886" width="9.85546875" style="16" customWidth="1"/>
    <col min="15887" max="15887" width="7.85546875" style="16" customWidth="1"/>
    <col min="15888" max="15888" width="7.7109375" style="16" customWidth="1"/>
    <col min="15889" max="15889" width="7.5703125" style="16" customWidth="1"/>
    <col min="15890" max="15890" width="7.42578125" style="16" customWidth="1"/>
    <col min="15891" max="15893" width="9.140625" style="16"/>
    <col min="15894" max="15894" width="10.140625" style="16" bestFit="1" customWidth="1"/>
    <col min="15895" max="16128" width="9.140625" style="16"/>
    <col min="16129" max="16130" width="2.28515625" style="16" customWidth="1"/>
    <col min="16131" max="16131" width="24" style="16" customWidth="1"/>
    <col min="16132" max="16132" width="8.7109375" style="16" customWidth="1"/>
    <col min="16133" max="16133" width="10.5703125" style="16" customWidth="1"/>
    <col min="16134" max="16134" width="7.5703125" style="16" customWidth="1"/>
    <col min="16135" max="16135" width="15" style="16" customWidth="1"/>
    <col min="16136" max="16136" width="19.7109375" style="16" customWidth="1"/>
    <col min="16137" max="16137" width="20.7109375" style="16" customWidth="1"/>
    <col min="16138" max="16138" width="16.7109375" style="16" customWidth="1"/>
    <col min="16139" max="16139" width="7.42578125" style="16" customWidth="1"/>
    <col min="16140" max="16140" width="8.85546875" style="16" customWidth="1"/>
    <col min="16141" max="16141" width="14.7109375" style="16" customWidth="1"/>
    <col min="16142" max="16142" width="9.85546875" style="16" customWidth="1"/>
    <col min="16143" max="16143" width="7.85546875" style="16" customWidth="1"/>
    <col min="16144" max="16144" width="7.7109375" style="16" customWidth="1"/>
    <col min="16145" max="16145" width="7.5703125" style="16" customWidth="1"/>
    <col min="16146" max="16146" width="7.42578125" style="16" customWidth="1"/>
    <col min="16147" max="16149" width="9.140625" style="16"/>
    <col min="16150" max="16150" width="10.140625" style="16" bestFit="1" customWidth="1"/>
    <col min="16151" max="16384" width="9.140625" style="16"/>
  </cols>
  <sheetData>
    <row r="1" spans="1:15" x14ac:dyDescent="0.2">
      <c r="A1" s="758" t="s">
        <v>77</v>
      </c>
      <c r="B1" s="759"/>
      <c r="C1" s="759"/>
      <c r="D1" s="759"/>
      <c r="E1" s="759"/>
      <c r="F1" s="759"/>
      <c r="G1" s="759"/>
      <c r="H1" s="759"/>
      <c r="I1" s="759"/>
      <c r="J1" s="759"/>
      <c r="K1" s="759"/>
      <c r="L1" s="759"/>
      <c r="M1" s="759"/>
    </row>
    <row r="2" spans="1:15" ht="1.5" customHeight="1" thickBot="1" x14ac:dyDescent="0.25">
      <c r="D2" s="16"/>
      <c r="E2" s="16"/>
      <c r="F2" s="16"/>
      <c r="G2" s="16"/>
      <c r="H2" s="44"/>
      <c r="I2" s="16"/>
      <c r="J2" s="16"/>
      <c r="K2" s="16"/>
      <c r="L2" s="16"/>
      <c r="M2" s="16"/>
    </row>
    <row r="3" spans="1:15" s="2" customFormat="1" ht="55.5" customHeight="1" thickTop="1" thickBot="1" x14ac:dyDescent="0.3">
      <c r="A3" s="169" t="s">
        <v>43</v>
      </c>
      <c r="B3" s="170"/>
      <c r="C3" s="171"/>
      <c r="D3" s="172" t="s">
        <v>44</v>
      </c>
      <c r="E3" s="173" t="s">
        <v>45</v>
      </c>
      <c r="F3" s="173" t="s">
        <v>46</v>
      </c>
      <c r="G3" s="173" t="s">
        <v>47</v>
      </c>
      <c r="H3" s="173" t="s">
        <v>48</v>
      </c>
      <c r="I3" s="174" t="s">
        <v>49</v>
      </c>
      <c r="J3" s="174" t="s">
        <v>50</v>
      </c>
      <c r="K3" s="173" t="s">
        <v>51</v>
      </c>
      <c r="L3" s="173" t="s">
        <v>52</v>
      </c>
      <c r="M3" s="175" t="s">
        <v>53</v>
      </c>
      <c r="N3" s="176" t="s">
        <v>54</v>
      </c>
    </row>
    <row r="4" spans="1:15" ht="12.75" customHeight="1" thickTop="1" thickBot="1" x14ac:dyDescent="0.25">
      <c r="A4" s="760" t="s">
        <v>6</v>
      </c>
      <c r="B4" s="761"/>
      <c r="C4" s="761"/>
      <c r="D4" s="761"/>
      <c r="E4" s="761"/>
      <c r="F4" s="761"/>
      <c r="G4" s="761"/>
      <c r="H4" s="761"/>
      <c r="I4" s="761"/>
      <c r="J4" s="761"/>
      <c r="K4" s="761"/>
      <c r="L4" s="761"/>
      <c r="M4" s="761"/>
      <c r="N4" s="762"/>
    </row>
    <row r="5" spans="1:15" ht="12.75" customHeight="1" x14ac:dyDescent="0.2">
      <c r="A5" s="177" t="s">
        <v>55</v>
      </c>
      <c r="B5" s="178"/>
      <c r="C5" s="179"/>
      <c r="D5" s="180">
        <v>237452</v>
      </c>
      <c r="E5" s="181">
        <v>105000</v>
      </c>
      <c r="F5" s="182">
        <f>+D5/E5</f>
        <v>2.2614476190476189</v>
      </c>
      <c r="G5" s="181">
        <v>192616</v>
      </c>
      <c r="H5" s="183">
        <v>94367</v>
      </c>
      <c r="I5" s="184">
        <f>+G5/D5</f>
        <v>0.81117868032275997</v>
      </c>
      <c r="J5" s="184">
        <f>+H5/E5</f>
        <v>0.89873333333333338</v>
      </c>
      <c r="K5" s="181">
        <v>54676</v>
      </c>
      <c r="L5" s="181">
        <v>52527</v>
      </c>
      <c r="M5" s="184">
        <f>+K5/E5</f>
        <v>0.52072380952380948</v>
      </c>
      <c r="N5" s="185">
        <f>K5/H5</f>
        <v>0.57939745885743954</v>
      </c>
    </row>
    <row r="6" spans="1:15" ht="12.75" customHeight="1" x14ac:dyDescent="0.2">
      <c r="A6" s="763" t="s">
        <v>56</v>
      </c>
      <c r="B6" s="766" t="s">
        <v>57</v>
      </c>
      <c r="C6" s="767"/>
      <c r="D6" s="186">
        <v>205170</v>
      </c>
      <c r="E6" s="187">
        <v>82297</v>
      </c>
      <c r="F6" s="188">
        <f t="shared" ref="F6:F11" si="0">+D6/E6</f>
        <v>2.4930434888270532</v>
      </c>
      <c r="G6" s="187">
        <v>166679</v>
      </c>
      <c r="H6" s="189">
        <v>74620</v>
      </c>
      <c r="I6" s="190">
        <f t="shared" ref="I6:J11" si="1">+G6/D6</f>
        <v>0.81239459960033145</v>
      </c>
      <c r="J6" s="190">
        <f t="shared" si="1"/>
        <v>0.90671591917080818</v>
      </c>
      <c r="K6" s="187">
        <v>45349</v>
      </c>
      <c r="L6" s="187">
        <v>43529</v>
      </c>
      <c r="M6" s="190">
        <f t="shared" ref="M6:M11" si="2">+K6/E6</f>
        <v>0.55104074267591774</v>
      </c>
      <c r="N6" s="191">
        <f t="shared" ref="N6:N11" si="3">K6/H6</f>
        <v>0.607732511391048</v>
      </c>
    </row>
    <row r="7" spans="1:15" ht="12.75" customHeight="1" x14ac:dyDescent="0.2">
      <c r="A7" s="764"/>
      <c r="B7" s="768" t="s">
        <v>56</v>
      </c>
      <c r="C7" s="192" t="s">
        <v>58</v>
      </c>
      <c r="D7" s="193">
        <v>58921</v>
      </c>
      <c r="E7" s="194">
        <v>39750</v>
      </c>
      <c r="F7" s="195">
        <f t="shared" si="0"/>
        <v>1.4822893081761006</v>
      </c>
      <c r="G7" s="194">
        <v>48418</v>
      </c>
      <c r="H7" s="196">
        <v>34331</v>
      </c>
      <c r="I7" s="197">
        <f t="shared" si="1"/>
        <v>0.82174436957960661</v>
      </c>
      <c r="J7" s="197">
        <f t="shared" si="1"/>
        <v>0.86367295597484273</v>
      </c>
      <c r="K7" s="194">
        <v>15850</v>
      </c>
      <c r="L7" s="194">
        <v>12744</v>
      </c>
      <c r="M7" s="197">
        <f t="shared" si="2"/>
        <v>0.3987421383647799</v>
      </c>
      <c r="N7" s="198">
        <f t="shared" si="3"/>
        <v>0.46168186187410792</v>
      </c>
    </row>
    <row r="8" spans="1:15" ht="12.75" customHeight="1" x14ac:dyDescent="0.2">
      <c r="A8" s="764"/>
      <c r="B8" s="769"/>
      <c r="C8" s="199" t="s">
        <v>59</v>
      </c>
      <c r="D8" s="200">
        <v>146249</v>
      </c>
      <c r="E8" s="201">
        <v>67509</v>
      </c>
      <c r="F8" s="202">
        <f t="shared" si="0"/>
        <v>2.1663630034513917</v>
      </c>
      <c r="G8" s="201">
        <v>118261</v>
      </c>
      <c r="H8" s="203">
        <v>60720</v>
      </c>
      <c r="I8" s="204">
        <f t="shared" si="1"/>
        <v>0.80862775130086362</v>
      </c>
      <c r="J8" s="204">
        <f t="shared" si="1"/>
        <v>0.89943563080478162</v>
      </c>
      <c r="K8" s="201">
        <v>34468</v>
      </c>
      <c r="L8" s="201">
        <v>31938</v>
      </c>
      <c r="M8" s="204">
        <f t="shared" si="2"/>
        <v>0.51056896117554695</v>
      </c>
      <c r="N8" s="205">
        <f t="shared" si="3"/>
        <v>0.56765480895915676</v>
      </c>
    </row>
    <row r="9" spans="1:15" ht="12.75" customHeight="1" x14ac:dyDescent="0.2">
      <c r="A9" s="764"/>
      <c r="B9" s="766" t="s">
        <v>60</v>
      </c>
      <c r="C9" s="767"/>
      <c r="D9" s="186">
        <v>32282</v>
      </c>
      <c r="E9" s="187">
        <v>26640</v>
      </c>
      <c r="F9" s="188">
        <f t="shared" si="0"/>
        <v>1.2117867867867869</v>
      </c>
      <c r="G9" s="187">
        <v>25937</v>
      </c>
      <c r="H9" s="189">
        <v>22249</v>
      </c>
      <c r="I9" s="190">
        <f t="shared" si="1"/>
        <v>0.80345083947710794</v>
      </c>
      <c r="J9" s="190">
        <f t="shared" si="1"/>
        <v>0.8351726726726727</v>
      </c>
      <c r="K9" s="187">
        <v>9852</v>
      </c>
      <c r="L9" s="187">
        <v>9204</v>
      </c>
      <c r="M9" s="190">
        <f t="shared" si="2"/>
        <v>0.36981981981981982</v>
      </c>
      <c r="N9" s="191">
        <f t="shared" si="3"/>
        <v>0.44280641826598949</v>
      </c>
    </row>
    <row r="10" spans="1:15" ht="12.75" customHeight="1" x14ac:dyDescent="0.2">
      <c r="A10" s="764"/>
      <c r="B10" s="768" t="s">
        <v>56</v>
      </c>
      <c r="C10" s="192" t="s">
        <v>58</v>
      </c>
      <c r="D10" s="193">
        <v>21699</v>
      </c>
      <c r="E10" s="194">
        <v>18487</v>
      </c>
      <c r="F10" s="195">
        <f t="shared" si="0"/>
        <v>1.1737437117974794</v>
      </c>
      <c r="G10" s="194">
        <v>17462</v>
      </c>
      <c r="H10" s="196">
        <v>15639</v>
      </c>
      <c r="I10" s="197">
        <f t="shared" si="1"/>
        <v>0.80473754550900967</v>
      </c>
      <c r="J10" s="197">
        <f t="shared" si="1"/>
        <v>0.84594579975117645</v>
      </c>
      <c r="K10" s="194">
        <v>6442</v>
      </c>
      <c r="L10" s="194">
        <v>5942</v>
      </c>
      <c r="M10" s="197">
        <f t="shared" si="2"/>
        <v>0.34846108075945259</v>
      </c>
      <c r="N10" s="198">
        <f t="shared" si="3"/>
        <v>0.41191892064710017</v>
      </c>
    </row>
    <row r="11" spans="1:15" ht="12.75" customHeight="1" thickBot="1" x14ac:dyDescent="0.25">
      <c r="A11" s="765"/>
      <c r="B11" s="770"/>
      <c r="C11" s="206" t="s">
        <v>59</v>
      </c>
      <c r="D11" s="207">
        <v>10583</v>
      </c>
      <c r="E11" s="208">
        <v>9545</v>
      </c>
      <c r="F11" s="209">
        <f t="shared" si="0"/>
        <v>1.1087480356207438</v>
      </c>
      <c r="G11" s="208">
        <v>8475</v>
      </c>
      <c r="H11" s="210">
        <v>7866</v>
      </c>
      <c r="I11" s="211">
        <f t="shared" si="1"/>
        <v>0.80081262401965414</v>
      </c>
      <c r="J11" s="211">
        <f t="shared" si="1"/>
        <v>0.82409638554216869</v>
      </c>
      <c r="K11" s="208">
        <v>3562</v>
      </c>
      <c r="L11" s="208">
        <v>3299</v>
      </c>
      <c r="M11" s="211">
        <f t="shared" si="2"/>
        <v>0.37317967522262963</v>
      </c>
      <c r="N11" s="212">
        <f t="shared" si="3"/>
        <v>0.45283498601576405</v>
      </c>
    </row>
    <row r="12" spans="1:15" ht="12.75" customHeight="1" thickBot="1" x14ac:dyDescent="0.25">
      <c r="A12" s="771" t="s">
        <v>7</v>
      </c>
      <c r="B12" s="772"/>
      <c r="C12" s="772"/>
      <c r="D12" s="772"/>
      <c r="E12" s="772"/>
      <c r="F12" s="772"/>
      <c r="G12" s="772"/>
      <c r="H12" s="772"/>
      <c r="I12" s="772"/>
      <c r="J12" s="772"/>
      <c r="K12" s="772"/>
      <c r="L12" s="772"/>
      <c r="M12" s="772"/>
      <c r="N12" s="773"/>
      <c r="O12" s="213"/>
    </row>
    <row r="13" spans="1:15" ht="12.75" customHeight="1" x14ac:dyDescent="0.2">
      <c r="A13" s="177" t="s">
        <v>55</v>
      </c>
      <c r="B13" s="178"/>
      <c r="C13" s="179"/>
      <c r="D13" s="180">
        <v>234026</v>
      </c>
      <c r="E13" s="181">
        <v>108848</v>
      </c>
      <c r="F13" s="182">
        <f t="shared" ref="F13:F19" si="4">D13/E13</f>
        <v>2.1500257239453182</v>
      </c>
      <c r="G13" s="181">
        <v>191809</v>
      </c>
      <c r="H13" s="183">
        <v>98337</v>
      </c>
      <c r="I13" s="184">
        <f t="shared" ref="I13:I19" si="5">G13/D13</f>
        <v>0.81960551391725711</v>
      </c>
      <c r="J13" s="184">
        <f>+H13/E13</f>
        <v>0.90343414669998534</v>
      </c>
      <c r="K13" s="181">
        <v>61077</v>
      </c>
      <c r="L13" s="181">
        <v>58342</v>
      </c>
      <c r="M13" s="184">
        <f t="shared" ref="M13:M19" si="6">K13/E13</f>
        <v>0.56112193150080847</v>
      </c>
      <c r="N13" s="185">
        <v>0.62109887427926413</v>
      </c>
      <c r="O13" s="213"/>
    </row>
    <row r="14" spans="1:15" ht="12.75" customHeight="1" x14ac:dyDescent="0.2">
      <c r="A14" s="763" t="s">
        <v>56</v>
      </c>
      <c r="B14" s="766" t="s">
        <v>57</v>
      </c>
      <c r="C14" s="767"/>
      <c r="D14" s="186">
        <v>198393</v>
      </c>
      <c r="E14" s="187">
        <v>83674</v>
      </c>
      <c r="F14" s="188">
        <f t="shared" si="4"/>
        <v>2.3710232569256879</v>
      </c>
      <c r="G14" s="187">
        <v>162489</v>
      </c>
      <c r="H14" s="189">
        <v>76306</v>
      </c>
      <c r="I14" s="190">
        <f t="shared" si="5"/>
        <v>0.81902587288866036</v>
      </c>
      <c r="J14" s="190">
        <f t="shared" ref="J14:J19" si="7">+H14/E14</f>
        <v>0.91194397303821972</v>
      </c>
      <c r="K14" s="187">
        <v>49877</v>
      </c>
      <c r="L14" s="187">
        <v>47684</v>
      </c>
      <c r="M14" s="190">
        <f t="shared" si="6"/>
        <v>0.59608719554461365</v>
      </c>
      <c r="N14" s="191">
        <v>0.65364453647157494</v>
      </c>
    </row>
    <row r="15" spans="1:15" ht="12.75" customHeight="1" x14ac:dyDescent="0.2">
      <c r="A15" s="764"/>
      <c r="B15" s="768" t="s">
        <v>56</v>
      </c>
      <c r="C15" s="192" t="s">
        <v>58</v>
      </c>
      <c r="D15" s="193">
        <v>77180</v>
      </c>
      <c r="E15" s="194">
        <v>50322</v>
      </c>
      <c r="F15" s="195">
        <f t="shared" si="4"/>
        <v>1.5337228250069552</v>
      </c>
      <c r="G15" s="194">
        <v>64201</v>
      </c>
      <c r="H15" s="196">
        <v>44167</v>
      </c>
      <c r="I15" s="197">
        <f t="shared" si="5"/>
        <v>0.83183467219486917</v>
      </c>
      <c r="J15" s="197">
        <f t="shared" si="7"/>
        <v>0.87768769126823254</v>
      </c>
      <c r="K15" s="194">
        <v>24946</v>
      </c>
      <c r="L15" s="194">
        <v>20431</v>
      </c>
      <c r="M15" s="197">
        <f t="shared" si="6"/>
        <v>0.49572751480465799</v>
      </c>
      <c r="N15" s="198">
        <v>0.56481083161636514</v>
      </c>
    </row>
    <row r="16" spans="1:15" ht="12.75" customHeight="1" x14ac:dyDescent="0.2">
      <c r="A16" s="764"/>
      <c r="B16" s="769"/>
      <c r="C16" s="199" t="s">
        <v>59</v>
      </c>
      <c r="D16" s="200">
        <v>121213</v>
      </c>
      <c r="E16" s="201">
        <v>61248</v>
      </c>
      <c r="F16" s="202">
        <f t="shared" si="4"/>
        <v>1.9790523772204807</v>
      </c>
      <c r="G16" s="201">
        <v>98288</v>
      </c>
      <c r="H16" s="203">
        <v>54602</v>
      </c>
      <c r="I16" s="204">
        <f t="shared" si="5"/>
        <v>0.81087012119162138</v>
      </c>
      <c r="J16" s="204">
        <f t="shared" si="7"/>
        <v>0.89149033437826541</v>
      </c>
      <c r="K16" s="201">
        <v>32705</v>
      </c>
      <c r="L16" s="201">
        <v>29181</v>
      </c>
      <c r="M16" s="204">
        <f t="shared" si="6"/>
        <v>0.53397661964472309</v>
      </c>
      <c r="N16" s="205">
        <v>0.33274662217157741</v>
      </c>
    </row>
    <row r="17" spans="1:14" ht="12.75" customHeight="1" x14ac:dyDescent="0.2">
      <c r="A17" s="764"/>
      <c r="B17" s="766" t="s">
        <v>60</v>
      </c>
      <c r="C17" s="767"/>
      <c r="D17" s="186">
        <v>35633</v>
      </c>
      <c r="E17" s="187">
        <v>29328</v>
      </c>
      <c r="F17" s="188">
        <f t="shared" si="4"/>
        <v>1.2149822695035462</v>
      </c>
      <c r="G17" s="187">
        <v>29320</v>
      </c>
      <c r="H17" s="189">
        <v>29320</v>
      </c>
      <c r="I17" s="190">
        <f t="shared" si="5"/>
        <v>0.8228327673785536</v>
      </c>
      <c r="J17" s="190">
        <f t="shared" si="7"/>
        <v>0.99972722313147844</v>
      </c>
      <c r="K17" s="187">
        <v>11874</v>
      </c>
      <c r="L17" s="187">
        <v>10955</v>
      </c>
      <c r="M17" s="190">
        <f t="shared" si="6"/>
        <v>0.40486906710310966</v>
      </c>
      <c r="N17" s="191">
        <v>0.40497953615279675</v>
      </c>
    </row>
    <row r="18" spans="1:14" ht="12.75" customHeight="1" x14ac:dyDescent="0.2">
      <c r="A18" s="764"/>
      <c r="B18" s="768" t="s">
        <v>56</v>
      </c>
      <c r="C18" s="192" t="s">
        <v>58</v>
      </c>
      <c r="D18" s="193">
        <v>26211</v>
      </c>
      <c r="E18" s="194">
        <v>22278</v>
      </c>
      <c r="F18" s="195">
        <f t="shared" si="4"/>
        <v>1.1765418798814975</v>
      </c>
      <c r="G18" s="194">
        <v>21805</v>
      </c>
      <c r="H18" s="196">
        <v>19150</v>
      </c>
      <c r="I18" s="197">
        <f t="shared" si="5"/>
        <v>0.83190263629773764</v>
      </c>
      <c r="J18" s="197">
        <f t="shared" si="7"/>
        <v>0.85959242301822425</v>
      </c>
      <c r="K18" s="194">
        <v>8743</v>
      </c>
      <c r="L18" s="194">
        <v>8008</v>
      </c>
      <c r="M18" s="197">
        <f t="shared" si="6"/>
        <v>0.39244995062393395</v>
      </c>
      <c r="N18" s="198">
        <v>0.40096308186195828</v>
      </c>
    </row>
    <row r="19" spans="1:14" ht="12.75" customHeight="1" thickBot="1" x14ac:dyDescent="0.25">
      <c r="A19" s="765"/>
      <c r="B19" s="770"/>
      <c r="C19" s="206" t="s">
        <v>59</v>
      </c>
      <c r="D19" s="207">
        <v>9421</v>
      </c>
      <c r="E19" s="208">
        <v>8556</v>
      </c>
      <c r="F19" s="209">
        <f t="shared" si="4"/>
        <v>1.101098644226274</v>
      </c>
      <c r="G19" s="208">
        <v>7515</v>
      </c>
      <c r="H19" s="210">
        <v>6942</v>
      </c>
      <c r="I19" s="211">
        <f t="shared" si="5"/>
        <v>0.79768602059229377</v>
      </c>
      <c r="J19" s="211">
        <f t="shared" si="7"/>
        <v>0.81136044880785418</v>
      </c>
      <c r="K19" s="208">
        <v>3278</v>
      </c>
      <c r="L19" s="208">
        <v>2991</v>
      </c>
      <c r="M19" s="211">
        <f t="shared" si="6"/>
        <v>0.38312295465170643</v>
      </c>
      <c r="N19" s="212">
        <v>0.436252328985893</v>
      </c>
    </row>
    <row r="20" spans="1:14" ht="12.75" customHeight="1" thickBot="1" x14ac:dyDescent="0.25">
      <c r="A20" s="771" t="s">
        <v>8</v>
      </c>
      <c r="B20" s="772"/>
      <c r="C20" s="772"/>
      <c r="D20" s="772"/>
      <c r="E20" s="772"/>
      <c r="F20" s="772"/>
      <c r="G20" s="772"/>
      <c r="H20" s="772"/>
      <c r="I20" s="772"/>
      <c r="J20" s="772"/>
      <c r="K20" s="772"/>
      <c r="L20" s="772"/>
      <c r="M20" s="772"/>
      <c r="N20" s="773"/>
    </row>
    <row r="21" spans="1:14" ht="12.75" customHeight="1" x14ac:dyDescent="0.2">
      <c r="A21" s="177" t="s">
        <v>55</v>
      </c>
      <c r="B21" s="178"/>
      <c r="C21" s="179"/>
      <c r="D21" s="180">
        <v>253273</v>
      </c>
      <c r="E21" s="181">
        <v>117544</v>
      </c>
      <c r="F21" s="182">
        <f>D21/E21</f>
        <v>2.1547080242292247</v>
      </c>
      <c r="G21" s="181">
        <v>209436</v>
      </c>
      <c r="H21" s="183">
        <v>107169</v>
      </c>
      <c r="I21" s="184">
        <f>G21/D21</f>
        <v>0.826917989679121</v>
      </c>
      <c r="J21" s="184">
        <f>+H21/E21</f>
        <v>0.91173518001769549</v>
      </c>
      <c r="K21" s="181">
        <v>69582</v>
      </c>
      <c r="L21" s="181">
        <v>66517</v>
      </c>
      <c r="M21" s="184">
        <f>K21/E21</f>
        <v>0.59196556183216498</v>
      </c>
      <c r="N21" s="185">
        <v>0.64927357724715173</v>
      </c>
    </row>
    <row r="22" spans="1:14" ht="12.75" customHeight="1" x14ac:dyDescent="0.2">
      <c r="A22" s="763" t="s">
        <v>56</v>
      </c>
      <c r="B22" s="766" t="s">
        <v>57</v>
      </c>
      <c r="C22" s="767"/>
      <c r="D22" s="186">
        <v>216092</v>
      </c>
      <c r="E22" s="187">
        <v>91166</v>
      </c>
      <c r="F22" s="188">
        <f t="shared" ref="F22:F27" si="8">D22/E22</f>
        <v>2.37031349406577</v>
      </c>
      <c r="G22" s="187">
        <v>178490</v>
      </c>
      <c r="H22" s="189">
        <v>83894</v>
      </c>
      <c r="I22" s="190">
        <f t="shared" ref="I22:I27" si="9">G22/D22</f>
        <v>0.82599078170408902</v>
      </c>
      <c r="J22" s="190">
        <f t="shared" ref="J22:J27" si="10">+H22/E22</f>
        <v>0.9202334203540794</v>
      </c>
      <c r="K22" s="187">
        <v>56930</v>
      </c>
      <c r="L22" s="187">
        <v>54329</v>
      </c>
      <c r="M22" s="190">
        <f t="shared" ref="M22:M27" si="11">K22/E22</f>
        <v>0.62446526117192813</v>
      </c>
      <c r="N22" s="191">
        <v>0.67859441676401178</v>
      </c>
    </row>
    <row r="23" spans="1:14" ht="12.75" customHeight="1" x14ac:dyDescent="0.2">
      <c r="A23" s="764"/>
      <c r="B23" s="768" t="s">
        <v>56</v>
      </c>
      <c r="C23" s="192" t="s">
        <v>58</v>
      </c>
      <c r="D23" s="193">
        <v>122985</v>
      </c>
      <c r="E23" s="194">
        <v>69258</v>
      </c>
      <c r="F23" s="195">
        <f t="shared" si="8"/>
        <v>1.7757515377284934</v>
      </c>
      <c r="G23" s="194">
        <v>101510</v>
      </c>
      <c r="H23" s="196">
        <v>62211</v>
      </c>
      <c r="I23" s="197">
        <f t="shared" si="9"/>
        <v>0.82538520957840389</v>
      </c>
      <c r="J23" s="197">
        <f t="shared" si="10"/>
        <v>0.89825002165814782</v>
      </c>
      <c r="K23" s="194">
        <v>39130</v>
      </c>
      <c r="L23" s="194">
        <v>33296</v>
      </c>
      <c r="M23" s="197">
        <f t="shared" si="11"/>
        <v>0.56498888215079845</v>
      </c>
      <c r="N23" s="198">
        <v>0.62898844255839004</v>
      </c>
    </row>
    <row r="24" spans="1:14" ht="12.75" customHeight="1" x14ac:dyDescent="0.2">
      <c r="A24" s="764"/>
      <c r="B24" s="769"/>
      <c r="C24" s="199" t="s">
        <v>59</v>
      </c>
      <c r="D24" s="200">
        <v>93107</v>
      </c>
      <c r="E24" s="201">
        <v>52057</v>
      </c>
      <c r="F24" s="202">
        <f t="shared" si="8"/>
        <v>1.7885586952763317</v>
      </c>
      <c r="G24" s="201">
        <v>76980</v>
      </c>
      <c r="H24" s="203">
        <v>46402</v>
      </c>
      <c r="I24" s="204">
        <f t="shared" si="9"/>
        <v>0.82679068168880965</v>
      </c>
      <c r="J24" s="204">
        <f t="shared" si="10"/>
        <v>0.89136907620492922</v>
      </c>
      <c r="K24" s="201">
        <v>26368</v>
      </c>
      <c r="L24" s="201">
        <v>22313</v>
      </c>
      <c r="M24" s="204">
        <f t="shared" si="11"/>
        <v>0.50652169737019037</v>
      </c>
      <c r="N24" s="205">
        <v>0.56825136847549673</v>
      </c>
    </row>
    <row r="25" spans="1:14" ht="12.75" customHeight="1" x14ac:dyDescent="0.2">
      <c r="A25" s="764"/>
      <c r="B25" s="766" t="s">
        <v>60</v>
      </c>
      <c r="C25" s="767"/>
      <c r="D25" s="186">
        <v>37181</v>
      </c>
      <c r="E25" s="187">
        <v>30806</v>
      </c>
      <c r="F25" s="188">
        <f t="shared" si="8"/>
        <v>1.2069402064532884</v>
      </c>
      <c r="G25" s="187">
        <v>30946</v>
      </c>
      <c r="H25" s="189">
        <v>26589</v>
      </c>
      <c r="I25" s="190">
        <f t="shared" si="9"/>
        <v>0.83230682337753148</v>
      </c>
      <c r="J25" s="190">
        <f t="shared" si="10"/>
        <v>0.86311108225670319</v>
      </c>
      <c r="K25" s="187">
        <v>13445</v>
      </c>
      <c r="L25" s="187">
        <v>12530</v>
      </c>
      <c r="M25" s="190">
        <f t="shared" si="11"/>
        <v>0.43644095306109199</v>
      </c>
      <c r="N25" s="191">
        <v>0.50566023543570648</v>
      </c>
    </row>
    <row r="26" spans="1:14" ht="12.75" customHeight="1" x14ac:dyDescent="0.2">
      <c r="A26" s="764"/>
      <c r="B26" s="768" t="s">
        <v>56</v>
      </c>
      <c r="C26" s="192" t="s">
        <v>58</v>
      </c>
      <c r="D26" s="193">
        <v>31188</v>
      </c>
      <c r="E26" s="194">
        <v>26434</v>
      </c>
      <c r="F26" s="195">
        <f t="shared" si="8"/>
        <v>1.1798441401225694</v>
      </c>
      <c r="G26" s="194">
        <v>26164</v>
      </c>
      <c r="H26" s="196">
        <v>22845</v>
      </c>
      <c r="I26" s="197">
        <f t="shared" si="9"/>
        <v>0.83891240220597663</v>
      </c>
      <c r="J26" s="197">
        <f t="shared" si="10"/>
        <v>0.86422788832564124</v>
      </c>
      <c r="K26" s="194">
        <v>11180</v>
      </c>
      <c r="L26" s="194">
        <v>10310</v>
      </c>
      <c r="M26" s="197">
        <f t="shared" si="11"/>
        <v>0.42294015283347203</v>
      </c>
      <c r="N26" s="198">
        <v>0.48938498577369227</v>
      </c>
    </row>
    <row r="27" spans="1:14" ht="12.75" customHeight="1" thickBot="1" x14ac:dyDescent="0.25">
      <c r="A27" s="765"/>
      <c r="B27" s="770"/>
      <c r="C27" s="206" t="s">
        <v>59</v>
      </c>
      <c r="D27" s="207">
        <v>5993</v>
      </c>
      <c r="E27" s="208">
        <v>5595</v>
      </c>
      <c r="F27" s="209">
        <f t="shared" si="8"/>
        <v>1.0711349419124219</v>
      </c>
      <c r="G27" s="208">
        <v>4782</v>
      </c>
      <c r="H27" s="210">
        <v>4546</v>
      </c>
      <c r="I27" s="211">
        <f t="shared" si="9"/>
        <v>0.7979309194059736</v>
      </c>
      <c r="J27" s="211">
        <f t="shared" si="10"/>
        <v>0.8125111706881144</v>
      </c>
      <c r="K27" s="208">
        <v>2388</v>
      </c>
      <c r="L27" s="208">
        <v>2253</v>
      </c>
      <c r="M27" s="211">
        <f t="shared" si="11"/>
        <v>0.42680965147453082</v>
      </c>
      <c r="N27" s="212">
        <v>0.52529696436427631</v>
      </c>
    </row>
    <row r="28" spans="1:14" ht="12.75" customHeight="1" thickBot="1" x14ac:dyDescent="0.25">
      <c r="A28" s="771" t="s">
        <v>9</v>
      </c>
      <c r="B28" s="772"/>
      <c r="C28" s="772"/>
      <c r="D28" s="772"/>
      <c r="E28" s="772"/>
      <c r="F28" s="772"/>
      <c r="G28" s="772"/>
      <c r="H28" s="772"/>
      <c r="I28" s="772"/>
      <c r="J28" s="772"/>
      <c r="K28" s="772"/>
      <c r="L28" s="772"/>
      <c r="M28" s="772"/>
      <c r="N28" s="773"/>
    </row>
    <row r="29" spans="1:14" ht="12.75" customHeight="1" x14ac:dyDescent="0.2">
      <c r="A29" s="177" t="s">
        <v>55</v>
      </c>
      <c r="B29" s="178"/>
      <c r="C29" s="179"/>
      <c r="D29" s="180">
        <v>284977</v>
      </c>
      <c r="E29" s="181">
        <v>130353</v>
      </c>
      <c r="F29" s="182">
        <v>2.1861944105620892</v>
      </c>
      <c r="G29" s="181">
        <v>240977</v>
      </c>
      <c r="H29" s="183">
        <v>119446</v>
      </c>
      <c r="I29" s="184">
        <v>0.84560157486393639</v>
      </c>
      <c r="J29" s="184">
        <v>0.916327203823464</v>
      </c>
      <c r="K29" s="181">
        <v>75613</v>
      </c>
      <c r="L29" s="181">
        <v>72199</v>
      </c>
      <c r="M29" s="184">
        <v>0.58006336639739786</v>
      </c>
      <c r="N29" s="185">
        <v>0.63303082564506141</v>
      </c>
    </row>
    <row r="30" spans="1:14" ht="12.75" customHeight="1" x14ac:dyDescent="0.2">
      <c r="A30" s="763" t="s">
        <v>56</v>
      </c>
      <c r="B30" s="766" t="s">
        <v>57</v>
      </c>
      <c r="C30" s="767"/>
      <c r="D30" s="186">
        <v>233597</v>
      </c>
      <c r="E30" s="187">
        <v>94630</v>
      </c>
      <c r="F30" s="188">
        <v>2.4685300644615871</v>
      </c>
      <c r="G30" s="187">
        <v>197385</v>
      </c>
      <c r="H30" s="189">
        <v>87705</v>
      </c>
      <c r="I30" s="190">
        <v>0.84498088588466458</v>
      </c>
      <c r="J30" s="190">
        <v>0.92682024727887558</v>
      </c>
      <c r="K30" s="187">
        <v>59036</v>
      </c>
      <c r="L30" s="187">
        <v>56112</v>
      </c>
      <c r="M30" s="190">
        <v>0.62386135475007931</v>
      </c>
      <c r="N30" s="191">
        <v>0.67312011857932841</v>
      </c>
    </row>
    <row r="31" spans="1:14" ht="12.75" customHeight="1" x14ac:dyDescent="0.2">
      <c r="A31" s="764"/>
      <c r="B31" s="768" t="s">
        <v>56</v>
      </c>
      <c r="C31" s="192" t="s">
        <v>58</v>
      </c>
      <c r="D31" s="193">
        <v>158898</v>
      </c>
      <c r="E31" s="194">
        <v>78931</v>
      </c>
      <c r="F31" s="195">
        <v>2.0131253879971114</v>
      </c>
      <c r="G31" s="194">
        <v>134677</v>
      </c>
      <c r="H31" s="196">
        <v>72271</v>
      </c>
      <c r="I31" s="197">
        <v>0.84756888066558422</v>
      </c>
      <c r="J31" s="197">
        <v>0.91562250573285531</v>
      </c>
      <c r="K31" s="194">
        <v>48224</v>
      </c>
      <c r="L31" s="194">
        <v>43002</v>
      </c>
      <c r="M31" s="197">
        <v>0.61096400653735539</v>
      </c>
      <c r="N31" s="198">
        <v>0.66726626170939929</v>
      </c>
    </row>
    <row r="32" spans="1:14" ht="12.75" customHeight="1" x14ac:dyDescent="0.2">
      <c r="A32" s="764"/>
      <c r="B32" s="769"/>
      <c r="C32" s="199" t="s">
        <v>59</v>
      </c>
      <c r="D32" s="200">
        <v>74699</v>
      </c>
      <c r="E32" s="201">
        <v>41964</v>
      </c>
      <c r="F32" s="202">
        <v>1.7800733962444</v>
      </c>
      <c r="G32" s="201">
        <v>62708</v>
      </c>
      <c r="H32" s="203">
        <v>37668</v>
      </c>
      <c r="I32" s="204">
        <v>0.83947576272774738</v>
      </c>
      <c r="J32" s="204">
        <v>0.89762653703174144</v>
      </c>
      <c r="K32" s="201">
        <v>17348</v>
      </c>
      <c r="L32" s="201">
        <v>14116</v>
      </c>
      <c r="M32" s="204">
        <v>0.41340196358783721</v>
      </c>
      <c r="N32" s="205">
        <v>0.46055006902410534</v>
      </c>
    </row>
    <row r="33" spans="1:16" ht="12.75" customHeight="1" x14ac:dyDescent="0.2">
      <c r="A33" s="764"/>
      <c r="B33" s="766" t="s">
        <v>60</v>
      </c>
      <c r="C33" s="767"/>
      <c r="D33" s="186">
        <v>51380</v>
      </c>
      <c r="E33" s="187">
        <v>40993</v>
      </c>
      <c r="F33" s="188">
        <v>1.2533847242212084</v>
      </c>
      <c r="G33" s="187">
        <v>43592</v>
      </c>
      <c r="H33" s="189">
        <v>35853</v>
      </c>
      <c r="I33" s="190">
        <v>0.84842351109381087</v>
      </c>
      <c r="J33" s="190">
        <v>0.87461273876027612</v>
      </c>
      <c r="K33" s="187">
        <v>17422</v>
      </c>
      <c r="L33" s="187">
        <v>16494</v>
      </c>
      <c r="M33" s="190">
        <v>0.42499939013977994</v>
      </c>
      <c r="N33" s="191">
        <v>0.48592865311131567</v>
      </c>
    </row>
    <row r="34" spans="1:16" ht="12.75" customHeight="1" x14ac:dyDescent="0.2">
      <c r="A34" s="764"/>
      <c r="B34" s="768" t="s">
        <v>56</v>
      </c>
      <c r="C34" s="192" t="s">
        <v>58</v>
      </c>
      <c r="D34" s="193">
        <v>44770</v>
      </c>
      <c r="E34" s="194">
        <v>36598</v>
      </c>
      <c r="F34" s="195">
        <v>1.2232908902125799</v>
      </c>
      <c r="G34" s="194">
        <v>37962</v>
      </c>
      <c r="H34" s="196">
        <v>31956</v>
      </c>
      <c r="I34" s="197">
        <v>0.8479338842975207</v>
      </c>
      <c r="J34" s="197">
        <v>0.87316246789442042</v>
      </c>
      <c r="K34" s="194">
        <v>15586</v>
      </c>
      <c r="L34" s="194">
        <v>14710</v>
      </c>
      <c r="M34" s="197">
        <v>0.42587026613476148</v>
      </c>
      <c r="N34" s="198">
        <v>0.48773313305795468</v>
      </c>
    </row>
    <row r="35" spans="1:16" ht="12.75" customHeight="1" thickBot="1" x14ac:dyDescent="0.25">
      <c r="A35" s="765"/>
      <c r="B35" s="770"/>
      <c r="C35" s="206" t="s">
        <v>59</v>
      </c>
      <c r="D35" s="207">
        <v>6610</v>
      </c>
      <c r="E35" s="208">
        <v>6020</v>
      </c>
      <c r="F35" s="209">
        <v>1.0980066445182723</v>
      </c>
      <c r="G35" s="208">
        <v>5630</v>
      </c>
      <c r="H35" s="210">
        <v>5142</v>
      </c>
      <c r="I35" s="211">
        <v>0.85173978819969742</v>
      </c>
      <c r="J35" s="211">
        <v>0.85415282392026581</v>
      </c>
      <c r="K35" s="208">
        <v>1990</v>
      </c>
      <c r="L35" s="208">
        <v>1829</v>
      </c>
      <c r="M35" s="211">
        <v>0.33056478405315615</v>
      </c>
      <c r="N35" s="212">
        <v>0.38700894593543367</v>
      </c>
    </row>
    <row r="36" spans="1:16" ht="12.75" customHeight="1" thickBot="1" x14ac:dyDescent="0.25">
      <c r="A36" s="771" t="s">
        <v>10</v>
      </c>
      <c r="B36" s="772"/>
      <c r="C36" s="772"/>
      <c r="D36" s="772"/>
      <c r="E36" s="772"/>
      <c r="F36" s="772"/>
      <c r="G36" s="772"/>
      <c r="H36" s="772"/>
      <c r="I36" s="772"/>
      <c r="J36" s="772"/>
      <c r="K36" s="772"/>
      <c r="L36" s="772"/>
      <c r="M36" s="772"/>
      <c r="N36" s="773"/>
    </row>
    <row r="37" spans="1:16" ht="12.75" customHeight="1" x14ac:dyDescent="0.2">
      <c r="A37" s="177" t="s">
        <v>55</v>
      </c>
      <c r="B37" s="178"/>
      <c r="C37" s="179"/>
      <c r="D37" s="180">
        <v>294758</v>
      </c>
      <c r="E37" s="181">
        <v>130934</v>
      </c>
      <c r="F37" s="182">
        <f>D37/E37</f>
        <v>2.2511952586799455</v>
      </c>
      <c r="G37" s="181">
        <v>248747</v>
      </c>
      <c r="H37" s="183">
        <v>119687</v>
      </c>
      <c r="I37" s="184">
        <f t="shared" ref="I37:I43" si="12">G37/D37</f>
        <v>0.8439024555737249</v>
      </c>
      <c r="J37" s="184">
        <f t="shared" ref="J37:J43" si="13">+H37/E37</f>
        <v>0.91410176119266195</v>
      </c>
      <c r="K37" s="181">
        <v>79986</v>
      </c>
      <c r="L37" s="181">
        <v>76209</v>
      </c>
      <c r="M37" s="184">
        <f t="shared" ref="M37:M43" si="14">+K37/E37</f>
        <v>0.61088792826920435</v>
      </c>
      <c r="N37" s="185">
        <f t="shared" ref="N37:N43" si="15">K37/H37</f>
        <v>0.66829313125067891</v>
      </c>
    </row>
    <row r="38" spans="1:16" ht="12.75" customHeight="1" x14ac:dyDescent="0.2">
      <c r="A38" s="763" t="s">
        <v>56</v>
      </c>
      <c r="B38" s="766" t="s">
        <v>57</v>
      </c>
      <c r="C38" s="767"/>
      <c r="D38" s="186">
        <v>240902</v>
      </c>
      <c r="E38" s="187">
        <v>94259</v>
      </c>
      <c r="F38" s="188">
        <f t="shared" ref="F38:F43" si="16">D38/E38</f>
        <v>2.5557453399675363</v>
      </c>
      <c r="G38" s="187">
        <v>204248</v>
      </c>
      <c r="H38" s="189">
        <v>87652</v>
      </c>
      <c r="I38" s="190">
        <f t="shared" si="12"/>
        <v>0.84784684228441443</v>
      </c>
      <c r="J38" s="190">
        <f t="shared" si="13"/>
        <v>0.92990589758007192</v>
      </c>
      <c r="K38" s="187">
        <v>61808</v>
      </c>
      <c r="L38" s="187">
        <v>58625</v>
      </c>
      <c r="M38" s="190">
        <f t="shared" si="14"/>
        <v>0.65572518274117064</v>
      </c>
      <c r="N38" s="191">
        <f t="shared" si="15"/>
        <v>0.70515219276228724</v>
      </c>
    </row>
    <row r="39" spans="1:16" ht="12.75" customHeight="1" x14ac:dyDescent="0.2">
      <c r="A39" s="764"/>
      <c r="B39" s="768" t="s">
        <v>56</v>
      </c>
      <c r="C39" s="192" t="s">
        <v>58</v>
      </c>
      <c r="D39" s="193">
        <v>176307</v>
      </c>
      <c r="E39" s="194">
        <v>81173</v>
      </c>
      <c r="F39" s="195">
        <f t="shared" si="16"/>
        <v>2.1719906865583383</v>
      </c>
      <c r="G39" s="194">
        <v>149650</v>
      </c>
      <c r="H39" s="196">
        <v>75059</v>
      </c>
      <c r="I39" s="197">
        <f t="shared" si="12"/>
        <v>0.84880350751813594</v>
      </c>
      <c r="J39" s="197">
        <f t="shared" si="13"/>
        <v>0.92467938846660835</v>
      </c>
      <c r="K39" s="194">
        <v>52791</v>
      </c>
      <c r="L39" s="194">
        <v>47566</v>
      </c>
      <c r="M39" s="197">
        <f t="shared" si="14"/>
        <v>0.65035171793576685</v>
      </c>
      <c r="N39" s="198">
        <f t="shared" si="15"/>
        <v>0.70332671631649768</v>
      </c>
    </row>
    <row r="40" spans="1:16" ht="12.75" customHeight="1" x14ac:dyDescent="0.2">
      <c r="A40" s="764"/>
      <c r="B40" s="769"/>
      <c r="C40" s="199" t="s">
        <v>59</v>
      </c>
      <c r="D40" s="200">
        <v>64595</v>
      </c>
      <c r="E40" s="201">
        <v>34629</v>
      </c>
      <c r="F40" s="202">
        <f t="shared" si="16"/>
        <v>1.8653440757746398</v>
      </c>
      <c r="G40" s="201">
        <v>54598</v>
      </c>
      <c r="H40" s="203">
        <v>31024</v>
      </c>
      <c r="I40" s="204">
        <f t="shared" si="12"/>
        <v>0.8452356993575354</v>
      </c>
      <c r="J40" s="204">
        <f t="shared" si="13"/>
        <v>0.89589650293106937</v>
      </c>
      <c r="K40" s="201">
        <v>14332</v>
      </c>
      <c r="L40" s="201">
        <v>11963</v>
      </c>
      <c r="M40" s="204">
        <f t="shared" si="14"/>
        <v>0.41387276560108577</v>
      </c>
      <c r="N40" s="205">
        <f t="shared" si="15"/>
        <v>0.46196493037648273</v>
      </c>
    </row>
    <row r="41" spans="1:16" ht="12.75" customHeight="1" x14ac:dyDescent="0.2">
      <c r="A41" s="764"/>
      <c r="B41" s="766" t="s">
        <v>60</v>
      </c>
      <c r="C41" s="767"/>
      <c r="D41" s="186">
        <v>53856</v>
      </c>
      <c r="E41" s="187">
        <v>42628</v>
      </c>
      <c r="F41" s="188">
        <f t="shared" si="16"/>
        <v>1.2633949516749554</v>
      </c>
      <c r="G41" s="187">
        <v>44499</v>
      </c>
      <c r="H41" s="189">
        <v>36659</v>
      </c>
      <c r="I41" s="190">
        <f t="shared" si="12"/>
        <v>0.82625891265597151</v>
      </c>
      <c r="J41" s="190">
        <f t="shared" si="13"/>
        <v>0.85997466453973914</v>
      </c>
      <c r="K41" s="187">
        <v>19193</v>
      </c>
      <c r="L41" s="187">
        <v>18048</v>
      </c>
      <c r="M41" s="190">
        <f t="shared" si="14"/>
        <v>0.45024397109880832</v>
      </c>
      <c r="N41" s="191">
        <f t="shared" si="15"/>
        <v>0.523554925120707</v>
      </c>
    </row>
    <row r="42" spans="1:16" ht="12.75" customHeight="1" x14ac:dyDescent="0.2">
      <c r="A42" s="764"/>
      <c r="B42" s="768" t="s">
        <v>56</v>
      </c>
      <c r="C42" s="192" t="s">
        <v>58</v>
      </c>
      <c r="D42" s="193">
        <v>49763</v>
      </c>
      <c r="E42" s="194">
        <v>39925</v>
      </c>
      <c r="F42" s="195">
        <f t="shared" si="16"/>
        <v>1.2464120225422668</v>
      </c>
      <c r="G42" s="194">
        <v>41061</v>
      </c>
      <c r="H42" s="196">
        <v>34230</v>
      </c>
      <c r="I42" s="197">
        <f t="shared" si="12"/>
        <v>0.82513112151598578</v>
      </c>
      <c r="J42" s="197">
        <f t="shared" si="13"/>
        <v>0.85735754539762055</v>
      </c>
      <c r="K42" s="194">
        <v>18092</v>
      </c>
      <c r="L42" s="194">
        <v>16957</v>
      </c>
      <c r="M42" s="197">
        <f t="shared" si="14"/>
        <v>0.45314965560425796</v>
      </c>
      <c r="N42" s="198">
        <f t="shared" si="15"/>
        <v>0.52854221443178495</v>
      </c>
    </row>
    <row r="43" spans="1:16" ht="12.75" customHeight="1" thickBot="1" x14ac:dyDescent="0.25">
      <c r="A43" s="765"/>
      <c r="B43" s="770"/>
      <c r="C43" s="206" t="s">
        <v>59</v>
      </c>
      <c r="D43" s="207">
        <v>4093</v>
      </c>
      <c r="E43" s="208">
        <v>3723</v>
      </c>
      <c r="F43" s="209">
        <f t="shared" si="16"/>
        <v>1.099382218640881</v>
      </c>
      <c r="G43" s="208">
        <v>3438</v>
      </c>
      <c r="H43" s="210">
        <v>3156</v>
      </c>
      <c r="I43" s="211">
        <f t="shared" si="12"/>
        <v>0.83997068165160027</v>
      </c>
      <c r="J43" s="211">
        <f t="shared" si="13"/>
        <v>0.84770346494762283</v>
      </c>
      <c r="K43" s="208">
        <v>1195</v>
      </c>
      <c r="L43" s="208">
        <v>1118</v>
      </c>
      <c r="M43" s="211">
        <f t="shared" si="14"/>
        <v>0.32097770615095356</v>
      </c>
      <c r="N43" s="212">
        <f t="shared" si="15"/>
        <v>0.37864385297845377</v>
      </c>
    </row>
    <row r="44" spans="1:16" ht="12.75" customHeight="1" thickBot="1" x14ac:dyDescent="0.25">
      <c r="A44" s="771" t="s">
        <v>11</v>
      </c>
      <c r="B44" s="772"/>
      <c r="C44" s="772"/>
      <c r="D44" s="772"/>
      <c r="E44" s="772"/>
      <c r="F44" s="772"/>
      <c r="G44" s="772"/>
      <c r="H44" s="772"/>
      <c r="I44" s="772"/>
      <c r="J44" s="772"/>
      <c r="K44" s="772"/>
      <c r="L44" s="772"/>
      <c r="M44" s="772"/>
      <c r="N44" s="773"/>
      <c r="P44" s="13"/>
    </row>
    <row r="45" spans="1:16" ht="12.75" customHeight="1" x14ac:dyDescent="0.2">
      <c r="A45" s="177" t="s">
        <v>55</v>
      </c>
      <c r="B45" s="178"/>
      <c r="C45" s="179"/>
      <c r="D45" s="180">
        <v>303334</v>
      </c>
      <c r="E45" s="181">
        <v>137836</v>
      </c>
      <c r="F45" s="182">
        <v>2.2006877738762007</v>
      </c>
      <c r="G45" s="181">
        <v>256955</v>
      </c>
      <c r="H45" s="183">
        <v>127125</v>
      </c>
      <c r="I45" s="184">
        <v>0.84710253384058498</v>
      </c>
      <c r="J45" s="184">
        <v>0.92229170898749235</v>
      </c>
      <c r="K45" s="181">
        <v>89075</v>
      </c>
      <c r="L45" s="181">
        <v>85482</v>
      </c>
      <c r="M45" s="184">
        <v>0.64623900867697848</v>
      </c>
      <c r="N45" s="185">
        <v>0.70068829891838746</v>
      </c>
      <c r="P45" s="13"/>
    </row>
    <row r="46" spans="1:16" ht="12.75" customHeight="1" x14ac:dyDescent="0.2">
      <c r="A46" s="763" t="s">
        <v>56</v>
      </c>
      <c r="B46" s="766" t="s">
        <v>57</v>
      </c>
      <c r="C46" s="767"/>
      <c r="D46" s="186">
        <v>243851</v>
      </c>
      <c r="E46" s="187">
        <v>96707</v>
      </c>
      <c r="F46" s="188">
        <v>2.5215444590360572</v>
      </c>
      <c r="G46" s="187">
        <v>206651</v>
      </c>
      <c r="H46" s="189">
        <v>90214</v>
      </c>
      <c r="I46" s="190">
        <v>0.84744782674666086</v>
      </c>
      <c r="J46" s="190">
        <v>0.93285904846598489</v>
      </c>
      <c r="K46" s="187">
        <v>66608</v>
      </c>
      <c r="L46" s="187">
        <v>63703</v>
      </c>
      <c r="M46" s="190">
        <v>0.68876089631567516</v>
      </c>
      <c r="N46" s="191">
        <v>0.73833329638415324</v>
      </c>
      <c r="P46" s="13"/>
    </row>
    <row r="47" spans="1:16" ht="12.75" customHeight="1" x14ac:dyDescent="0.2">
      <c r="A47" s="764"/>
      <c r="B47" s="768" t="s">
        <v>56</v>
      </c>
      <c r="C47" s="192" t="s">
        <v>58</v>
      </c>
      <c r="D47" s="193">
        <v>190932</v>
      </c>
      <c r="E47" s="194">
        <v>87073</v>
      </c>
      <c r="F47" s="195">
        <v>2.192780770158373</v>
      </c>
      <c r="G47" s="194">
        <v>161784</v>
      </c>
      <c r="H47" s="196">
        <v>80757</v>
      </c>
      <c r="I47" s="197">
        <v>0.84733831940167181</v>
      </c>
      <c r="J47" s="197">
        <v>0.92746316309303689</v>
      </c>
      <c r="K47" s="194">
        <v>59987</v>
      </c>
      <c r="L47" s="194">
        <v>54815</v>
      </c>
      <c r="M47" s="197">
        <v>0.68892768137080385</v>
      </c>
      <c r="N47" s="198">
        <v>0.7428086729323774</v>
      </c>
      <c r="P47" s="13"/>
    </row>
    <row r="48" spans="1:16" ht="12.75" customHeight="1" x14ac:dyDescent="0.2">
      <c r="A48" s="764"/>
      <c r="B48" s="769"/>
      <c r="C48" s="199" t="s">
        <v>59</v>
      </c>
      <c r="D48" s="200">
        <v>52919</v>
      </c>
      <c r="E48" s="201">
        <v>28873</v>
      </c>
      <c r="F48" s="202">
        <v>1.8328195892356181</v>
      </c>
      <c r="G48" s="201">
        <v>44867</v>
      </c>
      <c r="H48" s="203">
        <v>26020</v>
      </c>
      <c r="I48" s="204">
        <v>0.84784292976057751</v>
      </c>
      <c r="J48" s="204">
        <v>0.90118796107089671</v>
      </c>
      <c r="K48" s="201">
        <v>11735</v>
      </c>
      <c r="L48" s="201">
        <v>9748</v>
      </c>
      <c r="M48" s="204">
        <v>0.40643507775430332</v>
      </c>
      <c r="N48" s="205">
        <v>0.45099923136049191</v>
      </c>
      <c r="P48" s="13"/>
    </row>
    <row r="49" spans="1:20" ht="12.75" customHeight="1" x14ac:dyDescent="0.2">
      <c r="A49" s="764"/>
      <c r="B49" s="766" t="s">
        <v>60</v>
      </c>
      <c r="C49" s="767"/>
      <c r="D49" s="186">
        <v>59483</v>
      </c>
      <c r="E49" s="187">
        <v>47704</v>
      </c>
      <c r="F49" s="188">
        <v>1.2469184974006373</v>
      </c>
      <c r="G49" s="187">
        <v>50304</v>
      </c>
      <c r="H49" s="189">
        <v>42011</v>
      </c>
      <c r="I49" s="190">
        <v>0.84568700300926314</v>
      </c>
      <c r="J49" s="190">
        <v>0.88065990273352335</v>
      </c>
      <c r="K49" s="187">
        <v>23768</v>
      </c>
      <c r="L49" s="187">
        <v>22338</v>
      </c>
      <c r="M49" s="190">
        <v>0.4982391413717927</v>
      </c>
      <c r="N49" s="191">
        <v>0.56575658756040081</v>
      </c>
      <c r="P49" s="13"/>
    </row>
    <row r="50" spans="1:20" ht="12.75" customHeight="1" x14ac:dyDescent="0.2">
      <c r="A50" s="764"/>
      <c r="B50" s="768" t="s">
        <v>56</v>
      </c>
      <c r="C50" s="192" t="s">
        <v>58</v>
      </c>
      <c r="D50" s="193">
        <v>54848</v>
      </c>
      <c r="E50" s="194">
        <v>44830</v>
      </c>
      <c r="F50" s="195">
        <v>1.2234664287307606</v>
      </c>
      <c r="G50" s="194">
        <v>46386</v>
      </c>
      <c r="H50" s="196">
        <v>39358</v>
      </c>
      <c r="I50" s="197">
        <v>0.8457190781796966</v>
      </c>
      <c r="J50" s="197">
        <v>0.87793888021414235</v>
      </c>
      <c r="K50" s="194">
        <v>22683</v>
      </c>
      <c r="L50" s="194">
        <v>21263</v>
      </c>
      <c r="M50" s="197">
        <v>0.50597813963863481</v>
      </c>
      <c r="N50" s="198">
        <v>0.57632501651506685</v>
      </c>
      <c r="P50" s="13"/>
    </row>
    <row r="51" spans="1:20" ht="12.75" customHeight="1" thickBot="1" x14ac:dyDescent="0.25">
      <c r="A51" s="765"/>
      <c r="B51" s="770"/>
      <c r="C51" s="206" t="s">
        <v>59</v>
      </c>
      <c r="D51" s="207">
        <v>4635</v>
      </c>
      <c r="E51" s="208">
        <v>4123</v>
      </c>
      <c r="F51" s="209">
        <v>1.1241814212951735</v>
      </c>
      <c r="G51" s="208">
        <v>3918</v>
      </c>
      <c r="H51" s="210">
        <v>3544</v>
      </c>
      <c r="I51" s="211">
        <v>0.84530744336569574</v>
      </c>
      <c r="J51" s="211">
        <v>0.85956827552752846</v>
      </c>
      <c r="K51" s="208">
        <v>1174</v>
      </c>
      <c r="L51" s="208">
        <v>1098</v>
      </c>
      <c r="M51" s="211">
        <v>0.28474411836041719</v>
      </c>
      <c r="N51" s="212">
        <v>0.33126410835214448</v>
      </c>
      <c r="P51" s="13"/>
    </row>
    <row r="52" spans="1:20" ht="12.75" customHeight="1" thickBot="1" x14ac:dyDescent="0.25">
      <c r="A52" s="771" t="s">
        <v>12</v>
      </c>
      <c r="B52" s="772"/>
      <c r="C52" s="772"/>
      <c r="D52" s="772"/>
      <c r="E52" s="772"/>
      <c r="F52" s="772"/>
      <c r="G52" s="772"/>
      <c r="H52" s="772"/>
      <c r="I52" s="772"/>
      <c r="J52" s="772"/>
      <c r="K52" s="772"/>
      <c r="L52" s="772"/>
      <c r="M52" s="772"/>
      <c r="N52" s="773"/>
      <c r="O52" s="214"/>
      <c r="P52" s="214"/>
      <c r="Q52" s="214"/>
      <c r="R52" s="214"/>
      <c r="S52" s="214"/>
    </row>
    <row r="53" spans="1:20" ht="12.75" customHeight="1" x14ac:dyDescent="0.2">
      <c r="A53" s="177" t="s">
        <v>55</v>
      </c>
      <c r="B53" s="178"/>
      <c r="C53" s="179"/>
      <c r="D53" s="180">
        <v>323704</v>
      </c>
      <c r="E53" s="181">
        <v>146800</v>
      </c>
      <c r="F53" s="182">
        <v>2.205068119891008</v>
      </c>
      <c r="G53" s="181">
        <v>274428</v>
      </c>
      <c r="H53" s="183">
        <v>135231</v>
      </c>
      <c r="I53" s="184">
        <v>0.84777451004621507</v>
      </c>
      <c r="J53" s="184">
        <v>0.92119209809264302</v>
      </c>
      <c r="K53" s="181">
        <v>97190</v>
      </c>
      <c r="L53" s="181">
        <v>92727</v>
      </c>
      <c r="M53" s="184">
        <v>0.66205722070844686</v>
      </c>
      <c r="N53" s="185">
        <v>0.71869615694626232</v>
      </c>
      <c r="O53" s="214"/>
      <c r="P53" s="214"/>
      <c r="Q53" s="214"/>
      <c r="R53" s="214"/>
      <c r="S53" s="214"/>
    </row>
    <row r="54" spans="1:20" ht="12.75" customHeight="1" x14ac:dyDescent="0.2">
      <c r="A54" s="763" t="s">
        <v>56</v>
      </c>
      <c r="B54" s="766" t="s">
        <v>57</v>
      </c>
      <c r="C54" s="767"/>
      <c r="D54" s="186">
        <v>254098</v>
      </c>
      <c r="E54" s="187">
        <v>99428</v>
      </c>
      <c r="F54" s="188">
        <v>2.5555980206782798</v>
      </c>
      <c r="G54" s="187">
        <v>215576</v>
      </c>
      <c r="H54" s="189">
        <v>92788</v>
      </c>
      <c r="I54" s="190">
        <v>0.84839707514423568</v>
      </c>
      <c r="J54" s="190">
        <v>0.93321800700004021</v>
      </c>
      <c r="K54" s="187">
        <v>69762</v>
      </c>
      <c r="L54" s="187">
        <v>66133</v>
      </c>
      <c r="M54" s="190">
        <v>0.70163334272036049</v>
      </c>
      <c r="N54" s="191">
        <v>0.7518429107212139</v>
      </c>
      <c r="O54" s="214"/>
      <c r="P54" s="214"/>
      <c r="Q54" s="214"/>
      <c r="R54" s="214"/>
      <c r="S54" s="214"/>
    </row>
    <row r="55" spans="1:20" ht="12.75" customHeight="1" x14ac:dyDescent="0.2">
      <c r="A55" s="764"/>
      <c r="B55" s="768" t="s">
        <v>56</v>
      </c>
      <c r="C55" s="192" t="s">
        <v>58</v>
      </c>
      <c r="D55" s="193">
        <v>211451</v>
      </c>
      <c r="E55" s="194">
        <v>92462</v>
      </c>
      <c r="F55" s="195">
        <v>2.2868962384547165</v>
      </c>
      <c r="G55" s="194">
        <v>179506</v>
      </c>
      <c r="H55" s="196">
        <v>86167</v>
      </c>
      <c r="I55" s="197">
        <v>0.84892481000326314</v>
      </c>
      <c r="J55" s="197">
        <v>0.93191797711492286</v>
      </c>
      <c r="K55" s="194">
        <v>65711</v>
      </c>
      <c r="L55" s="194">
        <v>60062</v>
      </c>
      <c r="M55" s="197">
        <v>0.71068114468646582</v>
      </c>
      <c r="N55" s="198">
        <v>0.76260053152599028</v>
      </c>
      <c r="O55" s="214"/>
      <c r="P55" s="214"/>
      <c r="Q55" s="214"/>
      <c r="R55" s="214"/>
      <c r="S55" s="214"/>
    </row>
    <row r="56" spans="1:20" ht="12.75" customHeight="1" x14ac:dyDescent="0.25">
      <c r="A56" s="764"/>
      <c r="B56" s="769"/>
      <c r="C56" s="199" t="s">
        <v>59</v>
      </c>
      <c r="D56" s="200">
        <v>42647</v>
      </c>
      <c r="E56" s="201">
        <v>23151</v>
      </c>
      <c r="F56" s="202">
        <v>1.8421234503909119</v>
      </c>
      <c r="G56" s="201">
        <v>36070</v>
      </c>
      <c r="H56" s="203">
        <v>20645</v>
      </c>
      <c r="I56" s="204">
        <v>0.84578047693858893</v>
      </c>
      <c r="J56" s="204">
        <v>0.89175413589045827</v>
      </c>
      <c r="K56" s="201">
        <v>8152</v>
      </c>
      <c r="L56" s="201">
        <v>6771</v>
      </c>
      <c r="M56" s="204">
        <v>0.35212301844412769</v>
      </c>
      <c r="N56" s="205">
        <v>0.39486558488738194</v>
      </c>
      <c r="O56" s="214"/>
      <c r="P56"/>
      <c r="Q56" s="214"/>
      <c r="R56" s="214"/>
      <c r="S56" s="16" t="s">
        <v>61</v>
      </c>
      <c r="T56" s="16" t="s">
        <v>61</v>
      </c>
    </row>
    <row r="57" spans="1:20" ht="12.75" customHeight="1" x14ac:dyDescent="0.2">
      <c r="A57" s="764"/>
      <c r="B57" s="766" t="s">
        <v>60</v>
      </c>
      <c r="C57" s="767"/>
      <c r="D57" s="186">
        <v>69606</v>
      </c>
      <c r="E57" s="187">
        <v>54728</v>
      </c>
      <c r="F57" s="188">
        <v>1.2718535301856453</v>
      </c>
      <c r="G57" s="187">
        <v>58852</v>
      </c>
      <c r="H57" s="189">
        <v>48241</v>
      </c>
      <c r="I57" s="190">
        <v>0.84550182455535439</v>
      </c>
      <c r="J57" s="190">
        <v>0.8814683525800322</v>
      </c>
      <c r="K57" s="187">
        <v>28973</v>
      </c>
      <c r="L57" s="187">
        <v>27276</v>
      </c>
      <c r="M57" s="190">
        <v>0.52939994152901626</v>
      </c>
      <c r="N57" s="191">
        <v>0.60058871084761922</v>
      </c>
      <c r="O57" s="214"/>
      <c r="P57" s="214"/>
      <c r="Q57" s="214"/>
      <c r="R57" s="214"/>
    </row>
    <row r="58" spans="1:20" ht="12.75" customHeight="1" x14ac:dyDescent="0.2">
      <c r="A58" s="764"/>
      <c r="B58" s="768" t="s">
        <v>56</v>
      </c>
      <c r="C58" s="192" t="s">
        <v>58</v>
      </c>
      <c r="D58" s="193">
        <v>66566</v>
      </c>
      <c r="E58" s="194">
        <v>52879</v>
      </c>
      <c r="F58" s="195">
        <v>1.2588362109722195</v>
      </c>
      <c r="G58" s="194">
        <v>56260</v>
      </c>
      <c r="H58" s="196">
        <v>46540</v>
      </c>
      <c r="I58" s="197">
        <v>0.84517621608629034</v>
      </c>
      <c r="J58" s="197">
        <v>0.88012254392102729</v>
      </c>
      <c r="K58" s="194">
        <v>28066</v>
      </c>
      <c r="L58" s="194">
        <v>26416</v>
      </c>
      <c r="M58" s="197">
        <v>0.53075890239981849</v>
      </c>
      <c r="N58" s="198">
        <v>0.60305113880532879</v>
      </c>
      <c r="O58" s="214"/>
      <c r="P58" s="214"/>
      <c r="Q58" s="214"/>
      <c r="R58" s="214"/>
    </row>
    <row r="59" spans="1:20" ht="12.75" customHeight="1" thickBot="1" x14ac:dyDescent="0.25">
      <c r="A59" s="765"/>
      <c r="B59" s="770"/>
      <c r="C59" s="206" t="s">
        <v>59</v>
      </c>
      <c r="D59" s="207">
        <v>3040</v>
      </c>
      <c r="E59" s="208">
        <v>2721</v>
      </c>
      <c r="F59" s="209">
        <v>1.1172363101800808</v>
      </c>
      <c r="G59" s="208">
        <v>2592</v>
      </c>
      <c r="H59" s="210">
        <v>2365</v>
      </c>
      <c r="I59" s="211">
        <v>0.85263157894736841</v>
      </c>
      <c r="J59" s="211">
        <v>0.86916574788680634</v>
      </c>
      <c r="K59" s="208">
        <v>993</v>
      </c>
      <c r="L59" s="208">
        <v>893</v>
      </c>
      <c r="M59" s="211">
        <v>0.36493936052921722</v>
      </c>
      <c r="N59" s="212">
        <v>0.41987315010570825</v>
      </c>
    </row>
    <row r="60" spans="1:20" ht="12.75" customHeight="1" thickBot="1" x14ac:dyDescent="0.25">
      <c r="A60" s="771" t="s">
        <v>13</v>
      </c>
      <c r="B60" s="772"/>
      <c r="C60" s="772"/>
      <c r="D60" s="772"/>
      <c r="E60" s="772"/>
      <c r="F60" s="772"/>
      <c r="G60" s="772"/>
      <c r="H60" s="772"/>
      <c r="I60" s="772"/>
      <c r="J60" s="772"/>
      <c r="K60" s="772"/>
      <c r="L60" s="772"/>
      <c r="M60" s="772"/>
      <c r="N60" s="773"/>
    </row>
    <row r="61" spans="1:20" ht="12.75" customHeight="1" x14ac:dyDescent="0.2">
      <c r="A61" s="215" t="s">
        <v>55</v>
      </c>
      <c r="B61" s="179"/>
      <c r="C61" s="179"/>
      <c r="D61" s="180">
        <v>320365</v>
      </c>
      <c r="E61" s="216">
        <v>147277</v>
      </c>
      <c r="F61" s="182">
        <f>D61/E61</f>
        <v>2.1752547919906027</v>
      </c>
      <c r="G61" s="183">
        <v>273393</v>
      </c>
      <c r="H61" s="183">
        <v>136117</v>
      </c>
      <c r="I61" s="184">
        <f t="shared" ref="I61:I67" si="17">G61/D61</f>
        <v>0.85337973873550477</v>
      </c>
      <c r="J61" s="184">
        <f t="shared" ref="J61:J67" si="18">+H61/E61</f>
        <v>0.92422442064952437</v>
      </c>
      <c r="K61" s="183">
        <v>104003</v>
      </c>
      <c r="L61" s="183">
        <v>98726</v>
      </c>
      <c r="M61" s="184">
        <f t="shared" ref="M61:M67" si="19">+K61/E61</f>
        <v>0.70617272214941917</v>
      </c>
      <c r="N61" s="185">
        <f t="shared" ref="N61:N67" si="20">K61/H61</f>
        <v>0.76407061572029944</v>
      </c>
      <c r="O61" s="35"/>
      <c r="P61" s="35"/>
    </row>
    <row r="62" spans="1:20" ht="12.75" customHeight="1" x14ac:dyDescent="0.2">
      <c r="A62" s="763" t="s">
        <v>56</v>
      </c>
      <c r="B62" s="766" t="s">
        <v>57</v>
      </c>
      <c r="C62" s="767"/>
      <c r="D62" s="186">
        <v>249947</v>
      </c>
      <c r="E62" s="217">
        <v>98695</v>
      </c>
      <c r="F62" s="188">
        <f t="shared" ref="F62:F67" si="21">D62/E62</f>
        <v>2.5325193778813517</v>
      </c>
      <c r="G62" s="189">
        <v>213508</v>
      </c>
      <c r="H62" s="189">
        <v>92379</v>
      </c>
      <c r="I62" s="190">
        <f t="shared" si="17"/>
        <v>0.85421309317575322</v>
      </c>
      <c r="J62" s="190">
        <f t="shared" si="18"/>
        <v>0.93600486346826084</v>
      </c>
      <c r="K62" s="189">
        <v>73177</v>
      </c>
      <c r="L62" s="189">
        <v>69266</v>
      </c>
      <c r="M62" s="190">
        <f t="shared" si="19"/>
        <v>0.7414458685850347</v>
      </c>
      <c r="N62" s="191">
        <f t="shared" si="20"/>
        <v>0.7921389060284264</v>
      </c>
      <c r="O62" s="35"/>
      <c r="P62" s="35"/>
    </row>
    <row r="63" spans="1:20" ht="12.75" customHeight="1" x14ac:dyDescent="0.2">
      <c r="A63" s="764"/>
      <c r="B63" s="768" t="s">
        <v>56</v>
      </c>
      <c r="C63" s="192" t="s">
        <v>58</v>
      </c>
      <c r="D63" s="193">
        <v>212240</v>
      </c>
      <c r="E63" s="218">
        <v>92484</v>
      </c>
      <c r="F63" s="195">
        <f t="shared" si="21"/>
        <v>2.2948834392976081</v>
      </c>
      <c r="G63" s="196">
        <v>182042</v>
      </c>
      <c r="H63" s="196">
        <v>86771</v>
      </c>
      <c r="I63" s="197">
        <f t="shared" si="17"/>
        <v>0.85771767810026389</v>
      </c>
      <c r="J63" s="197">
        <f t="shared" si="18"/>
        <v>0.93822715280480951</v>
      </c>
      <c r="K63" s="196">
        <v>69739</v>
      </c>
      <c r="L63" s="196">
        <v>63820</v>
      </c>
      <c r="M63" s="197">
        <f t="shared" si="19"/>
        <v>0.75406556809826564</v>
      </c>
      <c r="N63" s="198">
        <f t="shared" si="20"/>
        <v>0.80371322215947727</v>
      </c>
      <c r="O63" s="35"/>
      <c r="P63" s="35"/>
    </row>
    <row r="64" spans="1:20" ht="12.75" customHeight="1" x14ac:dyDescent="0.2">
      <c r="A64" s="764"/>
      <c r="B64" s="775"/>
      <c r="C64" s="199" t="s">
        <v>59</v>
      </c>
      <c r="D64" s="200">
        <v>37707</v>
      </c>
      <c r="E64" s="219">
        <v>20124</v>
      </c>
      <c r="F64" s="202">
        <f t="shared" si="21"/>
        <v>1.8737328562909958</v>
      </c>
      <c r="G64" s="203">
        <v>31466</v>
      </c>
      <c r="H64" s="203">
        <v>17644</v>
      </c>
      <c r="I64" s="204">
        <f t="shared" si="17"/>
        <v>0.83448696528496036</v>
      </c>
      <c r="J64" s="204">
        <f t="shared" si="18"/>
        <v>0.8767640628105744</v>
      </c>
      <c r="K64" s="203">
        <v>7198</v>
      </c>
      <c r="L64" s="203">
        <v>6123</v>
      </c>
      <c r="M64" s="204">
        <f t="shared" si="19"/>
        <v>0.3576823693102763</v>
      </c>
      <c r="N64" s="205">
        <f t="shared" si="20"/>
        <v>0.40795737927907505</v>
      </c>
    </row>
    <row r="65" spans="1:27" ht="12.75" customHeight="1" x14ac:dyDescent="0.2">
      <c r="A65" s="764"/>
      <c r="B65" s="766" t="s">
        <v>60</v>
      </c>
      <c r="C65" s="767"/>
      <c r="D65" s="186">
        <v>70418</v>
      </c>
      <c r="E65" s="217">
        <v>56180</v>
      </c>
      <c r="F65" s="188">
        <f t="shared" si="21"/>
        <v>1.2534353862584551</v>
      </c>
      <c r="G65" s="189">
        <v>59885</v>
      </c>
      <c r="H65" s="189">
        <v>49787</v>
      </c>
      <c r="I65" s="190">
        <f t="shared" si="17"/>
        <v>0.85042176716180518</v>
      </c>
      <c r="J65" s="190">
        <f t="shared" si="18"/>
        <v>0.88620505517977932</v>
      </c>
      <c r="K65" s="189">
        <v>32645</v>
      </c>
      <c r="L65" s="189">
        <v>30222</v>
      </c>
      <c r="M65" s="190">
        <f t="shared" si="19"/>
        <v>0.58107867568529725</v>
      </c>
      <c r="N65" s="191">
        <f t="shared" si="20"/>
        <v>0.65569325325888284</v>
      </c>
    </row>
    <row r="66" spans="1:27" ht="12.75" customHeight="1" x14ac:dyDescent="0.2">
      <c r="A66" s="764"/>
      <c r="B66" s="768" t="s">
        <v>56</v>
      </c>
      <c r="C66" s="192" t="s">
        <v>58</v>
      </c>
      <c r="D66" s="193">
        <v>68437</v>
      </c>
      <c r="E66" s="218">
        <v>55002</v>
      </c>
      <c r="F66" s="195">
        <f t="shared" si="21"/>
        <v>1.2442638449510928</v>
      </c>
      <c r="G66" s="196">
        <v>58324</v>
      </c>
      <c r="H66" s="196">
        <v>48786</v>
      </c>
      <c r="I66" s="197">
        <f t="shared" si="17"/>
        <v>0.85222905738124111</v>
      </c>
      <c r="J66" s="197">
        <f t="shared" si="18"/>
        <v>0.88698592778444418</v>
      </c>
      <c r="K66" s="196">
        <v>32001</v>
      </c>
      <c r="L66" s="196">
        <v>29573</v>
      </c>
      <c r="M66" s="197">
        <f t="shared" si="19"/>
        <v>0.58181520671975562</v>
      </c>
      <c r="N66" s="198">
        <f t="shared" si="20"/>
        <v>0.65594637805927936</v>
      </c>
    </row>
    <row r="67" spans="1:27" ht="12.75" customHeight="1" thickBot="1" x14ac:dyDescent="0.25">
      <c r="A67" s="774"/>
      <c r="B67" s="776"/>
      <c r="C67" s="220" t="s">
        <v>59</v>
      </c>
      <c r="D67" s="221">
        <v>1981</v>
      </c>
      <c r="E67" s="222">
        <v>1783</v>
      </c>
      <c r="F67" s="223">
        <f t="shared" si="21"/>
        <v>1.1110487941671341</v>
      </c>
      <c r="G67" s="224">
        <v>1561</v>
      </c>
      <c r="H67" s="224">
        <v>1426</v>
      </c>
      <c r="I67" s="225">
        <f t="shared" si="17"/>
        <v>0.78798586572438167</v>
      </c>
      <c r="J67" s="225">
        <f t="shared" si="18"/>
        <v>0.79977565900168257</v>
      </c>
      <c r="K67" s="224">
        <v>737</v>
      </c>
      <c r="L67" s="224">
        <v>671</v>
      </c>
      <c r="M67" s="225">
        <f t="shared" si="19"/>
        <v>0.41334828939988782</v>
      </c>
      <c r="N67" s="226">
        <f t="shared" si="20"/>
        <v>0.51683029453015428</v>
      </c>
    </row>
    <row r="68" spans="1:27" ht="12.75" customHeight="1" thickTop="1" thickBot="1" x14ac:dyDescent="0.25">
      <c r="A68" s="771" t="s">
        <v>14</v>
      </c>
      <c r="B68" s="772"/>
      <c r="C68" s="772"/>
      <c r="D68" s="772"/>
      <c r="E68" s="772"/>
      <c r="F68" s="772"/>
      <c r="G68" s="772"/>
      <c r="H68" s="772"/>
      <c r="I68" s="772"/>
      <c r="J68" s="772"/>
      <c r="K68" s="772"/>
      <c r="L68" s="772"/>
      <c r="M68" s="772"/>
      <c r="N68" s="773"/>
    </row>
    <row r="69" spans="1:27" ht="12.75" customHeight="1" x14ac:dyDescent="0.2">
      <c r="A69" s="215" t="s">
        <v>55</v>
      </c>
      <c r="B69" s="179"/>
      <c r="C69" s="179"/>
      <c r="D69" s="180">
        <v>324993</v>
      </c>
      <c r="E69" s="216">
        <v>146620</v>
      </c>
      <c r="F69" s="182">
        <f>D69/E69</f>
        <v>2.2165666348383577</v>
      </c>
      <c r="G69" s="183">
        <v>282097</v>
      </c>
      <c r="H69" s="183">
        <v>136767</v>
      </c>
      <c r="I69" s="184">
        <f t="shared" ref="I69:I75" si="22">G69/D69</f>
        <v>0.86800946481924224</v>
      </c>
      <c r="J69" s="184">
        <f t="shared" ref="J69:J75" si="23">+H69/E69</f>
        <v>0.93279907243213744</v>
      </c>
      <c r="K69" s="183">
        <v>105570</v>
      </c>
      <c r="L69" s="183">
        <v>99818</v>
      </c>
      <c r="M69" s="184">
        <f t="shared" ref="M69:M75" si="24">+K69/E69</f>
        <v>0.72002455326694859</v>
      </c>
      <c r="N69" s="185">
        <f t="shared" ref="N69:N75" si="25">K69/H69</f>
        <v>0.77189672947421528</v>
      </c>
      <c r="O69" s="35"/>
      <c r="P69" s="35"/>
    </row>
    <row r="70" spans="1:27" ht="12.75" customHeight="1" x14ac:dyDescent="0.2">
      <c r="A70" s="763" t="s">
        <v>56</v>
      </c>
      <c r="B70" s="766" t="s">
        <v>57</v>
      </c>
      <c r="C70" s="767"/>
      <c r="D70" s="186">
        <v>257108</v>
      </c>
      <c r="E70" s="217">
        <v>100560</v>
      </c>
      <c r="F70" s="188">
        <f t="shared" ref="F70:F75" si="26">D70/E70</f>
        <v>2.5567621320604612</v>
      </c>
      <c r="G70" s="189">
        <v>223710</v>
      </c>
      <c r="H70" s="189">
        <v>94893</v>
      </c>
      <c r="I70" s="190">
        <f t="shared" si="22"/>
        <v>0.87010128039578694</v>
      </c>
      <c r="J70" s="190">
        <f t="shared" si="23"/>
        <v>0.94364558472553695</v>
      </c>
      <c r="K70" s="189">
        <v>75344</v>
      </c>
      <c r="L70" s="189">
        <v>70703</v>
      </c>
      <c r="M70" s="190">
        <f t="shared" si="24"/>
        <v>0.74924423229912485</v>
      </c>
      <c r="N70" s="191">
        <f t="shared" si="25"/>
        <v>0.79398901921111142</v>
      </c>
      <c r="O70" s="35"/>
      <c r="P70" s="35"/>
    </row>
    <row r="71" spans="1:27" ht="12.75" customHeight="1" x14ac:dyDescent="0.2">
      <c r="A71" s="764"/>
      <c r="B71" s="768" t="s">
        <v>56</v>
      </c>
      <c r="C71" s="192" t="s">
        <v>58</v>
      </c>
      <c r="D71" s="193">
        <v>221555</v>
      </c>
      <c r="E71" s="218">
        <v>95168</v>
      </c>
      <c r="F71" s="195">
        <f t="shared" si="26"/>
        <v>2.3280409381304641</v>
      </c>
      <c r="G71" s="196">
        <v>193064</v>
      </c>
      <c r="H71" s="196">
        <v>89811</v>
      </c>
      <c r="I71" s="197">
        <f t="shared" si="22"/>
        <v>0.87140439168603734</v>
      </c>
      <c r="J71" s="197">
        <f t="shared" si="23"/>
        <v>0.94371007061197043</v>
      </c>
      <c r="K71" s="196">
        <v>72344</v>
      </c>
      <c r="L71" s="196">
        <v>65781</v>
      </c>
      <c r="M71" s="197">
        <f t="shared" si="24"/>
        <v>0.76017148621385344</v>
      </c>
      <c r="N71" s="198">
        <f t="shared" si="25"/>
        <v>0.80551380120475224</v>
      </c>
      <c r="O71" s="35"/>
      <c r="P71" s="35"/>
    </row>
    <row r="72" spans="1:27" ht="12.75" customHeight="1" x14ac:dyDescent="0.2">
      <c r="A72" s="764"/>
      <c r="B72" s="775"/>
      <c r="C72" s="199" t="s">
        <v>59</v>
      </c>
      <c r="D72" s="200">
        <v>35553</v>
      </c>
      <c r="E72" s="219">
        <v>18416</v>
      </c>
      <c r="F72" s="202">
        <f t="shared" si="26"/>
        <v>1.930549522154648</v>
      </c>
      <c r="G72" s="203">
        <v>30646</v>
      </c>
      <c r="H72" s="203">
        <v>16740</v>
      </c>
      <c r="I72" s="204">
        <f t="shared" si="22"/>
        <v>0.86198070486316203</v>
      </c>
      <c r="J72" s="204">
        <f t="shared" si="23"/>
        <v>0.90899218071242394</v>
      </c>
      <c r="K72" s="203">
        <v>6283</v>
      </c>
      <c r="L72" s="203">
        <v>5582</v>
      </c>
      <c r="M72" s="204">
        <f t="shared" si="24"/>
        <v>0.34117072111207647</v>
      </c>
      <c r="N72" s="205">
        <f t="shared" si="25"/>
        <v>0.37532855436081242</v>
      </c>
      <c r="W72" s="15"/>
      <c r="X72" s="15"/>
      <c r="Y72" s="15"/>
      <c r="Z72" s="15"/>
      <c r="AA72" s="15"/>
    </row>
    <row r="73" spans="1:27" ht="12.75" customHeight="1" x14ac:dyDescent="0.2">
      <c r="A73" s="764"/>
      <c r="B73" s="766" t="s">
        <v>60</v>
      </c>
      <c r="C73" s="767"/>
      <c r="D73" s="186">
        <v>67885</v>
      </c>
      <c r="E73" s="217">
        <v>53507</v>
      </c>
      <c r="F73" s="188">
        <f t="shared" si="26"/>
        <v>1.2687125049059003</v>
      </c>
      <c r="G73" s="189">
        <v>58387</v>
      </c>
      <c r="H73" s="189">
        <v>47931</v>
      </c>
      <c r="I73" s="190">
        <f t="shared" si="22"/>
        <v>0.86008691168888562</v>
      </c>
      <c r="J73" s="190">
        <f t="shared" si="23"/>
        <v>0.89578933597473231</v>
      </c>
      <c r="K73" s="189">
        <v>32300</v>
      </c>
      <c r="L73" s="189">
        <v>29966</v>
      </c>
      <c r="M73" s="190">
        <f t="shared" si="24"/>
        <v>0.60365933429270935</v>
      </c>
      <c r="N73" s="191">
        <f t="shared" si="25"/>
        <v>0.67388537689595462</v>
      </c>
      <c r="P73" s="34"/>
      <c r="Q73" s="34"/>
      <c r="R73" s="34"/>
      <c r="W73" s="15"/>
      <c r="X73" s="15"/>
      <c r="Y73" s="15"/>
      <c r="Z73" s="15"/>
      <c r="AA73" s="15"/>
    </row>
    <row r="74" spans="1:27" ht="12.75" customHeight="1" x14ac:dyDescent="0.2">
      <c r="A74" s="764"/>
      <c r="B74" s="768" t="s">
        <v>56</v>
      </c>
      <c r="C74" s="192" t="s">
        <v>58</v>
      </c>
      <c r="D74" s="193">
        <v>66620</v>
      </c>
      <c r="E74" s="218">
        <v>52790</v>
      </c>
      <c r="F74" s="195">
        <f t="shared" si="26"/>
        <v>1.2619814358780073</v>
      </c>
      <c r="G74" s="196">
        <v>57321</v>
      </c>
      <c r="H74" s="196">
        <v>47279</v>
      </c>
      <c r="I74" s="197">
        <f t="shared" si="22"/>
        <v>0.86041729210447315</v>
      </c>
      <c r="J74" s="197">
        <f t="shared" si="23"/>
        <v>0.89560522826292854</v>
      </c>
      <c r="K74" s="196">
        <v>31792</v>
      </c>
      <c r="L74" s="196">
        <v>29451</v>
      </c>
      <c r="M74" s="197">
        <f t="shared" si="24"/>
        <v>0.60223527183178638</v>
      </c>
      <c r="N74" s="198">
        <f t="shared" si="25"/>
        <v>0.67243385012373358</v>
      </c>
      <c r="P74" s="213"/>
      <c r="Q74" s="213"/>
      <c r="R74" s="213"/>
      <c r="W74" s="15"/>
      <c r="X74" s="15"/>
      <c r="Y74" s="15"/>
      <c r="Z74" s="15"/>
      <c r="AA74" s="15"/>
    </row>
    <row r="75" spans="1:27" ht="12.75" customHeight="1" thickBot="1" x14ac:dyDescent="0.25">
      <c r="A75" s="774"/>
      <c r="B75" s="776"/>
      <c r="C75" s="220" t="s">
        <v>59</v>
      </c>
      <c r="D75" s="221">
        <v>1265</v>
      </c>
      <c r="E75" s="222">
        <v>1098</v>
      </c>
      <c r="F75" s="223">
        <f t="shared" si="26"/>
        <v>1.1520947176684881</v>
      </c>
      <c r="G75" s="224">
        <v>1066</v>
      </c>
      <c r="H75" s="224">
        <v>953</v>
      </c>
      <c r="I75" s="225">
        <f t="shared" si="22"/>
        <v>0.84268774703557314</v>
      </c>
      <c r="J75" s="225">
        <f t="shared" si="23"/>
        <v>0.86794171220400729</v>
      </c>
      <c r="K75" s="224">
        <v>597</v>
      </c>
      <c r="L75" s="224">
        <v>538</v>
      </c>
      <c r="M75" s="225">
        <f t="shared" si="24"/>
        <v>0.54371584699453557</v>
      </c>
      <c r="N75" s="226">
        <f t="shared" si="25"/>
        <v>0.62644281217208819</v>
      </c>
      <c r="P75" s="34"/>
      <c r="Q75" s="34"/>
      <c r="R75" s="34"/>
      <c r="V75" s="15"/>
      <c r="W75" s="15"/>
      <c r="X75" s="15"/>
      <c r="Y75" s="15"/>
      <c r="Z75" s="15"/>
      <c r="AA75" s="15"/>
    </row>
    <row r="76" spans="1:27" ht="12.75" customHeight="1" thickTop="1" thickBot="1" x14ac:dyDescent="0.25">
      <c r="A76" s="771" t="s">
        <v>15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773"/>
      <c r="R76" s="34"/>
      <c r="S76" s="34"/>
      <c r="Y76" s="15"/>
      <c r="Z76" s="15"/>
      <c r="AA76" s="15"/>
    </row>
    <row r="77" spans="1:27" ht="12.75" customHeight="1" x14ac:dyDescent="0.2">
      <c r="A77" s="215" t="s">
        <v>55</v>
      </c>
      <c r="B77" s="179"/>
      <c r="C77" s="179"/>
      <c r="D77" s="180">
        <v>331536</v>
      </c>
      <c r="E77" s="216">
        <v>150588</v>
      </c>
      <c r="F77" s="182">
        <f>D77/E77</f>
        <v>2.2016096900151405</v>
      </c>
      <c r="G77" s="183">
        <v>288945</v>
      </c>
      <c r="H77" s="183">
        <v>140072</v>
      </c>
      <c r="I77" s="184">
        <f t="shared" ref="I77:I83" si="27">G77/D77</f>
        <v>0.8715343130157811</v>
      </c>
      <c r="J77" s="184">
        <f t="shared" ref="J77:J83" si="28">+H77/E77</f>
        <v>0.93016707838605994</v>
      </c>
      <c r="K77" s="183">
        <v>106437</v>
      </c>
      <c r="L77" s="183">
        <v>100676</v>
      </c>
      <c r="M77" s="184">
        <f t="shared" ref="M77:M83" si="29">+K77/E77</f>
        <v>0.70680930751454296</v>
      </c>
      <c r="N77" s="185">
        <f t="shared" ref="N77:N83" si="30">K77/H77</f>
        <v>0.75987349363184653</v>
      </c>
      <c r="R77" s="34"/>
      <c r="S77" s="34"/>
      <c r="Y77" s="15"/>
      <c r="Z77" s="15"/>
      <c r="AA77" s="15"/>
    </row>
    <row r="78" spans="1:27" ht="12.75" customHeight="1" x14ac:dyDescent="0.2">
      <c r="A78" s="763" t="s">
        <v>56</v>
      </c>
      <c r="B78" s="766" t="s">
        <v>57</v>
      </c>
      <c r="C78" s="767"/>
      <c r="D78" s="186">
        <v>265780</v>
      </c>
      <c r="E78" s="217">
        <v>105507</v>
      </c>
      <c r="F78" s="188">
        <f t="shared" ref="F78:F83" si="31">D78/E78</f>
        <v>2.5190745637730196</v>
      </c>
      <c r="G78" s="189">
        <v>232752</v>
      </c>
      <c r="H78" s="189">
        <v>99421</v>
      </c>
      <c r="I78" s="190">
        <f t="shared" si="27"/>
        <v>0.87573180826247277</v>
      </c>
      <c r="J78" s="190">
        <f t="shared" si="28"/>
        <v>0.94231662354156598</v>
      </c>
      <c r="K78" s="189">
        <v>77298</v>
      </c>
      <c r="L78" s="189">
        <v>72971</v>
      </c>
      <c r="M78" s="190">
        <f t="shared" si="29"/>
        <v>0.73263385367795497</v>
      </c>
      <c r="N78" s="191">
        <f t="shared" si="30"/>
        <v>0.7774816185715292</v>
      </c>
      <c r="Y78" s="15"/>
      <c r="Z78" s="15"/>
      <c r="AA78" s="15"/>
    </row>
    <row r="79" spans="1:27" ht="12.75" customHeight="1" x14ac:dyDescent="0.2">
      <c r="A79" s="764"/>
      <c r="B79" s="768" t="s">
        <v>56</v>
      </c>
      <c r="C79" s="192" t="s">
        <v>58</v>
      </c>
      <c r="D79" s="193">
        <v>230623</v>
      </c>
      <c r="E79" s="218">
        <v>100377</v>
      </c>
      <c r="F79" s="195">
        <f t="shared" si="31"/>
        <v>2.2975681680066149</v>
      </c>
      <c r="G79" s="196">
        <v>202103</v>
      </c>
      <c r="H79" s="196">
        <v>94678</v>
      </c>
      <c r="I79" s="197">
        <f t="shared" si="27"/>
        <v>0.87633497092657719</v>
      </c>
      <c r="J79" s="197">
        <f t="shared" si="28"/>
        <v>0.94322404534903415</v>
      </c>
      <c r="K79" s="196">
        <v>74324</v>
      </c>
      <c r="L79" s="196">
        <v>68079</v>
      </c>
      <c r="M79" s="197">
        <f t="shared" si="29"/>
        <v>0.74044850912061533</v>
      </c>
      <c r="N79" s="198">
        <f t="shared" si="30"/>
        <v>0.78501869494497134</v>
      </c>
      <c r="Y79" s="15"/>
      <c r="Z79" s="15"/>
      <c r="AA79" s="15"/>
    </row>
    <row r="80" spans="1:27" ht="12.75" customHeight="1" x14ac:dyDescent="0.2">
      <c r="A80" s="764"/>
      <c r="B80" s="775"/>
      <c r="C80" s="199" t="s">
        <v>59</v>
      </c>
      <c r="D80" s="200">
        <v>35157</v>
      </c>
      <c r="E80" s="219">
        <v>17862</v>
      </c>
      <c r="F80" s="202">
        <f t="shared" si="31"/>
        <v>1.9682566341954988</v>
      </c>
      <c r="G80" s="203">
        <v>30649</v>
      </c>
      <c r="H80" s="203">
        <v>16189</v>
      </c>
      <c r="I80" s="204">
        <f t="shared" si="27"/>
        <v>0.87177517990727305</v>
      </c>
      <c r="J80" s="204">
        <f t="shared" si="28"/>
        <v>0.90633747620647187</v>
      </c>
      <c r="K80" s="203">
        <v>6109</v>
      </c>
      <c r="L80" s="203">
        <v>5461</v>
      </c>
      <c r="M80" s="204">
        <f t="shared" si="29"/>
        <v>0.34201097301533984</v>
      </c>
      <c r="N80" s="205">
        <f t="shared" si="30"/>
        <v>0.37735499413181789</v>
      </c>
      <c r="Y80" s="15"/>
      <c r="Z80" s="15"/>
      <c r="AA80" s="15"/>
    </row>
    <row r="81" spans="1:27" ht="12.75" customHeight="1" x14ac:dyDescent="0.2">
      <c r="A81" s="764"/>
      <c r="B81" s="766" t="s">
        <v>60</v>
      </c>
      <c r="C81" s="767"/>
      <c r="D81" s="186">
        <v>65756</v>
      </c>
      <c r="E81" s="217">
        <v>52807</v>
      </c>
      <c r="F81" s="188">
        <f t="shared" si="31"/>
        <v>1.2452137027288048</v>
      </c>
      <c r="G81" s="189">
        <v>56193</v>
      </c>
      <c r="H81" s="189">
        <v>46826</v>
      </c>
      <c r="I81" s="190">
        <f t="shared" si="27"/>
        <v>0.85456840440416082</v>
      </c>
      <c r="J81" s="190">
        <f t="shared" si="28"/>
        <v>0.88673850057757497</v>
      </c>
      <c r="K81" s="189">
        <v>31217</v>
      </c>
      <c r="L81" s="189">
        <v>28480</v>
      </c>
      <c r="M81" s="190">
        <f t="shared" si="29"/>
        <v>0.59115268809059407</v>
      </c>
      <c r="N81" s="191">
        <f t="shared" si="30"/>
        <v>0.66665954811429551</v>
      </c>
      <c r="Y81" s="15"/>
      <c r="Z81" s="15"/>
      <c r="AA81" s="15"/>
    </row>
    <row r="82" spans="1:27" ht="12.75" customHeight="1" x14ac:dyDescent="0.2">
      <c r="A82" s="764"/>
      <c r="B82" s="768" t="s">
        <v>56</v>
      </c>
      <c r="C82" s="192" t="s">
        <v>58</v>
      </c>
      <c r="D82" s="193">
        <v>64114</v>
      </c>
      <c r="E82" s="218">
        <v>51867</v>
      </c>
      <c r="F82" s="195">
        <f t="shared" si="31"/>
        <v>1.2361231611622032</v>
      </c>
      <c r="G82" s="196">
        <v>54940</v>
      </c>
      <c r="H82" s="196">
        <v>46034</v>
      </c>
      <c r="I82" s="197">
        <f t="shared" si="27"/>
        <v>0.85691112705493344</v>
      </c>
      <c r="J82" s="197">
        <f t="shared" si="28"/>
        <v>0.88753928316656061</v>
      </c>
      <c r="K82" s="196">
        <v>30662</v>
      </c>
      <c r="L82" s="196">
        <v>27952</v>
      </c>
      <c r="M82" s="197">
        <f t="shared" si="29"/>
        <v>0.59116586654327419</v>
      </c>
      <c r="N82" s="198">
        <f t="shared" si="30"/>
        <v>0.66607290263718122</v>
      </c>
      <c r="W82" s="15"/>
      <c r="X82" s="15"/>
      <c r="Y82" s="15"/>
      <c r="Z82" s="15"/>
      <c r="AA82" s="15"/>
    </row>
    <row r="83" spans="1:27" ht="12.75" customHeight="1" thickBot="1" x14ac:dyDescent="0.25">
      <c r="A83" s="774"/>
      <c r="B83" s="776"/>
      <c r="C83" s="220" t="s">
        <v>59</v>
      </c>
      <c r="D83" s="221">
        <v>1642</v>
      </c>
      <c r="E83" s="222">
        <v>1508</v>
      </c>
      <c r="F83" s="223">
        <f t="shared" si="31"/>
        <v>1.0888594164456233</v>
      </c>
      <c r="G83" s="224">
        <v>1253</v>
      </c>
      <c r="H83" s="224">
        <v>1166</v>
      </c>
      <c r="I83" s="225">
        <f t="shared" si="27"/>
        <v>0.76309378806333739</v>
      </c>
      <c r="J83" s="225">
        <f t="shared" si="28"/>
        <v>0.77320954907161799</v>
      </c>
      <c r="K83" s="224">
        <v>633</v>
      </c>
      <c r="L83" s="224">
        <v>555</v>
      </c>
      <c r="M83" s="225">
        <f t="shared" si="29"/>
        <v>0.41976127320954909</v>
      </c>
      <c r="N83" s="226">
        <f t="shared" si="30"/>
        <v>0.54288164665523153</v>
      </c>
      <c r="W83" s="15"/>
      <c r="X83" s="15"/>
      <c r="Y83" s="15"/>
      <c r="Z83" s="15"/>
      <c r="AA83" s="15"/>
    </row>
    <row r="84" spans="1:27" ht="12.75" customHeight="1" thickTop="1" thickBot="1" x14ac:dyDescent="0.25">
      <c r="A84" s="771" t="s">
        <v>16</v>
      </c>
      <c r="B84" s="772"/>
      <c r="C84" s="772"/>
      <c r="D84" s="772"/>
      <c r="E84" s="772"/>
      <c r="F84" s="772"/>
      <c r="G84" s="772"/>
      <c r="H84" s="772"/>
      <c r="I84" s="772"/>
      <c r="J84" s="772"/>
      <c r="K84" s="772"/>
      <c r="L84" s="772"/>
      <c r="M84" s="772"/>
      <c r="N84" s="773"/>
      <c r="R84" s="34"/>
      <c r="S84" s="34"/>
      <c r="Y84" s="15"/>
      <c r="Z84" s="15"/>
      <c r="AA84" s="15"/>
    </row>
    <row r="85" spans="1:27" ht="12.75" customHeight="1" x14ac:dyDescent="0.2">
      <c r="A85" s="215" t="s">
        <v>55</v>
      </c>
      <c r="B85" s="179"/>
      <c r="C85" s="179"/>
      <c r="D85" s="180">
        <v>330066</v>
      </c>
      <c r="E85" s="216">
        <v>149613</v>
      </c>
      <c r="F85" s="182">
        <f>D85/E85</f>
        <v>2.2061318200958473</v>
      </c>
      <c r="G85" s="183">
        <v>288581</v>
      </c>
      <c r="H85" s="183">
        <v>139280</v>
      </c>
      <c r="I85" s="184">
        <f t="shared" ref="I85:I91" si="32">G85/D85</f>
        <v>0.87431301618464186</v>
      </c>
      <c r="J85" s="184">
        <f t="shared" ref="J85:J91" si="33">+H85/E85</f>
        <v>0.93093514601003924</v>
      </c>
      <c r="K85" s="183">
        <v>103761</v>
      </c>
      <c r="L85" s="183">
        <v>97837</v>
      </c>
      <c r="M85" s="184">
        <f t="shared" ref="M85:M91" si="34">+K85/E85</f>
        <v>0.69352930560846981</v>
      </c>
      <c r="N85" s="185">
        <f t="shared" ref="N85:N91" si="35">K85/H85</f>
        <v>0.74498133256749</v>
      </c>
      <c r="R85" s="34"/>
      <c r="S85" s="34"/>
      <c r="Y85" s="15"/>
      <c r="Z85" s="15"/>
      <c r="AA85" s="15"/>
    </row>
    <row r="86" spans="1:27" ht="12.75" customHeight="1" x14ac:dyDescent="0.2">
      <c r="A86" s="763" t="s">
        <v>56</v>
      </c>
      <c r="B86" s="766" t="s">
        <v>57</v>
      </c>
      <c r="C86" s="767"/>
      <c r="D86" s="186">
        <v>262648</v>
      </c>
      <c r="E86" s="217">
        <v>104008</v>
      </c>
      <c r="F86" s="188">
        <f t="shared" ref="F86:F91" si="36">D86/E86</f>
        <v>2.5252672871317592</v>
      </c>
      <c r="G86" s="189">
        <v>230504</v>
      </c>
      <c r="H86" s="189">
        <v>98025</v>
      </c>
      <c r="I86" s="190">
        <f t="shared" si="32"/>
        <v>0.87761566811854652</v>
      </c>
      <c r="J86" s="190">
        <f t="shared" si="33"/>
        <v>0.94247557880163069</v>
      </c>
      <c r="K86" s="189">
        <v>75720</v>
      </c>
      <c r="L86" s="189">
        <v>71038</v>
      </c>
      <c r="M86" s="190">
        <f t="shared" si="34"/>
        <v>0.72802092146757946</v>
      </c>
      <c r="N86" s="191">
        <f t="shared" si="35"/>
        <v>0.7724560061208875</v>
      </c>
      <c r="Y86" s="15"/>
      <c r="Z86" s="15"/>
      <c r="AA86" s="15"/>
    </row>
    <row r="87" spans="1:27" ht="12.75" customHeight="1" x14ac:dyDescent="0.2">
      <c r="A87" s="764"/>
      <c r="B87" s="768" t="s">
        <v>56</v>
      </c>
      <c r="C87" s="192" t="s">
        <v>58</v>
      </c>
      <c r="D87" s="193">
        <v>227851</v>
      </c>
      <c r="E87" s="218">
        <v>98974</v>
      </c>
      <c r="F87" s="195">
        <f t="shared" si="36"/>
        <v>2.3021298522844384</v>
      </c>
      <c r="G87" s="196">
        <v>200372</v>
      </c>
      <c r="H87" s="196">
        <v>93377</v>
      </c>
      <c r="I87" s="197">
        <f t="shared" si="32"/>
        <v>0.87939925653168083</v>
      </c>
      <c r="J87" s="197">
        <f t="shared" si="33"/>
        <v>0.94344979489562919</v>
      </c>
      <c r="K87" s="196">
        <v>72334</v>
      </c>
      <c r="L87" s="196">
        <v>66163</v>
      </c>
      <c r="M87" s="197">
        <f t="shared" si="34"/>
        <v>0.73083840200456684</v>
      </c>
      <c r="N87" s="198">
        <f t="shared" si="35"/>
        <v>0.77464471979181171</v>
      </c>
      <c r="Y87" s="15"/>
      <c r="Z87" s="15"/>
      <c r="AA87" s="15"/>
    </row>
    <row r="88" spans="1:27" ht="12.75" customHeight="1" x14ac:dyDescent="0.2">
      <c r="A88" s="764"/>
      <c r="B88" s="775"/>
      <c r="C88" s="199" t="s">
        <v>59</v>
      </c>
      <c r="D88" s="200">
        <v>34797</v>
      </c>
      <c r="E88" s="219">
        <v>17592</v>
      </c>
      <c r="F88" s="202">
        <f t="shared" si="36"/>
        <v>1.9780013642564802</v>
      </c>
      <c r="G88" s="203">
        <v>30132</v>
      </c>
      <c r="H88" s="203">
        <v>15728</v>
      </c>
      <c r="I88" s="204">
        <f t="shared" si="32"/>
        <v>0.8659367186826451</v>
      </c>
      <c r="J88" s="204">
        <f t="shared" si="33"/>
        <v>0.89404274670304684</v>
      </c>
      <c r="K88" s="203">
        <v>6037</v>
      </c>
      <c r="L88" s="203">
        <v>5478</v>
      </c>
      <c r="M88" s="204">
        <f t="shared" si="34"/>
        <v>0.34316734879490679</v>
      </c>
      <c r="N88" s="205">
        <f t="shared" si="35"/>
        <v>0.38383774160732453</v>
      </c>
      <c r="Y88" s="15"/>
      <c r="Z88" s="15"/>
      <c r="AA88" s="15"/>
    </row>
    <row r="89" spans="1:27" ht="12.75" customHeight="1" x14ac:dyDescent="0.2">
      <c r="A89" s="764"/>
      <c r="B89" s="766" t="s">
        <v>60</v>
      </c>
      <c r="C89" s="767"/>
      <c r="D89" s="186">
        <v>67418</v>
      </c>
      <c r="E89" s="217">
        <v>53508</v>
      </c>
      <c r="F89" s="188">
        <f t="shared" si="36"/>
        <v>1.259961127308066</v>
      </c>
      <c r="G89" s="189">
        <v>58077</v>
      </c>
      <c r="H89" s="189">
        <v>47751</v>
      </c>
      <c r="I89" s="190">
        <f t="shared" si="32"/>
        <v>0.86144649796790174</v>
      </c>
      <c r="J89" s="190">
        <f t="shared" si="33"/>
        <v>0.89240861179636688</v>
      </c>
      <c r="K89" s="189">
        <v>30127</v>
      </c>
      <c r="L89" s="189">
        <v>27629</v>
      </c>
      <c r="M89" s="190">
        <f t="shared" si="34"/>
        <v>0.56303730283322118</v>
      </c>
      <c r="N89" s="191">
        <f t="shared" si="35"/>
        <v>0.63091872421519968</v>
      </c>
      <c r="Y89" s="15"/>
      <c r="Z89" s="15"/>
      <c r="AA89" s="15"/>
    </row>
    <row r="90" spans="1:27" ht="12.75" customHeight="1" x14ac:dyDescent="0.2">
      <c r="A90" s="764"/>
      <c r="B90" s="768" t="s">
        <v>56</v>
      </c>
      <c r="C90" s="192" t="s">
        <v>58</v>
      </c>
      <c r="D90" s="193">
        <v>66043</v>
      </c>
      <c r="E90" s="218">
        <v>52733</v>
      </c>
      <c r="F90" s="195">
        <f t="shared" si="36"/>
        <v>1.2524036182276752</v>
      </c>
      <c r="G90" s="196">
        <v>56873</v>
      </c>
      <c r="H90" s="196">
        <v>47026</v>
      </c>
      <c r="I90" s="197">
        <f t="shared" si="32"/>
        <v>0.86115106824341714</v>
      </c>
      <c r="J90" s="197">
        <f t="shared" si="33"/>
        <v>0.89177554851800578</v>
      </c>
      <c r="K90" s="196">
        <v>29541</v>
      </c>
      <c r="L90" s="196">
        <v>27066</v>
      </c>
      <c r="M90" s="197">
        <f t="shared" si="34"/>
        <v>0.56019949557203275</v>
      </c>
      <c r="N90" s="198">
        <f t="shared" si="35"/>
        <v>0.6281844086250159</v>
      </c>
      <c r="W90" s="15"/>
      <c r="X90" s="15"/>
      <c r="Y90" s="15"/>
      <c r="Z90" s="15"/>
      <c r="AA90" s="15"/>
    </row>
    <row r="91" spans="1:27" ht="12.75" customHeight="1" thickBot="1" x14ac:dyDescent="0.25">
      <c r="A91" s="774"/>
      <c r="B91" s="776"/>
      <c r="C91" s="220" t="s">
        <v>59</v>
      </c>
      <c r="D91" s="221">
        <v>1375</v>
      </c>
      <c r="E91" s="222">
        <v>1201</v>
      </c>
      <c r="F91" s="223">
        <f t="shared" si="36"/>
        <v>1.144879267277269</v>
      </c>
      <c r="G91" s="224">
        <v>1204</v>
      </c>
      <c r="H91" s="224">
        <v>1084</v>
      </c>
      <c r="I91" s="225">
        <f t="shared" si="32"/>
        <v>0.87563636363636366</v>
      </c>
      <c r="J91" s="225">
        <f t="shared" si="33"/>
        <v>0.9025811823480433</v>
      </c>
      <c r="K91" s="224">
        <v>674</v>
      </c>
      <c r="L91" s="224">
        <v>583</v>
      </c>
      <c r="M91" s="225">
        <f t="shared" si="34"/>
        <v>0.56119900083263952</v>
      </c>
      <c r="N91" s="226">
        <f t="shared" si="35"/>
        <v>0.62177121771217714</v>
      </c>
      <c r="W91" s="15"/>
      <c r="X91" s="15"/>
      <c r="Y91" s="15"/>
      <c r="Z91" s="15"/>
      <c r="AA91" s="15"/>
    </row>
    <row r="92" spans="1:27" ht="12.75" customHeight="1" thickTop="1" thickBot="1" x14ac:dyDescent="0.25">
      <c r="A92" s="771" t="s">
        <v>17</v>
      </c>
      <c r="B92" s="772"/>
      <c r="C92" s="772"/>
      <c r="D92" s="772"/>
      <c r="E92" s="772"/>
      <c r="F92" s="772"/>
      <c r="G92" s="772"/>
      <c r="H92" s="772"/>
      <c r="I92" s="772"/>
      <c r="J92" s="772"/>
      <c r="K92" s="772"/>
      <c r="L92" s="772"/>
      <c r="M92" s="772"/>
      <c r="N92" s="773"/>
      <c r="R92" s="34"/>
      <c r="S92" s="34"/>
      <c r="Y92" s="15"/>
      <c r="Z92" s="15"/>
      <c r="AA92" s="15"/>
    </row>
    <row r="93" spans="1:27" ht="12.75" customHeight="1" x14ac:dyDescent="0.2">
      <c r="A93" s="215" t="s">
        <v>55</v>
      </c>
      <c r="B93" s="179"/>
      <c r="C93" s="179"/>
      <c r="D93" s="180">
        <v>309452</v>
      </c>
      <c r="E93" s="216">
        <v>141054</v>
      </c>
      <c r="F93" s="182">
        <f>D93/E93</f>
        <v>2.1938548357366683</v>
      </c>
      <c r="G93" s="183">
        <v>268712</v>
      </c>
      <c r="H93" s="183">
        <v>130728</v>
      </c>
      <c r="I93" s="184">
        <f t="shared" ref="I93:I99" si="37">G93/D93</f>
        <v>0.86834791825549684</v>
      </c>
      <c r="J93" s="184">
        <f>+H93/E93</f>
        <v>0.92679399378961247</v>
      </c>
      <c r="K93" s="183">
        <v>98261</v>
      </c>
      <c r="L93" s="183">
        <v>92428</v>
      </c>
      <c r="M93" s="184">
        <f t="shared" ref="M93:M99" si="38">+K93/E93</f>
        <v>0.69661973428615986</v>
      </c>
      <c r="N93" s="185">
        <f>K93/H93</f>
        <v>0.75164463619117561</v>
      </c>
      <c r="R93" s="34"/>
      <c r="S93" s="34"/>
      <c r="Y93" s="15"/>
      <c r="Z93" s="15"/>
      <c r="AA93" s="15"/>
    </row>
    <row r="94" spans="1:27" ht="12.75" customHeight="1" x14ac:dyDescent="0.2">
      <c r="A94" s="763" t="s">
        <v>56</v>
      </c>
      <c r="B94" s="766" t="s">
        <v>57</v>
      </c>
      <c r="C94" s="767"/>
      <c r="D94" s="186">
        <v>250672</v>
      </c>
      <c r="E94" s="217">
        <v>101300</v>
      </c>
      <c r="F94" s="188">
        <f t="shared" ref="F94:F99" si="39">D94/E94</f>
        <v>2.4745508390918065</v>
      </c>
      <c r="G94" s="189">
        <v>218559</v>
      </c>
      <c r="H94" s="189">
        <v>95025</v>
      </c>
      <c r="I94" s="190">
        <f t="shared" si="37"/>
        <v>0.87189235335418391</v>
      </c>
      <c r="J94" s="190">
        <f t="shared" ref="J94:J99" si="40">+H94/E94</f>
        <v>0.9380552813425469</v>
      </c>
      <c r="K94" s="189">
        <v>73041</v>
      </c>
      <c r="L94" s="189">
        <v>68406</v>
      </c>
      <c r="M94" s="190">
        <f t="shared" si="38"/>
        <v>0.72103652517275418</v>
      </c>
      <c r="N94" s="191">
        <f t="shared" ref="N94:N99" si="41">K94/H94</f>
        <v>0.76865035516969216</v>
      </c>
      <c r="Y94" s="15"/>
      <c r="Z94" s="15"/>
      <c r="AA94" s="15"/>
    </row>
    <row r="95" spans="1:27" ht="12.75" customHeight="1" x14ac:dyDescent="0.2">
      <c r="A95" s="764"/>
      <c r="B95" s="768" t="s">
        <v>56</v>
      </c>
      <c r="C95" s="192" t="s">
        <v>58</v>
      </c>
      <c r="D95" s="193">
        <v>218313</v>
      </c>
      <c r="E95" s="218">
        <v>96418</v>
      </c>
      <c r="F95" s="195">
        <f t="shared" si="39"/>
        <v>2.2642348938994794</v>
      </c>
      <c r="G95" s="196">
        <v>190718</v>
      </c>
      <c r="H95" s="196">
        <v>90493</v>
      </c>
      <c r="I95" s="197">
        <f t="shared" si="37"/>
        <v>0.87359891531883127</v>
      </c>
      <c r="J95" s="197">
        <f t="shared" si="40"/>
        <v>0.93854881868530771</v>
      </c>
      <c r="K95" s="196">
        <v>70356</v>
      </c>
      <c r="L95" s="196">
        <v>64269</v>
      </c>
      <c r="M95" s="197">
        <f t="shared" si="38"/>
        <v>0.7296977742745131</v>
      </c>
      <c r="N95" s="198">
        <f t="shared" si="41"/>
        <v>0.77747450079011637</v>
      </c>
      <c r="Y95" s="15"/>
      <c r="Z95" s="15"/>
      <c r="AA95" s="15"/>
    </row>
    <row r="96" spans="1:27" ht="12.75" customHeight="1" x14ac:dyDescent="0.2">
      <c r="A96" s="764"/>
      <c r="B96" s="775"/>
      <c r="C96" s="199" t="s">
        <v>59</v>
      </c>
      <c r="D96" s="200">
        <v>32359</v>
      </c>
      <c r="E96" s="219">
        <v>16549</v>
      </c>
      <c r="F96" s="202">
        <f t="shared" si="39"/>
        <v>1.9553447338207746</v>
      </c>
      <c r="G96" s="203">
        <v>27841</v>
      </c>
      <c r="H96" s="203">
        <v>14888</v>
      </c>
      <c r="I96" s="204">
        <f t="shared" si="37"/>
        <v>0.86037887450168427</v>
      </c>
      <c r="J96" s="204">
        <f t="shared" si="40"/>
        <v>0.89963139766753275</v>
      </c>
      <c r="K96" s="203">
        <v>4993</v>
      </c>
      <c r="L96" s="203">
        <v>4532</v>
      </c>
      <c r="M96" s="204">
        <f t="shared" si="38"/>
        <v>0.30171007311620035</v>
      </c>
      <c r="N96" s="205">
        <f t="shared" si="41"/>
        <v>0.33537076840408381</v>
      </c>
      <c r="Y96" s="15"/>
      <c r="Z96" s="15"/>
      <c r="AA96" s="15"/>
    </row>
    <row r="97" spans="1:27" ht="12.75" customHeight="1" x14ac:dyDescent="0.2">
      <c r="A97" s="764"/>
      <c r="B97" s="766" t="s">
        <v>60</v>
      </c>
      <c r="C97" s="767"/>
      <c r="D97" s="186">
        <v>58780</v>
      </c>
      <c r="E97" s="217">
        <v>46839</v>
      </c>
      <c r="F97" s="188">
        <f t="shared" si="39"/>
        <v>1.2549371250453683</v>
      </c>
      <c r="G97" s="189">
        <v>50153</v>
      </c>
      <c r="H97" s="189">
        <v>41395</v>
      </c>
      <c r="I97" s="190">
        <f t="shared" si="37"/>
        <v>0.85323239197005785</v>
      </c>
      <c r="J97" s="190">
        <f t="shared" si="40"/>
        <v>0.88377207028331095</v>
      </c>
      <c r="K97" s="189">
        <v>26964</v>
      </c>
      <c r="L97" s="189">
        <v>24586</v>
      </c>
      <c r="M97" s="190">
        <f t="shared" si="38"/>
        <v>0.57567411772241084</v>
      </c>
      <c r="N97" s="191">
        <f t="shared" si="41"/>
        <v>0.65138301727261749</v>
      </c>
      <c r="Y97" s="15"/>
      <c r="Z97" s="15"/>
      <c r="AA97" s="15"/>
    </row>
    <row r="98" spans="1:27" ht="12.75" customHeight="1" x14ac:dyDescent="0.2">
      <c r="A98" s="764"/>
      <c r="B98" s="768" t="s">
        <v>56</v>
      </c>
      <c r="C98" s="192" t="s">
        <v>58</v>
      </c>
      <c r="D98" s="193">
        <v>56965</v>
      </c>
      <c r="E98" s="218">
        <v>45920</v>
      </c>
      <c r="F98" s="195">
        <f t="shared" si="39"/>
        <v>1.2405270034843205</v>
      </c>
      <c r="G98" s="196">
        <v>48776</v>
      </c>
      <c r="H98" s="196">
        <v>40609</v>
      </c>
      <c r="I98" s="197">
        <f t="shared" si="37"/>
        <v>0.85624506275783374</v>
      </c>
      <c r="J98" s="197">
        <f t="shared" si="40"/>
        <v>0.88434233449477351</v>
      </c>
      <c r="K98" s="196">
        <v>26224</v>
      </c>
      <c r="L98" s="196">
        <v>23913</v>
      </c>
      <c r="M98" s="197">
        <f t="shared" si="38"/>
        <v>0.57108013937282232</v>
      </c>
      <c r="N98" s="198">
        <f t="shared" si="41"/>
        <v>0.64576817946760567</v>
      </c>
      <c r="W98" s="15"/>
      <c r="X98" s="15"/>
      <c r="Y98" s="15"/>
      <c r="Z98" s="15"/>
      <c r="AA98" s="15"/>
    </row>
    <row r="99" spans="1:27" ht="12.75" customHeight="1" thickBot="1" x14ac:dyDescent="0.25">
      <c r="A99" s="774"/>
      <c r="B99" s="776"/>
      <c r="C99" s="220" t="s">
        <v>59</v>
      </c>
      <c r="D99" s="221">
        <v>1815</v>
      </c>
      <c r="E99" s="222">
        <v>1677</v>
      </c>
      <c r="F99" s="223">
        <f t="shared" si="39"/>
        <v>1.0822898032200359</v>
      </c>
      <c r="G99" s="224">
        <v>1377</v>
      </c>
      <c r="H99" s="224">
        <v>1274</v>
      </c>
      <c r="I99" s="225">
        <f t="shared" si="37"/>
        <v>0.75867768595041318</v>
      </c>
      <c r="J99" s="225">
        <f t="shared" si="40"/>
        <v>0.75968992248062017</v>
      </c>
      <c r="K99" s="224">
        <v>810</v>
      </c>
      <c r="L99" s="224">
        <v>691</v>
      </c>
      <c r="M99" s="225">
        <f t="shared" si="38"/>
        <v>0.48300536672629696</v>
      </c>
      <c r="N99" s="226">
        <f t="shared" si="41"/>
        <v>0.63579277864992145</v>
      </c>
      <c r="W99" s="15"/>
      <c r="X99" s="15"/>
      <c r="Y99" s="15"/>
      <c r="Z99" s="15"/>
      <c r="AA99" s="15"/>
    </row>
    <row r="100" spans="1:27" ht="12.75" customHeight="1" thickTop="1" thickBot="1" x14ac:dyDescent="0.25">
      <c r="A100" s="771" t="s">
        <v>38</v>
      </c>
      <c r="B100" s="772"/>
      <c r="C100" s="772"/>
      <c r="D100" s="772"/>
      <c r="E100" s="772"/>
      <c r="F100" s="772"/>
      <c r="G100" s="772"/>
      <c r="H100" s="772"/>
      <c r="I100" s="772"/>
      <c r="J100" s="772"/>
      <c r="K100" s="772"/>
      <c r="L100" s="772"/>
      <c r="M100" s="772"/>
      <c r="N100" s="773"/>
      <c r="W100" s="15"/>
      <c r="X100" s="15"/>
      <c r="Y100" s="15"/>
      <c r="Z100" s="15"/>
      <c r="AA100" s="15"/>
    </row>
    <row r="101" spans="1:27" ht="12.75" customHeight="1" x14ac:dyDescent="0.2">
      <c r="A101" s="215" t="s">
        <v>55</v>
      </c>
      <c r="B101" s="179"/>
      <c r="C101" s="179"/>
      <c r="D101" s="180">
        <v>290953</v>
      </c>
      <c r="E101" s="216">
        <v>134257</v>
      </c>
      <c r="F101" s="182">
        <f>D101/E101</f>
        <v>2.1671346745421096</v>
      </c>
      <c r="G101" s="183">
        <v>250402</v>
      </c>
      <c r="H101" s="183">
        <v>123766</v>
      </c>
      <c r="I101" s="184">
        <f t="shared" ref="I101:I107" si="42">G101/D101</f>
        <v>0.86062697411609435</v>
      </c>
      <c r="J101" s="184">
        <f>+H101/E101</f>
        <v>0.9218588230036423</v>
      </c>
      <c r="K101" s="183">
        <v>93714</v>
      </c>
      <c r="L101" s="183">
        <v>88109</v>
      </c>
      <c r="M101" s="184">
        <f t="shared" ref="M101:M107" si="43">+K101/E101</f>
        <v>0.69801947012073862</v>
      </c>
      <c r="N101" s="185">
        <f>K101/H101</f>
        <v>0.75718694956611665</v>
      </c>
      <c r="W101" s="15"/>
      <c r="X101" s="15"/>
      <c r="Y101" s="15"/>
      <c r="Z101" s="15"/>
      <c r="AA101" s="15"/>
    </row>
    <row r="102" spans="1:27" ht="12.75" customHeight="1" x14ac:dyDescent="0.2">
      <c r="A102" s="763" t="s">
        <v>56</v>
      </c>
      <c r="B102" s="766" t="s">
        <v>57</v>
      </c>
      <c r="C102" s="767"/>
      <c r="D102" s="186">
        <v>237160</v>
      </c>
      <c r="E102" s="217">
        <v>97666</v>
      </c>
      <c r="F102" s="188">
        <f t="shared" ref="F102:F107" si="44">D102/E102</f>
        <v>2.4282759609280609</v>
      </c>
      <c r="G102" s="189">
        <v>205424</v>
      </c>
      <c r="H102" s="189">
        <v>85070</v>
      </c>
      <c r="I102" s="190">
        <f t="shared" si="42"/>
        <v>0.86618316748186874</v>
      </c>
      <c r="J102" s="190">
        <f t="shared" ref="J102:J107" si="45">+H102/E102</f>
        <v>0.87102983638113574</v>
      </c>
      <c r="K102" s="189">
        <v>70690</v>
      </c>
      <c r="L102" s="189">
        <v>66292</v>
      </c>
      <c r="M102" s="190">
        <f t="shared" si="43"/>
        <v>0.72379333647328647</v>
      </c>
      <c r="N102" s="191">
        <f t="shared" ref="N102:N107" si="46">K102/H102</f>
        <v>0.83096273656988362</v>
      </c>
      <c r="W102" s="15"/>
      <c r="X102" s="15"/>
      <c r="Y102" s="15"/>
      <c r="Z102" s="15"/>
      <c r="AA102" s="15"/>
    </row>
    <row r="103" spans="1:27" ht="12.75" customHeight="1" x14ac:dyDescent="0.2">
      <c r="A103" s="764"/>
      <c r="B103" s="768" t="s">
        <v>56</v>
      </c>
      <c r="C103" s="192" t="s">
        <v>58</v>
      </c>
      <c r="D103" s="193">
        <v>205572</v>
      </c>
      <c r="E103" s="218">
        <v>92584</v>
      </c>
      <c r="F103" s="195">
        <f t="shared" si="44"/>
        <v>2.2203836516028685</v>
      </c>
      <c r="G103" s="196">
        <v>178201</v>
      </c>
      <c r="H103" s="196">
        <v>80814</v>
      </c>
      <c r="I103" s="197">
        <f t="shared" si="42"/>
        <v>0.86685443542894947</v>
      </c>
      <c r="J103" s="197">
        <f t="shared" si="45"/>
        <v>0.87287220254039577</v>
      </c>
      <c r="K103" s="196">
        <v>67687</v>
      </c>
      <c r="L103" s="196">
        <v>61907</v>
      </c>
      <c r="M103" s="197">
        <f t="shared" si="43"/>
        <v>0.73108744491488808</v>
      </c>
      <c r="N103" s="198">
        <f t="shared" si="46"/>
        <v>0.83756527334372755</v>
      </c>
      <c r="W103" s="15"/>
      <c r="X103" s="15"/>
      <c r="Y103" s="15"/>
      <c r="Z103" s="15"/>
      <c r="AA103" s="15"/>
    </row>
    <row r="104" spans="1:27" ht="12.75" customHeight="1" x14ac:dyDescent="0.2">
      <c r="A104" s="764"/>
      <c r="B104" s="775"/>
      <c r="C104" s="199" t="s">
        <v>59</v>
      </c>
      <c r="D104" s="200">
        <v>31588</v>
      </c>
      <c r="E104" s="219">
        <v>16390</v>
      </c>
      <c r="F104" s="202">
        <f t="shared" si="44"/>
        <v>1.9272727272727272</v>
      </c>
      <c r="G104" s="203">
        <v>27223</v>
      </c>
      <c r="H104" s="203">
        <v>14077</v>
      </c>
      <c r="I104" s="204">
        <f t="shared" si="42"/>
        <v>0.86181461314423202</v>
      </c>
      <c r="J104" s="204">
        <f t="shared" si="45"/>
        <v>0.85887736424649175</v>
      </c>
      <c r="K104" s="203">
        <v>5186</v>
      </c>
      <c r="L104" s="203">
        <v>4763</v>
      </c>
      <c r="M104" s="204">
        <f t="shared" si="43"/>
        <v>0.31641244661378892</v>
      </c>
      <c r="N104" s="205">
        <f t="shared" si="46"/>
        <v>0.3684023584570576</v>
      </c>
      <c r="W104" s="15"/>
      <c r="X104" s="15"/>
      <c r="Y104" s="15"/>
      <c r="Z104" s="15"/>
      <c r="AA104" s="15"/>
    </row>
    <row r="105" spans="1:27" ht="12.75" customHeight="1" x14ac:dyDescent="0.2">
      <c r="A105" s="764"/>
      <c r="B105" s="766" t="s">
        <v>60</v>
      </c>
      <c r="C105" s="767"/>
      <c r="D105" s="186">
        <v>53793</v>
      </c>
      <c r="E105" s="217">
        <v>43313</v>
      </c>
      <c r="F105" s="188">
        <f t="shared" si="44"/>
        <v>1.2419596887770414</v>
      </c>
      <c r="G105" s="189">
        <v>44978</v>
      </c>
      <c r="H105" s="189">
        <v>36494</v>
      </c>
      <c r="I105" s="190">
        <f t="shared" si="42"/>
        <v>0.83613109512390082</v>
      </c>
      <c r="J105" s="190">
        <f t="shared" si="45"/>
        <v>0.84256458799898415</v>
      </c>
      <c r="K105" s="189">
        <v>24839</v>
      </c>
      <c r="L105" s="189">
        <v>22368</v>
      </c>
      <c r="M105" s="190">
        <f t="shared" si="43"/>
        <v>0.57347678526077617</v>
      </c>
      <c r="N105" s="191">
        <f t="shared" si="46"/>
        <v>0.68063243272866769</v>
      </c>
      <c r="W105" s="15"/>
      <c r="X105" s="15"/>
      <c r="Y105" s="15"/>
      <c r="Z105" s="15"/>
      <c r="AA105" s="15"/>
    </row>
    <row r="106" spans="1:27" ht="12.75" customHeight="1" x14ac:dyDescent="0.2">
      <c r="A106" s="764"/>
      <c r="B106" s="768" t="s">
        <v>56</v>
      </c>
      <c r="C106" s="192" t="s">
        <v>58</v>
      </c>
      <c r="D106" s="193">
        <v>52776</v>
      </c>
      <c r="E106" s="218">
        <v>42764</v>
      </c>
      <c r="F106" s="195">
        <f t="shared" si="44"/>
        <v>1.2341221588251801</v>
      </c>
      <c r="G106" s="196">
        <v>44111</v>
      </c>
      <c r="H106" s="196">
        <v>36032</v>
      </c>
      <c r="I106" s="197">
        <f t="shared" si="42"/>
        <v>0.83581552220706379</v>
      </c>
      <c r="J106" s="197">
        <f t="shared" si="45"/>
        <v>0.8425778692358058</v>
      </c>
      <c r="K106" s="196">
        <v>24463</v>
      </c>
      <c r="L106" s="196">
        <v>22006</v>
      </c>
      <c r="M106" s="197">
        <f t="shared" si="43"/>
        <v>0.57204658123655416</v>
      </c>
      <c r="N106" s="198">
        <f t="shared" si="46"/>
        <v>0.67892428952042627</v>
      </c>
      <c r="W106" s="15"/>
      <c r="X106" s="15"/>
      <c r="Y106" s="15"/>
      <c r="Z106" s="15"/>
      <c r="AA106" s="15"/>
    </row>
    <row r="107" spans="1:27" ht="12.75" customHeight="1" thickBot="1" x14ac:dyDescent="0.25">
      <c r="A107" s="774"/>
      <c r="B107" s="776"/>
      <c r="C107" s="220" t="s">
        <v>59</v>
      </c>
      <c r="D107" s="221">
        <v>1017</v>
      </c>
      <c r="E107" s="222">
        <v>872</v>
      </c>
      <c r="F107" s="223">
        <f t="shared" si="44"/>
        <v>1.1662844036697249</v>
      </c>
      <c r="G107" s="224">
        <v>867</v>
      </c>
      <c r="H107" s="224">
        <v>737</v>
      </c>
      <c r="I107" s="225">
        <f t="shared" si="42"/>
        <v>0.85250737463126847</v>
      </c>
      <c r="J107" s="225">
        <f t="shared" si="45"/>
        <v>0.84518348623853212</v>
      </c>
      <c r="K107" s="224">
        <v>426</v>
      </c>
      <c r="L107" s="224">
        <v>373</v>
      </c>
      <c r="M107" s="225">
        <f t="shared" si="43"/>
        <v>0.48853211009174313</v>
      </c>
      <c r="N107" s="226">
        <f t="shared" si="46"/>
        <v>0.57801899592944372</v>
      </c>
      <c r="W107" s="15"/>
      <c r="X107" s="15"/>
      <c r="Y107" s="15"/>
      <c r="Z107" s="15"/>
      <c r="AA107" s="15"/>
    </row>
    <row r="108" spans="1:27" ht="14.25" thickTop="1" thickBot="1" x14ac:dyDescent="0.25">
      <c r="A108" s="227" t="s">
        <v>62</v>
      </c>
      <c r="B108" s="228"/>
      <c r="C108" s="228"/>
      <c r="D108" s="228"/>
      <c r="E108" s="228"/>
      <c r="F108" s="228"/>
      <c r="G108" s="229"/>
      <c r="H108" s="228"/>
      <c r="I108" s="228"/>
      <c r="J108" s="228"/>
      <c r="K108" s="228"/>
      <c r="L108" s="228"/>
      <c r="M108" s="228"/>
      <c r="N108" s="230"/>
      <c r="W108" s="15"/>
      <c r="X108" s="15"/>
      <c r="Y108" s="15"/>
      <c r="Z108" s="15"/>
      <c r="AA108" s="15"/>
    </row>
    <row r="109" spans="1:27" ht="12.75" customHeight="1" thickBot="1" x14ac:dyDescent="0.25">
      <c r="A109" s="231" t="s">
        <v>63</v>
      </c>
      <c r="B109" s="232"/>
      <c r="C109" s="232"/>
      <c r="D109" s="232"/>
      <c r="E109" s="232"/>
      <c r="F109" s="232"/>
      <c r="G109" s="232"/>
      <c r="H109" s="232"/>
      <c r="I109" s="232"/>
      <c r="J109" s="232"/>
      <c r="K109" s="232"/>
      <c r="L109" s="232"/>
      <c r="M109" s="232"/>
      <c r="N109" s="233"/>
      <c r="W109" s="15">
        <v>10838</v>
      </c>
      <c r="X109" s="15"/>
      <c r="Y109" s="15"/>
      <c r="Z109" s="15"/>
      <c r="AA109" s="15"/>
    </row>
    <row r="110" spans="1:27" ht="12.75" customHeight="1" thickBot="1" x14ac:dyDescent="0.25">
      <c r="A110" s="777" t="s">
        <v>6</v>
      </c>
      <c r="B110" s="778"/>
      <c r="C110" s="778"/>
      <c r="D110" s="778"/>
      <c r="E110" s="778"/>
      <c r="F110" s="778"/>
      <c r="G110" s="778"/>
      <c r="H110" s="778"/>
      <c r="I110" s="778"/>
      <c r="J110" s="778"/>
      <c r="K110" s="778"/>
      <c r="L110" s="778"/>
      <c r="M110" s="778"/>
      <c r="N110" s="779"/>
      <c r="W110" s="15"/>
      <c r="X110" s="15"/>
      <c r="Y110" s="15"/>
      <c r="Z110" s="15"/>
      <c r="AA110" s="15"/>
    </row>
    <row r="111" spans="1:27" ht="12.75" customHeight="1" x14ac:dyDescent="0.2">
      <c r="A111" s="177" t="s">
        <v>55</v>
      </c>
      <c r="B111" s="178"/>
      <c r="C111" s="179"/>
      <c r="D111" s="180">
        <v>233592</v>
      </c>
      <c r="E111" s="181">
        <v>102948</v>
      </c>
      <c r="F111" s="182">
        <f>+D111/E111</f>
        <v>2.2690290243618136</v>
      </c>
      <c r="G111" s="181">
        <v>189240</v>
      </c>
      <c r="H111" s="183">
        <v>92300</v>
      </c>
      <c r="I111" s="184">
        <f>+G111/D111</f>
        <v>0.81013048392068221</v>
      </c>
      <c r="J111" s="184">
        <f>+H111/E111</f>
        <v>0.89656914170260715</v>
      </c>
      <c r="K111" s="181">
        <v>51883</v>
      </c>
      <c r="L111" s="181">
        <v>49820</v>
      </c>
      <c r="M111" s="184">
        <f>+K111/E111</f>
        <v>0.50397287951198666</v>
      </c>
      <c r="N111" s="185">
        <v>0.56211267605633808</v>
      </c>
      <c r="X111" s="15"/>
      <c r="Y111" s="15"/>
      <c r="Z111" s="15"/>
      <c r="AA111" s="15"/>
    </row>
    <row r="112" spans="1:27" ht="12.75" customHeight="1" x14ac:dyDescent="0.2">
      <c r="A112" s="763" t="s">
        <v>56</v>
      </c>
      <c r="B112" s="766" t="s">
        <v>57</v>
      </c>
      <c r="C112" s="767"/>
      <c r="D112" s="186">
        <v>202819</v>
      </c>
      <c r="E112" s="187">
        <v>81297</v>
      </c>
      <c r="F112" s="188">
        <f t="shared" ref="F112:F117" si="47">+D112/E112</f>
        <v>2.4947907056840966</v>
      </c>
      <c r="G112" s="187">
        <v>164660</v>
      </c>
      <c r="H112" s="189">
        <v>73892</v>
      </c>
      <c r="I112" s="190">
        <f t="shared" ref="I112:J117" si="48">+G112/D112</f>
        <v>0.8118568773142556</v>
      </c>
      <c r="J112" s="190">
        <f t="shared" si="48"/>
        <v>0.90891422807729683</v>
      </c>
      <c r="K112" s="187">
        <v>43740</v>
      </c>
      <c r="L112" s="187">
        <v>41965</v>
      </c>
      <c r="M112" s="190">
        <f t="shared" ref="M112:M117" si="49">+K112/E112</f>
        <v>0.53802723347725012</v>
      </c>
      <c r="N112" s="191">
        <v>0.59194500081199586</v>
      </c>
      <c r="X112" s="15"/>
      <c r="Y112" s="15"/>
      <c r="Z112" s="15"/>
      <c r="AA112" s="15"/>
    </row>
    <row r="113" spans="1:27" ht="12.75" customHeight="1" x14ac:dyDescent="0.2">
      <c r="A113" s="764"/>
      <c r="B113" s="768" t="s">
        <v>56</v>
      </c>
      <c r="C113" s="192" t="s">
        <v>58</v>
      </c>
      <c r="D113" s="193">
        <v>56708</v>
      </c>
      <c r="E113" s="194">
        <v>38404</v>
      </c>
      <c r="F113" s="195">
        <f t="shared" si="47"/>
        <v>1.4766170190605146</v>
      </c>
      <c r="G113" s="194">
        <v>46502</v>
      </c>
      <c r="H113" s="196">
        <v>33045</v>
      </c>
      <c r="I113" s="197">
        <f t="shared" si="48"/>
        <v>0.82002539324257595</v>
      </c>
      <c r="J113" s="197">
        <f t="shared" si="48"/>
        <v>0.86045724403707946</v>
      </c>
      <c r="K113" s="194">
        <v>14220</v>
      </c>
      <c r="L113" s="194">
        <v>11250</v>
      </c>
      <c r="M113" s="197">
        <f t="shared" si="49"/>
        <v>0.37027392979897927</v>
      </c>
      <c r="N113" s="198">
        <v>0.43032228778937814</v>
      </c>
      <c r="X113" s="15"/>
      <c r="Y113" s="15"/>
      <c r="Z113" s="15"/>
      <c r="AA113" s="15"/>
    </row>
    <row r="114" spans="1:27" ht="12.75" customHeight="1" x14ac:dyDescent="0.2">
      <c r="A114" s="764"/>
      <c r="B114" s="769"/>
      <c r="C114" s="199" t="s">
        <v>59</v>
      </c>
      <c r="D114" s="200">
        <v>146111</v>
      </c>
      <c r="E114" s="201">
        <v>67445</v>
      </c>
      <c r="F114" s="202">
        <f t="shared" si="47"/>
        <v>2.1663725998962118</v>
      </c>
      <c r="G114" s="201">
        <v>118158</v>
      </c>
      <c r="H114" s="203">
        <v>60655</v>
      </c>
      <c r="I114" s="204">
        <f t="shared" si="48"/>
        <v>0.80868654652969318</v>
      </c>
      <c r="J114" s="204">
        <f t="shared" si="48"/>
        <v>0.89932537623248576</v>
      </c>
      <c r="K114" s="201">
        <v>34375</v>
      </c>
      <c r="L114" s="201">
        <v>31840</v>
      </c>
      <c r="M114" s="204">
        <f t="shared" si="49"/>
        <v>0.50967454963303438</v>
      </c>
      <c r="N114" s="205">
        <v>0.56672986563350092</v>
      </c>
      <c r="X114" s="15"/>
      <c r="Y114" s="15"/>
      <c r="Z114" s="15"/>
      <c r="AA114" s="15"/>
    </row>
    <row r="115" spans="1:27" ht="12.75" customHeight="1" x14ac:dyDescent="0.2">
      <c r="A115" s="764"/>
      <c r="B115" s="766" t="s">
        <v>60</v>
      </c>
      <c r="C115" s="767"/>
      <c r="D115" s="186">
        <v>30773</v>
      </c>
      <c r="E115" s="187">
        <v>25340</v>
      </c>
      <c r="F115" s="188">
        <f t="shared" si="47"/>
        <v>1.2144041041831097</v>
      </c>
      <c r="G115" s="187">
        <v>24580</v>
      </c>
      <c r="H115" s="189">
        <v>21013</v>
      </c>
      <c r="I115" s="190">
        <f t="shared" si="48"/>
        <v>0.79875215286127454</v>
      </c>
      <c r="J115" s="190">
        <f t="shared" si="48"/>
        <v>0.82924230465666926</v>
      </c>
      <c r="K115" s="187">
        <v>8644</v>
      </c>
      <c r="L115" s="187">
        <v>8052</v>
      </c>
      <c r="M115" s="190">
        <f t="shared" si="49"/>
        <v>0.34112075769534334</v>
      </c>
      <c r="N115" s="191">
        <v>0.41136439347070863</v>
      </c>
      <c r="X115" s="15" t="s">
        <v>64</v>
      </c>
      <c r="Y115" s="15"/>
      <c r="Z115" s="15"/>
      <c r="AA115" s="15"/>
    </row>
    <row r="116" spans="1:27" ht="12.75" customHeight="1" x14ac:dyDescent="0.2">
      <c r="A116" s="764"/>
      <c r="B116" s="768" t="s">
        <v>56</v>
      </c>
      <c r="C116" s="192" t="s">
        <v>58</v>
      </c>
      <c r="D116" s="193">
        <v>20190</v>
      </c>
      <c r="E116" s="194">
        <v>17454</v>
      </c>
      <c r="F116" s="195">
        <f t="shared" si="47"/>
        <v>1.1567548985905809</v>
      </c>
      <c r="G116" s="194">
        <v>16105</v>
      </c>
      <c r="H116" s="196">
        <v>14377</v>
      </c>
      <c r="I116" s="197">
        <f t="shared" si="48"/>
        <v>0.79767211490837053</v>
      </c>
      <c r="J116" s="197">
        <f t="shared" si="48"/>
        <v>0.82370803254268365</v>
      </c>
      <c r="K116" s="194">
        <v>5231</v>
      </c>
      <c r="L116" s="194">
        <v>4789</v>
      </c>
      <c r="M116" s="197">
        <f t="shared" si="49"/>
        <v>0.29970207402314658</v>
      </c>
      <c r="N116" s="198">
        <v>0.36384503025665993</v>
      </c>
      <c r="X116" s="15">
        <v>22.000104799832322</v>
      </c>
      <c r="Y116" s="15"/>
      <c r="Z116" s="15"/>
      <c r="AA116" s="15"/>
    </row>
    <row r="117" spans="1:27" ht="12.75" customHeight="1" thickBot="1" x14ac:dyDescent="0.25">
      <c r="A117" s="765"/>
      <c r="B117" s="770"/>
      <c r="C117" s="206" t="s">
        <v>59</v>
      </c>
      <c r="D117" s="207">
        <v>10853</v>
      </c>
      <c r="E117" s="208">
        <v>9545</v>
      </c>
      <c r="F117" s="209">
        <f t="shared" si="47"/>
        <v>1.1370350969093765</v>
      </c>
      <c r="G117" s="208">
        <v>8475</v>
      </c>
      <c r="H117" s="210">
        <v>7806</v>
      </c>
      <c r="I117" s="211">
        <f t="shared" si="48"/>
        <v>0.78089007647655029</v>
      </c>
      <c r="J117" s="211">
        <f t="shared" si="48"/>
        <v>0.81781037192247252</v>
      </c>
      <c r="K117" s="208">
        <v>3562</v>
      </c>
      <c r="L117" s="208">
        <v>3299</v>
      </c>
      <c r="M117" s="211">
        <f t="shared" si="49"/>
        <v>0.37317967522262963</v>
      </c>
      <c r="N117" s="212">
        <v>0.45631565462464768</v>
      </c>
      <c r="X117" s="15"/>
      <c r="Y117" s="15"/>
      <c r="Z117" s="15"/>
      <c r="AA117" s="15"/>
    </row>
    <row r="118" spans="1:27" ht="12.75" customHeight="1" thickBot="1" x14ac:dyDescent="0.25">
      <c r="A118" s="771" t="s">
        <v>7</v>
      </c>
      <c r="B118" s="772"/>
      <c r="C118" s="772"/>
      <c r="D118" s="772"/>
      <c r="E118" s="772"/>
      <c r="F118" s="772"/>
      <c r="G118" s="772"/>
      <c r="H118" s="772"/>
      <c r="I118" s="772"/>
      <c r="J118" s="772"/>
      <c r="K118" s="772"/>
      <c r="L118" s="772"/>
      <c r="M118" s="772"/>
      <c r="N118" s="773"/>
      <c r="X118" s="15"/>
      <c r="Y118" s="15"/>
      <c r="Z118" s="15"/>
      <c r="AA118" s="15"/>
    </row>
    <row r="119" spans="1:27" ht="12.75" customHeight="1" x14ac:dyDescent="0.2">
      <c r="A119" s="177" t="s">
        <v>55</v>
      </c>
      <c r="B119" s="178"/>
      <c r="C119" s="179"/>
      <c r="D119" s="180">
        <v>228872</v>
      </c>
      <c r="E119" s="181">
        <v>106086</v>
      </c>
      <c r="F119" s="182">
        <f t="shared" ref="F119:F125" si="50">D119/E119</f>
        <v>2.1574194521426011</v>
      </c>
      <c r="G119" s="181">
        <v>187268</v>
      </c>
      <c r="H119" s="183">
        <v>95493</v>
      </c>
      <c r="I119" s="184">
        <f t="shared" ref="I119:I125" si="51">G119/D119</f>
        <v>0.81822153867664027</v>
      </c>
      <c r="J119" s="184">
        <f t="shared" ref="J119:J125" si="52">+H119/E119</f>
        <v>0.90014705050619304</v>
      </c>
      <c r="K119" s="181">
        <v>57239</v>
      </c>
      <c r="L119" s="181">
        <v>54716</v>
      </c>
      <c r="M119" s="184">
        <f t="shared" ref="M119:M125" si="53">K119/E119</f>
        <v>0.53955281564014101</v>
      </c>
      <c r="N119" s="185">
        <v>0.59940519200360232</v>
      </c>
      <c r="X119" s="15"/>
      <c r="Y119" s="15"/>
      <c r="Z119" s="15"/>
      <c r="AA119" s="15"/>
    </row>
    <row r="120" spans="1:27" ht="12.75" customHeight="1" x14ac:dyDescent="0.2">
      <c r="A120" s="763" t="s">
        <v>56</v>
      </c>
      <c r="B120" s="766" t="s">
        <v>57</v>
      </c>
      <c r="C120" s="767"/>
      <c r="D120" s="186">
        <v>195082</v>
      </c>
      <c r="E120" s="187">
        <v>82195</v>
      </c>
      <c r="F120" s="188">
        <f t="shared" si="50"/>
        <v>2.3734047083155909</v>
      </c>
      <c r="G120" s="187">
        <v>159639</v>
      </c>
      <c r="H120" s="189">
        <v>74830</v>
      </c>
      <c r="I120" s="190">
        <f t="shared" si="51"/>
        <v>0.81831742549286968</v>
      </c>
      <c r="J120" s="190">
        <f t="shared" si="52"/>
        <v>0.91039600948962829</v>
      </c>
      <c r="K120" s="187">
        <v>47613</v>
      </c>
      <c r="L120" s="187">
        <v>45543</v>
      </c>
      <c r="M120" s="190">
        <f t="shared" si="53"/>
        <v>0.57926881197153113</v>
      </c>
      <c r="N120" s="191">
        <v>0.63628223974341847</v>
      </c>
      <c r="X120" s="15"/>
      <c r="Y120" s="15"/>
      <c r="Z120" s="15"/>
      <c r="AA120" s="15"/>
    </row>
    <row r="121" spans="1:27" ht="12.75" customHeight="1" x14ac:dyDescent="0.2">
      <c r="A121" s="764"/>
      <c r="B121" s="768" t="s">
        <v>56</v>
      </c>
      <c r="C121" s="192" t="s">
        <v>58</v>
      </c>
      <c r="D121" s="193">
        <v>73983</v>
      </c>
      <c r="E121" s="194">
        <v>48434</v>
      </c>
      <c r="F121" s="195">
        <f t="shared" si="50"/>
        <v>1.5275013420324566</v>
      </c>
      <c r="G121" s="194">
        <v>61419</v>
      </c>
      <c r="H121" s="196">
        <v>42368</v>
      </c>
      <c r="I121" s="197">
        <f t="shared" si="51"/>
        <v>0.83017720287092978</v>
      </c>
      <c r="J121" s="197">
        <f t="shared" si="52"/>
        <v>0.87475740182516415</v>
      </c>
      <c r="K121" s="194">
        <v>22628</v>
      </c>
      <c r="L121" s="194">
        <v>18336</v>
      </c>
      <c r="M121" s="197">
        <f t="shared" si="53"/>
        <v>0.46719246810092085</v>
      </c>
      <c r="N121" s="198">
        <v>0.53408232628398788</v>
      </c>
      <c r="X121" s="15"/>
      <c r="Y121" s="15"/>
      <c r="Z121" s="15"/>
      <c r="AA121" s="15"/>
    </row>
    <row r="122" spans="1:27" ht="12.75" customHeight="1" x14ac:dyDescent="0.2">
      <c r="A122" s="764"/>
      <c r="B122" s="769"/>
      <c r="C122" s="199" t="s">
        <v>59</v>
      </c>
      <c r="D122" s="200">
        <v>121099</v>
      </c>
      <c r="E122" s="201">
        <v>61192</v>
      </c>
      <c r="F122" s="202">
        <f t="shared" si="50"/>
        <v>1.9790005229441756</v>
      </c>
      <c r="G122" s="201">
        <v>98220</v>
      </c>
      <c r="H122" s="203">
        <v>54558</v>
      </c>
      <c r="I122" s="204">
        <f t="shared" si="51"/>
        <v>0.81107193288136148</v>
      </c>
      <c r="J122" s="204">
        <f t="shared" si="52"/>
        <v>0.89158713557327751</v>
      </c>
      <c r="K122" s="201">
        <v>32640</v>
      </c>
      <c r="L122" s="201">
        <v>29115</v>
      </c>
      <c r="M122" s="204">
        <f t="shared" si="53"/>
        <v>0.5334030592234279</v>
      </c>
      <c r="N122" s="205">
        <v>0.59826239964808092</v>
      </c>
      <c r="X122" s="15"/>
      <c r="Y122" s="15"/>
      <c r="Z122" s="15"/>
      <c r="AA122" s="15"/>
    </row>
    <row r="123" spans="1:27" ht="12.75" customHeight="1" x14ac:dyDescent="0.2">
      <c r="A123" s="764"/>
      <c r="B123" s="766" t="s">
        <v>60</v>
      </c>
      <c r="C123" s="767"/>
      <c r="D123" s="186">
        <v>33790</v>
      </c>
      <c r="E123" s="187">
        <v>27807</v>
      </c>
      <c r="F123" s="188">
        <f t="shared" si="50"/>
        <v>1.2151616499442586</v>
      </c>
      <c r="G123" s="187">
        <v>27629</v>
      </c>
      <c r="H123" s="189">
        <v>23571</v>
      </c>
      <c r="I123" s="190">
        <f t="shared" si="51"/>
        <v>0.81766794909736606</v>
      </c>
      <c r="J123" s="190">
        <f t="shared" si="52"/>
        <v>0.84766425720142413</v>
      </c>
      <c r="K123" s="187">
        <v>10260</v>
      </c>
      <c r="L123" s="187">
        <v>9456</v>
      </c>
      <c r="M123" s="190">
        <f t="shared" si="53"/>
        <v>0.36897184162261298</v>
      </c>
      <c r="N123" s="191">
        <v>0.43528064146620848</v>
      </c>
      <c r="X123" s="15"/>
      <c r="Y123" s="15"/>
      <c r="Z123" s="15"/>
      <c r="AA123" s="15"/>
    </row>
    <row r="124" spans="1:27" ht="12.75" customHeight="1" x14ac:dyDescent="0.2">
      <c r="A124" s="764"/>
      <c r="B124" s="768" t="s">
        <v>56</v>
      </c>
      <c r="C124" s="192" t="s">
        <v>58</v>
      </c>
      <c r="D124" s="193">
        <v>24368</v>
      </c>
      <c r="E124" s="194">
        <v>20691</v>
      </c>
      <c r="F124" s="195">
        <f t="shared" si="50"/>
        <v>1.1777101155091585</v>
      </c>
      <c r="G124" s="194">
        <v>20114</v>
      </c>
      <c r="H124" s="196">
        <v>17619</v>
      </c>
      <c r="I124" s="197">
        <f t="shared" si="51"/>
        <v>0.82542678923177937</v>
      </c>
      <c r="J124" s="197">
        <f t="shared" si="52"/>
        <v>0.85152965057271279</v>
      </c>
      <c r="K124" s="194">
        <v>7117</v>
      </c>
      <c r="L124" s="194">
        <v>6506</v>
      </c>
      <c r="M124" s="197">
        <f t="shared" si="53"/>
        <v>0.34396597554492292</v>
      </c>
      <c r="N124" s="198">
        <v>0.40393892956467448</v>
      </c>
      <c r="X124" s="15"/>
      <c r="Y124" s="15"/>
      <c r="Z124" s="15"/>
      <c r="AA124" s="15"/>
    </row>
    <row r="125" spans="1:27" ht="12.75" customHeight="1" thickBot="1" x14ac:dyDescent="0.25">
      <c r="A125" s="765"/>
      <c r="B125" s="770"/>
      <c r="C125" s="206" t="s">
        <v>59</v>
      </c>
      <c r="D125" s="207">
        <v>9422</v>
      </c>
      <c r="E125" s="208">
        <v>8556</v>
      </c>
      <c r="F125" s="209">
        <f t="shared" si="50"/>
        <v>1.1012155212716221</v>
      </c>
      <c r="G125" s="208">
        <v>7514</v>
      </c>
      <c r="H125" s="210">
        <v>6942</v>
      </c>
      <c r="I125" s="211">
        <f t="shared" si="51"/>
        <v>0.797495223943961</v>
      </c>
      <c r="J125" s="211">
        <f t="shared" si="52"/>
        <v>0.81136044880785418</v>
      </c>
      <c r="K125" s="208">
        <v>3279</v>
      </c>
      <c r="L125" s="208">
        <v>2991</v>
      </c>
      <c r="M125" s="211">
        <f t="shared" si="53"/>
        <v>0.38323983169705472</v>
      </c>
      <c r="N125" s="212">
        <v>0.47234226447709593</v>
      </c>
      <c r="X125" s="15"/>
      <c r="Y125" s="15"/>
      <c r="Z125" s="15"/>
      <c r="AA125" s="15"/>
    </row>
    <row r="126" spans="1:27" ht="12.75" customHeight="1" thickBot="1" x14ac:dyDescent="0.25">
      <c r="A126" s="777" t="s">
        <v>8</v>
      </c>
      <c r="B126" s="778"/>
      <c r="C126" s="778"/>
      <c r="D126" s="778"/>
      <c r="E126" s="778"/>
      <c r="F126" s="778"/>
      <c r="G126" s="778"/>
      <c r="H126" s="778"/>
      <c r="I126" s="778"/>
      <c r="J126" s="778"/>
      <c r="K126" s="778"/>
      <c r="L126" s="778"/>
      <c r="M126" s="778"/>
      <c r="N126" s="779"/>
      <c r="X126" s="15"/>
      <c r="Y126" s="15"/>
      <c r="Z126" s="15"/>
      <c r="AA126" s="15"/>
    </row>
    <row r="127" spans="1:27" ht="12.75" customHeight="1" x14ac:dyDescent="0.2">
      <c r="A127" s="177" t="s">
        <v>55</v>
      </c>
      <c r="B127" s="178"/>
      <c r="C127" s="179"/>
      <c r="D127" s="180">
        <v>247058</v>
      </c>
      <c r="E127" s="181">
        <v>113958</v>
      </c>
      <c r="F127" s="182">
        <v>2.1679741659207776</v>
      </c>
      <c r="G127" s="181">
        <v>203997</v>
      </c>
      <c r="H127" s="183">
        <v>103516</v>
      </c>
      <c r="I127" s="184">
        <f>G127/D127</f>
        <v>0.82570489520679358</v>
      </c>
      <c r="J127" s="184">
        <f t="shared" ref="J127:J133" si="54">+H127/E127</f>
        <v>0.90836975025886735</v>
      </c>
      <c r="K127" s="181">
        <v>64782</v>
      </c>
      <c r="L127" s="181">
        <v>62175</v>
      </c>
      <c r="M127" s="184">
        <f>K127/E127</f>
        <v>0.56847259516664039</v>
      </c>
      <c r="N127" s="185">
        <v>0.62581629892963409</v>
      </c>
      <c r="X127" s="15"/>
      <c r="Y127" s="15"/>
      <c r="Z127" s="15"/>
      <c r="AA127" s="15"/>
    </row>
    <row r="128" spans="1:27" ht="12.75" customHeight="1" x14ac:dyDescent="0.2">
      <c r="A128" s="763" t="s">
        <v>56</v>
      </c>
      <c r="B128" s="766" t="s">
        <v>57</v>
      </c>
      <c r="C128" s="767"/>
      <c r="D128" s="186">
        <v>212314</v>
      </c>
      <c r="E128" s="187">
        <v>89428</v>
      </c>
      <c r="F128" s="188">
        <v>2.3741333810439684</v>
      </c>
      <c r="G128" s="187">
        <v>175319</v>
      </c>
      <c r="H128" s="189">
        <v>82139</v>
      </c>
      <c r="I128" s="190">
        <f t="shared" ref="I128:I133" si="55">G128/D128</f>
        <v>0.82575336529856724</v>
      </c>
      <c r="J128" s="190">
        <f t="shared" si="54"/>
        <v>0.9184930894127119</v>
      </c>
      <c r="K128" s="187">
        <v>54270</v>
      </c>
      <c r="L128" s="187">
        <v>51900</v>
      </c>
      <c r="M128" s="190">
        <f t="shared" ref="M128:M133" si="56">K128/E128</f>
        <v>0.60685691282372412</v>
      </c>
      <c r="N128" s="191">
        <v>0.66070928547949204</v>
      </c>
      <c r="S128" s="15"/>
      <c r="T128" s="15"/>
      <c r="U128" s="15"/>
      <c r="V128" s="15"/>
      <c r="W128" s="15"/>
      <c r="X128" s="15"/>
      <c r="Y128" s="15"/>
      <c r="Z128" s="15"/>
      <c r="AA128" s="15"/>
    </row>
    <row r="129" spans="1:27" ht="12.75" customHeight="1" x14ac:dyDescent="0.2">
      <c r="A129" s="764"/>
      <c r="B129" s="768" t="s">
        <v>56</v>
      </c>
      <c r="C129" s="192" t="s">
        <v>58</v>
      </c>
      <c r="D129" s="193">
        <v>119285</v>
      </c>
      <c r="E129" s="194">
        <v>67128</v>
      </c>
      <c r="F129" s="195">
        <v>1.7769783100941485</v>
      </c>
      <c r="G129" s="194">
        <v>98398</v>
      </c>
      <c r="H129" s="196">
        <v>60113</v>
      </c>
      <c r="I129" s="197">
        <f t="shared" si="55"/>
        <v>0.82489835268474665</v>
      </c>
      <c r="J129" s="197">
        <f t="shared" si="54"/>
        <v>0.89549815278274336</v>
      </c>
      <c r="K129" s="194">
        <v>36426</v>
      </c>
      <c r="L129" s="194">
        <v>30899</v>
      </c>
      <c r="M129" s="197">
        <f t="shared" si="56"/>
        <v>0.54263496603503758</v>
      </c>
      <c r="N129" s="198">
        <v>0.60595877763545325</v>
      </c>
      <c r="S129" s="15"/>
      <c r="T129" s="15"/>
      <c r="U129" s="15"/>
      <c r="V129" s="15"/>
      <c r="W129" s="15"/>
      <c r="X129" s="15"/>
      <c r="Y129" s="15"/>
      <c r="Z129" s="15"/>
      <c r="AA129" s="15"/>
    </row>
    <row r="130" spans="1:27" ht="12.75" customHeight="1" x14ac:dyDescent="0.2">
      <c r="A130" s="764"/>
      <c r="B130" s="769"/>
      <c r="C130" s="199" t="s">
        <v>59</v>
      </c>
      <c r="D130" s="200">
        <v>93029</v>
      </c>
      <c r="E130" s="201">
        <v>52015</v>
      </c>
      <c r="F130" s="202">
        <v>1.7885033163510526</v>
      </c>
      <c r="G130" s="201">
        <v>76921</v>
      </c>
      <c r="H130" s="203">
        <v>46346</v>
      </c>
      <c r="I130" s="204">
        <f t="shared" si="55"/>
        <v>0.82684969203151704</v>
      </c>
      <c r="J130" s="204">
        <f t="shared" si="54"/>
        <v>0.89101220801691816</v>
      </c>
      <c r="K130" s="201">
        <v>26312</v>
      </c>
      <c r="L130" s="201">
        <v>22262</v>
      </c>
      <c r="M130" s="204">
        <f t="shared" si="56"/>
        <v>0.50585408055368641</v>
      </c>
      <c r="N130" s="205">
        <v>0.56772968540974411</v>
      </c>
      <c r="S130" s="15"/>
      <c r="T130" s="15"/>
      <c r="U130" s="15"/>
      <c r="V130" s="15"/>
      <c r="W130" s="15"/>
      <c r="X130" s="15"/>
      <c r="Y130" s="15"/>
      <c r="Z130" s="15"/>
      <c r="AA130" s="15"/>
    </row>
    <row r="131" spans="1:27" ht="12.75" customHeight="1" x14ac:dyDescent="0.2">
      <c r="A131" s="764"/>
      <c r="B131" s="766" t="s">
        <v>60</v>
      </c>
      <c r="C131" s="767"/>
      <c r="D131" s="186">
        <v>34744</v>
      </c>
      <c r="E131" s="187">
        <v>28694</v>
      </c>
      <c r="F131" s="188">
        <v>1.2108454729211682</v>
      </c>
      <c r="G131" s="187">
        <v>28678</v>
      </c>
      <c r="H131" s="189">
        <v>24524</v>
      </c>
      <c r="I131" s="190">
        <f t="shared" si="55"/>
        <v>0.82540870366106378</v>
      </c>
      <c r="J131" s="190">
        <f t="shared" si="54"/>
        <v>0.8546734508956576</v>
      </c>
      <c r="K131" s="187">
        <v>11261</v>
      </c>
      <c r="L131" s="187">
        <v>10601</v>
      </c>
      <c r="M131" s="190">
        <f t="shared" si="56"/>
        <v>0.39245138356450826</v>
      </c>
      <c r="N131" s="191">
        <v>0.45918284129831999</v>
      </c>
      <c r="S131" s="15"/>
      <c r="T131" s="15"/>
      <c r="U131" s="15"/>
      <c r="V131" s="15"/>
      <c r="W131" s="15"/>
      <c r="X131" s="15"/>
      <c r="Y131" s="15"/>
      <c r="Z131" s="15"/>
      <c r="AA131" s="15"/>
    </row>
    <row r="132" spans="1:27" ht="12.75" customHeight="1" x14ac:dyDescent="0.2">
      <c r="A132" s="764"/>
      <c r="B132" s="768" t="s">
        <v>56</v>
      </c>
      <c r="C132" s="192" t="s">
        <v>58</v>
      </c>
      <c r="D132" s="193">
        <v>28751</v>
      </c>
      <c r="E132" s="194">
        <v>24288</v>
      </c>
      <c r="F132" s="195">
        <v>1.1837532938076416</v>
      </c>
      <c r="G132" s="194">
        <v>23896</v>
      </c>
      <c r="H132" s="196">
        <v>20757</v>
      </c>
      <c r="I132" s="197">
        <f t="shared" si="55"/>
        <v>0.83113630830231988</v>
      </c>
      <c r="J132" s="197">
        <f t="shared" si="54"/>
        <v>0.85461956521739135</v>
      </c>
      <c r="K132" s="194">
        <v>8994</v>
      </c>
      <c r="L132" s="194">
        <v>8380</v>
      </c>
      <c r="M132" s="197">
        <f t="shared" si="56"/>
        <v>0.37030632411067194</v>
      </c>
      <c r="N132" s="198">
        <v>0.43329960977019799</v>
      </c>
      <c r="S132" s="15"/>
      <c r="T132" s="15"/>
      <c r="U132" s="15"/>
      <c r="V132" s="15"/>
      <c r="W132" s="15"/>
      <c r="X132" s="15"/>
      <c r="Y132" s="15"/>
      <c r="Z132" s="15"/>
      <c r="AA132" s="15"/>
    </row>
    <row r="133" spans="1:27" ht="12.75" customHeight="1" thickBot="1" x14ac:dyDescent="0.25">
      <c r="A133" s="765"/>
      <c r="B133" s="770"/>
      <c r="C133" s="206" t="s">
        <v>59</v>
      </c>
      <c r="D133" s="207">
        <v>5993</v>
      </c>
      <c r="E133" s="208">
        <v>5595</v>
      </c>
      <c r="F133" s="209">
        <v>1.0711349419124219</v>
      </c>
      <c r="G133" s="208">
        <v>4782</v>
      </c>
      <c r="H133" s="210">
        <v>4546</v>
      </c>
      <c r="I133" s="211">
        <f t="shared" si="55"/>
        <v>0.7979309194059736</v>
      </c>
      <c r="J133" s="211">
        <f t="shared" si="54"/>
        <v>0.8125111706881144</v>
      </c>
      <c r="K133" s="208">
        <v>2388</v>
      </c>
      <c r="L133" s="208">
        <v>2253</v>
      </c>
      <c r="M133" s="211">
        <f t="shared" si="56"/>
        <v>0.42680965147453082</v>
      </c>
      <c r="N133" s="212">
        <v>0.52529696436427631</v>
      </c>
      <c r="S133" s="15"/>
      <c r="T133" s="15"/>
      <c r="U133" s="15"/>
      <c r="V133" s="15"/>
      <c r="W133" s="15"/>
      <c r="X133" s="15"/>
      <c r="Y133" s="15"/>
      <c r="Z133" s="15"/>
      <c r="AA133" s="15"/>
    </row>
    <row r="134" spans="1:27" ht="12.75" customHeight="1" thickBot="1" x14ac:dyDescent="0.25">
      <c r="A134" s="771" t="s">
        <v>9</v>
      </c>
      <c r="B134" s="772"/>
      <c r="C134" s="772"/>
      <c r="D134" s="772"/>
      <c r="E134" s="772"/>
      <c r="F134" s="772"/>
      <c r="G134" s="772"/>
      <c r="H134" s="772"/>
      <c r="I134" s="772"/>
      <c r="J134" s="772"/>
      <c r="K134" s="772"/>
      <c r="L134" s="772"/>
      <c r="M134" s="772"/>
      <c r="N134" s="780"/>
      <c r="S134" s="15"/>
      <c r="T134" s="15"/>
      <c r="U134" s="15"/>
      <c r="V134" s="15"/>
      <c r="W134" s="15"/>
      <c r="X134" s="15"/>
      <c r="Y134" s="15"/>
      <c r="Z134" s="15"/>
      <c r="AA134" s="15"/>
    </row>
    <row r="135" spans="1:27" ht="12.75" customHeight="1" x14ac:dyDescent="0.2">
      <c r="A135" s="177" t="s">
        <v>55</v>
      </c>
      <c r="B135" s="178"/>
      <c r="C135" s="179"/>
      <c r="D135" s="180">
        <v>276262</v>
      </c>
      <c r="E135" s="181">
        <v>125092</v>
      </c>
      <c r="F135" s="182">
        <v>2.2084705656636716</v>
      </c>
      <c r="G135" s="181">
        <v>233198</v>
      </c>
      <c r="H135" s="183">
        <v>114166</v>
      </c>
      <c r="I135" s="184">
        <v>0.8441189884964273</v>
      </c>
      <c r="J135" s="184">
        <v>0.91265628497425899</v>
      </c>
      <c r="K135" s="181">
        <v>68698</v>
      </c>
      <c r="L135" s="181">
        <v>65694</v>
      </c>
      <c r="M135" s="184">
        <v>0.54917980366450292</v>
      </c>
      <c r="N135" s="185">
        <v>0.60173782036683421</v>
      </c>
      <c r="S135" s="15"/>
      <c r="T135" s="15"/>
      <c r="U135" s="15"/>
      <c r="V135" s="15"/>
      <c r="W135" s="15"/>
      <c r="X135" s="15"/>
      <c r="Y135" s="15"/>
      <c r="Z135" s="15"/>
      <c r="AA135" s="15"/>
    </row>
    <row r="136" spans="1:27" ht="12.75" customHeight="1" x14ac:dyDescent="0.2">
      <c r="A136" s="763" t="s">
        <v>56</v>
      </c>
      <c r="B136" s="766" t="s">
        <v>57</v>
      </c>
      <c r="C136" s="767"/>
      <c r="D136" s="186">
        <v>229232</v>
      </c>
      <c r="E136" s="187">
        <v>92723</v>
      </c>
      <c r="F136" s="188">
        <v>2.4722237201125936</v>
      </c>
      <c r="G136" s="187">
        <v>193652</v>
      </c>
      <c r="H136" s="189">
        <v>85777</v>
      </c>
      <c r="I136" s="190">
        <v>0.84478606826272074</v>
      </c>
      <c r="J136" s="190">
        <v>0.92508870506778251</v>
      </c>
      <c r="K136" s="187">
        <v>55941</v>
      </c>
      <c r="L136" s="187">
        <v>53178</v>
      </c>
      <c r="M136" s="190">
        <v>0.60331309383863763</v>
      </c>
      <c r="N136" s="191">
        <v>0.65216783053732352</v>
      </c>
      <c r="S136" s="15"/>
      <c r="T136" s="15"/>
      <c r="U136" s="15"/>
      <c r="V136" s="15"/>
      <c r="W136" s="234"/>
      <c r="X136" s="234"/>
      <c r="Y136" s="15"/>
      <c r="Z136" s="15"/>
      <c r="AA136" s="15"/>
    </row>
    <row r="137" spans="1:27" ht="12.75" customHeight="1" x14ac:dyDescent="0.2">
      <c r="A137" s="764"/>
      <c r="B137" s="768" t="s">
        <v>56</v>
      </c>
      <c r="C137" s="192" t="s">
        <v>58</v>
      </c>
      <c r="D137" s="193">
        <v>154589</v>
      </c>
      <c r="E137" s="194">
        <v>76714</v>
      </c>
      <c r="F137" s="195">
        <v>2.0151341345777825</v>
      </c>
      <c r="G137" s="194">
        <v>130985</v>
      </c>
      <c r="H137" s="196">
        <v>70054</v>
      </c>
      <c r="I137" s="197">
        <v>0.84731125759271353</v>
      </c>
      <c r="J137" s="197">
        <v>0.91318403420496908</v>
      </c>
      <c r="K137" s="194">
        <v>45087</v>
      </c>
      <c r="L137" s="194">
        <v>40085</v>
      </c>
      <c r="M137" s="197">
        <v>0.58772844591599971</v>
      </c>
      <c r="N137" s="198">
        <v>0.64360350586690263</v>
      </c>
      <c r="S137" s="15"/>
      <c r="T137" s="15"/>
      <c r="U137" s="15"/>
      <c r="V137" s="15"/>
      <c r="W137" s="234"/>
      <c r="X137" s="234"/>
      <c r="Y137" s="235"/>
      <c r="Z137" s="235"/>
      <c r="AA137" s="235"/>
    </row>
    <row r="138" spans="1:27" ht="12.75" customHeight="1" x14ac:dyDescent="0.2">
      <c r="A138" s="764"/>
      <c r="B138" s="769"/>
      <c r="C138" s="199" t="s">
        <v>59</v>
      </c>
      <c r="D138" s="200">
        <v>74643</v>
      </c>
      <c r="E138" s="201">
        <v>41929</v>
      </c>
      <c r="F138" s="202">
        <v>1.7802237115123185</v>
      </c>
      <c r="G138" s="201">
        <v>62667</v>
      </c>
      <c r="H138" s="203">
        <v>37639</v>
      </c>
      <c r="I138" s="204">
        <v>0.83955628793054937</v>
      </c>
      <c r="J138" s="204">
        <v>0.89768418040020037</v>
      </c>
      <c r="K138" s="201">
        <v>17310</v>
      </c>
      <c r="L138" s="201">
        <v>14081</v>
      </c>
      <c r="M138" s="204">
        <v>0.41284075460898184</v>
      </c>
      <c r="N138" s="205">
        <v>0.45989532134222483</v>
      </c>
      <c r="S138" s="15"/>
      <c r="T138" s="15"/>
      <c r="U138" s="15"/>
      <c r="V138" s="15"/>
      <c r="W138" s="234"/>
      <c r="X138" s="234"/>
      <c r="Y138" s="15"/>
      <c r="Z138" s="15"/>
      <c r="AA138" s="15"/>
    </row>
    <row r="139" spans="1:27" ht="12.75" customHeight="1" x14ac:dyDescent="0.2">
      <c r="A139" s="764"/>
      <c r="B139" s="766" t="s">
        <v>60</v>
      </c>
      <c r="C139" s="767"/>
      <c r="D139" s="186">
        <v>47030</v>
      </c>
      <c r="E139" s="187">
        <v>37284</v>
      </c>
      <c r="F139" s="188">
        <v>1.2613989915245145</v>
      </c>
      <c r="G139" s="187">
        <v>39546</v>
      </c>
      <c r="H139" s="189">
        <v>32241</v>
      </c>
      <c r="I139" s="190">
        <v>0.84086753136295977</v>
      </c>
      <c r="J139" s="190">
        <v>0.86474090762793687</v>
      </c>
      <c r="K139" s="187">
        <v>13539</v>
      </c>
      <c r="L139" s="187">
        <v>12893</v>
      </c>
      <c r="M139" s="190">
        <v>0.36313163823624073</v>
      </c>
      <c r="N139" s="191">
        <v>0.41993114357495115</v>
      </c>
      <c r="S139" s="15"/>
      <c r="T139" s="15"/>
      <c r="U139" s="15"/>
      <c r="V139" s="15"/>
      <c r="W139" s="234"/>
      <c r="X139" s="234"/>
      <c r="Y139" s="15"/>
      <c r="Z139" s="15"/>
      <c r="AA139" s="15"/>
    </row>
    <row r="140" spans="1:27" ht="12.75" customHeight="1" x14ac:dyDescent="0.2">
      <c r="A140" s="764"/>
      <c r="B140" s="768" t="s">
        <v>56</v>
      </c>
      <c r="C140" s="192" t="s">
        <v>58</v>
      </c>
      <c r="D140" s="193">
        <v>40420</v>
      </c>
      <c r="E140" s="194">
        <v>32852</v>
      </c>
      <c r="F140" s="195">
        <v>1.2303664921465969</v>
      </c>
      <c r="G140" s="194">
        <v>33916</v>
      </c>
      <c r="H140" s="196">
        <v>28319</v>
      </c>
      <c r="I140" s="197">
        <v>0.83908955962394849</v>
      </c>
      <c r="J140" s="197">
        <v>0.86201753317910634</v>
      </c>
      <c r="K140" s="194">
        <v>11698</v>
      </c>
      <c r="L140" s="194">
        <v>11108</v>
      </c>
      <c r="M140" s="197">
        <v>0.35608182150249607</v>
      </c>
      <c r="N140" s="198">
        <v>0.41307955789399342</v>
      </c>
      <c r="S140" s="15"/>
      <c r="T140" s="15"/>
      <c r="U140" s="15"/>
      <c r="V140" s="15"/>
      <c r="W140" s="15"/>
      <c r="X140" s="15"/>
      <c r="Y140" s="15"/>
      <c r="Z140" s="15"/>
      <c r="AA140" s="15"/>
    </row>
    <row r="141" spans="1:27" ht="12.75" customHeight="1" thickBot="1" x14ac:dyDescent="0.25">
      <c r="A141" s="765"/>
      <c r="B141" s="770"/>
      <c r="C141" s="206" t="s">
        <v>59</v>
      </c>
      <c r="D141" s="207">
        <v>6610</v>
      </c>
      <c r="E141" s="208">
        <v>6020</v>
      </c>
      <c r="F141" s="209">
        <v>1.0980066445182723</v>
      </c>
      <c r="G141" s="208">
        <v>5630</v>
      </c>
      <c r="H141" s="210">
        <v>5142</v>
      </c>
      <c r="I141" s="211">
        <v>0.85173978819969742</v>
      </c>
      <c r="J141" s="211">
        <v>0.85415282392026581</v>
      </c>
      <c r="K141" s="208">
        <v>1990</v>
      </c>
      <c r="L141" s="208">
        <v>1829</v>
      </c>
      <c r="M141" s="211">
        <v>0.33056478405315615</v>
      </c>
      <c r="N141" s="212">
        <v>0.38700894593543367</v>
      </c>
      <c r="S141" s="15"/>
      <c r="T141" s="15"/>
      <c r="U141" s="15"/>
      <c r="V141" s="15"/>
      <c r="W141" s="15"/>
      <c r="X141" s="15"/>
      <c r="Y141" s="15"/>
      <c r="Z141" s="15"/>
      <c r="AA141" s="15"/>
    </row>
    <row r="142" spans="1:27" ht="12.75" customHeight="1" thickBot="1" x14ac:dyDescent="0.25">
      <c r="A142" s="771" t="s">
        <v>10</v>
      </c>
      <c r="B142" s="772"/>
      <c r="C142" s="772"/>
      <c r="D142" s="772"/>
      <c r="E142" s="772"/>
      <c r="F142" s="772"/>
      <c r="G142" s="772"/>
      <c r="H142" s="772"/>
      <c r="I142" s="772"/>
      <c r="J142" s="772"/>
      <c r="K142" s="772"/>
      <c r="L142" s="772"/>
      <c r="M142" s="772"/>
      <c r="N142" s="780"/>
      <c r="S142" s="15"/>
      <c r="T142" s="15"/>
      <c r="U142" s="15"/>
      <c r="V142" s="15"/>
      <c r="W142" s="15"/>
      <c r="X142" s="15"/>
      <c r="Y142" s="15"/>
      <c r="Z142" s="15"/>
      <c r="AA142" s="15"/>
    </row>
    <row r="143" spans="1:27" ht="12.75" customHeight="1" x14ac:dyDescent="0.2">
      <c r="A143" s="177" t="s">
        <v>55</v>
      </c>
      <c r="B143" s="178"/>
      <c r="C143" s="179"/>
      <c r="D143" s="180">
        <v>284645</v>
      </c>
      <c r="E143" s="181">
        <v>125054</v>
      </c>
      <c r="F143" s="182">
        <f>D143/E143</f>
        <v>2.2761766916691988</v>
      </c>
      <c r="G143" s="181">
        <v>239710</v>
      </c>
      <c r="H143" s="183">
        <v>113734</v>
      </c>
      <c r="I143" s="184">
        <f t="shared" ref="I143:I149" si="57">G143/D143</f>
        <v>0.84213669658697676</v>
      </c>
      <c r="J143" s="184">
        <f t="shared" ref="J143:J149" si="58">+H143/E143</f>
        <v>0.90947910502662854</v>
      </c>
      <c r="K143" s="181">
        <v>72277</v>
      </c>
      <c r="L143" s="181">
        <v>68773</v>
      </c>
      <c r="M143" s="184">
        <f t="shared" ref="M143:M149" si="59">+K143/E143</f>
        <v>0.57796631855038627</v>
      </c>
      <c r="N143" s="185">
        <f t="shared" ref="N143:N149" si="60">K143/H143</f>
        <v>0.63549158562962704</v>
      </c>
      <c r="S143" s="15"/>
      <c r="T143" s="15"/>
      <c r="U143" s="15"/>
      <c r="V143" s="15"/>
      <c r="W143" s="15"/>
      <c r="X143" s="15"/>
      <c r="Y143" s="15"/>
      <c r="Z143" s="15"/>
      <c r="AA143" s="15"/>
    </row>
    <row r="144" spans="1:27" ht="12.75" customHeight="1" x14ac:dyDescent="0.2">
      <c r="A144" s="763" t="s">
        <v>56</v>
      </c>
      <c r="B144" s="766" t="s">
        <v>57</v>
      </c>
      <c r="C144" s="767"/>
      <c r="D144" s="186">
        <v>235798</v>
      </c>
      <c r="E144" s="187">
        <v>92205</v>
      </c>
      <c r="F144" s="188">
        <f t="shared" ref="F144:F149" si="61">D144/E144</f>
        <v>2.557323355566401</v>
      </c>
      <c r="G144" s="187">
        <v>199797</v>
      </c>
      <c r="H144" s="189">
        <v>85482</v>
      </c>
      <c r="I144" s="190">
        <f t="shared" si="57"/>
        <v>0.84732270841991875</v>
      </c>
      <c r="J144" s="190">
        <f t="shared" si="58"/>
        <v>0.92708638360175699</v>
      </c>
      <c r="K144" s="187">
        <v>58338</v>
      </c>
      <c r="L144" s="187">
        <v>55264</v>
      </c>
      <c r="M144" s="190">
        <f t="shared" si="59"/>
        <v>0.63269887750122011</v>
      </c>
      <c r="N144" s="191">
        <f t="shared" si="60"/>
        <v>0.682459465150558</v>
      </c>
      <c r="S144" s="15"/>
      <c r="T144" s="15"/>
      <c r="U144" s="15"/>
      <c r="V144" s="15"/>
      <c r="W144" s="15"/>
      <c r="X144" s="15"/>
      <c r="Y144" s="15"/>
      <c r="Z144" s="15"/>
      <c r="AA144" s="15"/>
    </row>
    <row r="145" spans="1:27" ht="12.75" customHeight="1" x14ac:dyDescent="0.2">
      <c r="A145" s="764"/>
      <c r="B145" s="768" t="s">
        <v>56</v>
      </c>
      <c r="C145" s="192" t="s">
        <v>58</v>
      </c>
      <c r="D145" s="193">
        <v>171259</v>
      </c>
      <c r="E145" s="194">
        <v>78809</v>
      </c>
      <c r="F145" s="195">
        <f t="shared" si="61"/>
        <v>2.1730893679655878</v>
      </c>
      <c r="G145" s="194">
        <v>145242</v>
      </c>
      <c r="H145" s="196">
        <v>72618</v>
      </c>
      <c r="I145" s="197">
        <f t="shared" si="57"/>
        <v>0.8480838963207773</v>
      </c>
      <c r="J145" s="197">
        <f t="shared" si="58"/>
        <v>0.92144298240048728</v>
      </c>
      <c r="K145" s="194">
        <v>49294</v>
      </c>
      <c r="L145" s="194">
        <v>44228</v>
      </c>
      <c r="M145" s="197">
        <f t="shared" si="59"/>
        <v>0.62548693677118095</v>
      </c>
      <c r="N145" s="198">
        <f t="shared" si="60"/>
        <v>0.67881241565452088</v>
      </c>
      <c r="S145" s="15"/>
      <c r="T145" s="15"/>
      <c r="U145" s="15"/>
      <c r="V145" s="15"/>
      <c r="W145" s="15"/>
      <c r="X145" s="15"/>
      <c r="Y145" s="15"/>
      <c r="Z145" s="15"/>
      <c r="AA145" s="15"/>
    </row>
    <row r="146" spans="1:27" ht="12.75" customHeight="1" x14ac:dyDescent="0.2">
      <c r="A146" s="764"/>
      <c r="B146" s="769"/>
      <c r="C146" s="199" t="s">
        <v>59</v>
      </c>
      <c r="D146" s="200">
        <v>64539</v>
      </c>
      <c r="E146" s="201">
        <v>34586</v>
      </c>
      <c r="F146" s="202">
        <f t="shared" si="61"/>
        <v>1.8660440640721678</v>
      </c>
      <c r="G146" s="201">
        <v>54555</v>
      </c>
      <c r="H146" s="203">
        <v>30988</v>
      </c>
      <c r="I146" s="204">
        <f t="shared" si="57"/>
        <v>0.84530284014316925</v>
      </c>
      <c r="J146" s="204">
        <f t="shared" si="58"/>
        <v>0.89596946741456085</v>
      </c>
      <c r="K146" s="201">
        <v>14291</v>
      </c>
      <c r="L146" s="201">
        <v>11929</v>
      </c>
      <c r="M146" s="204">
        <f t="shared" si="59"/>
        <v>0.41320187359047011</v>
      </c>
      <c r="N146" s="205">
        <f t="shared" si="60"/>
        <v>0.46117852071769716</v>
      </c>
      <c r="S146" s="15"/>
      <c r="T146" s="15"/>
      <c r="U146" s="15"/>
      <c r="V146" s="15"/>
      <c r="W146" s="15"/>
      <c r="X146" s="15"/>
      <c r="Y146" s="15"/>
      <c r="Z146" s="15"/>
      <c r="AA146" s="15"/>
    </row>
    <row r="147" spans="1:27" ht="12.75" customHeight="1" x14ac:dyDescent="0.2">
      <c r="A147" s="764"/>
      <c r="B147" s="766" t="s">
        <v>60</v>
      </c>
      <c r="C147" s="767"/>
      <c r="D147" s="186">
        <v>48847</v>
      </c>
      <c r="E147" s="187">
        <v>38407</v>
      </c>
      <c r="F147" s="188">
        <f t="shared" si="61"/>
        <v>1.271825448485953</v>
      </c>
      <c r="G147" s="187">
        <v>39913</v>
      </c>
      <c r="H147" s="189">
        <v>32591</v>
      </c>
      <c r="I147" s="190">
        <f t="shared" si="57"/>
        <v>0.81710238090363785</v>
      </c>
      <c r="J147" s="190">
        <f t="shared" si="58"/>
        <v>0.84856927122659931</v>
      </c>
      <c r="K147" s="187">
        <v>14880</v>
      </c>
      <c r="L147" s="187">
        <v>13939</v>
      </c>
      <c r="M147" s="190">
        <f t="shared" si="59"/>
        <v>0.38742937485354234</v>
      </c>
      <c r="N147" s="191">
        <f t="shared" si="60"/>
        <v>0.45656776410665523</v>
      </c>
      <c r="S147" s="15"/>
      <c r="T147" s="15"/>
      <c r="U147" s="15"/>
      <c r="V147" s="15"/>
      <c r="W147" s="15"/>
      <c r="X147" s="15"/>
      <c r="Y147" s="15"/>
      <c r="Z147" s="15"/>
      <c r="AA147" s="15"/>
    </row>
    <row r="148" spans="1:27" ht="12.75" customHeight="1" x14ac:dyDescent="0.2">
      <c r="A148" s="764"/>
      <c r="B148" s="768" t="s">
        <v>56</v>
      </c>
      <c r="C148" s="192" t="s">
        <v>58</v>
      </c>
      <c r="D148" s="193">
        <v>44754</v>
      </c>
      <c r="E148" s="194">
        <v>35684</v>
      </c>
      <c r="F148" s="195">
        <f t="shared" si="61"/>
        <v>1.2541755408586481</v>
      </c>
      <c r="G148" s="194">
        <v>36475</v>
      </c>
      <c r="H148" s="196">
        <v>30144</v>
      </c>
      <c r="I148" s="197">
        <f t="shared" si="57"/>
        <v>0.81501094874201185</v>
      </c>
      <c r="J148" s="197">
        <f t="shared" si="58"/>
        <v>0.84474834659791498</v>
      </c>
      <c r="K148" s="194">
        <v>13776</v>
      </c>
      <c r="L148" s="194">
        <v>12847</v>
      </c>
      <c r="M148" s="197">
        <f t="shared" si="59"/>
        <v>0.38605537495796438</v>
      </c>
      <c r="N148" s="198">
        <f t="shared" si="60"/>
        <v>0.4570063694267516</v>
      </c>
      <c r="S148" s="15"/>
      <c r="T148" s="15"/>
      <c r="U148" s="15"/>
      <c r="V148" s="15"/>
      <c r="W148" s="15"/>
      <c r="X148" s="15"/>
      <c r="Y148" s="15"/>
      <c r="Z148" s="15"/>
      <c r="AA148" s="15"/>
    </row>
    <row r="149" spans="1:27" ht="12.75" customHeight="1" thickBot="1" x14ac:dyDescent="0.25">
      <c r="A149" s="765"/>
      <c r="B149" s="770"/>
      <c r="C149" s="206" t="s">
        <v>59</v>
      </c>
      <c r="D149" s="207">
        <v>4093</v>
      </c>
      <c r="E149" s="208">
        <v>3723</v>
      </c>
      <c r="F149" s="209">
        <f t="shared" si="61"/>
        <v>1.099382218640881</v>
      </c>
      <c r="G149" s="208">
        <v>3438</v>
      </c>
      <c r="H149" s="210">
        <v>3156</v>
      </c>
      <c r="I149" s="211">
        <f t="shared" si="57"/>
        <v>0.83997068165160027</v>
      </c>
      <c r="J149" s="211">
        <f t="shared" si="58"/>
        <v>0.84770346494762283</v>
      </c>
      <c r="K149" s="208">
        <v>1195</v>
      </c>
      <c r="L149" s="208">
        <v>1118</v>
      </c>
      <c r="M149" s="211">
        <f t="shared" si="59"/>
        <v>0.32097770615095356</v>
      </c>
      <c r="N149" s="212">
        <f t="shared" si="60"/>
        <v>0.37864385297845377</v>
      </c>
      <c r="S149" s="15"/>
      <c r="T149" s="15"/>
      <c r="U149" s="15"/>
      <c r="V149" s="15"/>
      <c r="W149" s="15"/>
      <c r="X149" s="15"/>
      <c r="Y149" s="15"/>
      <c r="Z149" s="15"/>
      <c r="AA149" s="15"/>
    </row>
    <row r="150" spans="1:27" ht="12.75" customHeight="1" thickBot="1" x14ac:dyDescent="0.25">
      <c r="A150" s="771" t="s">
        <v>11</v>
      </c>
      <c r="B150" s="772"/>
      <c r="C150" s="772"/>
      <c r="D150" s="772"/>
      <c r="E150" s="772"/>
      <c r="F150" s="772"/>
      <c r="G150" s="772"/>
      <c r="H150" s="772"/>
      <c r="I150" s="772"/>
      <c r="J150" s="772"/>
      <c r="K150" s="772"/>
      <c r="L150" s="772"/>
      <c r="M150" s="772"/>
      <c r="N150" s="773"/>
      <c r="O150" s="15" t="s">
        <v>65</v>
      </c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</row>
    <row r="151" spans="1:27" ht="12.75" customHeight="1" x14ac:dyDescent="0.2">
      <c r="A151" s="177" t="s">
        <v>55</v>
      </c>
      <c r="B151" s="178"/>
      <c r="C151" s="179"/>
      <c r="D151" s="180">
        <v>290519</v>
      </c>
      <c r="E151" s="181">
        <v>129910</v>
      </c>
      <c r="F151" s="182">
        <v>2.236309752905858</v>
      </c>
      <c r="G151" s="181">
        <v>245444</v>
      </c>
      <c r="H151" s="183">
        <v>119097</v>
      </c>
      <c r="I151" s="184">
        <v>0.84484663653668091</v>
      </c>
      <c r="J151" s="184">
        <v>0.91676545300592716</v>
      </c>
      <c r="K151" s="181">
        <v>79101</v>
      </c>
      <c r="L151" s="181">
        <v>75825</v>
      </c>
      <c r="M151" s="184">
        <v>0.6088907705334462</v>
      </c>
      <c r="N151" s="185">
        <v>0.66417290108063176</v>
      </c>
      <c r="O151" s="15" t="s">
        <v>61</v>
      </c>
      <c r="P151" s="15" t="s">
        <v>61</v>
      </c>
      <c r="Q151" s="15" t="s">
        <v>66</v>
      </c>
      <c r="R151" s="15" t="s">
        <v>67</v>
      </c>
      <c r="S151" s="15" t="s">
        <v>68</v>
      </c>
      <c r="T151" s="15" t="s">
        <v>64</v>
      </c>
      <c r="U151" s="15"/>
      <c r="V151" s="15"/>
      <c r="W151" s="15"/>
      <c r="X151" s="15"/>
      <c r="Y151" s="15"/>
      <c r="Z151" s="15"/>
      <c r="AA151" s="15"/>
    </row>
    <row r="152" spans="1:27" ht="12.75" customHeight="1" x14ac:dyDescent="0.2">
      <c r="A152" s="763" t="s">
        <v>56</v>
      </c>
      <c r="B152" s="766" t="s">
        <v>57</v>
      </c>
      <c r="C152" s="767"/>
      <c r="D152" s="186">
        <v>237872</v>
      </c>
      <c r="E152" s="187">
        <v>94048</v>
      </c>
      <c r="F152" s="188">
        <v>2.5292616536236814</v>
      </c>
      <c r="G152" s="187">
        <v>201387</v>
      </c>
      <c r="H152" s="189">
        <v>87392</v>
      </c>
      <c r="I152" s="190">
        <v>0.84661919015268716</v>
      </c>
      <c r="J152" s="190">
        <v>0.92922762844504936</v>
      </c>
      <c r="K152" s="187">
        <v>62367</v>
      </c>
      <c r="L152" s="187">
        <v>59542</v>
      </c>
      <c r="M152" s="190">
        <v>0.66314009867301804</v>
      </c>
      <c r="N152" s="191">
        <v>0.713646558037349</v>
      </c>
      <c r="O152" s="15" t="s">
        <v>69</v>
      </c>
      <c r="P152" s="15" t="s">
        <v>70</v>
      </c>
      <c r="Q152" s="15">
        <v>16314</v>
      </c>
      <c r="R152" s="15">
        <v>10.747956017313737</v>
      </c>
      <c r="S152" s="15">
        <v>10.747956017313737</v>
      </c>
      <c r="T152" s="15">
        <v>10.747956017313737</v>
      </c>
      <c r="U152" s="15"/>
      <c r="V152" s="15"/>
      <c r="W152" s="15"/>
      <c r="X152" s="15"/>
      <c r="Y152" s="15"/>
      <c r="Z152" s="15"/>
      <c r="AA152" s="15"/>
    </row>
    <row r="153" spans="1:27" ht="12.75" customHeight="1" x14ac:dyDescent="0.2">
      <c r="A153" s="764"/>
      <c r="B153" s="768" t="s">
        <v>56</v>
      </c>
      <c r="C153" s="192" t="s">
        <v>58</v>
      </c>
      <c r="D153" s="193">
        <v>184968</v>
      </c>
      <c r="E153" s="194">
        <v>84201</v>
      </c>
      <c r="F153" s="195">
        <v>2.1967435066091854</v>
      </c>
      <c r="G153" s="194">
        <v>156529</v>
      </c>
      <c r="H153" s="196">
        <v>77730</v>
      </c>
      <c r="I153" s="197">
        <v>0.84624908092210549</v>
      </c>
      <c r="J153" s="197">
        <v>0.92314818113799124</v>
      </c>
      <c r="K153" s="194">
        <v>55703</v>
      </c>
      <c r="L153" s="194">
        <v>50650</v>
      </c>
      <c r="M153" s="197">
        <v>0.66154796261327065</v>
      </c>
      <c r="N153" s="198">
        <v>0.71662163900681852</v>
      </c>
      <c r="O153" s="15"/>
      <c r="P153" s="15" t="s">
        <v>71</v>
      </c>
      <c r="Q153" s="15">
        <v>135473</v>
      </c>
      <c r="R153" s="15">
        <v>89.25204398268626</v>
      </c>
      <c r="S153" s="15">
        <v>89.25204398268626</v>
      </c>
      <c r="T153" s="15">
        <v>100</v>
      </c>
      <c r="U153" s="15" t="s">
        <v>64</v>
      </c>
      <c r="V153" s="15"/>
      <c r="W153" s="15"/>
      <c r="X153" s="15"/>
      <c r="Y153" s="15"/>
      <c r="Z153" s="15"/>
      <c r="AA153" s="15"/>
    </row>
    <row r="154" spans="1:27" ht="12.75" customHeight="1" x14ac:dyDescent="0.2">
      <c r="A154" s="764"/>
      <c r="B154" s="769"/>
      <c r="C154" s="199" t="s">
        <v>59</v>
      </c>
      <c r="D154" s="200">
        <v>52904</v>
      </c>
      <c r="E154" s="201">
        <v>28862</v>
      </c>
      <c r="F154" s="202">
        <v>1.832998406208856</v>
      </c>
      <c r="G154" s="201">
        <v>44858</v>
      </c>
      <c r="H154" s="203">
        <v>26012</v>
      </c>
      <c r="I154" s="204">
        <v>0.84791320127022529</v>
      </c>
      <c r="J154" s="204">
        <v>0.90125424433511192</v>
      </c>
      <c r="K154" s="201">
        <v>11727</v>
      </c>
      <c r="L154" s="201">
        <v>9740</v>
      </c>
      <c r="M154" s="204">
        <v>0.40631279883583954</v>
      </c>
      <c r="N154" s="205">
        <v>0.45083038597570352</v>
      </c>
      <c r="O154" s="15"/>
      <c r="P154" s="15" t="s">
        <v>72</v>
      </c>
      <c r="Q154" s="15">
        <v>151787</v>
      </c>
      <c r="R154" s="15">
        <v>100</v>
      </c>
      <c r="S154" s="15">
        <v>100</v>
      </c>
      <c r="T154" s="15"/>
      <c r="U154" s="15">
        <v>23.883733146559273</v>
      </c>
      <c r="V154" s="15"/>
      <c r="W154" s="15"/>
      <c r="X154" s="15"/>
      <c r="Y154" s="15"/>
      <c r="Z154" s="15"/>
      <c r="AA154" s="15"/>
    </row>
    <row r="155" spans="1:27" ht="12.75" customHeight="1" x14ac:dyDescent="0.2">
      <c r="A155" s="764"/>
      <c r="B155" s="766" t="s">
        <v>60</v>
      </c>
      <c r="C155" s="767"/>
      <c r="D155" s="186">
        <v>52647</v>
      </c>
      <c r="E155" s="187">
        <v>41827</v>
      </c>
      <c r="F155" s="188">
        <v>1.2586845817295049</v>
      </c>
      <c r="G155" s="187">
        <v>44057</v>
      </c>
      <c r="H155" s="189">
        <v>36361</v>
      </c>
      <c r="I155" s="190">
        <v>0.8368378065226888</v>
      </c>
      <c r="J155" s="190">
        <v>0.86931886102278433</v>
      </c>
      <c r="K155" s="187">
        <v>17917</v>
      </c>
      <c r="L155" s="187">
        <v>16794</v>
      </c>
      <c r="M155" s="190">
        <v>0.42835967198221242</v>
      </c>
      <c r="N155" s="191">
        <v>0.49275322460878412</v>
      </c>
      <c r="O155" s="15"/>
      <c r="P155" s="15"/>
      <c r="Q155" s="15"/>
      <c r="R155" s="15"/>
      <c r="S155" s="15"/>
      <c r="T155" s="15"/>
      <c r="U155" s="15">
        <v>100</v>
      </c>
      <c r="V155" s="15"/>
      <c r="W155" s="15"/>
      <c r="X155" s="15"/>
      <c r="Y155" s="15"/>
      <c r="Z155" s="15"/>
      <c r="AA155" s="15"/>
    </row>
    <row r="156" spans="1:27" ht="12.75" customHeight="1" x14ac:dyDescent="0.2">
      <c r="A156" s="764"/>
      <c r="B156" s="768" t="s">
        <v>56</v>
      </c>
      <c r="C156" s="192" t="s">
        <v>58</v>
      </c>
      <c r="D156" s="193">
        <v>48012</v>
      </c>
      <c r="E156" s="194">
        <v>38922</v>
      </c>
      <c r="F156" s="195">
        <v>1.2335440110991214</v>
      </c>
      <c r="G156" s="194">
        <v>40139</v>
      </c>
      <c r="H156" s="196">
        <v>33690</v>
      </c>
      <c r="I156" s="197">
        <v>0.83602016162626014</v>
      </c>
      <c r="J156" s="197">
        <v>0.86557730846308001</v>
      </c>
      <c r="K156" s="194">
        <v>16829</v>
      </c>
      <c r="L156" s="194">
        <v>15718</v>
      </c>
      <c r="M156" s="197">
        <v>0.43237757566414881</v>
      </c>
      <c r="N156" s="198">
        <v>0.49952508162659542</v>
      </c>
      <c r="P156" s="214"/>
      <c r="Q156" s="214"/>
      <c r="R156" s="214"/>
      <c r="S156" s="214"/>
      <c r="T156" s="214"/>
      <c r="U156" s="15"/>
      <c r="V156" s="15"/>
      <c r="W156" s="15"/>
      <c r="X156" s="15"/>
      <c r="Y156" s="15"/>
      <c r="Z156" s="15"/>
      <c r="AA156" s="15"/>
    </row>
    <row r="157" spans="1:27" ht="12.75" customHeight="1" thickBot="1" x14ac:dyDescent="0.25">
      <c r="A157" s="765"/>
      <c r="B157" s="770"/>
      <c r="C157" s="206" t="s">
        <v>59</v>
      </c>
      <c r="D157" s="207">
        <v>4635</v>
      </c>
      <c r="E157" s="208">
        <v>4123</v>
      </c>
      <c r="F157" s="209">
        <v>1.1241814212951735</v>
      </c>
      <c r="G157" s="208">
        <v>3918</v>
      </c>
      <c r="H157" s="210">
        <v>3544</v>
      </c>
      <c r="I157" s="211">
        <v>0.84530744336569574</v>
      </c>
      <c r="J157" s="211">
        <v>0.85956827552752846</v>
      </c>
      <c r="K157" s="208">
        <v>1174</v>
      </c>
      <c r="L157" s="208">
        <v>1098</v>
      </c>
      <c r="M157" s="211">
        <v>0.28474411836041719</v>
      </c>
      <c r="N157" s="212">
        <v>0.33126410835214448</v>
      </c>
      <c r="S157" s="15"/>
      <c r="T157" s="15"/>
      <c r="U157" s="15"/>
      <c r="V157" s="15"/>
      <c r="W157" s="15"/>
      <c r="X157" s="15"/>
      <c r="Y157" s="15"/>
      <c r="Z157" s="15"/>
      <c r="AA157" s="15"/>
    </row>
    <row r="158" spans="1:27" ht="12.75" customHeight="1" thickBot="1" x14ac:dyDescent="0.25">
      <c r="A158" s="771" t="s">
        <v>12</v>
      </c>
      <c r="B158" s="772"/>
      <c r="C158" s="772"/>
      <c r="D158" s="772"/>
      <c r="E158" s="772"/>
      <c r="F158" s="772"/>
      <c r="G158" s="772"/>
      <c r="H158" s="772"/>
      <c r="I158" s="772"/>
      <c r="J158" s="772"/>
      <c r="K158" s="772"/>
      <c r="L158" s="772"/>
      <c r="M158" s="772"/>
      <c r="N158" s="780"/>
      <c r="S158" s="15"/>
      <c r="T158" s="15"/>
      <c r="U158" s="15"/>
      <c r="V158" s="15"/>
      <c r="W158" s="15"/>
      <c r="X158" s="15"/>
      <c r="Y158" s="15"/>
      <c r="Z158" s="15"/>
      <c r="AA158" s="15"/>
    </row>
    <row r="159" spans="1:27" ht="12.75" customHeight="1" x14ac:dyDescent="0.2">
      <c r="A159" s="177" t="s">
        <v>55</v>
      </c>
      <c r="B159" s="178"/>
      <c r="C159" s="179"/>
      <c r="D159" s="180">
        <v>306195</v>
      </c>
      <c r="E159" s="181">
        <v>135473</v>
      </c>
      <c r="F159" s="182">
        <v>2.2601920677921061</v>
      </c>
      <c r="G159" s="181">
        <v>258371</v>
      </c>
      <c r="H159" s="183">
        <v>123631</v>
      </c>
      <c r="I159" s="184">
        <v>0.84381194990120678</v>
      </c>
      <c r="J159" s="184">
        <v>0.91258774811216992</v>
      </c>
      <c r="K159" s="181">
        <v>83559</v>
      </c>
      <c r="L159" s="181">
        <v>79378</v>
      </c>
      <c r="M159" s="184">
        <v>0.61679449041506429</v>
      </c>
      <c r="N159" s="185">
        <v>0.67587417395313476</v>
      </c>
      <c r="S159" s="15"/>
      <c r="T159" s="15"/>
      <c r="U159" s="15"/>
      <c r="V159" s="15"/>
      <c r="W159" s="15"/>
      <c r="X159" s="15"/>
      <c r="Y159" s="15"/>
      <c r="Z159" s="15"/>
      <c r="AA159" s="15"/>
    </row>
    <row r="160" spans="1:27" ht="12.75" customHeight="1" x14ac:dyDescent="0.2">
      <c r="A160" s="763" t="s">
        <v>56</v>
      </c>
      <c r="B160" s="766" t="s">
        <v>57</v>
      </c>
      <c r="C160" s="767"/>
      <c r="D160" s="186">
        <v>246585</v>
      </c>
      <c r="E160" s="187">
        <v>95849</v>
      </c>
      <c r="F160" s="188">
        <v>2.5726402988033259</v>
      </c>
      <c r="G160" s="187">
        <v>208968</v>
      </c>
      <c r="H160" s="189">
        <v>89065</v>
      </c>
      <c r="I160" s="190">
        <v>0.84744814161445348</v>
      </c>
      <c r="J160" s="190">
        <v>0.92922200544606626</v>
      </c>
      <c r="K160" s="187">
        <v>64506</v>
      </c>
      <c r="L160" s="187">
        <v>60858</v>
      </c>
      <c r="M160" s="190">
        <v>0.67299606672996071</v>
      </c>
      <c r="N160" s="191">
        <v>0.72425756469993829</v>
      </c>
      <c r="S160" s="15"/>
      <c r="T160" s="15"/>
      <c r="U160" s="15"/>
      <c r="V160" s="15"/>
      <c r="W160" s="15"/>
      <c r="X160" s="15"/>
      <c r="Y160" s="15"/>
      <c r="Z160" s="15"/>
      <c r="AA160" s="15"/>
    </row>
    <row r="161" spans="1:27" ht="12.75" customHeight="1" x14ac:dyDescent="0.2">
      <c r="A161" s="764"/>
      <c r="B161" s="768" t="s">
        <v>56</v>
      </c>
      <c r="C161" s="192" t="s">
        <v>58</v>
      </c>
      <c r="D161" s="193">
        <v>203938</v>
      </c>
      <c r="E161" s="194">
        <v>88678</v>
      </c>
      <c r="F161" s="195">
        <v>2.2997586774622794</v>
      </c>
      <c r="G161" s="194">
        <v>172898</v>
      </c>
      <c r="H161" s="196">
        <v>82241</v>
      </c>
      <c r="I161" s="197">
        <v>0.84779687944375248</v>
      </c>
      <c r="J161" s="197">
        <v>0.92741153386409259</v>
      </c>
      <c r="K161" s="194">
        <v>60430</v>
      </c>
      <c r="L161" s="194">
        <v>54775</v>
      </c>
      <c r="M161" s="197">
        <v>0.68145425020861994</v>
      </c>
      <c r="N161" s="198">
        <v>0.73479164893422988</v>
      </c>
      <c r="X161" s="15"/>
      <c r="Y161" s="15"/>
      <c r="Z161" s="15"/>
      <c r="AA161" s="15"/>
    </row>
    <row r="162" spans="1:27" ht="12.75" customHeight="1" x14ac:dyDescent="0.2">
      <c r="A162" s="764"/>
      <c r="B162" s="769"/>
      <c r="C162" s="199" t="s">
        <v>59</v>
      </c>
      <c r="D162" s="200">
        <v>42647</v>
      </c>
      <c r="E162" s="201">
        <v>23151</v>
      </c>
      <c r="F162" s="202">
        <v>1.8421234503909119</v>
      </c>
      <c r="G162" s="201">
        <v>36070</v>
      </c>
      <c r="H162" s="203">
        <v>20645</v>
      </c>
      <c r="I162" s="204">
        <v>0.84578047693858893</v>
      </c>
      <c r="J162" s="204">
        <v>0.89175413589045827</v>
      </c>
      <c r="K162" s="201">
        <v>8152</v>
      </c>
      <c r="L162" s="201">
        <v>6771</v>
      </c>
      <c r="M162" s="204">
        <v>0.35212301844412769</v>
      </c>
      <c r="N162" s="205">
        <v>0.39486558488738194</v>
      </c>
      <c r="X162" s="15"/>
      <c r="Y162" s="15"/>
      <c r="Z162" s="15"/>
      <c r="AA162" s="15"/>
    </row>
    <row r="163" spans="1:27" ht="12.75" customHeight="1" x14ac:dyDescent="0.2">
      <c r="A163" s="764"/>
      <c r="B163" s="766" t="s">
        <v>60</v>
      </c>
      <c r="C163" s="767"/>
      <c r="D163" s="186">
        <v>59610</v>
      </c>
      <c r="E163" s="187">
        <v>46167</v>
      </c>
      <c r="F163" s="188">
        <v>1.291182013126259</v>
      </c>
      <c r="G163" s="187">
        <v>49403</v>
      </c>
      <c r="H163" s="189">
        <v>39732</v>
      </c>
      <c r="I163" s="190">
        <v>0.82877034054688814</v>
      </c>
      <c r="J163" s="190">
        <v>0.86061472480343104</v>
      </c>
      <c r="K163" s="187">
        <v>20402</v>
      </c>
      <c r="L163" s="187">
        <v>19096</v>
      </c>
      <c r="M163" s="190">
        <v>0.44191738687807308</v>
      </c>
      <c r="N163" s="191">
        <v>0.51349038558340887</v>
      </c>
      <c r="X163" s="15"/>
      <c r="Y163" s="15"/>
      <c r="Z163" s="15"/>
      <c r="AA163" s="15"/>
    </row>
    <row r="164" spans="1:27" ht="12.75" customHeight="1" x14ac:dyDescent="0.2">
      <c r="A164" s="764"/>
      <c r="B164" s="768" t="s">
        <v>56</v>
      </c>
      <c r="C164" s="192" t="s">
        <v>58</v>
      </c>
      <c r="D164" s="193">
        <v>56609</v>
      </c>
      <c r="E164" s="194">
        <v>44316</v>
      </c>
      <c r="F164" s="195">
        <v>1.2773941691488402</v>
      </c>
      <c r="G164" s="194">
        <v>46850</v>
      </c>
      <c r="H164" s="196">
        <v>38041</v>
      </c>
      <c r="I164" s="197">
        <v>0.82760691762793903</v>
      </c>
      <c r="J164" s="197">
        <v>0.85840328549508083</v>
      </c>
      <c r="K164" s="194">
        <v>19527</v>
      </c>
      <c r="L164" s="194">
        <v>18272</v>
      </c>
      <c r="M164" s="197">
        <v>0.44063092336853504</v>
      </c>
      <c r="N164" s="198">
        <v>0.51331458163560373</v>
      </c>
      <c r="X164" s="15"/>
      <c r="Y164" s="15"/>
      <c r="Z164" s="15"/>
      <c r="AA164" s="15"/>
    </row>
    <row r="165" spans="1:27" ht="12.75" customHeight="1" thickBot="1" x14ac:dyDescent="0.25">
      <c r="A165" s="765"/>
      <c r="B165" s="770"/>
      <c r="C165" s="206" t="s">
        <v>59</v>
      </c>
      <c r="D165" s="207">
        <v>3001</v>
      </c>
      <c r="E165" s="208">
        <v>2683</v>
      </c>
      <c r="F165" s="209">
        <v>1.1185240402534475</v>
      </c>
      <c r="G165" s="208">
        <v>2553</v>
      </c>
      <c r="H165" s="210">
        <v>2327</v>
      </c>
      <c r="I165" s="211">
        <v>0.85071642785738089</v>
      </c>
      <c r="J165" s="211">
        <v>0.86731270965337304</v>
      </c>
      <c r="K165" s="208">
        <v>955</v>
      </c>
      <c r="L165" s="208">
        <v>855</v>
      </c>
      <c r="M165" s="211">
        <v>0.35594483786805814</v>
      </c>
      <c r="N165" s="212">
        <v>0.41039965620971208</v>
      </c>
      <c r="X165" s="15"/>
      <c r="Y165" s="15"/>
      <c r="Z165" s="15"/>
      <c r="AA165" s="15"/>
    </row>
    <row r="166" spans="1:27" ht="12.75" customHeight="1" thickBot="1" x14ac:dyDescent="0.25">
      <c r="A166" s="771" t="s">
        <v>13</v>
      </c>
      <c r="B166" s="772"/>
      <c r="C166" s="772"/>
      <c r="D166" s="772"/>
      <c r="E166" s="772"/>
      <c r="F166" s="772"/>
      <c r="G166" s="772"/>
      <c r="H166" s="772"/>
      <c r="I166" s="772"/>
      <c r="J166" s="772"/>
      <c r="K166" s="772"/>
      <c r="L166" s="772"/>
      <c r="M166" s="772"/>
      <c r="N166" s="780"/>
      <c r="X166" s="15"/>
      <c r="Y166" s="15"/>
      <c r="Z166" s="15"/>
      <c r="AA166" s="15"/>
    </row>
    <row r="167" spans="1:27" ht="12.75" customHeight="1" x14ac:dyDescent="0.2">
      <c r="A167" s="215" t="s">
        <v>55</v>
      </c>
      <c r="B167" s="179"/>
      <c r="C167" s="179"/>
      <c r="D167" s="180">
        <v>300856</v>
      </c>
      <c r="E167" s="216">
        <v>134261</v>
      </c>
      <c r="F167" s="182">
        <f>D167/E167</f>
        <v>2.2408294292460207</v>
      </c>
      <c r="G167" s="183">
        <v>255963</v>
      </c>
      <c r="H167" s="183">
        <v>123164</v>
      </c>
      <c r="I167" s="184">
        <f t="shared" ref="I167:I173" si="62">G167/D167</f>
        <v>0.85078243412130716</v>
      </c>
      <c r="J167" s="184">
        <f t="shared" ref="J167:J173" si="63">+H167/E167</f>
        <v>0.91734755439032933</v>
      </c>
      <c r="K167" s="183">
        <v>88702</v>
      </c>
      <c r="L167" s="183">
        <v>84057</v>
      </c>
      <c r="M167" s="184">
        <f t="shared" ref="M167:M173" si="64">+K167/E167</f>
        <v>0.66066839960971535</v>
      </c>
      <c r="N167" s="185">
        <f t="shared" ref="N167:N173" si="65">K167/H167</f>
        <v>0.72019421259458938</v>
      </c>
      <c r="X167" s="15"/>
      <c r="Y167" s="15"/>
      <c r="Z167" s="15"/>
      <c r="AA167" s="15"/>
    </row>
    <row r="168" spans="1:27" ht="12.75" customHeight="1" x14ac:dyDescent="0.2">
      <c r="A168" s="763" t="s">
        <v>56</v>
      </c>
      <c r="B168" s="766" t="s">
        <v>57</v>
      </c>
      <c r="C168" s="767"/>
      <c r="D168" s="186">
        <v>241976</v>
      </c>
      <c r="E168" s="217">
        <v>94854</v>
      </c>
      <c r="F168" s="188">
        <f t="shared" ref="F168:F173" si="66">D168/E168</f>
        <v>2.551036329516942</v>
      </c>
      <c r="G168" s="189">
        <v>206654</v>
      </c>
      <c r="H168" s="189">
        <v>88461</v>
      </c>
      <c r="I168" s="190">
        <f t="shared" si="62"/>
        <v>0.85402684563758391</v>
      </c>
      <c r="J168" s="190">
        <f t="shared" si="63"/>
        <v>0.93260168258586884</v>
      </c>
      <c r="K168" s="189">
        <v>67652</v>
      </c>
      <c r="L168" s="189">
        <v>63771</v>
      </c>
      <c r="M168" s="190">
        <f t="shared" si="64"/>
        <v>0.71322242604423636</v>
      </c>
      <c r="N168" s="191">
        <f t="shared" si="65"/>
        <v>0.76476639423022574</v>
      </c>
      <c r="X168" s="15"/>
      <c r="Y168" s="15"/>
      <c r="Z168" s="15"/>
      <c r="AA168" s="15"/>
    </row>
    <row r="169" spans="1:27" ht="12.75" customHeight="1" x14ac:dyDescent="0.2">
      <c r="A169" s="764"/>
      <c r="B169" s="768" t="s">
        <v>56</v>
      </c>
      <c r="C169" s="192" t="s">
        <v>58</v>
      </c>
      <c r="D169" s="193">
        <v>204269</v>
      </c>
      <c r="E169" s="218">
        <v>88451</v>
      </c>
      <c r="F169" s="195">
        <f t="shared" si="66"/>
        <v>2.3094029462640333</v>
      </c>
      <c r="G169" s="196">
        <v>175188</v>
      </c>
      <c r="H169" s="196">
        <v>72752</v>
      </c>
      <c r="I169" s="197">
        <f t="shared" si="62"/>
        <v>0.85763380640234199</v>
      </c>
      <c r="J169" s="197">
        <f t="shared" si="63"/>
        <v>0.82251189924364898</v>
      </c>
      <c r="K169" s="196">
        <v>64183</v>
      </c>
      <c r="L169" s="196">
        <v>58320</v>
      </c>
      <c r="M169" s="197">
        <f t="shared" si="64"/>
        <v>0.72563340154435785</v>
      </c>
      <c r="N169" s="198">
        <f t="shared" si="65"/>
        <v>0.88221629645920385</v>
      </c>
      <c r="X169" s="15"/>
      <c r="Y169" s="15"/>
      <c r="Z169" s="15"/>
      <c r="AA169" s="15"/>
    </row>
    <row r="170" spans="1:27" ht="12.75" customHeight="1" x14ac:dyDescent="0.2">
      <c r="A170" s="764"/>
      <c r="B170" s="775"/>
      <c r="C170" s="199" t="s">
        <v>59</v>
      </c>
      <c r="D170" s="200">
        <v>37707</v>
      </c>
      <c r="E170" s="219">
        <v>20124</v>
      </c>
      <c r="F170" s="202">
        <f t="shared" si="66"/>
        <v>1.8737328562909958</v>
      </c>
      <c r="G170" s="203">
        <v>31466</v>
      </c>
      <c r="H170" s="203">
        <v>15709</v>
      </c>
      <c r="I170" s="204">
        <f t="shared" si="62"/>
        <v>0.83448696528496036</v>
      </c>
      <c r="J170" s="204">
        <f t="shared" si="63"/>
        <v>0.78061021665672825</v>
      </c>
      <c r="K170" s="203">
        <v>7198</v>
      </c>
      <c r="L170" s="203">
        <v>6123</v>
      </c>
      <c r="M170" s="204">
        <f t="shared" si="64"/>
        <v>0.3576823693102763</v>
      </c>
      <c r="N170" s="205">
        <f t="shared" si="65"/>
        <v>0.45820867018906358</v>
      </c>
      <c r="X170" s="15"/>
      <c r="Y170" s="15"/>
      <c r="Z170" s="15"/>
      <c r="AA170" s="15"/>
    </row>
    <row r="171" spans="1:27" ht="12.75" customHeight="1" x14ac:dyDescent="0.2">
      <c r="A171" s="764"/>
      <c r="B171" s="766" t="s">
        <v>60</v>
      </c>
      <c r="C171" s="767"/>
      <c r="D171" s="186">
        <v>58880</v>
      </c>
      <c r="E171" s="217">
        <v>46184</v>
      </c>
      <c r="F171" s="188">
        <f t="shared" si="66"/>
        <v>1.2749003984063745</v>
      </c>
      <c r="G171" s="189">
        <v>49309</v>
      </c>
      <c r="H171" s="189">
        <v>40137</v>
      </c>
      <c r="I171" s="190">
        <f t="shared" si="62"/>
        <v>0.8374490489130435</v>
      </c>
      <c r="J171" s="190">
        <f t="shared" si="63"/>
        <v>0.86906720942317683</v>
      </c>
      <c r="K171" s="189">
        <v>22679</v>
      </c>
      <c r="L171" s="189">
        <v>20962</v>
      </c>
      <c r="M171" s="190">
        <f t="shared" si="64"/>
        <v>0.49105750909405854</v>
      </c>
      <c r="N171" s="191">
        <f t="shared" si="65"/>
        <v>0.56503973889428705</v>
      </c>
      <c r="X171" s="15"/>
      <c r="Y171" s="15"/>
      <c r="Z171" s="15"/>
      <c r="AA171" s="15"/>
    </row>
    <row r="172" spans="1:27" ht="12.75" customHeight="1" x14ac:dyDescent="0.2">
      <c r="A172" s="764"/>
      <c r="B172" s="768" t="s">
        <v>56</v>
      </c>
      <c r="C172" s="192" t="s">
        <v>58</v>
      </c>
      <c r="D172" s="193">
        <v>56983</v>
      </c>
      <c r="E172" s="218">
        <v>45069</v>
      </c>
      <c r="F172" s="195">
        <f t="shared" si="66"/>
        <v>1.2643502185537732</v>
      </c>
      <c r="G172" s="196">
        <v>47832</v>
      </c>
      <c r="H172" s="196">
        <v>38832</v>
      </c>
      <c r="I172" s="197">
        <f t="shared" si="62"/>
        <v>0.83940824456416829</v>
      </c>
      <c r="J172" s="197">
        <f t="shared" si="63"/>
        <v>0.86161219463489314</v>
      </c>
      <c r="K172" s="196">
        <v>22111</v>
      </c>
      <c r="L172" s="196">
        <v>20391</v>
      </c>
      <c r="M172" s="197">
        <f t="shared" si="64"/>
        <v>0.49060329716656681</v>
      </c>
      <c r="N172" s="198">
        <f t="shared" si="65"/>
        <v>0.56940152451586323</v>
      </c>
      <c r="X172" s="15"/>
      <c r="Y172" s="15"/>
      <c r="Z172" s="15"/>
      <c r="AA172" s="15"/>
    </row>
    <row r="173" spans="1:27" ht="12.75" customHeight="1" thickBot="1" x14ac:dyDescent="0.25">
      <c r="A173" s="774"/>
      <c r="B173" s="776"/>
      <c r="C173" s="220" t="s">
        <v>59</v>
      </c>
      <c r="D173" s="221">
        <v>1897</v>
      </c>
      <c r="E173" s="222">
        <v>1699</v>
      </c>
      <c r="F173" s="223">
        <f t="shared" si="66"/>
        <v>1.116539140670983</v>
      </c>
      <c r="G173" s="224">
        <v>1477</v>
      </c>
      <c r="H173" s="224">
        <v>1311</v>
      </c>
      <c r="I173" s="225">
        <f t="shared" si="62"/>
        <v>0.77859778597785978</v>
      </c>
      <c r="J173" s="225">
        <f t="shared" si="63"/>
        <v>0.77163037080635666</v>
      </c>
      <c r="K173" s="224">
        <v>657</v>
      </c>
      <c r="L173" s="224">
        <v>591</v>
      </c>
      <c r="M173" s="225">
        <f t="shared" si="64"/>
        <v>0.3866980576809888</v>
      </c>
      <c r="N173" s="226">
        <f t="shared" si="65"/>
        <v>0.50114416475972545</v>
      </c>
      <c r="X173" s="15"/>
      <c r="Y173" s="15"/>
      <c r="Z173" s="15"/>
      <c r="AA173" s="15"/>
    </row>
    <row r="174" spans="1:27" ht="12.75" customHeight="1" thickTop="1" thickBot="1" x14ac:dyDescent="0.25">
      <c r="A174" s="771" t="s">
        <v>14</v>
      </c>
      <c r="B174" s="772"/>
      <c r="C174" s="772"/>
      <c r="D174" s="772"/>
      <c r="E174" s="772"/>
      <c r="F174" s="772"/>
      <c r="G174" s="772"/>
      <c r="H174" s="772"/>
      <c r="I174" s="772"/>
      <c r="J174" s="772"/>
      <c r="K174" s="772"/>
      <c r="L174" s="772"/>
      <c r="M174" s="772"/>
      <c r="N174" s="780"/>
      <c r="X174" s="15"/>
      <c r="Y174" s="15"/>
      <c r="Z174" s="15"/>
      <c r="AA174" s="15"/>
    </row>
    <row r="175" spans="1:27" ht="12.75" customHeight="1" x14ac:dyDescent="0.2">
      <c r="A175" s="215" t="s">
        <v>55</v>
      </c>
      <c r="B175" s="179"/>
      <c r="C175" s="179"/>
      <c r="D175" s="180">
        <v>306512</v>
      </c>
      <c r="E175" s="216">
        <v>134108</v>
      </c>
      <c r="F175" s="182">
        <f>D175/E175</f>
        <v>2.285560891222</v>
      </c>
      <c r="G175" s="183">
        <v>264761</v>
      </c>
      <c r="H175" s="183">
        <v>124081</v>
      </c>
      <c r="I175" s="184">
        <f t="shared" ref="I175:I181" si="67">G175/D175</f>
        <v>0.86378673591898525</v>
      </c>
      <c r="J175" s="184">
        <f t="shared" ref="J175:J181" si="68">+H175/E175</f>
        <v>0.92523190264562893</v>
      </c>
      <c r="K175" s="183">
        <v>91403</v>
      </c>
      <c r="L175" s="183">
        <v>86115</v>
      </c>
      <c r="M175" s="184">
        <f t="shared" ref="M175:M181" si="69">+K175/E175</f>
        <v>0.68156262117099653</v>
      </c>
      <c r="N175" s="185">
        <f t="shared" ref="N175:N181" si="70">K175/H175</f>
        <v>0.73663977563043492</v>
      </c>
      <c r="AA175" s="15"/>
    </row>
    <row r="176" spans="1:27" ht="12.75" customHeight="1" x14ac:dyDescent="0.2">
      <c r="A176" s="763" t="s">
        <v>56</v>
      </c>
      <c r="B176" s="766" t="s">
        <v>57</v>
      </c>
      <c r="C176" s="767"/>
      <c r="D176" s="186">
        <v>248843</v>
      </c>
      <c r="E176" s="217">
        <v>96277</v>
      </c>
      <c r="F176" s="188">
        <f t="shared" ref="F176:F181" si="71">D176/E176</f>
        <v>2.5846567716069258</v>
      </c>
      <c r="G176" s="189">
        <v>216118</v>
      </c>
      <c r="H176" s="189">
        <v>90474</v>
      </c>
      <c r="I176" s="190">
        <f t="shared" si="67"/>
        <v>0.86849137809783683</v>
      </c>
      <c r="J176" s="190">
        <f t="shared" si="68"/>
        <v>0.93972599894055697</v>
      </c>
      <c r="K176" s="189">
        <v>69537</v>
      </c>
      <c r="L176" s="189">
        <v>64962</v>
      </c>
      <c r="M176" s="190">
        <f t="shared" si="69"/>
        <v>0.72225972973815133</v>
      </c>
      <c r="N176" s="191">
        <f t="shared" si="70"/>
        <v>0.7685854499635254</v>
      </c>
      <c r="AA176" s="15"/>
    </row>
    <row r="177" spans="1:27" ht="12.75" customHeight="1" x14ac:dyDescent="0.2">
      <c r="A177" s="764"/>
      <c r="B177" s="768" t="s">
        <v>56</v>
      </c>
      <c r="C177" s="192" t="s">
        <v>58</v>
      </c>
      <c r="D177" s="193">
        <v>213290</v>
      </c>
      <c r="E177" s="218">
        <v>90740</v>
      </c>
      <c r="F177" s="195">
        <f t="shared" si="71"/>
        <v>2.3505620454044522</v>
      </c>
      <c r="G177" s="196">
        <v>185472</v>
      </c>
      <c r="H177" s="196">
        <v>85252</v>
      </c>
      <c r="I177" s="197">
        <f t="shared" si="67"/>
        <v>0.86957663275352803</v>
      </c>
      <c r="J177" s="197">
        <f t="shared" si="68"/>
        <v>0.9395195062816839</v>
      </c>
      <c r="K177" s="196">
        <v>66510</v>
      </c>
      <c r="L177" s="196">
        <v>60034</v>
      </c>
      <c r="M177" s="197">
        <f t="shared" si="69"/>
        <v>0.73297333039453383</v>
      </c>
      <c r="N177" s="198">
        <f t="shared" si="70"/>
        <v>0.7801576502604044</v>
      </c>
      <c r="AA177" s="15"/>
    </row>
    <row r="178" spans="1:27" ht="12.75" customHeight="1" x14ac:dyDescent="0.2">
      <c r="A178" s="764"/>
      <c r="B178" s="775"/>
      <c r="C178" s="199" t="s">
        <v>59</v>
      </c>
      <c r="D178" s="200">
        <v>35553</v>
      </c>
      <c r="E178" s="219">
        <v>18416</v>
      </c>
      <c r="F178" s="202">
        <f t="shared" si="71"/>
        <v>1.930549522154648</v>
      </c>
      <c r="G178" s="203">
        <v>30646</v>
      </c>
      <c r="H178" s="203">
        <v>16740</v>
      </c>
      <c r="I178" s="204">
        <f t="shared" si="67"/>
        <v>0.86198070486316203</v>
      </c>
      <c r="J178" s="204">
        <f t="shared" si="68"/>
        <v>0.90899218071242394</v>
      </c>
      <c r="K178" s="203">
        <v>6283</v>
      </c>
      <c r="L178" s="203">
        <v>5582</v>
      </c>
      <c r="M178" s="204">
        <f t="shared" si="69"/>
        <v>0.34117072111207647</v>
      </c>
      <c r="N178" s="205">
        <f t="shared" si="70"/>
        <v>0.37532855436081242</v>
      </c>
      <c r="AA178" s="15"/>
    </row>
    <row r="179" spans="1:27" ht="12.75" customHeight="1" x14ac:dyDescent="0.2">
      <c r="A179" s="764"/>
      <c r="B179" s="766" t="s">
        <v>60</v>
      </c>
      <c r="C179" s="767"/>
      <c r="D179" s="186">
        <v>57669</v>
      </c>
      <c r="E179" s="217">
        <v>44496</v>
      </c>
      <c r="F179" s="188">
        <f t="shared" si="71"/>
        <v>1.2960490830636462</v>
      </c>
      <c r="G179" s="189">
        <v>48643</v>
      </c>
      <c r="H179" s="189">
        <v>39018</v>
      </c>
      <c r="I179" s="190">
        <f t="shared" si="67"/>
        <v>0.84348610171842753</v>
      </c>
      <c r="J179" s="190">
        <f t="shared" si="68"/>
        <v>0.87688781014023731</v>
      </c>
      <c r="K179" s="189">
        <v>23699</v>
      </c>
      <c r="L179" s="189">
        <v>21890</v>
      </c>
      <c r="M179" s="190">
        <f t="shared" si="69"/>
        <v>0.53260967277957572</v>
      </c>
      <c r="N179" s="191">
        <f t="shared" si="70"/>
        <v>0.60738633451227642</v>
      </c>
      <c r="AA179" s="15"/>
    </row>
    <row r="180" spans="1:27" ht="12.75" customHeight="1" x14ac:dyDescent="0.2">
      <c r="A180" s="764"/>
      <c r="B180" s="768" t="s">
        <v>56</v>
      </c>
      <c r="C180" s="192" t="s">
        <v>58</v>
      </c>
      <c r="D180" s="193">
        <v>56493</v>
      </c>
      <c r="E180" s="218">
        <v>43855</v>
      </c>
      <c r="F180" s="195">
        <f t="shared" si="71"/>
        <v>1.2881769467563562</v>
      </c>
      <c r="G180" s="196">
        <v>47666</v>
      </c>
      <c r="H180" s="196">
        <v>38445</v>
      </c>
      <c r="I180" s="197">
        <f t="shared" si="67"/>
        <v>0.84375055316587899</v>
      </c>
      <c r="J180" s="197">
        <f t="shared" si="68"/>
        <v>0.8766389237259149</v>
      </c>
      <c r="K180" s="196">
        <v>23273</v>
      </c>
      <c r="L180" s="196">
        <v>21458</v>
      </c>
      <c r="M180" s="197">
        <f t="shared" si="69"/>
        <v>0.53068065214912785</v>
      </c>
      <c r="N180" s="198">
        <f t="shared" si="70"/>
        <v>0.60535830407075042</v>
      </c>
      <c r="P180" s="16" t="s">
        <v>61</v>
      </c>
      <c r="Y180" s="15"/>
    </row>
    <row r="181" spans="1:27" ht="12.75" customHeight="1" thickBot="1" x14ac:dyDescent="0.25">
      <c r="A181" s="774"/>
      <c r="B181" s="776"/>
      <c r="C181" s="220" t="s">
        <v>59</v>
      </c>
      <c r="D181" s="221">
        <v>1176</v>
      </c>
      <c r="E181" s="222">
        <v>1011</v>
      </c>
      <c r="F181" s="223">
        <f t="shared" si="71"/>
        <v>1.1632047477744807</v>
      </c>
      <c r="G181" s="224">
        <v>977</v>
      </c>
      <c r="H181" s="224">
        <v>866</v>
      </c>
      <c r="I181" s="225">
        <f t="shared" si="67"/>
        <v>0.83078231292517002</v>
      </c>
      <c r="J181" s="225">
        <f t="shared" si="68"/>
        <v>0.85657764589515328</v>
      </c>
      <c r="K181" s="224">
        <v>513</v>
      </c>
      <c r="L181" s="224">
        <v>454</v>
      </c>
      <c r="M181" s="225">
        <f t="shared" si="69"/>
        <v>0.50741839762611274</v>
      </c>
      <c r="N181" s="226">
        <f t="shared" si="70"/>
        <v>0.59237875288683606</v>
      </c>
      <c r="Y181" s="15"/>
    </row>
    <row r="182" spans="1:27" ht="12.75" customHeight="1" thickTop="1" thickBot="1" x14ac:dyDescent="0.25">
      <c r="A182" s="771" t="s">
        <v>15</v>
      </c>
      <c r="B182" s="772"/>
      <c r="C182" s="772"/>
      <c r="D182" s="772"/>
      <c r="E182" s="772"/>
      <c r="F182" s="772"/>
      <c r="G182" s="772"/>
      <c r="H182" s="772"/>
      <c r="I182" s="772"/>
      <c r="J182" s="772"/>
      <c r="K182" s="772"/>
      <c r="L182" s="772"/>
      <c r="M182" s="772"/>
      <c r="N182" s="780"/>
      <c r="V182" s="15"/>
      <c r="W182" s="15"/>
      <c r="X182" s="15"/>
      <c r="Y182" s="15"/>
    </row>
    <row r="183" spans="1:27" ht="12.75" customHeight="1" x14ac:dyDescent="0.2">
      <c r="A183" s="215" t="s">
        <v>55</v>
      </c>
      <c r="B183" s="179"/>
      <c r="C183" s="179"/>
      <c r="D183" s="180">
        <v>313230</v>
      </c>
      <c r="E183" s="216">
        <v>138660</v>
      </c>
      <c r="F183" s="182">
        <f>D183/E183</f>
        <v>2.258978797057551</v>
      </c>
      <c r="G183" s="183">
        <v>272661</v>
      </c>
      <c r="H183" s="183">
        <v>128453</v>
      </c>
      <c r="I183" s="184">
        <f t="shared" ref="I183:I189" si="72">G183/D183</f>
        <v>0.87048175462120492</v>
      </c>
      <c r="J183" s="184">
        <f t="shared" ref="J183:J189" si="73">+H183/E183</f>
        <v>0.92638828789845662</v>
      </c>
      <c r="K183" s="183">
        <v>92933</v>
      </c>
      <c r="L183" s="183">
        <v>87711</v>
      </c>
      <c r="M183" s="184">
        <f t="shared" ref="M183:M189" si="74">+K183/E183</f>
        <v>0.67022212606375309</v>
      </c>
      <c r="N183" s="185">
        <f t="shared" ref="N183:N189" si="75">K183/H183</f>
        <v>0.72347862642367244</v>
      </c>
      <c r="V183" s="15"/>
      <c r="W183" s="15"/>
      <c r="X183" s="15"/>
      <c r="Y183" s="15"/>
    </row>
    <row r="184" spans="1:27" ht="12.75" customHeight="1" x14ac:dyDescent="0.2">
      <c r="A184" s="763" t="s">
        <v>56</v>
      </c>
      <c r="B184" s="766" t="s">
        <v>57</v>
      </c>
      <c r="C184" s="767"/>
      <c r="D184" s="186">
        <v>257315</v>
      </c>
      <c r="E184" s="217">
        <v>101334</v>
      </c>
      <c r="F184" s="188">
        <f t="shared" ref="F184:F189" si="76">D184/E184</f>
        <v>2.5392760573943591</v>
      </c>
      <c r="G184" s="189">
        <v>225300</v>
      </c>
      <c r="H184" s="189">
        <v>95233</v>
      </c>
      <c r="I184" s="190">
        <f t="shared" si="72"/>
        <v>0.87558051415580129</v>
      </c>
      <c r="J184" s="190">
        <f t="shared" si="73"/>
        <v>0.9397931592555312</v>
      </c>
      <c r="K184" s="189">
        <v>71515</v>
      </c>
      <c r="L184" s="189">
        <v>67265</v>
      </c>
      <c r="M184" s="190">
        <f t="shared" si="74"/>
        <v>0.70573548858231194</v>
      </c>
      <c r="N184" s="191">
        <f t="shared" si="75"/>
        <v>0.75094767570065002</v>
      </c>
      <c r="V184" s="15"/>
      <c r="W184" s="15"/>
      <c r="X184" s="15"/>
      <c r="Y184" s="15"/>
    </row>
    <row r="185" spans="1:27" ht="12.75" customHeight="1" x14ac:dyDescent="0.2">
      <c r="A185" s="764"/>
      <c r="B185" s="768" t="s">
        <v>56</v>
      </c>
      <c r="C185" s="192" t="s">
        <v>58</v>
      </c>
      <c r="D185" s="193">
        <v>222158</v>
      </c>
      <c r="E185" s="218">
        <v>96086</v>
      </c>
      <c r="F185" s="195">
        <f t="shared" si="76"/>
        <v>2.3120745998376453</v>
      </c>
      <c r="G185" s="196">
        <v>194651</v>
      </c>
      <c r="H185" s="196">
        <v>90392</v>
      </c>
      <c r="I185" s="197">
        <f t="shared" si="72"/>
        <v>0.87618271680515669</v>
      </c>
      <c r="J185" s="197">
        <f t="shared" si="73"/>
        <v>0.94074058655787529</v>
      </c>
      <c r="K185" s="196">
        <v>68534</v>
      </c>
      <c r="L185" s="196">
        <v>62371</v>
      </c>
      <c r="M185" s="197">
        <f t="shared" si="74"/>
        <v>0.71325687405032989</v>
      </c>
      <c r="N185" s="198">
        <f t="shared" si="75"/>
        <v>0.75818656518275951</v>
      </c>
      <c r="V185" s="15"/>
      <c r="W185" s="15"/>
      <c r="X185" s="15"/>
      <c r="Y185" s="15"/>
    </row>
    <row r="186" spans="1:27" ht="12.75" customHeight="1" x14ac:dyDescent="0.2">
      <c r="A186" s="764"/>
      <c r="B186" s="775"/>
      <c r="C186" s="199" t="s">
        <v>59</v>
      </c>
      <c r="D186" s="200">
        <v>35157</v>
      </c>
      <c r="E186" s="219">
        <v>17862</v>
      </c>
      <c r="F186" s="202">
        <f t="shared" si="76"/>
        <v>1.9682566341954988</v>
      </c>
      <c r="G186" s="203">
        <v>30649</v>
      </c>
      <c r="H186" s="203">
        <v>16189</v>
      </c>
      <c r="I186" s="204">
        <f t="shared" si="72"/>
        <v>0.87177517990727305</v>
      </c>
      <c r="J186" s="204">
        <f t="shared" si="73"/>
        <v>0.90633747620647187</v>
      </c>
      <c r="K186" s="203">
        <v>6109</v>
      </c>
      <c r="L186" s="203">
        <v>5461</v>
      </c>
      <c r="M186" s="204">
        <f t="shared" si="74"/>
        <v>0.34201097301533984</v>
      </c>
      <c r="N186" s="205">
        <f t="shared" si="75"/>
        <v>0.37735499413181789</v>
      </c>
      <c r="V186" s="15"/>
      <c r="W186" s="15"/>
      <c r="X186" s="15"/>
      <c r="Y186" s="15"/>
    </row>
    <row r="187" spans="1:27" ht="12.75" customHeight="1" x14ac:dyDescent="0.2">
      <c r="A187" s="764"/>
      <c r="B187" s="766" t="s">
        <v>60</v>
      </c>
      <c r="C187" s="767"/>
      <c r="D187" s="186">
        <v>55915</v>
      </c>
      <c r="E187" s="217">
        <v>44289</v>
      </c>
      <c r="F187" s="188">
        <f t="shared" si="76"/>
        <v>1.2625031046083677</v>
      </c>
      <c r="G187" s="189">
        <v>47361</v>
      </c>
      <c r="H187" s="189">
        <v>38818</v>
      </c>
      <c r="I187" s="190">
        <f t="shared" si="72"/>
        <v>0.84701779486720918</v>
      </c>
      <c r="J187" s="190">
        <f t="shared" si="73"/>
        <v>0.87647045541782387</v>
      </c>
      <c r="K187" s="189">
        <v>23293</v>
      </c>
      <c r="L187" s="189">
        <v>21135</v>
      </c>
      <c r="M187" s="190">
        <f t="shared" si="74"/>
        <v>0.52593194698457857</v>
      </c>
      <c r="N187" s="191">
        <f t="shared" si="75"/>
        <v>0.60005667473852331</v>
      </c>
      <c r="V187" s="15"/>
      <c r="W187" s="15"/>
      <c r="X187" s="15"/>
      <c r="Y187" s="15"/>
    </row>
    <row r="188" spans="1:27" ht="12.75" customHeight="1" x14ac:dyDescent="0.2">
      <c r="A188" s="764"/>
      <c r="B188" s="768" t="s">
        <v>56</v>
      </c>
      <c r="C188" s="192" t="s">
        <v>58</v>
      </c>
      <c r="D188" s="193">
        <v>54345</v>
      </c>
      <c r="E188" s="218">
        <v>43404</v>
      </c>
      <c r="F188" s="195">
        <f t="shared" si="76"/>
        <v>1.2520735416090683</v>
      </c>
      <c r="G188" s="196">
        <v>46180</v>
      </c>
      <c r="H188" s="196">
        <v>38086</v>
      </c>
      <c r="I188" s="197">
        <f t="shared" si="72"/>
        <v>0.84975618732174074</v>
      </c>
      <c r="J188" s="197">
        <f t="shared" si="73"/>
        <v>0.87747673025527606</v>
      </c>
      <c r="K188" s="196">
        <v>22806</v>
      </c>
      <c r="L188" s="196">
        <v>20676</v>
      </c>
      <c r="M188" s="197">
        <f t="shared" si="74"/>
        <v>0.5254354437379043</v>
      </c>
      <c r="N188" s="198">
        <f t="shared" si="75"/>
        <v>0.59880270965709181</v>
      </c>
      <c r="V188" s="15"/>
      <c r="W188" s="15"/>
      <c r="X188" s="15"/>
      <c r="Y188" s="15"/>
    </row>
    <row r="189" spans="1:27" ht="12.75" customHeight="1" thickBot="1" x14ac:dyDescent="0.25">
      <c r="A189" s="774"/>
      <c r="B189" s="776"/>
      <c r="C189" s="220" t="s">
        <v>59</v>
      </c>
      <c r="D189" s="221">
        <v>1570</v>
      </c>
      <c r="E189" s="222">
        <v>1437</v>
      </c>
      <c r="F189" s="223">
        <f t="shared" si="76"/>
        <v>1.092553931802366</v>
      </c>
      <c r="G189" s="224">
        <v>1181</v>
      </c>
      <c r="H189" s="224">
        <v>1095</v>
      </c>
      <c r="I189" s="225">
        <f t="shared" si="72"/>
        <v>0.75222929936305738</v>
      </c>
      <c r="J189" s="225">
        <f t="shared" si="73"/>
        <v>0.76200417536534448</v>
      </c>
      <c r="K189" s="224">
        <v>562</v>
      </c>
      <c r="L189" s="224">
        <v>484</v>
      </c>
      <c r="M189" s="225">
        <f t="shared" si="74"/>
        <v>0.39109255393180237</v>
      </c>
      <c r="N189" s="226">
        <f t="shared" si="75"/>
        <v>0.51324200913242013</v>
      </c>
      <c r="V189" s="15"/>
      <c r="W189" s="15"/>
      <c r="X189" s="15"/>
      <c r="Y189" s="15"/>
    </row>
    <row r="190" spans="1:27" ht="12.75" customHeight="1" thickTop="1" thickBot="1" x14ac:dyDescent="0.25">
      <c r="A190" s="771" t="s">
        <v>16</v>
      </c>
      <c r="B190" s="772"/>
      <c r="C190" s="772"/>
      <c r="D190" s="772"/>
      <c r="E190" s="772"/>
      <c r="F190" s="772"/>
      <c r="G190" s="772"/>
      <c r="H190" s="772"/>
      <c r="I190" s="772"/>
      <c r="J190" s="772"/>
      <c r="K190" s="772"/>
      <c r="L190" s="772"/>
      <c r="M190" s="772"/>
      <c r="N190" s="780"/>
      <c r="V190" s="15"/>
      <c r="W190" s="15"/>
      <c r="X190" s="15"/>
      <c r="Y190" s="15"/>
    </row>
    <row r="191" spans="1:27" ht="12.75" customHeight="1" x14ac:dyDescent="0.2">
      <c r="A191" s="215" t="s">
        <v>55</v>
      </c>
      <c r="B191" s="179"/>
      <c r="C191" s="179"/>
      <c r="D191" s="180">
        <v>314176</v>
      </c>
      <c r="E191" s="216">
        <v>139307</v>
      </c>
      <c r="F191" s="182">
        <f>D191/E191</f>
        <v>2.255277911375595</v>
      </c>
      <c r="G191" s="183">
        <v>274901</v>
      </c>
      <c r="H191" s="183">
        <v>129451</v>
      </c>
      <c r="I191" s="184">
        <f t="shared" ref="I191:I197" si="77">G191/D191</f>
        <v>0.87499045121205943</v>
      </c>
      <c r="J191" s="184">
        <f t="shared" ref="J191:J197" si="78">+H191/E191</f>
        <v>0.92924978644289236</v>
      </c>
      <c r="K191" s="183">
        <v>92293</v>
      </c>
      <c r="L191" s="183">
        <v>86851</v>
      </c>
      <c r="M191" s="184">
        <f t="shared" ref="M191:M197" si="79">+K191/E191</f>
        <v>0.66251516434924307</v>
      </c>
      <c r="N191" s="185">
        <f t="shared" ref="N191:N197" si="80">K191/H191</f>
        <v>0.71295702621068979</v>
      </c>
      <c r="V191" s="15"/>
      <c r="W191" s="15"/>
      <c r="X191" s="15"/>
      <c r="Y191" s="15"/>
    </row>
    <row r="192" spans="1:27" ht="12.75" customHeight="1" x14ac:dyDescent="0.2">
      <c r="A192" s="763" t="s">
        <v>56</v>
      </c>
      <c r="B192" s="766" t="s">
        <v>57</v>
      </c>
      <c r="C192" s="767"/>
      <c r="D192" s="186">
        <v>255012</v>
      </c>
      <c r="E192" s="217">
        <v>100119</v>
      </c>
      <c r="F192" s="188">
        <f t="shared" ref="F192:F197" si="81">D192/E192</f>
        <v>2.5470889641326822</v>
      </c>
      <c r="G192" s="189">
        <v>224058</v>
      </c>
      <c r="H192" s="189">
        <v>94208</v>
      </c>
      <c r="I192" s="190">
        <f t="shared" si="77"/>
        <v>0.87861747682461999</v>
      </c>
      <c r="J192" s="190">
        <f t="shared" si="78"/>
        <v>0.94096025729382038</v>
      </c>
      <c r="K192" s="189">
        <v>70650</v>
      </c>
      <c r="L192" s="189">
        <v>66093</v>
      </c>
      <c r="M192" s="190">
        <f t="shared" si="79"/>
        <v>0.70566026428550022</v>
      </c>
      <c r="N192" s="191">
        <f t="shared" si="80"/>
        <v>0.74993631114130432</v>
      </c>
      <c r="V192" s="15"/>
      <c r="W192" s="15"/>
      <c r="X192" s="15"/>
      <c r="Y192" s="15"/>
    </row>
    <row r="193" spans="1:25" ht="12.75" customHeight="1" x14ac:dyDescent="0.2">
      <c r="A193" s="764"/>
      <c r="B193" s="768" t="s">
        <v>56</v>
      </c>
      <c r="C193" s="192" t="s">
        <v>58</v>
      </c>
      <c r="D193" s="193">
        <v>220215</v>
      </c>
      <c r="E193" s="218">
        <v>94976</v>
      </c>
      <c r="F193" s="195">
        <f t="shared" si="81"/>
        <v>2.3186383928571428</v>
      </c>
      <c r="G193" s="196">
        <v>193926</v>
      </c>
      <c r="H193" s="196">
        <v>89471</v>
      </c>
      <c r="I193" s="197">
        <f t="shared" si="77"/>
        <v>0.88062121108916291</v>
      </c>
      <c r="J193" s="197">
        <f t="shared" si="78"/>
        <v>0.9420379885444744</v>
      </c>
      <c r="K193" s="196">
        <v>67251</v>
      </c>
      <c r="L193" s="196">
        <v>61214</v>
      </c>
      <c r="M193" s="197">
        <f t="shared" si="79"/>
        <v>0.70808414757412397</v>
      </c>
      <c r="N193" s="198">
        <f t="shared" si="80"/>
        <v>0.75165137307060392</v>
      </c>
      <c r="V193" s="15"/>
      <c r="W193" s="15"/>
      <c r="X193" s="15"/>
      <c r="Y193" s="15"/>
    </row>
    <row r="194" spans="1:25" ht="12.75" customHeight="1" x14ac:dyDescent="0.2">
      <c r="A194" s="764"/>
      <c r="B194" s="775"/>
      <c r="C194" s="199" t="s">
        <v>59</v>
      </c>
      <c r="D194" s="200">
        <v>34797</v>
      </c>
      <c r="E194" s="219">
        <v>17592</v>
      </c>
      <c r="F194" s="202">
        <f t="shared" si="81"/>
        <v>1.9780013642564802</v>
      </c>
      <c r="G194" s="203">
        <v>30132</v>
      </c>
      <c r="H194" s="203">
        <v>15728</v>
      </c>
      <c r="I194" s="204">
        <f t="shared" si="77"/>
        <v>0.8659367186826451</v>
      </c>
      <c r="J194" s="204">
        <f t="shared" si="78"/>
        <v>0.89404274670304684</v>
      </c>
      <c r="K194" s="203">
        <v>6037</v>
      </c>
      <c r="L194" s="203">
        <v>5478</v>
      </c>
      <c r="M194" s="204">
        <f t="shared" si="79"/>
        <v>0.34316734879490679</v>
      </c>
      <c r="N194" s="205">
        <f t="shared" si="80"/>
        <v>0.38383774160732453</v>
      </c>
      <c r="V194" s="15"/>
      <c r="W194" s="15"/>
      <c r="X194" s="15"/>
      <c r="Y194" s="15"/>
    </row>
    <row r="195" spans="1:25" ht="12.75" customHeight="1" x14ac:dyDescent="0.2">
      <c r="A195" s="764"/>
      <c r="B195" s="766" t="s">
        <v>60</v>
      </c>
      <c r="C195" s="767"/>
      <c r="D195" s="186">
        <v>59164</v>
      </c>
      <c r="E195" s="217">
        <v>46304</v>
      </c>
      <c r="F195" s="188">
        <f t="shared" si="81"/>
        <v>1.2777297857636489</v>
      </c>
      <c r="G195" s="189">
        <v>50843</v>
      </c>
      <c r="H195" s="189">
        <v>41150</v>
      </c>
      <c r="I195" s="190">
        <f t="shared" si="77"/>
        <v>0.85935704144412139</v>
      </c>
      <c r="J195" s="190">
        <f t="shared" si="78"/>
        <v>0.88869212163096056</v>
      </c>
      <c r="K195" s="189">
        <v>23530</v>
      </c>
      <c r="L195" s="189">
        <v>21490</v>
      </c>
      <c r="M195" s="190">
        <f t="shared" si="79"/>
        <v>0.50816344160331717</v>
      </c>
      <c r="N195" s="191">
        <f t="shared" si="80"/>
        <v>0.5718104495747266</v>
      </c>
      <c r="V195" s="15"/>
      <c r="W195" s="15"/>
      <c r="X195" s="15"/>
      <c r="Y195" s="15"/>
    </row>
    <row r="196" spans="1:25" ht="12.75" customHeight="1" x14ac:dyDescent="0.2">
      <c r="A196" s="764"/>
      <c r="B196" s="768" t="s">
        <v>56</v>
      </c>
      <c r="C196" s="192" t="s">
        <v>58</v>
      </c>
      <c r="D196" s="193">
        <v>57924</v>
      </c>
      <c r="E196" s="218">
        <v>45650</v>
      </c>
      <c r="F196" s="195">
        <f t="shared" si="81"/>
        <v>1.2688718510405257</v>
      </c>
      <c r="G196" s="196">
        <v>49774</v>
      </c>
      <c r="H196" s="196">
        <v>40554</v>
      </c>
      <c r="I196" s="197">
        <f t="shared" si="77"/>
        <v>0.85929839099509697</v>
      </c>
      <c r="J196" s="197">
        <f t="shared" si="78"/>
        <v>0.888368017524644</v>
      </c>
      <c r="K196" s="196">
        <v>23068</v>
      </c>
      <c r="L196" s="196">
        <v>21053</v>
      </c>
      <c r="M196" s="197">
        <f t="shared" si="79"/>
        <v>0.50532311062431545</v>
      </c>
      <c r="N196" s="198">
        <f t="shared" si="80"/>
        <v>0.56882181782314933</v>
      </c>
      <c r="V196" s="15"/>
      <c r="W196" s="15"/>
      <c r="X196" s="15"/>
      <c r="Y196" s="15"/>
    </row>
    <row r="197" spans="1:25" ht="12.75" customHeight="1" thickBot="1" x14ac:dyDescent="0.25">
      <c r="A197" s="774"/>
      <c r="B197" s="776"/>
      <c r="C197" s="220" t="s">
        <v>59</v>
      </c>
      <c r="D197" s="221">
        <v>1240</v>
      </c>
      <c r="E197" s="222">
        <v>1067</v>
      </c>
      <c r="F197" s="223">
        <f t="shared" si="81"/>
        <v>1.162136832239925</v>
      </c>
      <c r="G197" s="224">
        <v>1069</v>
      </c>
      <c r="H197" s="224">
        <v>950</v>
      </c>
      <c r="I197" s="225">
        <f t="shared" si="77"/>
        <v>0.86209677419354835</v>
      </c>
      <c r="J197" s="225">
        <f t="shared" si="78"/>
        <v>0.89034676663542645</v>
      </c>
      <c r="K197" s="224">
        <v>546</v>
      </c>
      <c r="L197" s="224">
        <v>455</v>
      </c>
      <c r="M197" s="225">
        <f t="shared" si="79"/>
        <v>0.51171508903467666</v>
      </c>
      <c r="N197" s="226">
        <f t="shared" si="80"/>
        <v>0.57473684210526321</v>
      </c>
      <c r="V197" s="15"/>
      <c r="W197" s="15"/>
      <c r="X197" s="15"/>
      <c r="Y197" s="15"/>
    </row>
    <row r="198" spans="1:25" ht="12.75" customHeight="1" thickTop="1" thickBot="1" x14ac:dyDescent="0.25">
      <c r="A198" s="771" t="s">
        <v>17</v>
      </c>
      <c r="B198" s="772"/>
      <c r="C198" s="772"/>
      <c r="D198" s="772"/>
      <c r="E198" s="772"/>
      <c r="F198" s="772"/>
      <c r="G198" s="772"/>
      <c r="H198" s="772"/>
      <c r="I198" s="772"/>
      <c r="J198" s="772"/>
      <c r="K198" s="772"/>
      <c r="L198" s="772"/>
      <c r="M198" s="772"/>
      <c r="N198" s="780"/>
      <c r="V198" s="15"/>
      <c r="W198" s="15"/>
      <c r="X198" s="15"/>
      <c r="Y198" s="15"/>
    </row>
    <row r="199" spans="1:25" ht="12.75" customHeight="1" x14ac:dyDescent="0.2">
      <c r="A199" s="215" t="s">
        <v>55</v>
      </c>
      <c r="B199" s="179"/>
      <c r="C199" s="179"/>
      <c r="D199" s="180">
        <v>295170</v>
      </c>
      <c r="E199" s="216">
        <v>131825</v>
      </c>
      <c r="F199" s="182">
        <f>D199/E199</f>
        <v>2.2391048738858337</v>
      </c>
      <c r="G199" s="183">
        <v>256940</v>
      </c>
      <c r="H199" s="183">
        <v>122092</v>
      </c>
      <c r="I199" s="184">
        <f t="shared" ref="I199:I205" si="82">G199/D199</f>
        <v>0.87048141748822716</v>
      </c>
      <c r="J199" s="184">
        <f>+H199/E199</f>
        <v>0.92616726721031672</v>
      </c>
      <c r="K199" s="183">
        <v>88014</v>
      </c>
      <c r="L199" s="183">
        <v>82509</v>
      </c>
      <c r="M199" s="184">
        <f t="shared" ref="M199:M205" si="83">+K199/E199</f>
        <v>0.6676578797648397</v>
      </c>
      <c r="N199" s="185">
        <f>K199/H199</f>
        <v>0.72088261311142421</v>
      </c>
      <c r="V199" s="15"/>
      <c r="W199" s="15"/>
      <c r="X199" s="15"/>
      <c r="Y199" s="15"/>
    </row>
    <row r="200" spans="1:25" ht="12.75" customHeight="1" x14ac:dyDescent="0.2">
      <c r="A200" s="763" t="s">
        <v>56</v>
      </c>
      <c r="B200" s="766" t="s">
        <v>57</v>
      </c>
      <c r="C200" s="767"/>
      <c r="D200" s="186">
        <v>243632</v>
      </c>
      <c r="E200" s="217">
        <v>97725</v>
      </c>
      <c r="F200" s="188">
        <f t="shared" ref="F200:F205" si="84">D200/E200</f>
        <v>2.4930365822460989</v>
      </c>
      <c r="G200" s="189">
        <v>212938</v>
      </c>
      <c r="H200" s="189">
        <v>91545</v>
      </c>
      <c r="I200" s="190">
        <f t="shared" si="82"/>
        <v>0.8740149077296907</v>
      </c>
      <c r="J200" s="190">
        <f t="shared" ref="J200:J205" si="85">+H200/E200</f>
        <v>0.93676132003069834</v>
      </c>
      <c r="K200" s="189">
        <v>68380</v>
      </c>
      <c r="L200" s="189">
        <v>63827</v>
      </c>
      <c r="M200" s="190">
        <f t="shared" si="83"/>
        <v>0.69971859810693271</v>
      </c>
      <c r="N200" s="191">
        <f t="shared" ref="N200:N205" si="86">K200/H200</f>
        <v>0.7469550494292424</v>
      </c>
      <c r="V200" s="15"/>
      <c r="W200" s="15"/>
      <c r="X200" s="15"/>
      <c r="Y200" s="15"/>
    </row>
    <row r="201" spans="1:25" ht="12.75" customHeight="1" x14ac:dyDescent="0.2">
      <c r="A201" s="764"/>
      <c r="B201" s="768" t="s">
        <v>56</v>
      </c>
      <c r="C201" s="192" t="s">
        <v>58</v>
      </c>
      <c r="D201" s="193">
        <v>211273</v>
      </c>
      <c r="E201" s="218">
        <v>92748</v>
      </c>
      <c r="F201" s="195">
        <f t="shared" si="84"/>
        <v>2.2779251304610342</v>
      </c>
      <c r="G201" s="196">
        <v>185097</v>
      </c>
      <c r="H201" s="196">
        <v>86918</v>
      </c>
      <c r="I201" s="197">
        <f t="shared" si="82"/>
        <v>0.87610343015908332</v>
      </c>
      <c r="J201" s="197">
        <f t="shared" si="85"/>
        <v>0.93714150170354082</v>
      </c>
      <c r="K201" s="196">
        <v>65684</v>
      </c>
      <c r="L201" s="196">
        <v>59688</v>
      </c>
      <c r="M201" s="197">
        <f t="shared" si="83"/>
        <v>0.70819855953767197</v>
      </c>
      <c r="N201" s="198">
        <f t="shared" si="86"/>
        <v>0.75570077544352143</v>
      </c>
      <c r="V201" s="15"/>
      <c r="W201" s="15"/>
      <c r="X201" s="15"/>
      <c r="Y201" s="15"/>
    </row>
    <row r="202" spans="1:25" ht="12.75" customHeight="1" x14ac:dyDescent="0.2">
      <c r="A202" s="764"/>
      <c r="B202" s="775"/>
      <c r="C202" s="199" t="s">
        <v>59</v>
      </c>
      <c r="D202" s="200">
        <v>32359</v>
      </c>
      <c r="E202" s="219">
        <v>16549</v>
      </c>
      <c r="F202" s="202">
        <f t="shared" si="84"/>
        <v>1.9553447338207746</v>
      </c>
      <c r="G202" s="203">
        <v>27841</v>
      </c>
      <c r="H202" s="203">
        <v>14888</v>
      </c>
      <c r="I202" s="204">
        <f t="shared" si="82"/>
        <v>0.86037887450168427</v>
      </c>
      <c r="J202" s="204">
        <f t="shared" si="85"/>
        <v>0.89963139766753275</v>
      </c>
      <c r="K202" s="203">
        <v>4993</v>
      </c>
      <c r="L202" s="203">
        <v>4532</v>
      </c>
      <c r="M202" s="204">
        <f t="shared" si="83"/>
        <v>0.30171007311620035</v>
      </c>
      <c r="N202" s="205">
        <f t="shared" si="86"/>
        <v>0.33537076840408381</v>
      </c>
      <c r="V202" s="15"/>
      <c r="W202" s="15"/>
      <c r="X202" s="15"/>
      <c r="Y202" s="15"/>
    </row>
    <row r="203" spans="1:25" ht="12.75" customHeight="1" x14ac:dyDescent="0.2">
      <c r="A203" s="764"/>
      <c r="B203" s="766" t="s">
        <v>60</v>
      </c>
      <c r="C203" s="767"/>
      <c r="D203" s="186">
        <v>51538</v>
      </c>
      <c r="E203" s="217">
        <v>40455</v>
      </c>
      <c r="F203" s="188">
        <f t="shared" si="84"/>
        <v>1.2739587195649487</v>
      </c>
      <c r="G203" s="189">
        <v>44002</v>
      </c>
      <c r="H203" s="189">
        <v>35706</v>
      </c>
      <c r="I203" s="190">
        <f t="shared" si="82"/>
        <v>0.85377779502503004</v>
      </c>
      <c r="J203" s="190">
        <f t="shared" si="85"/>
        <v>0.88261030774935112</v>
      </c>
      <c r="K203" s="189">
        <v>21208</v>
      </c>
      <c r="L203" s="189">
        <v>19157</v>
      </c>
      <c r="M203" s="190">
        <f t="shared" si="83"/>
        <v>0.52423680632801883</v>
      </c>
      <c r="N203" s="191">
        <f t="shared" si="86"/>
        <v>0.59396179913739988</v>
      </c>
      <c r="V203" s="15"/>
      <c r="W203" s="15"/>
      <c r="X203" s="15"/>
      <c r="Y203" s="15"/>
    </row>
    <row r="204" spans="1:25" ht="12.75" customHeight="1" x14ac:dyDescent="0.2">
      <c r="A204" s="764"/>
      <c r="B204" s="768" t="s">
        <v>56</v>
      </c>
      <c r="C204" s="192" t="s">
        <v>58</v>
      </c>
      <c r="D204" s="193">
        <v>49723</v>
      </c>
      <c r="E204" s="218">
        <v>39525</v>
      </c>
      <c r="F204" s="195">
        <f t="shared" si="84"/>
        <v>1.2580139152435168</v>
      </c>
      <c r="G204" s="196">
        <v>42625</v>
      </c>
      <c r="H204" s="196">
        <v>34914</v>
      </c>
      <c r="I204" s="197">
        <f t="shared" si="82"/>
        <v>0.85724916034832976</v>
      </c>
      <c r="J204" s="197">
        <f t="shared" si="85"/>
        <v>0.88333965844402274</v>
      </c>
      <c r="K204" s="196">
        <v>20467</v>
      </c>
      <c r="L204" s="196">
        <v>18484</v>
      </c>
      <c r="M204" s="197">
        <f t="shared" si="83"/>
        <v>0.51782416192283365</v>
      </c>
      <c r="N204" s="198">
        <f t="shared" si="86"/>
        <v>0.58621183479406547</v>
      </c>
      <c r="V204" s="15"/>
      <c r="W204" s="15"/>
      <c r="X204" s="15"/>
      <c r="Y204" s="15"/>
    </row>
    <row r="205" spans="1:25" ht="12.75" customHeight="1" thickBot="1" x14ac:dyDescent="0.25">
      <c r="A205" s="774"/>
      <c r="B205" s="776"/>
      <c r="C205" s="220" t="s">
        <v>59</v>
      </c>
      <c r="D205" s="221">
        <v>1815</v>
      </c>
      <c r="E205" s="222">
        <v>1677</v>
      </c>
      <c r="F205" s="223">
        <f t="shared" si="84"/>
        <v>1.0822898032200359</v>
      </c>
      <c r="G205" s="224">
        <v>1377</v>
      </c>
      <c r="H205" s="224">
        <v>1274</v>
      </c>
      <c r="I205" s="225">
        <f t="shared" si="82"/>
        <v>0.75867768595041318</v>
      </c>
      <c r="J205" s="225">
        <f t="shared" si="85"/>
        <v>0.75968992248062017</v>
      </c>
      <c r="K205" s="224">
        <v>810</v>
      </c>
      <c r="L205" s="224">
        <v>691</v>
      </c>
      <c r="M205" s="225">
        <f t="shared" si="83"/>
        <v>0.48300536672629696</v>
      </c>
      <c r="N205" s="226">
        <f t="shared" si="86"/>
        <v>0.63579277864992145</v>
      </c>
      <c r="V205" s="15"/>
      <c r="W205" s="15"/>
      <c r="X205" s="15"/>
      <c r="Y205" s="15"/>
    </row>
    <row r="206" spans="1:25" ht="12.75" customHeight="1" thickTop="1" thickBot="1" x14ac:dyDescent="0.25">
      <c r="A206" s="771" t="s">
        <v>38</v>
      </c>
      <c r="B206" s="772"/>
      <c r="C206" s="772"/>
      <c r="D206" s="772"/>
      <c r="E206" s="772"/>
      <c r="F206" s="772"/>
      <c r="G206" s="772"/>
      <c r="H206" s="772"/>
      <c r="I206" s="772"/>
      <c r="J206" s="772"/>
      <c r="K206" s="772"/>
      <c r="L206" s="772"/>
      <c r="M206" s="772"/>
      <c r="N206" s="780"/>
      <c r="V206" s="15"/>
      <c r="W206" s="15"/>
      <c r="X206" s="15"/>
      <c r="Y206" s="15"/>
    </row>
    <row r="207" spans="1:25" ht="12.75" customHeight="1" x14ac:dyDescent="0.2">
      <c r="A207" s="215" t="s">
        <v>55</v>
      </c>
      <c r="B207" s="179"/>
      <c r="C207" s="179"/>
      <c r="D207" s="180">
        <v>277561</v>
      </c>
      <c r="E207" s="216">
        <v>125798</v>
      </c>
      <c r="F207" s="182">
        <f>D207/E207</f>
        <v>2.2064023275409785</v>
      </c>
      <c r="G207" s="183">
        <v>239564</v>
      </c>
      <c r="H207" s="183">
        <v>108747</v>
      </c>
      <c r="I207" s="184">
        <f t="shared" ref="I207:I213" si="87">G207/D207</f>
        <v>0.86310396633532804</v>
      </c>
      <c r="J207" s="184">
        <f>+H207/E207</f>
        <v>0.86445730456764014</v>
      </c>
      <c r="K207" s="183">
        <v>84467</v>
      </c>
      <c r="L207" s="183">
        <v>79253</v>
      </c>
      <c r="M207" s="184">
        <f t="shared" ref="M207:M213" si="88">+K207/E207</f>
        <v>0.67144946660519245</v>
      </c>
      <c r="N207" s="185">
        <f>K207/H207</f>
        <v>0.77672947299695627</v>
      </c>
      <c r="V207" s="15"/>
      <c r="W207" s="15"/>
      <c r="X207" s="15"/>
      <c r="Y207" s="15"/>
    </row>
    <row r="208" spans="1:25" ht="12.75" customHeight="1" x14ac:dyDescent="0.2">
      <c r="A208" s="763" t="s">
        <v>56</v>
      </c>
      <c r="B208" s="766" t="s">
        <v>57</v>
      </c>
      <c r="C208" s="767"/>
      <c r="D208" s="186">
        <v>230405</v>
      </c>
      <c r="E208" s="217">
        <v>94356</v>
      </c>
      <c r="F208" s="188">
        <f t="shared" ref="F208:F213" si="89">D208/E208</f>
        <v>2.4418690915257111</v>
      </c>
      <c r="G208" s="189">
        <v>199977</v>
      </c>
      <c r="H208" s="189">
        <v>82182</v>
      </c>
      <c r="I208" s="190">
        <f t="shared" si="87"/>
        <v>0.86793689373060479</v>
      </c>
      <c r="J208" s="190">
        <f t="shared" ref="J208:J213" si="90">+H208/E208</f>
        <v>0.87097799821950905</v>
      </c>
      <c r="K208" s="189">
        <v>66323</v>
      </c>
      <c r="L208" s="189">
        <v>62006</v>
      </c>
      <c r="M208" s="190">
        <f t="shared" si="88"/>
        <v>0.70290177625164274</v>
      </c>
      <c r="N208" s="191">
        <f t="shared" ref="N208:N213" si="91">K208/H208</f>
        <v>0.80702586941179333</v>
      </c>
      <c r="V208" s="15"/>
      <c r="W208" s="15"/>
      <c r="X208" s="15"/>
      <c r="Y208" s="15"/>
    </row>
    <row r="209" spans="1:25" ht="12.75" customHeight="1" x14ac:dyDescent="0.2">
      <c r="A209" s="764"/>
      <c r="B209" s="768" t="s">
        <v>56</v>
      </c>
      <c r="C209" s="192" t="s">
        <v>58</v>
      </c>
      <c r="D209" s="193">
        <v>198817</v>
      </c>
      <c r="E209" s="218">
        <v>89171</v>
      </c>
      <c r="F209" s="195">
        <f t="shared" si="89"/>
        <v>2.2296150093640308</v>
      </c>
      <c r="G209" s="196">
        <v>172754</v>
      </c>
      <c r="H209" s="196">
        <v>77846</v>
      </c>
      <c r="I209" s="197">
        <f t="shared" si="87"/>
        <v>0.86890960028568986</v>
      </c>
      <c r="J209" s="197">
        <f t="shared" si="90"/>
        <v>0.87299682632245912</v>
      </c>
      <c r="K209" s="196">
        <v>63314</v>
      </c>
      <c r="L209" s="196">
        <v>57618</v>
      </c>
      <c r="M209" s="197">
        <f t="shared" si="88"/>
        <v>0.71002904531742383</v>
      </c>
      <c r="N209" s="198">
        <f t="shared" si="91"/>
        <v>0.81332374174652522</v>
      </c>
      <c r="V209" s="15"/>
      <c r="W209" s="15"/>
      <c r="X209" s="15"/>
      <c r="Y209" s="15"/>
    </row>
    <row r="210" spans="1:25" ht="12.75" customHeight="1" x14ac:dyDescent="0.2">
      <c r="A210" s="764"/>
      <c r="B210" s="775"/>
      <c r="C210" s="199" t="s">
        <v>59</v>
      </c>
      <c r="D210" s="200">
        <v>31588</v>
      </c>
      <c r="E210" s="219">
        <v>16390</v>
      </c>
      <c r="F210" s="202">
        <f t="shared" si="89"/>
        <v>1.9272727272727272</v>
      </c>
      <c r="G210" s="203">
        <v>27223</v>
      </c>
      <c r="H210" s="203">
        <v>14077</v>
      </c>
      <c r="I210" s="204">
        <f t="shared" si="87"/>
        <v>0.86181461314423202</v>
      </c>
      <c r="J210" s="204">
        <f t="shared" si="90"/>
        <v>0.85887736424649175</v>
      </c>
      <c r="K210" s="203">
        <v>5186</v>
      </c>
      <c r="L210" s="203">
        <v>4763</v>
      </c>
      <c r="M210" s="204">
        <f t="shared" si="88"/>
        <v>0.31641244661378892</v>
      </c>
      <c r="N210" s="205">
        <f t="shared" si="91"/>
        <v>0.3684023584570576</v>
      </c>
      <c r="V210" s="15"/>
      <c r="W210" s="15"/>
      <c r="X210" s="15"/>
      <c r="Y210" s="15"/>
    </row>
    <row r="211" spans="1:25" ht="12.75" customHeight="1" x14ac:dyDescent="0.2">
      <c r="A211" s="764"/>
      <c r="B211" s="766" t="s">
        <v>60</v>
      </c>
      <c r="C211" s="767"/>
      <c r="D211" s="186">
        <v>47156</v>
      </c>
      <c r="E211" s="217">
        <v>37540</v>
      </c>
      <c r="F211" s="188">
        <f t="shared" si="89"/>
        <v>1.2561534363345765</v>
      </c>
      <c r="G211" s="189">
        <v>39587</v>
      </c>
      <c r="H211" s="189">
        <v>31678</v>
      </c>
      <c r="I211" s="190">
        <f t="shared" si="87"/>
        <v>0.83949020273135977</v>
      </c>
      <c r="J211" s="190">
        <f t="shared" si="90"/>
        <v>0.84384656366542354</v>
      </c>
      <c r="K211" s="189">
        <v>19770</v>
      </c>
      <c r="L211" s="189">
        <v>17719</v>
      </c>
      <c r="M211" s="190">
        <f t="shared" si="88"/>
        <v>0.52663825253063401</v>
      </c>
      <c r="N211" s="191">
        <f t="shared" si="91"/>
        <v>0.62409243007765647</v>
      </c>
      <c r="V211" s="15"/>
      <c r="W211" s="15"/>
      <c r="X211" s="15"/>
      <c r="Y211" s="15"/>
    </row>
    <row r="212" spans="1:25" ht="12.75" customHeight="1" x14ac:dyDescent="0.2">
      <c r="A212" s="764"/>
      <c r="B212" s="768" t="s">
        <v>56</v>
      </c>
      <c r="C212" s="192" t="s">
        <v>58</v>
      </c>
      <c r="D212" s="193">
        <v>46139</v>
      </c>
      <c r="E212" s="218">
        <v>36980</v>
      </c>
      <c r="F212" s="195">
        <f t="shared" si="89"/>
        <v>1.2476744186046511</v>
      </c>
      <c r="G212" s="196">
        <v>38720</v>
      </c>
      <c r="H212" s="196">
        <v>31210</v>
      </c>
      <c r="I212" s="197">
        <f t="shared" si="87"/>
        <v>0.83920327705411912</v>
      </c>
      <c r="J212" s="197">
        <f t="shared" si="90"/>
        <v>0.84396971335857218</v>
      </c>
      <c r="K212" s="196">
        <v>19394</v>
      </c>
      <c r="L212" s="196">
        <v>17357</v>
      </c>
      <c r="M212" s="197">
        <f t="shared" si="88"/>
        <v>0.52444564629529478</v>
      </c>
      <c r="N212" s="198">
        <f t="shared" si="91"/>
        <v>0.62140339634732455</v>
      </c>
      <c r="V212" s="15"/>
      <c r="W212" s="15"/>
      <c r="X212" s="15"/>
      <c r="Y212" s="15"/>
    </row>
    <row r="213" spans="1:25" ht="12.75" customHeight="1" thickBot="1" x14ac:dyDescent="0.25">
      <c r="A213" s="774"/>
      <c r="B213" s="776"/>
      <c r="C213" s="220" t="s">
        <v>59</v>
      </c>
      <c r="D213" s="221">
        <v>1017</v>
      </c>
      <c r="E213" s="222">
        <v>872</v>
      </c>
      <c r="F213" s="223">
        <f t="shared" si="89"/>
        <v>1.1662844036697249</v>
      </c>
      <c r="G213" s="224">
        <v>867</v>
      </c>
      <c r="H213" s="224">
        <v>737</v>
      </c>
      <c r="I213" s="225">
        <f t="shared" si="87"/>
        <v>0.85250737463126847</v>
      </c>
      <c r="J213" s="225">
        <f t="shared" si="90"/>
        <v>0.84518348623853212</v>
      </c>
      <c r="K213" s="224">
        <v>426</v>
      </c>
      <c r="L213" s="224">
        <v>373</v>
      </c>
      <c r="M213" s="225">
        <f t="shared" si="88"/>
        <v>0.48853211009174313</v>
      </c>
      <c r="N213" s="226">
        <f t="shared" si="91"/>
        <v>0.57801899592944372</v>
      </c>
      <c r="V213" s="15"/>
      <c r="W213" s="15"/>
      <c r="X213" s="15"/>
      <c r="Y213" s="15"/>
    </row>
    <row r="214" spans="1:25" ht="14.25" thickTop="1" thickBot="1" x14ac:dyDescent="0.25">
      <c r="A214" s="16" t="s">
        <v>62</v>
      </c>
      <c r="B214" s="228"/>
      <c r="C214" s="228"/>
      <c r="D214" s="228"/>
      <c r="E214" s="228"/>
      <c r="F214" s="228"/>
      <c r="G214" s="228"/>
      <c r="H214" s="228"/>
      <c r="I214" s="228"/>
      <c r="J214" s="228"/>
      <c r="K214" s="228"/>
      <c r="L214" s="228"/>
      <c r="M214" s="228"/>
      <c r="N214" s="228"/>
      <c r="V214" s="15"/>
      <c r="W214" s="15"/>
      <c r="X214" s="15"/>
      <c r="Y214" s="15"/>
    </row>
    <row r="215" spans="1:25" ht="13.5" thickBot="1" x14ac:dyDescent="0.25">
      <c r="A215" s="231" t="s">
        <v>73</v>
      </c>
      <c r="B215" s="232"/>
      <c r="C215" s="232"/>
      <c r="D215" s="232"/>
      <c r="E215" s="232"/>
      <c r="F215" s="232"/>
      <c r="G215" s="232"/>
      <c r="H215" s="232"/>
      <c r="I215" s="232"/>
      <c r="J215" s="232"/>
      <c r="K215" s="232"/>
      <c r="L215" s="232"/>
      <c r="M215" s="232"/>
      <c r="N215" s="233"/>
      <c r="V215" s="15"/>
      <c r="W215" s="15"/>
      <c r="X215" s="15"/>
      <c r="Y215" s="15"/>
    </row>
    <row r="216" spans="1:25" ht="12.75" customHeight="1" thickBot="1" x14ac:dyDescent="0.25">
      <c r="A216" s="777" t="s">
        <v>6</v>
      </c>
      <c r="B216" s="778"/>
      <c r="C216" s="778"/>
      <c r="D216" s="778"/>
      <c r="E216" s="778"/>
      <c r="F216" s="778"/>
      <c r="G216" s="778"/>
      <c r="H216" s="778"/>
      <c r="I216" s="778"/>
      <c r="J216" s="778"/>
      <c r="K216" s="778"/>
      <c r="L216" s="778"/>
      <c r="M216" s="778"/>
      <c r="N216" s="779"/>
      <c r="V216" s="15"/>
      <c r="W216" s="15"/>
      <c r="X216" s="15"/>
      <c r="Y216" s="15"/>
    </row>
    <row r="217" spans="1:25" ht="12.75" customHeight="1" x14ac:dyDescent="0.2">
      <c r="A217" s="177" t="s">
        <v>55</v>
      </c>
      <c r="B217" s="178"/>
      <c r="C217" s="179"/>
      <c r="D217" s="236">
        <v>3860</v>
      </c>
      <c r="E217" s="237">
        <v>3635</v>
      </c>
      <c r="F217" s="238">
        <f t="shared" ref="F217:F222" si="92">+D217/E217</f>
        <v>1.061898211829436</v>
      </c>
      <c r="G217" s="237">
        <v>3376</v>
      </c>
      <c r="H217" s="239">
        <v>3262</v>
      </c>
      <c r="I217" s="240">
        <f t="shared" ref="I217:J230" si="93">+G217/D217</f>
        <v>0.87461139896373052</v>
      </c>
      <c r="J217" s="240">
        <f t="shared" si="93"/>
        <v>0.89738651994497942</v>
      </c>
      <c r="K217" s="237">
        <v>3022</v>
      </c>
      <c r="L217" s="239">
        <v>2760</v>
      </c>
      <c r="M217" s="240">
        <f t="shared" ref="M217:M222" si="94">+K217/E217</f>
        <v>0.83136176066024758</v>
      </c>
      <c r="N217" s="241">
        <v>0.92642550582464744</v>
      </c>
      <c r="V217" s="15"/>
      <c r="W217" s="15"/>
      <c r="X217" s="15"/>
      <c r="Y217" s="15"/>
    </row>
    <row r="218" spans="1:25" ht="12.75" customHeight="1" x14ac:dyDescent="0.2">
      <c r="A218" s="763" t="s">
        <v>56</v>
      </c>
      <c r="B218" s="766" t="s">
        <v>57</v>
      </c>
      <c r="C218" s="767"/>
      <c r="D218" s="242">
        <v>2351</v>
      </c>
      <c r="E218" s="243">
        <v>2183</v>
      </c>
      <c r="F218" s="244">
        <f t="shared" si="92"/>
        <v>1.0769583142464498</v>
      </c>
      <c r="G218" s="245">
        <v>2019</v>
      </c>
      <c r="H218" s="243">
        <v>1923</v>
      </c>
      <c r="I218" s="246">
        <f t="shared" si="93"/>
        <v>0.85878349638451723</v>
      </c>
      <c r="J218" s="246">
        <f t="shared" si="93"/>
        <v>0.88089784699954188</v>
      </c>
      <c r="K218" s="245">
        <v>1813</v>
      </c>
      <c r="L218" s="245">
        <v>1605</v>
      </c>
      <c r="M218" s="246">
        <f t="shared" si="94"/>
        <v>0.83050847457627119</v>
      </c>
      <c r="N218" s="247">
        <v>0.94279771190847639</v>
      </c>
      <c r="V218" s="15"/>
      <c r="W218" s="15"/>
      <c r="X218" s="15"/>
      <c r="Y218" s="15"/>
    </row>
    <row r="219" spans="1:25" ht="12.75" customHeight="1" x14ac:dyDescent="0.2">
      <c r="A219" s="764"/>
      <c r="B219" s="768" t="s">
        <v>56</v>
      </c>
      <c r="C219" s="192" t="s">
        <v>58</v>
      </c>
      <c r="D219" s="248">
        <v>2213</v>
      </c>
      <c r="E219" s="249">
        <v>2054</v>
      </c>
      <c r="F219" s="250">
        <f t="shared" si="92"/>
        <v>1.0774099318403116</v>
      </c>
      <c r="G219" s="251">
        <v>1916</v>
      </c>
      <c r="H219" s="249">
        <v>1821</v>
      </c>
      <c r="I219" s="252">
        <f t="shared" si="93"/>
        <v>0.8657930411206507</v>
      </c>
      <c r="J219" s="252">
        <f t="shared" si="93"/>
        <v>0.88656280428432332</v>
      </c>
      <c r="K219" s="251">
        <v>1711</v>
      </c>
      <c r="L219" s="251">
        <v>1502</v>
      </c>
      <c r="M219" s="252">
        <f t="shared" si="94"/>
        <v>0.83300876338851026</v>
      </c>
      <c r="N219" s="253">
        <v>0.93959362987369577</v>
      </c>
      <c r="V219" s="15"/>
      <c r="W219" s="15"/>
      <c r="X219" s="15"/>
      <c r="Y219" s="15"/>
    </row>
    <row r="220" spans="1:25" ht="12.75" customHeight="1" x14ac:dyDescent="0.2">
      <c r="A220" s="764"/>
      <c r="B220" s="769"/>
      <c r="C220" s="199" t="s">
        <v>59</v>
      </c>
      <c r="D220" s="254">
        <v>138</v>
      </c>
      <c r="E220" s="255">
        <v>138</v>
      </c>
      <c r="F220" s="256">
        <f t="shared" si="92"/>
        <v>1</v>
      </c>
      <c r="G220" s="257">
        <v>103</v>
      </c>
      <c r="H220" s="255">
        <v>103</v>
      </c>
      <c r="I220" s="258">
        <f t="shared" si="93"/>
        <v>0.74637681159420288</v>
      </c>
      <c r="J220" s="258">
        <f t="shared" si="93"/>
        <v>0.74637681159420288</v>
      </c>
      <c r="K220" s="257">
        <v>103</v>
      </c>
      <c r="L220" s="257">
        <v>103</v>
      </c>
      <c r="M220" s="258">
        <f t="shared" si="94"/>
        <v>0.74637681159420288</v>
      </c>
      <c r="N220" s="259">
        <v>1</v>
      </c>
      <c r="V220" s="15"/>
      <c r="W220" s="15"/>
      <c r="X220" s="15"/>
      <c r="Y220" s="15"/>
    </row>
    <row r="221" spans="1:25" ht="12.75" customHeight="1" x14ac:dyDescent="0.2">
      <c r="A221" s="764"/>
      <c r="B221" s="766" t="s">
        <v>60</v>
      </c>
      <c r="C221" s="767"/>
      <c r="D221" s="242">
        <v>1509</v>
      </c>
      <c r="E221" s="243">
        <v>1482</v>
      </c>
      <c r="F221" s="244">
        <f t="shared" si="92"/>
        <v>1.0182186234817814</v>
      </c>
      <c r="G221" s="245">
        <v>1357</v>
      </c>
      <c r="H221" s="243">
        <v>1350</v>
      </c>
      <c r="I221" s="246">
        <f t="shared" si="93"/>
        <v>0.89927104042412198</v>
      </c>
      <c r="J221" s="246">
        <f t="shared" si="93"/>
        <v>0.91093117408906887</v>
      </c>
      <c r="K221" s="245">
        <v>1218</v>
      </c>
      <c r="L221" s="245">
        <v>1155</v>
      </c>
      <c r="M221" s="246">
        <f t="shared" si="94"/>
        <v>0.82186234817813764</v>
      </c>
      <c r="N221" s="247">
        <v>0.90222222222222226</v>
      </c>
      <c r="V221" s="15"/>
      <c r="W221" s="15"/>
      <c r="X221" s="15"/>
      <c r="Y221" s="15"/>
    </row>
    <row r="222" spans="1:25" ht="12.75" customHeight="1" x14ac:dyDescent="0.2">
      <c r="A222" s="764"/>
      <c r="B222" s="768" t="s">
        <v>56</v>
      </c>
      <c r="C222" s="192" t="s">
        <v>58</v>
      </c>
      <c r="D222" s="248">
        <v>1509</v>
      </c>
      <c r="E222" s="249">
        <v>1482</v>
      </c>
      <c r="F222" s="250">
        <f t="shared" si="92"/>
        <v>1.0182186234817814</v>
      </c>
      <c r="G222" s="251">
        <v>1357</v>
      </c>
      <c r="H222" s="249">
        <v>1350</v>
      </c>
      <c r="I222" s="252">
        <f t="shared" si="93"/>
        <v>0.89927104042412198</v>
      </c>
      <c r="J222" s="252">
        <f t="shared" si="93"/>
        <v>0.91093117408906887</v>
      </c>
      <c r="K222" s="251">
        <v>1218</v>
      </c>
      <c r="L222" s="251">
        <v>1155</v>
      </c>
      <c r="M222" s="252">
        <f t="shared" si="94"/>
        <v>0.82186234817813764</v>
      </c>
      <c r="N222" s="253">
        <v>0.90222222222222226</v>
      </c>
      <c r="V222" s="15"/>
      <c r="W222" s="15"/>
      <c r="X222" s="15"/>
      <c r="Y222" s="15"/>
    </row>
    <row r="223" spans="1:25" ht="12.75" customHeight="1" thickBot="1" x14ac:dyDescent="0.25">
      <c r="A223" s="765"/>
      <c r="B223" s="770"/>
      <c r="C223" s="206" t="s">
        <v>59</v>
      </c>
      <c r="D223" s="260">
        <v>0</v>
      </c>
      <c r="E223" s="261">
        <v>0</v>
      </c>
      <c r="F223" s="262" t="s">
        <v>74</v>
      </c>
      <c r="G223" s="263">
        <v>0</v>
      </c>
      <c r="H223" s="261">
        <v>0</v>
      </c>
      <c r="I223" s="264" t="s">
        <v>74</v>
      </c>
      <c r="J223" s="264" t="s">
        <v>74</v>
      </c>
      <c r="K223" s="263">
        <v>0</v>
      </c>
      <c r="L223" s="263">
        <v>0</v>
      </c>
      <c r="M223" s="264" t="s">
        <v>74</v>
      </c>
      <c r="N223" s="265" t="s">
        <v>74</v>
      </c>
      <c r="V223" s="15" t="s">
        <v>68</v>
      </c>
      <c r="W223" s="15" t="s">
        <v>64</v>
      </c>
      <c r="X223" s="15"/>
      <c r="Y223" s="15"/>
    </row>
    <row r="224" spans="1:25" ht="12.75" customHeight="1" thickBot="1" x14ac:dyDescent="0.25">
      <c r="A224" s="777" t="s">
        <v>7</v>
      </c>
      <c r="B224" s="778"/>
      <c r="C224" s="778"/>
      <c r="D224" s="778"/>
      <c r="E224" s="778"/>
      <c r="F224" s="778"/>
      <c r="G224" s="778"/>
      <c r="H224" s="778"/>
      <c r="I224" s="778"/>
      <c r="J224" s="778"/>
      <c r="K224" s="778"/>
      <c r="L224" s="778"/>
      <c r="M224" s="778"/>
      <c r="N224" s="779"/>
      <c r="V224" s="15">
        <v>56.852116997340971</v>
      </c>
      <c r="W224" s="15">
        <v>56.852116997340971</v>
      </c>
      <c r="X224" s="15"/>
      <c r="Y224" s="15"/>
    </row>
    <row r="225" spans="1:27" ht="12.75" customHeight="1" x14ac:dyDescent="0.2">
      <c r="A225" s="177" t="s">
        <v>55</v>
      </c>
      <c r="B225" s="178"/>
      <c r="C225" s="179"/>
      <c r="D225" s="236">
        <v>5154</v>
      </c>
      <c r="E225" s="237">
        <v>4843</v>
      </c>
      <c r="F225" s="238">
        <f t="shared" ref="F225:F230" si="95">D225/E225</f>
        <v>1.0642163947966137</v>
      </c>
      <c r="G225" s="237">
        <v>5451</v>
      </c>
      <c r="H225" s="239">
        <v>4396</v>
      </c>
      <c r="I225" s="240">
        <f t="shared" ref="I225:I230" si="96">G225/D225</f>
        <v>1.0576251455180443</v>
      </c>
      <c r="J225" s="240">
        <f t="shared" si="93"/>
        <v>0.90770183770390256</v>
      </c>
      <c r="K225" s="237">
        <v>4174</v>
      </c>
      <c r="L225" s="239">
        <v>3694</v>
      </c>
      <c r="M225" s="240">
        <f t="shared" ref="M225:M230" si="97">K225/E225</f>
        <v>0.86186248193268633</v>
      </c>
      <c r="N225" s="241">
        <v>0.94949954504094636</v>
      </c>
      <c r="X225" s="15">
        <v>43.147883002659029</v>
      </c>
      <c r="Y225" s="15">
        <v>100</v>
      </c>
      <c r="Z225" s="15"/>
      <c r="AA225" s="15"/>
    </row>
    <row r="226" spans="1:27" ht="12.75" customHeight="1" x14ac:dyDescent="0.2">
      <c r="A226" s="763" t="s">
        <v>56</v>
      </c>
      <c r="B226" s="766" t="s">
        <v>57</v>
      </c>
      <c r="C226" s="767"/>
      <c r="D226" s="242">
        <v>3311</v>
      </c>
      <c r="E226" s="243">
        <v>3079</v>
      </c>
      <c r="F226" s="244">
        <f t="shared" si="95"/>
        <v>1.0753491393309516</v>
      </c>
      <c r="G226" s="245">
        <v>2740</v>
      </c>
      <c r="H226" s="243">
        <v>2735</v>
      </c>
      <c r="I226" s="246">
        <f t="shared" si="96"/>
        <v>0.82754454847478098</v>
      </c>
      <c r="J226" s="246">
        <f t="shared" si="93"/>
        <v>0.88827541409548549</v>
      </c>
      <c r="K226" s="245">
        <v>2533</v>
      </c>
      <c r="L226" s="245">
        <v>2189</v>
      </c>
      <c r="M226" s="246">
        <f t="shared" si="97"/>
        <v>0.82266969795388112</v>
      </c>
      <c r="N226" s="247">
        <v>0.92614259597806214</v>
      </c>
      <c r="X226" s="15">
        <v>100</v>
      </c>
      <c r="Y226" s="15"/>
      <c r="Z226" s="15"/>
      <c r="AA226" s="15"/>
    </row>
    <row r="227" spans="1:27" ht="12.75" customHeight="1" x14ac:dyDescent="0.2">
      <c r="A227" s="764"/>
      <c r="B227" s="768" t="s">
        <v>56</v>
      </c>
      <c r="C227" s="192" t="s">
        <v>58</v>
      </c>
      <c r="D227" s="248">
        <v>3197</v>
      </c>
      <c r="E227" s="249">
        <v>2970</v>
      </c>
      <c r="F227" s="250">
        <f t="shared" si="95"/>
        <v>1.0764309764309765</v>
      </c>
      <c r="G227" s="251">
        <v>2782</v>
      </c>
      <c r="H227" s="249">
        <v>2669</v>
      </c>
      <c r="I227" s="252">
        <f t="shared" si="96"/>
        <v>0.87019080387863623</v>
      </c>
      <c r="J227" s="252">
        <f t="shared" si="93"/>
        <v>0.8986531986531987</v>
      </c>
      <c r="K227" s="251">
        <v>2465</v>
      </c>
      <c r="L227" s="251">
        <v>2121</v>
      </c>
      <c r="M227" s="252">
        <f t="shared" si="97"/>
        <v>0.82996632996633002</v>
      </c>
      <c r="N227" s="253">
        <v>0.92356687898089174</v>
      </c>
      <c r="X227" s="15"/>
      <c r="Y227" s="15"/>
      <c r="Z227" s="15"/>
      <c r="AA227" s="15"/>
    </row>
    <row r="228" spans="1:27" ht="12.75" customHeight="1" x14ac:dyDescent="0.2">
      <c r="A228" s="764"/>
      <c r="B228" s="769"/>
      <c r="C228" s="199" t="s">
        <v>59</v>
      </c>
      <c r="D228" s="254">
        <v>114</v>
      </c>
      <c r="E228" s="255">
        <v>114</v>
      </c>
      <c r="F228" s="256">
        <f t="shared" si="95"/>
        <v>1</v>
      </c>
      <c r="G228" s="257">
        <v>68</v>
      </c>
      <c r="H228" s="255">
        <v>68</v>
      </c>
      <c r="I228" s="258">
        <f t="shared" si="96"/>
        <v>0.59649122807017541</v>
      </c>
      <c r="J228" s="258">
        <f t="shared" si="93"/>
        <v>0.59649122807017541</v>
      </c>
      <c r="K228" s="257">
        <v>68</v>
      </c>
      <c r="L228" s="257">
        <v>68</v>
      </c>
      <c r="M228" s="258">
        <f t="shared" si="97"/>
        <v>0.59649122807017541</v>
      </c>
      <c r="N228" s="259">
        <v>1</v>
      </c>
      <c r="X228" s="15"/>
      <c r="Y228" s="15"/>
      <c r="Z228" s="15"/>
      <c r="AA228" s="15"/>
    </row>
    <row r="229" spans="1:27" ht="12.75" customHeight="1" x14ac:dyDescent="0.2">
      <c r="A229" s="764"/>
      <c r="B229" s="766" t="s">
        <v>60</v>
      </c>
      <c r="C229" s="767"/>
      <c r="D229" s="242">
        <v>1843</v>
      </c>
      <c r="E229" s="243">
        <v>1808</v>
      </c>
      <c r="F229" s="244">
        <f t="shared" si="95"/>
        <v>1.019358407079646</v>
      </c>
      <c r="G229" s="245">
        <v>1691</v>
      </c>
      <c r="H229" s="243">
        <v>1675</v>
      </c>
      <c r="I229" s="246">
        <f t="shared" si="96"/>
        <v>0.91752577319587625</v>
      </c>
      <c r="J229" s="246">
        <f t="shared" si="93"/>
        <v>0.92643805309734517</v>
      </c>
      <c r="K229" s="245">
        <v>1652</v>
      </c>
      <c r="L229" s="245">
        <v>1506</v>
      </c>
      <c r="M229" s="246">
        <f t="shared" si="97"/>
        <v>0.91371681415929207</v>
      </c>
      <c r="N229" s="247">
        <v>0.98626865671641795</v>
      </c>
      <c r="X229" s="15"/>
      <c r="Y229" s="15"/>
      <c r="Z229" s="15"/>
      <c r="AA229" s="15"/>
    </row>
    <row r="230" spans="1:27" ht="12.75" customHeight="1" x14ac:dyDescent="0.2">
      <c r="A230" s="764"/>
      <c r="B230" s="768" t="s">
        <v>56</v>
      </c>
      <c r="C230" s="192" t="s">
        <v>58</v>
      </c>
      <c r="D230" s="248">
        <v>1843</v>
      </c>
      <c r="E230" s="249">
        <v>1808</v>
      </c>
      <c r="F230" s="250">
        <f t="shared" si="95"/>
        <v>1.019358407079646</v>
      </c>
      <c r="G230" s="251">
        <v>1691</v>
      </c>
      <c r="H230" s="249">
        <v>1675</v>
      </c>
      <c r="I230" s="252">
        <f t="shared" si="96"/>
        <v>0.91752577319587625</v>
      </c>
      <c r="J230" s="252">
        <f t="shared" si="93"/>
        <v>0.92643805309734517</v>
      </c>
      <c r="K230" s="251">
        <v>1652</v>
      </c>
      <c r="L230" s="251">
        <v>1506</v>
      </c>
      <c r="M230" s="252">
        <f t="shared" si="97"/>
        <v>0.91371681415929207</v>
      </c>
      <c r="N230" s="253">
        <v>0.98626865671641795</v>
      </c>
    </row>
    <row r="231" spans="1:27" ht="12.75" customHeight="1" thickBot="1" x14ac:dyDescent="0.25">
      <c r="A231" s="765"/>
      <c r="B231" s="770"/>
      <c r="C231" s="206" t="s">
        <v>59</v>
      </c>
      <c r="D231" s="260">
        <v>0</v>
      </c>
      <c r="E231" s="261">
        <v>0</v>
      </c>
      <c r="F231" s="262" t="s">
        <v>74</v>
      </c>
      <c r="G231" s="263">
        <v>0</v>
      </c>
      <c r="H231" s="261">
        <v>0</v>
      </c>
      <c r="I231" s="264" t="s">
        <v>74</v>
      </c>
      <c r="J231" s="264" t="s">
        <v>74</v>
      </c>
      <c r="K231" s="263">
        <v>0</v>
      </c>
      <c r="L231" s="263">
        <v>0</v>
      </c>
      <c r="M231" s="264" t="s">
        <v>74</v>
      </c>
      <c r="N231" s="265" t="s">
        <v>74</v>
      </c>
    </row>
    <row r="232" spans="1:27" ht="12.75" customHeight="1" thickBot="1" x14ac:dyDescent="0.25">
      <c r="A232" s="781" t="s">
        <v>8</v>
      </c>
      <c r="B232" s="782"/>
      <c r="C232" s="782"/>
      <c r="D232" s="782"/>
      <c r="E232" s="782"/>
      <c r="F232" s="782"/>
      <c r="G232" s="782"/>
      <c r="H232" s="782"/>
      <c r="I232" s="782"/>
      <c r="J232" s="782"/>
      <c r="K232" s="782"/>
      <c r="L232" s="782"/>
      <c r="M232" s="782"/>
      <c r="N232" s="780"/>
    </row>
    <row r="233" spans="1:27" ht="12.75" customHeight="1" x14ac:dyDescent="0.2">
      <c r="A233" s="177" t="s">
        <v>55</v>
      </c>
      <c r="B233" s="178"/>
      <c r="C233" s="179"/>
      <c r="D233" s="236">
        <v>6215</v>
      </c>
      <c r="E233" s="237">
        <v>5826</v>
      </c>
      <c r="F233" s="238">
        <f t="shared" ref="F233:F238" si="98">D233/E233</f>
        <v>1.0667696532784072</v>
      </c>
      <c r="G233" s="237">
        <v>5439</v>
      </c>
      <c r="H233" s="239">
        <v>5276</v>
      </c>
      <c r="I233" s="240">
        <f t="shared" ref="I233:I238" si="99">G233/D233</f>
        <v>0.87514078841512466</v>
      </c>
      <c r="J233" s="240">
        <f t="shared" ref="J233:J238" si="100">+H233/E233</f>
        <v>0.90559560590456578</v>
      </c>
      <c r="K233" s="237">
        <v>5112</v>
      </c>
      <c r="L233" s="239">
        <v>4400</v>
      </c>
      <c r="M233" s="240">
        <f t="shared" ref="M233:M238" si="101">K233/E233</f>
        <v>0.87744593202883625</v>
      </c>
      <c r="N233" s="241">
        <v>0.96891584533737685</v>
      </c>
    </row>
    <row r="234" spans="1:27" ht="12.75" customHeight="1" x14ac:dyDescent="0.2">
      <c r="A234" s="763" t="s">
        <v>56</v>
      </c>
      <c r="B234" s="766" t="s">
        <v>57</v>
      </c>
      <c r="C234" s="767"/>
      <c r="D234" s="242">
        <v>3778</v>
      </c>
      <c r="E234" s="243">
        <v>3487</v>
      </c>
      <c r="F234" s="244">
        <f t="shared" si="98"/>
        <v>1.083452824777746</v>
      </c>
      <c r="G234" s="245">
        <v>3171</v>
      </c>
      <c r="H234" s="243">
        <v>3057</v>
      </c>
      <c r="I234" s="246">
        <f t="shared" si="99"/>
        <v>0.83933298041291693</v>
      </c>
      <c r="J234" s="246">
        <f t="shared" si="100"/>
        <v>0.87668482936621739</v>
      </c>
      <c r="K234" s="245">
        <v>2922</v>
      </c>
      <c r="L234" s="245">
        <v>2467</v>
      </c>
      <c r="M234" s="246">
        <f t="shared" si="101"/>
        <v>0.83796960137654142</v>
      </c>
      <c r="N234" s="247">
        <v>0.95583905789990187</v>
      </c>
    </row>
    <row r="235" spans="1:27" ht="12.75" customHeight="1" x14ac:dyDescent="0.2">
      <c r="A235" s="764"/>
      <c r="B235" s="768" t="s">
        <v>56</v>
      </c>
      <c r="C235" s="192" t="s">
        <v>58</v>
      </c>
      <c r="D235" s="248">
        <v>3700</v>
      </c>
      <c r="E235" s="249">
        <v>3412</v>
      </c>
      <c r="F235" s="250">
        <f t="shared" si="98"/>
        <v>1.0844079718640094</v>
      </c>
      <c r="G235" s="251">
        <v>3112</v>
      </c>
      <c r="H235" s="249">
        <v>2998</v>
      </c>
      <c r="I235" s="252">
        <f t="shared" si="99"/>
        <v>0.84108108108108104</v>
      </c>
      <c r="J235" s="252">
        <f t="shared" si="100"/>
        <v>0.87866354044548656</v>
      </c>
      <c r="K235" s="251">
        <v>2863</v>
      </c>
      <c r="L235" s="251">
        <v>2416</v>
      </c>
      <c r="M235" s="252">
        <f t="shared" si="101"/>
        <v>0.83909730363423207</v>
      </c>
      <c r="N235" s="253">
        <v>0.95496997998665778</v>
      </c>
    </row>
    <row r="236" spans="1:27" ht="12.75" customHeight="1" x14ac:dyDescent="0.2">
      <c r="A236" s="764"/>
      <c r="B236" s="769"/>
      <c r="C236" s="199" t="s">
        <v>59</v>
      </c>
      <c r="D236" s="254">
        <v>78</v>
      </c>
      <c r="E236" s="255">
        <v>78</v>
      </c>
      <c r="F236" s="256">
        <f t="shared" si="98"/>
        <v>1</v>
      </c>
      <c r="G236" s="257">
        <v>59</v>
      </c>
      <c r="H236" s="255">
        <v>59</v>
      </c>
      <c r="I236" s="258">
        <f t="shared" si="99"/>
        <v>0.75641025641025639</v>
      </c>
      <c r="J236" s="258">
        <f t="shared" si="100"/>
        <v>0.75641025641025639</v>
      </c>
      <c r="K236" s="257">
        <v>59</v>
      </c>
      <c r="L236" s="257">
        <v>51</v>
      </c>
      <c r="M236" s="258">
        <f t="shared" si="101"/>
        <v>0.75641025641025639</v>
      </c>
      <c r="N236" s="259">
        <v>1</v>
      </c>
    </row>
    <row r="237" spans="1:27" ht="12.75" customHeight="1" x14ac:dyDescent="0.2">
      <c r="A237" s="764"/>
      <c r="B237" s="766" t="s">
        <v>60</v>
      </c>
      <c r="C237" s="767"/>
      <c r="D237" s="242">
        <v>2437</v>
      </c>
      <c r="E237" s="243">
        <v>2380</v>
      </c>
      <c r="F237" s="244">
        <f t="shared" si="98"/>
        <v>1.0239495798319327</v>
      </c>
      <c r="G237" s="245">
        <v>2268</v>
      </c>
      <c r="H237" s="243">
        <v>2236</v>
      </c>
      <c r="I237" s="246">
        <f t="shared" si="99"/>
        <v>0.93065244152646698</v>
      </c>
      <c r="J237" s="246">
        <f t="shared" si="100"/>
        <v>0.93949579831932772</v>
      </c>
      <c r="K237" s="245">
        <v>2202</v>
      </c>
      <c r="L237" s="245">
        <v>1935</v>
      </c>
      <c r="M237" s="246">
        <f t="shared" si="101"/>
        <v>0.92521008403361349</v>
      </c>
      <c r="N237" s="247">
        <v>0.98479427549194987</v>
      </c>
    </row>
    <row r="238" spans="1:27" ht="12.75" customHeight="1" x14ac:dyDescent="0.2">
      <c r="A238" s="764"/>
      <c r="B238" s="768" t="s">
        <v>56</v>
      </c>
      <c r="C238" s="192" t="s">
        <v>58</v>
      </c>
      <c r="D238" s="248">
        <v>2437</v>
      </c>
      <c r="E238" s="249">
        <v>2380</v>
      </c>
      <c r="F238" s="250">
        <f t="shared" si="98"/>
        <v>1.0239495798319327</v>
      </c>
      <c r="G238" s="251">
        <v>2268</v>
      </c>
      <c r="H238" s="249">
        <v>2236</v>
      </c>
      <c r="I238" s="252">
        <f t="shared" si="99"/>
        <v>0.93065244152646698</v>
      </c>
      <c r="J238" s="252">
        <f t="shared" si="100"/>
        <v>0.93949579831932772</v>
      </c>
      <c r="K238" s="251">
        <v>2202</v>
      </c>
      <c r="L238" s="251">
        <v>1935</v>
      </c>
      <c r="M238" s="252">
        <f t="shared" si="101"/>
        <v>0.92521008403361349</v>
      </c>
      <c r="N238" s="253">
        <v>0.98479427549194987</v>
      </c>
    </row>
    <row r="239" spans="1:27" ht="12.75" customHeight="1" thickBot="1" x14ac:dyDescent="0.25">
      <c r="A239" s="765"/>
      <c r="B239" s="770"/>
      <c r="C239" s="206" t="s">
        <v>59</v>
      </c>
      <c r="D239" s="260">
        <v>0</v>
      </c>
      <c r="E239" s="261">
        <v>0</v>
      </c>
      <c r="F239" s="262" t="s">
        <v>74</v>
      </c>
      <c r="G239" s="263">
        <v>0</v>
      </c>
      <c r="H239" s="261">
        <v>0</v>
      </c>
      <c r="I239" s="264" t="s">
        <v>74</v>
      </c>
      <c r="J239" s="264" t="s">
        <v>74</v>
      </c>
      <c r="K239" s="263">
        <v>0</v>
      </c>
      <c r="L239" s="263">
        <v>0</v>
      </c>
      <c r="M239" s="264" t="s">
        <v>74</v>
      </c>
      <c r="N239" s="265" t="s">
        <v>74</v>
      </c>
    </row>
    <row r="240" spans="1:27" ht="12.75" customHeight="1" thickBot="1" x14ac:dyDescent="0.25">
      <c r="A240" s="781" t="s">
        <v>9</v>
      </c>
      <c r="B240" s="782"/>
      <c r="C240" s="782"/>
      <c r="D240" s="782"/>
      <c r="E240" s="782"/>
      <c r="F240" s="782"/>
      <c r="G240" s="782"/>
      <c r="H240" s="782"/>
      <c r="I240" s="782"/>
      <c r="J240" s="782"/>
      <c r="K240" s="782"/>
      <c r="L240" s="782"/>
      <c r="M240" s="782"/>
      <c r="N240" s="780"/>
    </row>
    <row r="241" spans="1:14" ht="12.75" customHeight="1" x14ac:dyDescent="0.2">
      <c r="A241" s="177" t="s">
        <v>55</v>
      </c>
      <c r="B241" s="178"/>
      <c r="C241" s="179"/>
      <c r="D241" s="236">
        <v>8715</v>
      </c>
      <c r="E241" s="237">
        <v>8242</v>
      </c>
      <c r="F241" s="238">
        <v>1.0573889832564911</v>
      </c>
      <c r="G241" s="237">
        <v>7779</v>
      </c>
      <c r="H241" s="239">
        <v>7570</v>
      </c>
      <c r="I241" s="240">
        <v>0.89259896729776245</v>
      </c>
      <c r="J241" s="240">
        <v>0.91846639165251154</v>
      </c>
      <c r="K241" s="237">
        <v>7319</v>
      </c>
      <c r="L241" s="239">
        <v>6592</v>
      </c>
      <c r="M241" s="240">
        <v>0.88801261829653</v>
      </c>
      <c r="N241" s="241">
        <v>0.96684280052840155</v>
      </c>
    </row>
    <row r="242" spans="1:14" ht="12.75" customHeight="1" x14ac:dyDescent="0.2">
      <c r="A242" s="763" t="s">
        <v>56</v>
      </c>
      <c r="B242" s="766" t="s">
        <v>57</v>
      </c>
      <c r="C242" s="767"/>
      <c r="D242" s="242">
        <v>4365</v>
      </c>
      <c r="E242" s="243">
        <v>4025</v>
      </c>
      <c r="F242" s="244">
        <v>1.0844720496894409</v>
      </c>
      <c r="G242" s="245">
        <v>3733</v>
      </c>
      <c r="H242" s="243">
        <v>3579</v>
      </c>
      <c r="I242" s="246">
        <v>0.85521191294387167</v>
      </c>
      <c r="J242" s="246">
        <v>0.88919254658385094</v>
      </c>
      <c r="K242" s="245">
        <v>3412</v>
      </c>
      <c r="L242" s="245">
        <v>2985</v>
      </c>
      <c r="M242" s="246">
        <v>0.8477018633540373</v>
      </c>
      <c r="N242" s="247">
        <v>0.95333892148644872</v>
      </c>
    </row>
    <row r="243" spans="1:14" ht="12.75" customHeight="1" x14ac:dyDescent="0.2">
      <c r="A243" s="764"/>
      <c r="B243" s="768" t="s">
        <v>56</v>
      </c>
      <c r="C243" s="192" t="s">
        <v>58</v>
      </c>
      <c r="D243" s="248">
        <v>4309</v>
      </c>
      <c r="E243" s="249">
        <v>3982</v>
      </c>
      <c r="F243" s="250">
        <v>1.082119537920643</v>
      </c>
      <c r="G243" s="251">
        <v>3692</v>
      </c>
      <c r="H243" s="249">
        <v>3546</v>
      </c>
      <c r="I243" s="252">
        <v>0.8568113251334416</v>
      </c>
      <c r="J243" s="252">
        <v>0.89050728277247615</v>
      </c>
      <c r="K243" s="251">
        <v>3378</v>
      </c>
      <c r="L243" s="251">
        <v>2949</v>
      </c>
      <c r="M243" s="252">
        <v>0.84831742842792568</v>
      </c>
      <c r="N243" s="253">
        <v>0.95262267343485618</v>
      </c>
    </row>
    <row r="244" spans="1:14" ht="12.75" customHeight="1" x14ac:dyDescent="0.2">
      <c r="A244" s="764"/>
      <c r="B244" s="769"/>
      <c r="C244" s="199" t="s">
        <v>59</v>
      </c>
      <c r="D244" s="254">
        <v>56</v>
      </c>
      <c r="E244" s="255">
        <v>56</v>
      </c>
      <c r="F244" s="256">
        <v>1</v>
      </c>
      <c r="G244" s="257">
        <v>41</v>
      </c>
      <c r="H244" s="255">
        <v>41</v>
      </c>
      <c r="I244" s="258">
        <v>0.7321428571428571</v>
      </c>
      <c r="J244" s="258">
        <v>0.7321428571428571</v>
      </c>
      <c r="K244" s="257">
        <v>41</v>
      </c>
      <c r="L244" s="257">
        <v>36</v>
      </c>
      <c r="M244" s="258">
        <v>0.7321428571428571</v>
      </c>
      <c r="N244" s="259">
        <v>1</v>
      </c>
    </row>
    <row r="245" spans="1:14" ht="12.75" customHeight="1" x14ac:dyDescent="0.2">
      <c r="A245" s="764"/>
      <c r="B245" s="766" t="s">
        <v>60</v>
      </c>
      <c r="C245" s="767"/>
      <c r="D245" s="242">
        <v>4350</v>
      </c>
      <c r="E245" s="243">
        <v>4261</v>
      </c>
      <c r="F245" s="244">
        <v>1.0208871157005397</v>
      </c>
      <c r="G245" s="245">
        <v>4046</v>
      </c>
      <c r="H245" s="243">
        <v>4015</v>
      </c>
      <c r="I245" s="246">
        <v>0.93011494252873561</v>
      </c>
      <c r="J245" s="246">
        <v>0.94226707345693494</v>
      </c>
      <c r="K245" s="245">
        <v>3923</v>
      </c>
      <c r="L245" s="245">
        <v>3611</v>
      </c>
      <c r="M245" s="246">
        <v>0.92067589767660174</v>
      </c>
      <c r="N245" s="247">
        <v>0.97708592777085923</v>
      </c>
    </row>
    <row r="246" spans="1:14" ht="12.75" customHeight="1" x14ac:dyDescent="0.2">
      <c r="A246" s="764"/>
      <c r="B246" s="768" t="s">
        <v>56</v>
      </c>
      <c r="C246" s="192" t="s">
        <v>58</v>
      </c>
      <c r="D246" s="248">
        <v>4350</v>
      </c>
      <c r="E246" s="249">
        <v>4261</v>
      </c>
      <c r="F246" s="250">
        <v>1.0208871157005397</v>
      </c>
      <c r="G246" s="251">
        <v>4046</v>
      </c>
      <c r="H246" s="249">
        <v>4015</v>
      </c>
      <c r="I246" s="252">
        <v>0.93011494252873561</v>
      </c>
      <c r="J246" s="252">
        <v>0.94226707345693494</v>
      </c>
      <c r="K246" s="251">
        <v>3923</v>
      </c>
      <c r="L246" s="251">
        <v>3611</v>
      </c>
      <c r="M246" s="252">
        <v>0.92067589767660174</v>
      </c>
      <c r="N246" s="253">
        <v>0.97708592777085923</v>
      </c>
    </row>
    <row r="247" spans="1:14" ht="12.75" customHeight="1" thickBot="1" x14ac:dyDescent="0.25">
      <c r="A247" s="765"/>
      <c r="B247" s="770"/>
      <c r="C247" s="206" t="s">
        <v>59</v>
      </c>
      <c r="D247" s="260">
        <v>0</v>
      </c>
      <c r="E247" s="261">
        <v>0</v>
      </c>
      <c r="F247" s="262" t="s">
        <v>74</v>
      </c>
      <c r="G247" s="263">
        <v>0</v>
      </c>
      <c r="H247" s="261">
        <v>0</v>
      </c>
      <c r="I247" s="264" t="s">
        <v>74</v>
      </c>
      <c r="J247" s="264" t="s">
        <v>74</v>
      </c>
      <c r="K247" s="263">
        <v>0</v>
      </c>
      <c r="L247" s="263">
        <v>0</v>
      </c>
      <c r="M247" s="264" t="s">
        <v>74</v>
      </c>
      <c r="N247" s="265" t="s">
        <v>74</v>
      </c>
    </row>
    <row r="248" spans="1:14" ht="12.75" customHeight="1" thickBot="1" x14ac:dyDescent="0.25">
      <c r="A248" s="781" t="s">
        <v>10</v>
      </c>
      <c r="B248" s="782"/>
      <c r="C248" s="782"/>
      <c r="D248" s="782"/>
      <c r="E248" s="782"/>
      <c r="F248" s="782"/>
      <c r="G248" s="782"/>
      <c r="H248" s="782"/>
      <c r="I248" s="782"/>
      <c r="J248" s="782"/>
      <c r="K248" s="782"/>
      <c r="L248" s="782"/>
      <c r="M248" s="782"/>
      <c r="N248" s="780"/>
    </row>
    <row r="249" spans="1:14" ht="12.75" customHeight="1" x14ac:dyDescent="0.2">
      <c r="A249" s="177" t="s">
        <v>55</v>
      </c>
      <c r="B249" s="178"/>
      <c r="C249" s="179"/>
      <c r="D249" s="236">
        <v>10113</v>
      </c>
      <c r="E249" s="237">
        <v>9336</v>
      </c>
      <c r="F249" s="238">
        <f t="shared" ref="F249:F254" si="102">D249/E249</f>
        <v>1.0832262210796915</v>
      </c>
      <c r="G249" s="237">
        <v>9037</v>
      </c>
      <c r="H249" s="239">
        <v>8583</v>
      </c>
      <c r="I249" s="240">
        <f t="shared" ref="I249:I254" si="103">G249/D249</f>
        <v>0.8936022940769307</v>
      </c>
      <c r="J249" s="240">
        <f t="shared" ref="J249:J254" si="104">+H249/E249</f>
        <v>0.91934447300771205</v>
      </c>
      <c r="K249" s="237">
        <v>8197</v>
      </c>
      <c r="L249" s="239">
        <v>7538</v>
      </c>
      <c r="M249" s="240">
        <f t="shared" ref="M249:M254" si="105">+K249/E249</f>
        <v>0.87799914310197091</v>
      </c>
      <c r="N249" s="241">
        <f t="shared" ref="N249:N254" si="106">K249/H249</f>
        <v>0.95502737970406615</v>
      </c>
    </row>
    <row r="250" spans="1:14" ht="12.75" customHeight="1" x14ac:dyDescent="0.2">
      <c r="A250" s="763" t="s">
        <v>56</v>
      </c>
      <c r="B250" s="766" t="s">
        <v>57</v>
      </c>
      <c r="C250" s="767"/>
      <c r="D250" s="242">
        <v>5104</v>
      </c>
      <c r="E250" s="243">
        <v>4575</v>
      </c>
      <c r="F250" s="244">
        <f t="shared" si="102"/>
        <v>1.1156284153005465</v>
      </c>
      <c r="G250" s="245">
        <v>4451</v>
      </c>
      <c r="H250" s="243">
        <v>4136</v>
      </c>
      <c r="I250" s="246">
        <f t="shared" si="103"/>
        <v>0.87206112852664575</v>
      </c>
      <c r="J250" s="246">
        <f t="shared" si="104"/>
        <v>0.9040437158469945</v>
      </c>
      <c r="K250" s="245">
        <v>3874</v>
      </c>
      <c r="L250" s="245">
        <v>3430</v>
      </c>
      <c r="M250" s="246">
        <f t="shared" si="105"/>
        <v>0.84677595628415303</v>
      </c>
      <c r="N250" s="247">
        <f t="shared" si="106"/>
        <v>0.93665377176015474</v>
      </c>
    </row>
    <row r="251" spans="1:14" ht="12.75" customHeight="1" x14ac:dyDescent="0.2">
      <c r="A251" s="764"/>
      <c r="B251" s="768" t="s">
        <v>56</v>
      </c>
      <c r="C251" s="192" t="s">
        <v>58</v>
      </c>
      <c r="D251" s="248">
        <v>5048</v>
      </c>
      <c r="E251" s="249">
        <v>4526</v>
      </c>
      <c r="F251" s="250">
        <f t="shared" si="102"/>
        <v>1.1153336279275299</v>
      </c>
      <c r="G251" s="251">
        <v>4408</v>
      </c>
      <c r="H251" s="249">
        <v>4097</v>
      </c>
      <c r="I251" s="252">
        <f t="shared" si="103"/>
        <v>0.87321711568938198</v>
      </c>
      <c r="J251" s="252">
        <f t="shared" si="104"/>
        <v>0.90521431727794965</v>
      </c>
      <c r="K251" s="251">
        <v>3832</v>
      </c>
      <c r="L251" s="251">
        <v>3396</v>
      </c>
      <c r="M251" s="252">
        <f t="shared" si="105"/>
        <v>0.84666372072470175</v>
      </c>
      <c r="N251" s="253">
        <f t="shared" si="106"/>
        <v>0.93531852575054919</v>
      </c>
    </row>
    <row r="252" spans="1:14" ht="12.75" customHeight="1" x14ac:dyDescent="0.2">
      <c r="A252" s="764"/>
      <c r="B252" s="769"/>
      <c r="C252" s="199" t="s">
        <v>59</v>
      </c>
      <c r="D252" s="254">
        <v>56</v>
      </c>
      <c r="E252" s="255">
        <v>55</v>
      </c>
      <c r="F252" s="256">
        <f t="shared" si="102"/>
        <v>1.0181818181818181</v>
      </c>
      <c r="G252" s="257">
        <v>43</v>
      </c>
      <c r="H252" s="255">
        <v>42</v>
      </c>
      <c r="I252" s="258">
        <f t="shared" si="103"/>
        <v>0.7678571428571429</v>
      </c>
      <c r="J252" s="258">
        <f t="shared" si="104"/>
        <v>0.76363636363636367</v>
      </c>
      <c r="K252" s="257">
        <v>42</v>
      </c>
      <c r="L252" s="257">
        <v>34</v>
      </c>
      <c r="M252" s="258">
        <f t="shared" si="105"/>
        <v>0.76363636363636367</v>
      </c>
      <c r="N252" s="259">
        <f t="shared" si="106"/>
        <v>1</v>
      </c>
    </row>
    <row r="253" spans="1:14" ht="12.75" customHeight="1" x14ac:dyDescent="0.2">
      <c r="A253" s="764"/>
      <c r="B253" s="766" t="s">
        <v>60</v>
      </c>
      <c r="C253" s="767"/>
      <c r="D253" s="242">
        <v>5009</v>
      </c>
      <c r="E253" s="243">
        <v>4813</v>
      </c>
      <c r="F253" s="244">
        <f t="shared" si="102"/>
        <v>1.0407230417618949</v>
      </c>
      <c r="G253" s="245">
        <v>4586</v>
      </c>
      <c r="H253" s="243">
        <v>4475</v>
      </c>
      <c r="I253" s="246">
        <f t="shared" si="103"/>
        <v>0.91555200638850065</v>
      </c>
      <c r="J253" s="246">
        <f t="shared" si="104"/>
        <v>0.92977353002285479</v>
      </c>
      <c r="K253" s="245">
        <v>4347</v>
      </c>
      <c r="L253" s="245">
        <v>4118</v>
      </c>
      <c r="M253" s="246">
        <f t="shared" si="105"/>
        <v>0.90317889050488265</v>
      </c>
      <c r="N253" s="247">
        <f t="shared" si="106"/>
        <v>0.97139664804469272</v>
      </c>
    </row>
    <row r="254" spans="1:14" ht="12.75" customHeight="1" x14ac:dyDescent="0.2">
      <c r="A254" s="764"/>
      <c r="B254" s="768" t="s">
        <v>56</v>
      </c>
      <c r="C254" s="192" t="s">
        <v>58</v>
      </c>
      <c r="D254" s="248">
        <v>5009</v>
      </c>
      <c r="E254" s="249">
        <v>4813</v>
      </c>
      <c r="F254" s="250">
        <f t="shared" si="102"/>
        <v>1.0407230417618949</v>
      </c>
      <c r="G254" s="251">
        <v>4586</v>
      </c>
      <c r="H254" s="249">
        <v>4475</v>
      </c>
      <c r="I254" s="252">
        <f t="shared" si="103"/>
        <v>0.91555200638850065</v>
      </c>
      <c r="J254" s="252">
        <f t="shared" si="104"/>
        <v>0.92977353002285479</v>
      </c>
      <c r="K254" s="251">
        <v>4347</v>
      </c>
      <c r="L254" s="251">
        <v>4118</v>
      </c>
      <c r="M254" s="252">
        <f t="shared" si="105"/>
        <v>0.90317889050488265</v>
      </c>
      <c r="N254" s="253">
        <f t="shared" si="106"/>
        <v>0.97139664804469272</v>
      </c>
    </row>
    <row r="255" spans="1:14" ht="12.75" customHeight="1" thickBot="1" x14ac:dyDescent="0.25">
      <c r="A255" s="765"/>
      <c r="B255" s="770"/>
      <c r="C255" s="206" t="s">
        <v>59</v>
      </c>
      <c r="D255" s="260">
        <v>0</v>
      </c>
      <c r="E255" s="261">
        <v>0</v>
      </c>
      <c r="F255" s="262" t="s">
        <v>74</v>
      </c>
      <c r="G255" s="263">
        <v>0</v>
      </c>
      <c r="H255" s="261">
        <v>0</v>
      </c>
      <c r="I255" s="264" t="s">
        <v>74</v>
      </c>
      <c r="J255" s="264" t="s">
        <v>74</v>
      </c>
      <c r="K255" s="263">
        <v>0</v>
      </c>
      <c r="L255" s="263">
        <v>0</v>
      </c>
      <c r="M255" s="264" t="s">
        <v>74</v>
      </c>
      <c r="N255" s="265" t="s">
        <v>74</v>
      </c>
    </row>
    <row r="256" spans="1:14" ht="12.75" customHeight="1" thickBot="1" x14ac:dyDescent="0.25">
      <c r="A256" s="781" t="s">
        <v>11</v>
      </c>
      <c r="B256" s="782"/>
      <c r="C256" s="782"/>
      <c r="D256" s="782"/>
      <c r="E256" s="782"/>
      <c r="F256" s="782"/>
      <c r="G256" s="782"/>
      <c r="H256" s="782"/>
      <c r="I256" s="782"/>
      <c r="J256" s="782"/>
      <c r="K256" s="782"/>
      <c r="L256" s="782"/>
      <c r="M256" s="782"/>
      <c r="N256" s="780"/>
    </row>
    <row r="257" spans="1:14" ht="12.75" customHeight="1" x14ac:dyDescent="0.2">
      <c r="A257" s="177" t="s">
        <v>55</v>
      </c>
      <c r="B257" s="178"/>
      <c r="C257" s="179"/>
      <c r="D257" s="236">
        <v>12815</v>
      </c>
      <c r="E257" s="237">
        <v>11978</v>
      </c>
      <c r="F257" s="238">
        <v>1.0698781098680914</v>
      </c>
      <c r="G257" s="237">
        <v>11511</v>
      </c>
      <c r="H257" s="239">
        <v>11037</v>
      </c>
      <c r="I257" s="240">
        <v>0.89824424502536093</v>
      </c>
      <c r="J257" s="240">
        <v>0.92143930539322094</v>
      </c>
      <c r="K257" s="237">
        <v>10357</v>
      </c>
      <c r="L257" s="239">
        <v>9774</v>
      </c>
      <c r="M257" s="240">
        <v>0.86466855902487894</v>
      </c>
      <c r="N257" s="241">
        <v>0.9383890549968289</v>
      </c>
    </row>
    <row r="258" spans="1:14" ht="12.75" customHeight="1" x14ac:dyDescent="0.2">
      <c r="A258" s="763" t="s">
        <v>56</v>
      </c>
      <c r="B258" s="766" t="s">
        <v>57</v>
      </c>
      <c r="C258" s="767"/>
      <c r="D258" s="242">
        <v>5979</v>
      </c>
      <c r="E258" s="243">
        <v>5448</v>
      </c>
      <c r="F258" s="244">
        <v>1.097466960352423</v>
      </c>
      <c r="G258" s="245">
        <v>5264</v>
      </c>
      <c r="H258" s="243">
        <v>4941</v>
      </c>
      <c r="I258" s="246">
        <v>0.88041478508111726</v>
      </c>
      <c r="J258" s="246">
        <v>0.9069383259911894</v>
      </c>
      <c r="K258" s="245">
        <v>4758</v>
      </c>
      <c r="L258" s="245">
        <v>4219</v>
      </c>
      <c r="M258" s="246">
        <v>0.87334801762114533</v>
      </c>
      <c r="N258" s="247">
        <v>0.96296296296296291</v>
      </c>
    </row>
    <row r="259" spans="1:14" ht="12.75" customHeight="1" x14ac:dyDescent="0.2">
      <c r="A259" s="764"/>
      <c r="B259" s="768" t="s">
        <v>56</v>
      </c>
      <c r="C259" s="192" t="s">
        <v>58</v>
      </c>
      <c r="D259" s="248">
        <v>5964</v>
      </c>
      <c r="E259" s="249">
        <v>5435</v>
      </c>
      <c r="F259" s="250">
        <v>1.0973321067157313</v>
      </c>
      <c r="G259" s="251">
        <v>5255</v>
      </c>
      <c r="H259" s="249">
        <v>4933</v>
      </c>
      <c r="I259" s="252">
        <v>0.88112005365526491</v>
      </c>
      <c r="J259" s="252">
        <v>0.90763569457221716</v>
      </c>
      <c r="K259" s="251">
        <v>4750</v>
      </c>
      <c r="L259" s="251">
        <v>4211</v>
      </c>
      <c r="M259" s="252">
        <v>0.87396504139834408</v>
      </c>
      <c r="N259" s="253">
        <v>0.96290289884451652</v>
      </c>
    </row>
    <row r="260" spans="1:14" ht="12.75" customHeight="1" x14ac:dyDescent="0.2">
      <c r="A260" s="764"/>
      <c r="B260" s="769"/>
      <c r="C260" s="199" t="s">
        <v>59</v>
      </c>
      <c r="D260" s="254">
        <v>15</v>
      </c>
      <c r="E260" s="255">
        <v>13</v>
      </c>
      <c r="F260" s="256">
        <v>1.1538461538461537</v>
      </c>
      <c r="G260" s="257">
        <v>9</v>
      </c>
      <c r="H260" s="255">
        <v>8</v>
      </c>
      <c r="I260" s="258">
        <v>0.6</v>
      </c>
      <c r="J260" s="258">
        <v>0.61538461538461542</v>
      </c>
      <c r="K260" s="257">
        <v>8</v>
      </c>
      <c r="L260" s="257">
        <v>8</v>
      </c>
      <c r="M260" s="258">
        <v>0.61538461538461542</v>
      </c>
      <c r="N260" s="259">
        <v>1</v>
      </c>
    </row>
    <row r="261" spans="1:14" ht="12.75" customHeight="1" x14ac:dyDescent="0.2">
      <c r="A261" s="764"/>
      <c r="B261" s="766" t="s">
        <v>60</v>
      </c>
      <c r="C261" s="767"/>
      <c r="D261" s="242">
        <v>6836</v>
      </c>
      <c r="E261" s="243">
        <v>6623</v>
      </c>
      <c r="F261" s="244">
        <v>1.0321606522723841</v>
      </c>
      <c r="G261" s="245">
        <v>6247</v>
      </c>
      <c r="H261" s="243">
        <v>6136</v>
      </c>
      <c r="I261" s="246">
        <v>0.91383850204798123</v>
      </c>
      <c r="J261" s="246">
        <v>0.92646836780914998</v>
      </c>
      <c r="K261" s="245">
        <v>5909</v>
      </c>
      <c r="L261" s="245">
        <v>5559</v>
      </c>
      <c r="M261" s="246">
        <v>0.89219386984750115</v>
      </c>
      <c r="N261" s="247">
        <v>0.96300521512385917</v>
      </c>
    </row>
    <row r="262" spans="1:14" ht="12.75" customHeight="1" x14ac:dyDescent="0.2">
      <c r="A262" s="764"/>
      <c r="B262" s="768" t="s">
        <v>56</v>
      </c>
      <c r="C262" s="192" t="s">
        <v>58</v>
      </c>
      <c r="D262" s="248">
        <v>6836</v>
      </c>
      <c r="E262" s="249">
        <v>6623</v>
      </c>
      <c r="F262" s="250">
        <v>1.0321606522723841</v>
      </c>
      <c r="G262" s="251">
        <v>6247</v>
      </c>
      <c r="H262" s="249">
        <v>6136</v>
      </c>
      <c r="I262" s="252">
        <v>0.91383850204798123</v>
      </c>
      <c r="J262" s="252">
        <v>0.92646836780914998</v>
      </c>
      <c r="K262" s="251">
        <v>5909</v>
      </c>
      <c r="L262" s="251">
        <v>5559</v>
      </c>
      <c r="M262" s="252">
        <v>0.89219386984750115</v>
      </c>
      <c r="N262" s="253">
        <v>0.96300521512385917</v>
      </c>
    </row>
    <row r="263" spans="1:14" ht="12.75" customHeight="1" thickBot="1" x14ac:dyDescent="0.25">
      <c r="A263" s="765"/>
      <c r="B263" s="770"/>
      <c r="C263" s="206" t="s">
        <v>59</v>
      </c>
      <c r="D263" s="260">
        <v>0</v>
      </c>
      <c r="E263" s="261">
        <v>0</v>
      </c>
      <c r="F263" s="262" t="s">
        <v>74</v>
      </c>
      <c r="G263" s="263">
        <v>0</v>
      </c>
      <c r="H263" s="261">
        <v>0</v>
      </c>
      <c r="I263" s="264" t="s">
        <v>74</v>
      </c>
      <c r="J263" s="264" t="s">
        <v>74</v>
      </c>
      <c r="K263" s="263">
        <v>0</v>
      </c>
      <c r="L263" s="263">
        <v>0</v>
      </c>
      <c r="M263" s="264" t="s">
        <v>74</v>
      </c>
      <c r="N263" s="265" t="s">
        <v>74</v>
      </c>
    </row>
    <row r="264" spans="1:14" ht="12.75" customHeight="1" thickBot="1" x14ac:dyDescent="0.25">
      <c r="A264" s="781" t="s">
        <v>12</v>
      </c>
      <c r="B264" s="782"/>
      <c r="C264" s="782"/>
      <c r="D264" s="782"/>
      <c r="E264" s="782"/>
      <c r="F264" s="782"/>
      <c r="G264" s="782"/>
      <c r="H264" s="782"/>
      <c r="I264" s="782"/>
      <c r="J264" s="782"/>
      <c r="K264" s="782"/>
      <c r="L264" s="782"/>
      <c r="M264" s="782"/>
      <c r="N264" s="780"/>
    </row>
    <row r="265" spans="1:14" ht="12.75" customHeight="1" x14ac:dyDescent="0.2">
      <c r="A265" s="177" t="s">
        <v>55</v>
      </c>
      <c r="B265" s="178"/>
      <c r="C265" s="179"/>
      <c r="D265" s="236">
        <v>17509</v>
      </c>
      <c r="E265" s="237">
        <v>16314</v>
      </c>
      <c r="F265" s="238">
        <f>D265/E265</f>
        <v>1.0732499693514772</v>
      </c>
      <c r="G265" s="237">
        <v>16057</v>
      </c>
      <c r="H265" s="239">
        <v>15398</v>
      </c>
      <c r="I265" s="240">
        <f>G265/D265</f>
        <v>0.91707122051516365</v>
      </c>
      <c r="J265" s="240">
        <f>+H265/E265</f>
        <v>0.94385190633811455</v>
      </c>
      <c r="K265" s="237">
        <v>14459</v>
      </c>
      <c r="L265" s="239">
        <v>13595</v>
      </c>
      <c r="M265" s="240">
        <f>+K265/E265</f>
        <v>0.88629398063013365</v>
      </c>
      <c r="N265" s="241">
        <f>K265/H265</f>
        <v>0.9390180542927653</v>
      </c>
    </row>
    <row r="266" spans="1:14" ht="12.75" customHeight="1" x14ac:dyDescent="0.2">
      <c r="A266" s="763" t="s">
        <v>56</v>
      </c>
      <c r="B266" s="766" t="s">
        <v>57</v>
      </c>
      <c r="C266" s="767"/>
      <c r="D266" s="242">
        <v>7513</v>
      </c>
      <c r="E266" s="243">
        <v>6814</v>
      </c>
      <c r="F266" s="244">
        <f>D266/E266</f>
        <v>1.1025829175227473</v>
      </c>
      <c r="G266" s="245">
        <v>6608</v>
      </c>
      <c r="H266" s="243">
        <v>6281</v>
      </c>
      <c r="I266" s="246">
        <f>G266/D266</f>
        <v>0.87954212697990153</v>
      </c>
      <c r="J266" s="246">
        <f>+H266/E266</f>
        <v>0.92177869093043729</v>
      </c>
      <c r="K266" s="245">
        <v>5825</v>
      </c>
      <c r="L266" s="245">
        <v>5407</v>
      </c>
      <c r="M266" s="246">
        <f>+K266/E266</f>
        <v>0.85485764602289405</v>
      </c>
      <c r="N266" s="247">
        <f>K266/H266</f>
        <v>0.92740009552619007</v>
      </c>
    </row>
    <row r="267" spans="1:14" ht="12.75" customHeight="1" x14ac:dyDescent="0.2">
      <c r="A267" s="764"/>
      <c r="B267" s="768" t="s">
        <v>56</v>
      </c>
      <c r="C267" s="192" t="s">
        <v>58</v>
      </c>
      <c r="D267" s="248">
        <v>7513</v>
      </c>
      <c r="E267" s="249">
        <v>6814</v>
      </c>
      <c r="F267" s="250">
        <f>D267/E267</f>
        <v>1.1025829175227473</v>
      </c>
      <c r="G267" s="251">
        <v>6608</v>
      </c>
      <c r="H267" s="249">
        <v>6281</v>
      </c>
      <c r="I267" s="252">
        <f>G267/D267</f>
        <v>0.87954212697990153</v>
      </c>
      <c r="J267" s="252">
        <f>+H267/E267</f>
        <v>0.92177869093043729</v>
      </c>
      <c r="K267" s="251">
        <v>5825</v>
      </c>
      <c r="L267" s="251">
        <v>5407</v>
      </c>
      <c r="M267" s="252">
        <f>+K267/E267</f>
        <v>0.85485764602289405</v>
      </c>
      <c r="N267" s="253">
        <f>K267/H267</f>
        <v>0.92740009552619007</v>
      </c>
    </row>
    <row r="268" spans="1:14" ht="12.75" customHeight="1" x14ac:dyDescent="0.2">
      <c r="A268" s="764"/>
      <c r="B268" s="769"/>
      <c r="C268" s="199" t="s">
        <v>59</v>
      </c>
      <c r="D268" s="254">
        <v>0</v>
      </c>
      <c r="E268" s="255">
        <v>0</v>
      </c>
      <c r="F268" s="256" t="s">
        <v>74</v>
      </c>
      <c r="G268" s="257">
        <v>0</v>
      </c>
      <c r="H268" s="255">
        <v>0</v>
      </c>
      <c r="I268" s="258" t="s">
        <v>74</v>
      </c>
      <c r="J268" s="258" t="s">
        <v>74</v>
      </c>
      <c r="K268" s="257">
        <v>0</v>
      </c>
      <c r="L268" s="257">
        <v>0</v>
      </c>
      <c r="M268" s="258" t="s">
        <v>74</v>
      </c>
      <c r="N268" s="259" t="s">
        <v>74</v>
      </c>
    </row>
    <row r="269" spans="1:14" ht="12.75" customHeight="1" x14ac:dyDescent="0.2">
      <c r="A269" s="764"/>
      <c r="B269" s="766" t="s">
        <v>60</v>
      </c>
      <c r="C269" s="767"/>
      <c r="D269" s="242">
        <v>9996</v>
      </c>
      <c r="E269" s="243">
        <v>9639</v>
      </c>
      <c r="F269" s="244">
        <f>D269/E269</f>
        <v>1.037037037037037</v>
      </c>
      <c r="G269" s="245">
        <v>9449</v>
      </c>
      <c r="H269" s="243">
        <v>9216</v>
      </c>
      <c r="I269" s="246">
        <f>G269/D269</f>
        <v>0.94527811124449779</v>
      </c>
      <c r="J269" s="246">
        <f>+H269/E269</f>
        <v>0.95611577964519145</v>
      </c>
      <c r="K269" s="245">
        <v>8685</v>
      </c>
      <c r="L269" s="245">
        <v>8210</v>
      </c>
      <c r="M269" s="246">
        <f>+K269/E269</f>
        <v>0.90102707749766575</v>
      </c>
      <c r="N269" s="247">
        <f>K269/H269</f>
        <v>0.9423828125</v>
      </c>
    </row>
    <row r="270" spans="1:14" ht="12.75" customHeight="1" x14ac:dyDescent="0.2">
      <c r="A270" s="764"/>
      <c r="B270" s="768" t="s">
        <v>56</v>
      </c>
      <c r="C270" s="192" t="s">
        <v>58</v>
      </c>
      <c r="D270" s="248">
        <v>9957</v>
      </c>
      <c r="E270" s="249">
        <v>9602</v>
      </c>
      <c r="F270" s="250">
        <f>D270/E270</f>
        <v>1.0369714642782755</v>
      </c>
      <c r="G270" s="251">
        <v>9410</v>
      </c>
      <c r="H270" s="249">
        <v>9179</v>
      </c>
      <c r="I270" s="252">
        <f>G270/D270</f>
        <v>0.94506377422918553</v>
      </c>
      <c r="J270" s="252">
        <f>+H270/E270</f>
        <v>0.95594667777546349</v>
      </c>
      <c r="K270" s="251">
        <v>8648</v>
      </c>
      <c r="L270" s="251">
        <v>8173</v>
      </c>
      <c r="M270" s="252">
        <f>+K270/E270</f>
        <v>0.90064569881274736</v>
      </c>
      <c r="N270" s="253">
        <f>K270/H270</f>
        <v>0.94215056106329664</v>
      </c>
    </row>
    <row r="271" spans="1:14" ht="12.75" customHeight="1" thickBot="1" x14ac:dyDescent="0.25">
      <c r="A271" s="765"/>
      <c r="B271" s="770"/>
      <c r="C271" s="206" t="s">
        <v>59</v>
      </c>
      <c r="D271" s="260">
        <v>39</v>
      </c>
      <c r="E271" s="261">
        <v>38</v>
      </c>
      <c r="F271" s="262">
        <f>D271/E271</f>
        <v>1.0263157894736843</v>
      </c>
      <c r="G271" s="263">
        <v>39</v>
      </c>
      <c r="H271" s="261">
        <v>38</v>
      </c>
      <c r="I271" s="264">
        <f>G271/D271</f>
        <v>1</v>
      </c>
      <c r="J271" s="264">
        <f>+H271/E271</f>
        <v>1</v>
      </c>
      <c r="K271" s="263">
        <v>38</v>
      </c>
      <c r="L271" s="263">
        <v>38</v>
      </c>
      <c r="M271" s="264">
        <f>+K271/E271</f>
        <v>1</v>
      </c>
      <c r="N271" s="265">
        <f>K271/H271</f>
        <v>1</v>
      </c>
    </row>
    <row r="272" spans="1:14" ht="12.75" customHeight="1" thickBot="1" x14ac:dyDescent="0.25">
      <c r="A272" s="781" t="s">
        <v>13</v>
      </c>
      <c r="B272" s="782"/>
      <c r="C272" s="782"/>
      <c r="D272" s="782"/>
      <c r="E272" s="782"/>
      <c r="F272" s="782"/>
      <c r="G272" s="782"/>
      <c r="H272" s="782"/>
      <c r="I272" s="782"/>
      <c r="J272" s="782"/>
      <c r="K272" s="782"/>
      <c r="L272" s="782"/>
      <c r="M272" s="782"/>
      <c r="N272" s="780"/>
    </row>
    <row r="273" spans="1:14" ht="12.75" customHeight="1" x14ac:dyDescent="0.2">
      <c r="A273" s="177" t="s">
        <v>55</v>
      </c>
      <c r="B273" s="178"/>
      <c r="C273" s="179"/>
      <c r="D273" s="236">
        <v>19509</v>
      </c>
      <c r="E273" s="237">
        <v>18059</v>
      </c>
      <c r="F273" s="238">
        <f>D273/E273</f>
        <v>1.0802923749930782</v>
      </c>
      <c r="G273" s="237">
        <v>17430</v>
      </c>
      <c r="H273" s="239">
        <v>16715</v>
      </c>
      <c r="I273" s="240">
        <f>G273/D273</f>
        <v>0.89343379978471471</v>
      </c>
      <c r="J273" s="240">
        <f>+H273/E273</f>
        <v>0.92557727448917437</v>
      </c>
      <c r="K273" s="237">
        <v>16298</v>
      </c>
      <c r="L273" s="239">
        <v>14916</v>
      </c>
      <c r="M273" s="240">
        <f>+K273/E273</f>
        <v>0.90248629492219945</v>
      </c>
      <c r="N273" s="241">
        <f>K273/H273</f>
        <v>0.97505234819024833</v>
      </c>
    </row>
    <row r="274" spans="1:14" ht="12.75" customHeight="1" x14ac:dyDescent="0.2">
      <c r="A274" s="763" t="s">
        <v>56</v>
      </c>
      <c r="B274" s="766" t="s">
        <v>57</v>
      </c>
      <c r="C274" s="767"/>
      <c r="D274" s="242">
        <v>7971</v>
      </c>
      <c r="E274" s="243">
        <v>7162</v>
      </c>
      <c r="F274" s="244">
        <f>D274/E274</f>
        <v>1.1129572745043284</v>
      </c>
      <c r="G274" s="245">
        <v>6854</v>
      </c>
      <c r="H274" s="243">
        <v>6468</v>
      </c>
      <c r="I274" s="246">
        <f>G274/D274</f>
        <v>0.85986701794003262</v>
      </c>
      <c r="J274" s="246">
        <f>+H274/E274</f>
        <v>0.90309969282323377</v>
      </c>
      <c r="K274" s="245">
        <v>6266</v>
      </c>
      <c r="L274" s="245">
        <v>5636</v>
      </c>
      <c r="M274" s="246">
        <f>+K274/E274</f>
        <v>0.8748952806478637</v>
      </c>
      <c r="N274" s="247">
        <f>K274/H274</f>
        <v>0.96876932591218301</v>
      </c>
    </row>
    <row r="275" spans="1:14" ht="12.75" customHeight="1" x14ac:dyDescent="0.2">
      <c r="A275" s="764"/>
      <c r="B275" s="768" t="s">
        <v>56</v>
      </c>
      <c r="C275" s="192" t="s">
        <v>58</v>
      </c>
      <c r="D275" s="248">
        <v>7971</v>
      </c>
      <c r="E275" s="249">
        <v>7162</v>
      </c>
      <c r="F275" s="250">
        <f>D275/E275</f>
        <v>1.1129572745043284</v>
      </c>
      <c r="G275" s="251">
        <v>6854</v>
      </c>
      <c r="H275" s="249">
        <v>6468</v>
      </c>
      <c r="I275" s="252">
        <f>G275/D275</f>
        <v>0.85986701794003262</v>
      </c>
      <c r="J275" s="252">
        <f>+H275/E275</f>
        <v>0.90309969282323377</v>
      </c>
      <c r="K275" s="251">
        <v>6266</v>
      </c>
      <c r="L275" s="251">
        <v>5636</v>
      </c>
      <c r="M275" s="252">
        <f>+K275/E275</f>
        <v>0.8748952806478637</v>
      </c>
      <c r="N275" s="253">
        <f>K275/H275</f>
        <v>0.96876932591218301</v>
      </c>
    </row>
    <row r="276" spans="1:14" ht="12.75" customHeight="1" x14ac:dyDescent="0.2">
      <c r="A276" s="764"/>
      <c r="B276" s="769"/>
      <c r="C276" s="199" t="s">
        <v>59</v>
      </c>
      <c r="D276" s="254" t="s">
        <v>75</v>
      </c>
      <c r="E276" s="255" t="s">
        <v>75</v>
      </c>
      <c r="F276" s="256" t="s">
        <v>74</v>
      </c>
      <c r="G276" s="257" t="s">
        <v>75</v>
      </c>
      <c r="H276" s="255" t="s">
        <v>74</v>
      </c>
      <c r="I276" s="258" t="s">
        <v>74</v>
      </c>
      <c r="J276" s="258" t="s">
        <v>74</v>
      </c>
      <c r="K276" s="257" t="s">
        <v>75</v>
      </c>
      <c r="L276" s="257" t="s">
        <v>75</v>
      </c>
      <c r="M276" s="258" t="s">
        <v>74</v>
      </c>
      <c r="N276" s="259" t="s">
        <v>74</v>
      </c>
    </row>
    <row r="277" spans="1:14" ht="12.75" customHeight="1" x14ac:dyDescent="0.2">
      <c r="A277" s="764"/>
      <c r="B277" s="766" t="s">
        <v>60</v>
      </c>
      <c r="C277" s="767"/>
      <c r="D277" s="242">
        <v>11538</v>
      </c>
      <c r="E277" s="243">
        <v>11060</v>
      </c>
      <c r="F277" s="244">
        <f>D277/E277</f>
        <v>1.0432188065099457</v>
      </c>
      <c r="G277" s="245">
        <v>10576</v>
      </c>
      <c r="H277" s="243">
        <v>10331</v>
      </c>
      <c r="I277" s="246">
        <f>G277/D277</f>
        <v>0.9166233315999307</v>
      </c>
      <c r="J277" s="246">
        <f>+H277/E277</f>
        <v>0.93408679927667271</v>
      </c>
      <c r="K277" s="245">
        <v>10091</v>
      </c>
      <c r="L277" s="245">
        <v>9299</v>
      </c>
      <c r="M277" s="246">
        <f>+K277/E277</f>
        <v>0.91238698010849906</v>
      </c>
      <c r="N277" s="247">
        <f>K277/H277</f>
        <v>0.97676894782692869</v>
      </c>
    </row>
    <row r="278" spans="1:14" ht="12.75" customHeight="1" x14ac:dyDescent="0.2">
      <c r="A278" s="764"/>
      <c r="B278" s="768" t="s">
        <v>56</v>
      </c>
      <c r="C278" s="192" t="s">
        <v>58</v>
      </c>
      <c r="D278" s="248">
        <v>11454</v>
      </c>
      <c r="E278" s="249">
        <v>10976</v>
      </c>
      <c r="F278" s="250">
        <f>D278/E278</f>
        <v>1.0435495626822158</v>
      </c>
      <c r="G278" s="251">
        <v>10492</v>
      </c>
      <c r="H278" s="249">
        <v>10247</v>
      </c>
      <c r="I278" s="252">
        <f>G278/D278</f>
        <v>0.91601187358128167</v>
      </c>
      <c r="J278" s="252">
        <f>+H278/E278</f>
        <v>0.93358236151603502</v>
      </c>
      <c r="K278" s="251">
        <v>10011</v>
      </c>
      <c r="L278" s="251">
        <v>9219</v>
      </c>
      <c r="M278" s="252">
        <f>+K278/E278</f>
        <v>0.91208090379008744</v>
      </c>
      <c r="N278" s="253">
        <f>K278/H278</f>
        <v>0.97696886893724988</v>
      </c>
    </row>
    <row r="279" spans="1:14" ht="12.75" customHeight="1" thickBot="1" x14ac:dyDescent="0.25">
      <c r="A279" s="774"/>
      <c r="B279" s="776"/>
      <c r="C279" s="220" t="s">
        <v>59</v>
      </c>
      <c r="D279" s="266">
        <v>84</v>
      </c>
      <c r="E279" s="267">
        <v>84</v>
      </c>
      <c r="F279" s="268">
        <f>D279/E279</f>
        <v>1</v>
      </c>
      <c r="G279" s="269">
        <v>84</v>
      </c>
      <c r="H279" s="267">
        <v>84</v>
      </c>
      <c r="I279" s="270">
        <f>G279/D279</f>
        <v>1</v>
      </c>
      <c r="J279" s="270">
        <f>+H279/E279</f>
        <v>1</v>
      </c>
      <c r="K279" s="269">
        <v>80</v>
      </c>
      <c r="L279" s="269">
        <v>80</v>
      </c>
      <c r="M279" s="270">
        <f>+K279/E279</f>
        <v>0.95238095238095233</v>
      </c>
      <c r="N279" s="271">
        <f>K279/H279</f>
        <v>0.95238095238095233</v>
      </c>
    </row>
    <row r="280" spans="1:14" ht="12.75" customHeight="1" thickTop="1" thickBot="1" x14ac:dyDescent="0.25">
      <c r="A280" s="781" t="s">
        <v>14</v>
      </c>
      <c r="B280" s="782"/>
      <c r="C280" s="782"/>
      <c r="D280" s="782"/>
      <c r="E280" s="782"/>
      <c r="F280" s="782"/>
      <c r="G280" s="782"/>
      <c r="H280" s="782"/>
      <c r="I280" s="782"/>
      <c r="J280" s="782"/>
      <c r="K280" s="782"/>
      <c r="L280" s="782"/>
      <c r="M280" s="782"/>
      <c r="N280" s="780"/>
    </row>
    <row r="281" spans="1:14" ht="12.75" customHeight="1" x14ac:dyDescent="0.2">
      <c r="A281" s="177" t="s">
        <v>55</v>
      </c>
      <c r="B281" s="178"/>
      <c r="C281" s="179"/>
      <c r="D281" s="236">
        <v>18481</v>
      </c>
      <c r="E281" s="237">
        <v>17101</v>
      </c>
      <c r="F281" s="238">
        <f>D281/E281</f>
        <v>1.0806970352610958</v>
      </c>
      <c r="G281" s="237">
        <v>17336</v>
      </c>
      <c r="H281" s="239">
        <v>16369</v>
      </c>
      <c r="I281" s="240">
        <f t="shared" ref="I281:I287" si="107">G281/D281</f>
        <v>0.93804447811265623</v>
      </c>
      <c r="J281" s="240">
        <f t="shared" ref="J281:J287" si="108">+H281/E281</f>
        <v>0.95719548564411439</v>
      </c>
      <c r="K281" s="237">
        <v>15007</v>
      </c>
      <c r="L281" s="239">
        <v>13919</v>
      </c>
      <c r="M281" s="240">
        <f t="shared" ref="M281:M287" si="109">+K281/E281</f>
        <v>0.87755102040816324</v>
      </c>
      <c r="N281" s="241">
        <f t="shared" ref="N281:N287" si="110">K281/H281</f>
        <v>0.91679393976418844</v>
      </c>
    </row>
    <row r="282" spans="1:14" ht="12.75" customHeight="1" x14ac:dyDescent="0.2">
      <c r="A282" s="763" t="s">
        <v>56</v>
      </c>
      <c r="B282" s="766" t="s">
        <v>57</v>
      </c>
      <c r="C282" s="767"/>
      <c r="D282" s="242">
        <v>8265</v>
      </c>
      <c r="E282" s="243">
        <v>7462</v>
      </c>
      <c r="F282" s="244">
        <f>D282/E282</f>
        <v>1.107611900294827</v>
      </c>
      <c r="G282" s="245">
        <v>7592</v>
      </c>
      <c r="H282" s="243">
        <v>7051</v>
      </c>
      <c r="I282" s="246">
        <f t="shared" si="107"/>
        <v>0.91857229280096797</v>
      </c>
      <c r="J282" s="246">
        <f t="shared" si="108"/>
        <v>0.94492093272581079</v>
      </c>
      <c r="K282" s="245">
        <v>6398</v>
      </c>
      <c r="L282" s="245">
        <v>5848</v>
      </c>
      <c r="M282" s="246">
        <f t="shared" si="109"/>
        <v>0.85741088180112568</v>
      </c>
      <c r="N282" s="247">
        <f t="shared" si="110"/>
        <v>0.90738902283364065</v>
      </c>
    </row>
    <row r="283" spans="1:14" ht="12.75" customHeight="1" x14ac:dyDescent="0.2">
      <c r="A283" s="764"/>
      <c r="B283" s="768" t="s">
        <v>56</v>
      </c>
      <c r="C283" s="192" t="s">
        <v>58</v>
      </c>
      <c r="D283" s="248">
        <v>8265</v>
      </c>
      <c r="E283" s="249">
        <v>7462</v>
      </c>
      <c r="F283" s="250">
        <f>D283/E283</f>
        <v>1.107611900294827</v>
      </c>
      <c r="G283" s="251">
        <v>7592</v>
      </c>
      <c r="H283" s="249">
        <v>7051</v>
      </c>
      <c r="I283" s="252">
        <f t="shared" si="107"/>
        <v>0.91857229280096797</v>
      </c>
      <c r="J283" s="252">
        <f t="shared" si="108"/>
        <v>0.94492093272581079</v>
      </c>
      <c r="K283" s="251">
        <v>6398</v>
      </c>
      <c r="L283" s="251">
        <v>5848</v>
      </c>
      <c r="M283" s="252">
        <f t="shared" si="109"/>
        <v>0.85741088180112568</v>
      </c>
      <c r="N283" s="253">
        <f t="shared" si="110"/>
        <v>0.90738902283364065</v>
      </c>
    </row>
    <row r="284" spans="1:14" ht="12.75" customHeight="1" x14ac:dyDescent="0.2">
      <c r="A284" s="764"/>
      <c r="B284" s="769"/>
      <c r="C284" s="199" t="s">
        <v>59</v>
      </c>
      <c r="D284" s="254" t="s">
        <v>75</v>
      </c>
      <c r="E284" s="255" t="s">
        <v>75</v>
      </c>
      <c r="F284" s="257" t="s">
        <v>74</v>
      </c>
      <c r="G284" s="257" t="s">
        <v>75</v>
      </c>
      <c r="H284" s="255" t="s">
        <v>74</v>
      </c>
      <c r="I284" s="258" t="s">
        <v>74</v>
      </c>
      <c r="J284" s="258" t="s">
        <v>74</v>
      </c>
      <c r="K284" s="257" t="s">
        <v>75</v>
      </c>
      <c r="L284" s="272" t="s">
        <v>75</v>
      </c>
      <c r="M284" s="258" t="s">
        <v>74</v>
      </c>
      <c r="N284" s="259" t="s">
        <v>74</v>
      </c>
    </row>
    <row r="285" spans="1:14" ht="12.75" customHeight="1" x14ac:dyDescent="0.2">
      <c r="A285" s="764"/>
      <c r="B285" s="766" t="s">
        <v>60</v>
      </c>
      <c r="C285" s="767"/>
      <c r="D285" s="242">
        <v>10216</v>
      </c>
      <c r="E285" s="243">
        <v>9816</v>
      </c>
      <c r="F285" s="244">
        <f>D285/E285</f>
        <v>1.0407497962510188</v>
      </c>
      <c r="G285" s="245">
        <v>9744</v>
      </c>
      <c r="H285" s="243">
        <v>9460</v>
      </c>
      <c r="I285" s="246">
        <f t="shared" si="107"/>
        <v>0.95379796397807359</v>
      </c>
      <c r="J285" s="246">
        <f t="shared" si="108"/>
        <v>0.96373268133659329</v>
      </c>
      <c r="K285" s="245">
        <v>8689</v>
      </c>
      <c r="L285" s="245">
        <v>8099</v>
      </c>
      <c r="M285" s="246">
        <f t="shared" si="109"/>
        <v>0.88518744906275471</v>
      </c>
      <c r="N285" s="247">
        <f t="shared" si="110"/>
        <v>0.91849894291754752</v>
      </c>
    </row>
    <row r="286" spans="1:14" ht="12.75" customHeight="1" x14ac:dyDescent="0.2">
      <c r="A286" s="764"/>
      <c r="B286" s="768" t="s">
        <v>56</v>
      </c>
      <c r="C286" s="192" t="s">
        <v>58</v>
      </c>
      <c r="D286" s="248">
        <v>10127</v>
      </c>
      <c r="E286" s="249">
        <v>9729</v>
      </c>
      <c r="F286" s="250">
        <f>D286/E286</f>
        <v>1.0409086237023333</v>
      </c>
      <c r="G286" s="251">
        <v>9655</v>
      </c>
      <c r="H286" s="249">
        <v>9373</v>
      </c>
      <c r="I286" s="252">
        <f t="shared" si="107"/>
        <v>0.9533919225831935</v>
      </c>
      <c r="J286" s="252">
        <f t="shared" si="108"/>
        <v>0.96340836673861652</v>
      </c>
      <c r="K286" s="251">
        <v>8605</v>
      </c>
      <c r="L286" s="251">
        <v>8015</v>
      </c>
      <c r="M286" s="252">
        <f t="shared" si="109"/>
        <v>0.88446911296124986</v>
      </c>
      <c r="N286" s="253">
        <f t="shared" si="110"/>
        <v>0.91806252000426758</v>
      </c>
    </row>
    <row r="287" spans="1:14" ht="12.75" customHeight="1" thickBot="1" x14ac:dyDescent="0.25">
      <c r="A287" s="774"/>
      <c r="B287" s="776"/>
      <c r="C287" s="220" t="s">
        <v>59</v>
      </c>
      <c r="D287" s="266">
        <v>89</v>
      </c>
      <c r="E287" s="267">
        <v>87</v>
      </c>
      <c r="F287" s="268">
        <f>D287/E287</f>
        <v>1.0229885057471264</v>
      </c>
      <c r="G287" s="269">
        <v>89</v>
      </c>
      <c r="H287" s="267">
        <v>87</v>
      </c>
      <c r="I287" s="270">
        <f t="shared" si="107"/>
        <v>1</v>
      </c>
      <c r="J287" s="270">
        <f t="shared" si="108"/>
        <v>1</v>
      </c>
      <c r="K287" s="269">
        <v>84</v>
      </c>
      <c r="L287" s="269">
        <v>84</v>
      </c>
      <c r="M287" s="270">
        <f t="shared" si="109"/>
        <v>0.96551724137931039</v>
      </c>
      <c r="N287" s="271">
        <f t="shared" si="110"/>
        <v>0.96551724137931039</v>
      </c>
    </row>
    <row r="288" spans="1:14" ht="12.75" customHeight="1" thickTop="1" thickBot="1" x14ac:dyDescent="0.25">
      <c r="A288" s="781" t="s">
        <v>15</v>
      </c>
      <c r="B288" s="782"/>
      <c r="C288" s="782"/>
      <c r="D288" s="782"/>
      <c r="E288" s="782"/>
      <c r="F288" s="782"/>
      <c r="G288" s="782"/>
      <c r="H288" s="782"/>
      <c r="I288" s="782"/>
      <c r="J288" s="782"/>
      <c r="K288" s="782"/>
      <c r="L288" s="782"/>
      <c r="M288" s="782"/>
      <c r="N288" s="780"/>
    </row>
    <row r="289" spans="1:14" ht="12.75" customHeight="1" x14ac:dyDescent="0.2">
      <c r="A289" s="177" t="s">
        <v>55</v>
      </c>
      <c r="B289" s="178"/>
      <c r="C289" s="179"/>
      <c r="D289" s="236">
        <v>18306</v>
      </c>
      <c r="E289" s="237">
        <v>16724</v>
      </c>
      <c r="F289" s="238">
        <f>D289/E289</f>
        <v>1.0945945945945945</v>
      </c>
      <c r="G289" s="237">
        <v>16284</v>
      </c>
      <c r="H289" s="239">
        <v>15324</v>
      </c>
      <c r="I289" s="240">
        <f>G289/D289</f>
        <v>0.88954441166830545</v>
      </c>
      <c r="J289" s="240">
        <f>+H289/E289</f>
        <v>0.91628796938531454</v>
      </c>
      <c r="K289" s="237">
        <v>14352</v>
      </c>
      <c r="L289" s="239">
        <v>13222</v>
      </c>
      <c r="M289" s="240">
        <f>+K289/E289</f>
        <v>0.85816790241569008</v>
      </c>
      <c r="N289" s="241">
        <f>K289/H289</f>
        <v>0.93657008613938919</v>
      </c>
    </row>
    <row r="290" spans="1:14" ht="12.75" customHeight="1" x14ac:dyDescent="0.2">
      <c r="A290" s="763" t="s">
        <v>56</v>
      </c>
      <c r="B290" s="766" t="s">
        <v>57</v>
      </c>
      <c r="C290" s="767"/>
      <c r="D290" s="242">
        <v>8465</v>
      </c>
      <c r="E290" s="243">
        <v>7555</v>
      </c>
      <c r="F290" s="244">
        <f>D290/E290</f>
        <v>1.1204500330906684</v>
      </c>
      <c r="G290" s="245">
        <v>7452</v>
      </c>
      <c r="H290" s="243">
        <v>6896</v>
      </c>
      <c r="I290" s="246">
        <f>G290/D290</f>
        <v>0.88033077377436508</v>
      </c>
      <c r="J290" s="246">
        <f>+H290/E290</f>
        <v>0.91277299801455991</v>
      </c>
      <c r="K290" s="245">
        <v>6375</v>
      </c>
      <c r="L290" s="245">
        <v>5847</v>
      </c>
      <c r="M290" s="246">
        <f>+K290/E290</f>
        <v>0.84381204500330909</v>
      </c>
      <c r="N290" s="247">
        <f>K290/H290</f>
        <v>0.92444895591647336</v>
      </c>
    </row>
    <row r="291" spans="1:14" ht="12.75" customHeight="1" x14ac:dyDescent="0.2">
      <c r="A291" s="764"/>
      <c r="B291" s="768" t="s">
        <v>56</v>
      </c>
      <c r="C291" s="192" t="s">
        <v>58</v>
      </c>
      <c r="D291" s="248">
        <v>8465</v>
      </c>
      <c r="E291" s="249">
        <v>7555</v>
      </c>
      <c r="F291" s="250">
        <f>D291/E291</f>
        <v>1.1204500330906684</v>
      </c>
      <c r="G291" s="251">
        <v>7452</v>
      </c>
      <c r="H291" s="249">
        <v>6896</v>
      </c>
      <c r="I291" s="252">
        <f>G291/D291</f>
        <v>0.88033077377436508</v>
      </c>
      <c r="J291" s="252">
        <f>+H291/E291</f>
        <v>0.91277299801455991</v>
      </c>
      <c r="K291" s="251">
        <v>6375</v>
      </c>
      <c r="L291" s="251">
        <v>5847</v>
      </c>
      <c r="M291" s="252">
        <f>+K291/E291</f>
        <v>0.84381204500330909</v>
      </c>
      <c r="N291" s="253">
        <f>K291/H291</f>
        <v>0.92444895591647336</v>
      </c>
    </row>
    <row r="292" spans="1:14" ht="12.75" customHeight="1" x14ac:dyDescent="0.2">
      <c r="A292" s="764"/>
      <c r="B292" s="769"/>
      <c r="C292" s="199" t="s">
        <v>59</v>
      </c>
      <c r="D292" s="254">
        <v>0</v>
      </c>
      <c r="E292" s="255">
        <v>0</v>
      </c>
      <c r="F292" s="257" t="s">
        <v>74</v>
      </c>
      <c r="G292" s="257">
        <v>0</v>
      </c>
      <c r="H292" s="255">
        <v>0</v>
      </c>
      <c r="I292" s="258" t="s">
        <v>74</v>
      </c>
      <c r="J292" s="258" t="s">
        <v>74</v>
      </c>
      <c r="K292" s="257">
        <v>0</v>
      </c>
      <c r="L292" s="272">
        <v>0</v>
      </c>
      <c r="M292" s="258" t="s">
        <v>74</v>
      </c>
      <c r="N292" s="259" t="s">
        <v>74</v>
      </c>
    </row>
    <row r="293" spans="1:14" ht="12.75" customHeight="1" x14ac:dyDescent="0.2">
      <c r="A293" s="764"/>
      <c r="B293" s="766" t="s">
        <v>60</v>
      </c>
      <c r="C293" s="767"/>
      <c r="D293" s="242">
        <v>9841</v>
      </c>
      <c r="E293" s="243">
        <v>9372</v>
      </c>
      <c r="F293" s="244">
        <f>D293/E293</f>
        <v>1.0500426803243705</v>
      </c>
      <c r="G293" s="245">
        <v>8832</v>
      </c>
      <c r="H293" s="243">
        <v>8550</v>
      </c>
      <c r="I293" s="246">
        <f>G293/D293</f>
        <v>0.89746976933238487</v>
      </c>
      <c r="J293" s="246">
        <f>+H293/E293</f>
        <v>0.91229193341869397</v>
      </c>
      <c r="K293" s="245">
        <v>8041</v>
      </c>
      <c r="L293" s="245">
        <v>7386</v>
      </c>
      <c r="M293" s="246">
        <f>+K293/E293</f>
        <v>0.857981220657277</v>
      </c>
      <c r="N293" s="247">
        <f>K293/H293</f>
        <v>0.9404678362573099</v>
      </c>
    </row>
    <row r="294" spans="1:14" ht="12.75" customHeight="1" x14ac:dyDescent="0.2">
      <c r="A294" s="764"/>
      <c r="B294" s="768" t="s">
        <v>56</v>
      </c>
      <c r="C294" s="192" t="s">
        <v>58</v>
      </c>
      <c r="D294" s="248">
        <v>9769</v>
      </c>
      <c r="E294" s="249">
        <v>9301</v>
      </c>
      <c r="F294" s="250">
        <f>D294/E294</f>
        <v>1.0503171701967531</v>
      </c>
      <c r="G294" s="251">
        <v>8760</v>
      </c>
      <c r="H294" s="249">
        <v>8479</v>
      </c>
      <c r="I294" s="252">
        <f>G294/D294</f>
        <v>0.89671409560855764</v>
      </c>
      <c r="J294" s="252">
        <f>+H294/E294</f>
        <v>0.91162240619288248</v>
      </c>
      <c r="K294" s="251">
        <v>7970</v>
      </c>
      <c r="L294" s="251">
        <v>7315</v>
      </c>
      <c r="M294" s="252">
        <f>+K294/E294</f>
        <v>0.85689710783786688</v>
      </c>
      <c r="N294" s="253">
        <f>K294/H294</f>
        <v>0.93996933600660459</v>
      </c>
    </row>
    <row r="295" spans="1:14" ht="12.75" customHeight="1" thickBot="1" x14ac:dyDescent="0.25">
      <c r="A295" s="774"/>
      <c r="B295" s="776"/>
      <c r="C295" s="220" t="s">
        <v>59</v>
      </c>
      <c r="D295" s="266">
        <v>72</v>
      </c>
      <c r="E295" s="267">
        <v>71</v>
      </c>
      <c r="F295" s="268">
        <f>D295/E295</f>
        <v>1.0140845070422535</v>
      </c>
      <c r="G295" s="269">
        <v>72</v>
      </c>
      <c r="H295" s="267">
        <v>71</v>
      </c>
      <c r="I295" s="270">
        <f>G295/D295</f>
        <v>1</v>
      </c>
      <c r="J295" s="270">
        <f>+H295/E295</f>
        <v>1</v>
      </c>
      <c r="K295" s="269">
        <v>71</v>
      </c>
      <c r="L295" s="269">
        <v>71</v>
      </c>
      <c r="M295" s="270">
        <f>+K295/E295</f>
        <v>1</v>
      </c>
      <c r="N295" s="271">
        <f>K295/H295</f>
        <v>1</v>
      </c>
    </row>
    <row r="296" spans="1:14" ht="12.75" customHeight="1" thickTop="1" thickBot="1" x14ac:dyDescent="0.25">
      <c r="A296" s="781" t="s">
        <v>16</v>
      </c>
      <c r="B296" s="782"/>
      <c r="C296" s="782"/>
      <c r="D296" s="782"/>
      <c r="E296" s="782"/>
      <c r="F296" s="782"/>
      <c r="G296" s="782"/>
      <c r="H296" s="782"/>
      <c r="I296" s="782"/>
      <c r="J296" s="782"/>
      <c r="K296" s="782"/>
      <c r="L296" s="782"/>
      <c r="M296" s="782"/>
      <c r="N296" s="780"/>
    </row>
    <row r="297" spans="1:14" ht="12.75" customHeight="1" x14ac:dyDescent="0.2">
      <c r="A297" s="177" t="s">
        <v>55</v>
      </c>
      <c r="B297" s="178"/>
      <c r="C297" s="179"/>
      <c r="D297" s="236">
        <v>15890</v>
      </c>
      <c r="E297" s="237">
        <v>14616</v>
      </c>
      <c r="F297" s="238">
        <f>D297/E297</f>
        <v>1.0871647509578544</v>
      </c>
      <c r="G297" s="237">
        <v>13680</v>
      </c>
      <c r="H297" s="239">
        <v>13051</v>
      </c>
      <c r="I297" s="240">
        <f>G297/D297</f>
        <v>0.8609188168659534</v>
      </c>
      <c r="J297" s="240">
        <f>+H297/E297</f>
        <v>0.89292556102900933</v>
      </c>
      <c r="K297" s="237">
        <v>12266</v>
      </c>
      <c r="L297" s="239">
        <v>11208</v>
      </c>
      <c r="M297" s="240">
        <f>+K297/E297</f>
        <v>0.83921729611384788</v>
      </c>
      <c r="N297" s="241">
        <f>K297/H297</f>
        <v>0.9398513523867903</v>
      </c>
    </row>
    <row r="298" spans="1:14" ht="12.75" customHeight="1" x14ac:dyDescent="0.2">
      <c r="A298" s="763" t="s">
        <v>56</v>
      </c>
      <c r="B298" s="766" t="s">
        <v>57</v>
      </c>
      <c r="C298" s="767"/>
      <c r="D298" s="242">
        <v>7636</v>
      </c>
      <c r="E298" s="243">
        <v>6886</v>
      </c>
      <c r="F298" s="244">
        <f>D298/E298</f>
        <v>1.1089166424629684</v>
      </c>
      <c r="G298" s="245">
        <v>6446</v>
      </c>
      <c r="H298" s="243">
        <v>6070</v>
      </c>
      <c r="I298" s="246">
        <f>G298/D298</f>
        <v>0.84415924567836564</v>
      </c>
      <c r="J298" s="246">
        <f>+H298/E298</f>
        <v>0.88149869300029049</v>
      </c>
      <c r="K298" s="245">
        <v>5630</v>
      </c>
      <c r="L298" s="245">
        <v>5054</v>
      </c>
      <c r="M298" s="246">
        <f>+K298/E298</f>
        <v>0.81760092942201568</v>
      </c>
      <c r="N298" s="247">
        <f>K298/H298</f>
        <v>0.92751235584843494</v>
      </c>
    </row>
    <row r="299" spans="1:14" ht="12.75" customHeight="1" x14ac:dyDescent="0.2">
      <c r="A299" s="764"/>
      <c r="B299" s="768" t="s">
        <v>56</v>
      </c>
      <c r="C299" s="192" t="s">
        <v>58</v>
      </c>
      <c r="D299" s="248">
        <v>7636</v>
      </c>
      <c r="E299" s="249">
        <v>6886</v>
      </c>
      <c r="F299" s="250">
        <f>D299/E299</f>
        <v>1.1089166424629684</v>
      </c>
      <c r="G299" s="251">
        <v>6446</v>
      </c>
      <c r="H299" s="249">
        <v>6070</v>
      </c>
      <c r="I299" s="252">
        <f>G299/D299</f>
        <v>0.84415924567836564</v>
      </c>
      <c r="J299" s="252">
        <f>+H299/E299</f>
        <v>0.88149869300029049</v>
      </c>
      <c r="K299" s="251">
        <v>5630</v>
      </c>
      <c r="L299" s="251">
        <v>5054</v>
      </c>
      <c r="M299" s="252">
        <f>+K299/E299</f>
        <v>0.81760092942201568</v>
      </c>
      <c r="N299" s="253">
        <f>K299/H299</f>
        <v>0.92751235584843494</v>
      </c>
    </row>
    <row r="300" spans="1:14" ht="12.75" customHeight="1" x14ac:dyDescent="0.2">
      <c r="A300" s="764"/>
      <c r="B300" s="769"/>
      <c r="C300" s="199" t="s">
        <v>59</v>
      </c>
      <c r="D300" s="254">
        <v>0</v>
      </c>
      <c r="E300" s="255">
        <v>0</v>
      </c>
      <c r="F300" s="257" t="s">
        <v>74</v>
      </c>
      <c r="G300" s="257">
        <v>0</v>
      </c>
      <c r="H300" s="255">
        <v>0</v>
      </c>
      <c r="I300" s="258" t="s">
        <v>74</v>
      </c>
      <c r="J300" s="258" t="s">
        <v>74</v>
      </c>
      <c r="K300" s="257">
        <v>0</v>
      </c>
      <c r="L300" s="272">
        <v>0</v>
      </c>
      <c r="M300" s="258" t="s">
        <v>74</v>
      </c>
      <c r="N300" s="259" t="s">
        <v>74</v>
      </c>
    </row>
    <row r="301" spans="1:14" ht="12.75" customHeight="1" x14ac:dyDescent="0.2">
      <c r="A301" s="764"/>
      <c r="B301" s="766" t="s">
        <v>60</v>
      </c>
      <c r="C301" s="767"/>
      <c r="D301" s="242">
        <v>8254</v>
      </c>
      <c r="E301" s="243">
        <v>7926</v>
      </c>
      <c r="F301" s="244">
        <f>D301/E301</f>
        <v>1.041382790815039</v>
      </c>
      <c r="G301" s="245">
        <v>7234</v>
      </c>
      <c r="H301" s="243">
        <v>7077</v>
      </c>
      <c r="I301" s="246">
        <f>G301/D301</f>
        <v>0.87642355221710688</v>
      </c>
      <c r="J301" s="246">
        <f>+H301/E301</f>
        <v>0.892884178652536</v>
      </c>
      <c r="K301" s="245">
        <v>6692</v>
      </c>
      <c r="L301" s="245">
        <v>6168</v>
      </c>
      <c r="M301" s="246">
        <f>+K301/E301</f>
        <v>0.84430986626293214</v>
      </c>
      <c r="N301" s="247">
        <f>K301/H301</f>
        <v>0.94559841740850648</v>
      </c>
    </row>
    <row r="302" spans="1:14" ht="12.75" customHeight="1" x14ac:dyDescent="0.2">
      <c r="A302" s="764"/>
      <c r="B302" s="768" t="s">
        <v>56</v>
      </c>
      <c r="C302" s="192" t="s">
        <v>58</v>
      </c>
      <c r="D302" s="248">
        <v>8119</v>
      </c>
      <c r="E302" s="249">
        <v>7792</v>
      </c>
      <c r="F302" s="250">
        <f>D302/E302</f>
        <v>1.0419661190965093</v>
      </c>
      <c r="G302" s="251">
        <v>7099</v>
      </c>
      <c r="H302" s="249">
        <v>6943</v>
      </c>
      <c r="I302" s="252">
        <f>G302/D302</f>
        <v>0.87436876462618551</v>
      </c>
      <c r="J302" s="252">
        <f>+H302/E302</f>
        <v>0.89104209445585214</v>
      </c>
      <c r="K302" s="251">
        <v>6564</v>
      </c>
      <c r="L302" s="251">
        <v>6040</v>
      </c>
      <c r="M302" s="252">
        <f>+K302/E302</f>
        <v>0.8424024640657084</v>
      </c>
      <c r="N302" s="253">
        <f>K302/H302</f>
        <v>0.94541264583033269</v>
      </c>
    </row>
    <row r="303" spans="1:14" ht="12.75" customHeight="1" thickBot="1" x14ac:dyDescent="0.25">
      <c r="A303" s="774"/>
      <c r="B303" s="776"/>
      <c r="C303" s="220" t="s">
        <v>59</v>
      </c>
      <c r="D303" s="266">
        <v>135</v>
      </c>
      <c r="E303" s="267">
        <v>134</v>
      </c>
      <c r="F303" s="268">
        <f>D303/E303</f>
        <v>1.0074626865671641</v>
      </c>
      <c r="G303" s="269">
        <v>135</v>
      </c>
      <c r="H303" s="267">
        <v>134</v>
      </c>
      <c r="I303" s="270">
        <f>G303/D303</f>
        <v>1</v>
      </c>
      <c r="J303" s="270">
        <f>+H303/E303</f>
        <v>1</v>
      </c>
      <c r="K303" s="269">
        <v>128</v>
      </c>
      <c r="L303" s="269">
        <v>128</v>
      </c>
      <c r="M303" s="270">
        <f>+K303/E303</f>
        <v>0.95522388059701491</v>
      </c>
      <c r="N303" s="271">
        <f>K303/H303</f>
        <v>0.95522388059701491</v>
      </c>
    </row>
    <row r="304" spans="1:14" ht="12.75" customHeight="1" thickTop="1" thickBot="1" x14ac:dyDescent="0.25">
      <c r="A304" s="781" t="s">
        <v>17</v>
      </c>
      <c r="B304" s="782"/>
      <c r="C304" s="782"/>
      <c r="D304" s="782"/>
      <c r="E304" s="782"/>
      <c r="F304" s="782"/>
      <c r="G304" s="782"/>
      <c r="H304" s="782"/>
      <c r="I304" s="782"/>
      <c r="J304" s="782"/>
      <c r="K304" s="782"/>
      <c r="L304" s="782"/>
      <c r="M304" s="782"/>
      <c r="N304" s="780"/>
    </row>
    <row r="305" spans="1:14" ht="12.75" customHeight="1" x14ac:dyDescent="0.2">
      <c r="A305" s="177" t="s">
        <v>55</v>
      </c>
      <c r="B305" s="178"/>
      <c r="C305" s="179"/>
      <c r="D305" s="236">
        <v>14282</v>
      </c>
      <c r="E305" s="237">
        <v>13100</v>
      </c>
      <c r="F305" s="238">
        <f>D305/E305</f>
        <v>1.0902290076335879</v>
      </c>
      <c r="G305" s="237">
        <v>11366</v>
      </c>
      <c r="H305" s="239">
        <v>11772</v>
      </c>
      <c r="I305" s="240">
        <f>G305/D305</f>
        <v>0.79582691499789948</v>
      </c>
      <c r="J305" s="240">
        <f>+H305/E305</f>
        <v>0.89862595419847324</v>
      </c>
      <c r="K305" s="237">
        <v>10906</v>
      </c>
      <c r="L305" s="239">
        <v>10085</v>
      </c>
      <c r="M305" s="240">
        <f>+K305/E305</f>
        <v>0.83251908396946561</v>
      </c>
      <c r="N305" s="241">
        <f>K305/H305</f>
        <v>0.92643560992184848</v>
      </c>
    </row>
    <row r="306" spans="1:14" ht="12.75" customHeight="1" x14ac:dyDescent="0.2">
      <c r="A306" s="763" t="s">
        <v>56</v>
      </c>
      <c r="B306" s="766" t="s">
        <v>57</v>
      </c>
      <c r="C306" s="767"/>
      <c r="D306" s="242">
        <v>7040</v>
      </c>
      <c r="E306" s="243">
        <v>6301</v>
      </c>
      <c r="F306" s="244">
        <f>D306/E306</f>
        <v>1.1172829709569909</v>
      </c>
      <c r="G306" s="245">
        <v>5386</v>
      </c>
      <c r="H306" s="243">
        <v>5621</v>
      </c>
      <c r="I306" s="246">
        <f>G306/D306</f>
        <v>0.76505681818181814</v>
      </c>
      <c r="J306" s="246">
        <f>+H306/E306</f>
        <v>0.8920806221234725</v>
      </c>
      <c r="K306" s="245">
        <v>5115</v>
      </c>
      <c r="L306" s="245">
        <v>4657</v>
      </c>
      <c r="M306" s="246">
        <f>+K306/E306</f>
        <v>0.81177590858593873</v>
      </c>
      <c r="N306" s="247">
        <f>K306/H306</f>
        <v>0.90998043052837574</v>
      </c>
    </row>
    <row r="307" spans="1:14" ht="12.75" customHeight="1" x14ac:dyDescent="0.2">
      <c r="A307" s="764"/>
      <c r="B307" s="768" t="s">
        <v>56</v>
      </c>
      <c r="C307" s="192" t="s">
        <v>58</v>
      </c>
      <c r="D307" s="248">
        <v>7040</v>
      </c>
      <c r="E307" s="249">
        <v>6301</v>
      </c>
      <c r="F307" s="250">
        <f>D307/E307</f>
        <v>1.1172829709569909</v>
      </c>
      <c r="G307" s="251">
        <v>5386</v>
      </c>
      <c r="H307" s="249">
        <v>5621</v>
      </c>
      <c r="I307" s="252">
        <f>G307/D307</f>
        <v>0.76505681818181814</v>
      </c>
      <c r="J307" s="252">
        <f>+H307/E307</f>
        <v>0.8920806221234725</v>
      </c>
      <c r="K307" s="251">
        <v>5115</v>
      </c>
      <c r="L307" s="251">
        <v>4657</v>
      </c>
      <c r="M307" s="252">
        <f>+K307/E307</f>
        <v>0.81177590858593873</v>
      </c>
      <c r="N307" s="253">
        <f>K307/H307</f>
        <v>0.90998043052837574</v>
      </c>
    </row>
    <row r="308" spans="1:14" ht="12.75" customHeight="1" x14ac:dyDescent="0.2">
      <c r="A308" s="764"/>
      <c r="B308" s="769"/>
      <c r="C308" s="199" t="s">
        <v>59</v>
      </c>
      <c r="D308" s="254">
        <v>0</v>
      </c>
      <c r="E308" s="255">
        <v>0</v>
      </c>
      <c r="F308" s="257" t="s">
        <v>74</v>
      </c>
      <c r="G308" s="257">
        <v>0</v>
      </c>
      <c r="H308" s="255">
        <v>0</v>
      </c>
      <c r="I308" s="258" t="s">
        <v>74</v>
      </c>
      <c r="J308" s="258" t="s">
        <v>74</v>
      </c>
      <c r="K308" s="257">
        <v>0</v>
      </c>
      <c r="L308" s="272">
        <v>0</v>
      </c>
      <c r="M308" s="258" t="s">
        <v>74</v>
      </c>
      <c r="N308" s="259" t="s">
        <v>74</v>
      </c>
    </row>
    <row r="309" spans="1:14" ht="12.75" customHeight="1" x14ac:dyDescent="0.2">
      <c r="A309" s="764"/>
      <c r="B309" s="766" t="s">
        <v>60</v>
      </c>
      <c r="C309" s="767"/>
      <c r="D309" s="242">
        <v>7242</v>
      </c>
      <c r="E309" s="243">
        <v>6968</v>
      </c>
      <c r="F309" s="244">
        <f>D309/E309</f>
        <v>1.0393226176808266</v>
      </c>
      <c r="G309" s="245">
        <v>6043</v>
      </c>
      <c r="H309" s="243">
        <v>6151</v>
      </c>
      <c r="I309" s="246">
        <f>G309/D309</f>
        <v>0.83443800055233364</v>
      </c>
      <c r="J309" s="246">
        <f>+H309/E309</f>
        <v>0.88274971297359361</v>
      </c>
      <c r="K309" s="245">
        <v>5833</v>
      </c>
      <c r="L309" s="245">
        <v>5449</v>
      </c>
      <c r="M309" s="246">
        <f>+K309/E309</f>
        <v>0.83711251435132028</v>
      </c>
      <c r="N309" s="247">
        <f>K309/H309</f>
        <v>0.94830108925377987</v>
      </c>
    </row>
    <row r="310" spans="1:14" ht="12.75" customHeight="1" x14ac:dyDescent="0.2">
      <c r="A310" s="764"/>
      <c r="B310" s="768" t="s">
        <v>56</v>
      </c>
      <c r="C310" s="192" t="s">
        <v>58</v>
      </c>
      <c r="D310" s="248">
        <v>7242</v>
      </c>
      <c r="E310" s="249">
        <v>6968</v>
      </c>
      <c r="F310" s="250">
        <f>D310/E310</f>
        <v>1.0393226176808266</v>
      </c>
      <c r="G310" s="251">
        <v>6043</v>
      </c>
      <c r="H310" s="249">
        <v>6151</v>
      </c>
      <c r="I310" s="252">
        <f>G310/D310</f>
        <v>0.83443800055233364</v>
      </c>
      <c r="J310" s="252">
        <f>+H310/E310</f>
        <v>0.88274971297359361</v>
      </c>
      <c r="K310" s="251">
        <v>5833</v>
      </c>
      <c r="L310" s="251">
        <v>5449</v>
      </c>
      <c r="M310" s="252">
        <f>+K310/E310</f>
        <v>0.83711251435132028</v>
      </c>
      <c r="N310" s="253">
        <f>K310/H310</f>
        <v>0.94830108925377987</v>
      </c>
    </row>
    <row r="311" spans="1:14" ht="12.75" customHeight="1" thickBot="1" x14ac:dyDescent="0.25">
      <c r="A311" s="774"/>
      <c r="B311" s="776"/>
      <c r="C311" s="220" t="s">
        <v>59</v>
      </c>
      <c r="D311" s="266">
        <v>0</v>
      </c>
      <c r="E311" s="267">
        <v>0</v>
      </c>
      <c r="F311" s="268" t="s">
        <v>76</v>
      </c>
      <c r="G311" s="269">
        <v>0</v>
      </c>
      <c r="H311" s="267">
        <v>0</v>
      </c>
      <c r="I311" s="270" t="s">
        <v>76</v>
      </c>
      <c r="J311" s="270" t="s">
        <v>76</v>
      </c>
      <c r="K311" s="269">
        <v>0</v>
      </c>
      <c r="L311" s="269">
        <v>0</v>
      </c>
      <c r="M311" s="270" t="s">
        <v>76</v>
      </c>
      <c r="N311" s="271" t="s">
        <v>76</v>
      </c>
    </row>
    <row r="312" spans="1:14" ht="12.75" customHeight="1" thickTop="1" thickBot="1" x14ac:dyDescent="0.25">
      <c r="A312" s="781" t="s">
        <v>38</v>
      </c>
      <c r="B312" s="782"/>
      <c r="C312" s="782"/>
      <c r="D312" s="782"/>
      <c r="E312" s="782"/>
      <c r="F312" s="782"/>
      <c r="G312" s="782"/>
      <c r="H312" s="782"/>
      <c r="I312" s="782"/>
      <c r="J312" s="782"/>
      <c r="K312" s="782"/>
      <c r="L312" s="782"/>
      <c r="M312" s="782"/>
      <c r="N312" s="780"/>
    </row>
    <row r="313" spans="1:14" ht="12.75" customHeight="1" x14ac:dyDescent="0.2">
      <c r="A313" s="177" t="s">
        <v>55</v>
      </c>
      <c r="B313" s="178"/>
      <c r="C313" s="179"/>
      <c r="D313" s="236">
        <v>13392</v>
      </c>
      <c r="E313" s="237">
        <v>12088</v>
      </c>
      <c r="F313" s="238">
        <f>D313/E313</f>
        <v>1.1078755790866976</v>
      </c>
      <c r="G313" s="237">
        <v>10838</v>
      </c>
      <c r="H313" s="239">
        <v>10031</v>
      </c>
      <c r="I313" s="240">
        <f>G313/D313</f>
        <v>0.80928912783751494</v>
      </c>
      <c r="J313" s="240">
        <f>+H313/E313</f>
        <v>0.8298312375909993</v>
      </c>
      <c r="K313" s="237">
        <v>9905</v>
      </c>
      <c r="L313" s="239">
        <v>9052</v>
      </c>
      <c r="M313" s="240">
        <f>+K313/E313</f>
        <v>0.81940767703507611</v>
      </c>
      <c r="N313" s="241">
        <f>K313/H313</f>
        <v>0.98743893928820659</v>
      </c>
    </row>
    <row r="314" spans="1:14" ht="12.75" customHeight="1" x14ac:dyDescent="0.2">
      <c r="A314" s="763" t="s">
        <v>56</v>
      </c>
      <c r="B314" s="766" t="s">
        <v>57</v>
      </c>
      <c r="C314" s="767"/>
      <c r="D314" s="242">
        <v>6755</v>
      </c>
      <c r="E314" s="243">
        <v>5957</v>
      </c>
      <c r="F314" s="244">
        <f>D314/E314</f>
        <v>1.1339600470035254</v>
      </c>
      <c r="G314" s="245">
        <v>5447</v>
      </c>
      <c r="H314" s="243">
        <v>4947</v>
      </c>
      <c r="I314" s="246">
        <f>G314/D314</f>
        <v>0.80636565507031832</v>
      </c>
      <c r="J314" s="246">
        <f>+H314/E314</f>
        <v>0.83045156958200439</v>
      </c>
      <c r="K314" s="245">
        <v>4836</v>
      </c>
      <c r="L314" s="245">
        <v>4406</v>
      </c>
      <c r="M314" s="246">
        <f>+K314/E314</f>
        <v>0.81181802920933355</v>
      </c>
      <c r="N314" s="247">
        <f>K314/H314</f>
        <v>0.97756215888417219</v>
      </c>
    </row>
    <row r="315" spans="1:14" ht="12.75" customHeight="1" x14ac:dyDescent="0.2">
      <c r="A315" s="764"/>
      <c r="B315" s="768" t="s">
        <v>56</v>
      </c>
      <c r="C315" s="192" t="s">
        <v>58</v>
      </c>
      <c r="D315" s="248">
        <v>6755</v>
      </c>
      <c r="E315" s="249">
        <v>5957</v>
      </c>
      <c r="F315" s="250">
        <f>D315/E315</f>
        <v>1.1339600470035254</v>
      </c>
      <c r="G315" s="251">
        <v>5447</v>
      </c>
      <c r="H315" s="249">
        <v>4947</v>
      </c>
      <c r="I315" s="252">
        <f>G315/D315</f>
        <v>0.80636565507031832</v>
      </c>
      <c r="J315" s="252">
        <f>+H315/E315</f>
        <v>0.83045156958200439</v>
      </c>
      <c r="K315" s="251">
        <v>4836</v>
      </c>
      <c r="L315" s="251">
        <v>4406</v>
      </c>
      <c r="M315" s="252">
        <f>+K315/E315</f>
        <v>0.81181802920933355</v>
      </c>
      <c r="N315" s="253">
        <f>K315/H315</f>
        <v>0.97756215888417219</v>
      </c>
    </row>
    <row r="316" spans="1:14" ht="12.75" customHeight="1" x14ac:dyDescent="0.2">
      <c r="A316" s="764"/>
      <c r="B316" s="769"/>
      <c r="C316" s="199" t="s">
        <v>59</v>
      </c>
      <c r="D316" s="254">
        <v>0</v>
      </c>
      <c r="E316" s="255">
        <v>0</v>
      </c>
      <c r="F316" s="257" t="s">
        <v>74</v>
      </c>
      <c r="G316" s="257">
        <v>0</v>
      </c>
      <c r="H316" s="255">
        <v>0</v>
      </c>
      <c r="I316" s="258" t="s">
        <v>74</v>
      </c>
      <c r="J316" s="258" t="s">
        <v>74</v>
      </c>
      <c r="K316" s="257">
        <v>0</v>
      </c>
      <c r="L316" s="272">
        <v>0</v>
      </c>
      <c r="M316" s="258" t="s">
        <v>74</v>
      </c>
      <c r="N316" s="259" t="s">
        <v>74</v>
      </c>
    </row>
    <row r="317" spans="1:14" ht="12.75" customHeight="1" x14ac:dyDescent="0.2">
      <c r="A317" s="764"/>
      <c r="B317" s="766" t="s">
        <v>60</v>
      </c>
      <c r="C317" s="767"/>
      <c r="D317" s="242">
        <v>6637</v>
      </c>
      <c r="E317" s="243">
        <v>6329</v>
      </c>
      <c r="F317" s="244">
        <f>D317/E317</f>
        <v>1.0486648759677675</v>
      </c>
      <c r="G317" s="245">
        <v>5391</v>
      </c>
      <c r="H317" s="243">
        <v>5211</v>
      </c>
      <c r="I317" s="246">
        <f>G317/D317</f>
        <v>0.81226457736929336</v>
      </c>
      <c r="J317" s="246">
        <f>+H317/E317</f>
        <v>0.82335282035076629</v>
      </c>
      <c r="K317" s="245">
        <v>5130</v>
      </c>
      <c r="L317" s="245">
        <v>4667</v>
      </c>
      <c r="M317" s="246">
        <f>+K317/E317</f>
        <v>0.81055458998261964</v>
      </c>
      <c r="N317" s="247">
        <f>K317/H317</f>
        <v>0.98445595854922274</v>
      </c>
    </row>
    <row r="318" spans="1:14" ht="12.75" customHeight="1" x14ac:dyDescent="0.2">
      <c r="A318" s="764"/>
      <c r="B318" s="768" t="s">
        <v>56</v>
      </c>
      <c r="C318" s="192" t="s">
        <v>58</v>
      </c>
      <c r="D318" s="248">
        <v>6637</v>
      </c>
      <c r="E318" s="249">
        <v>6329</v>
      </c>
      <c r="F318" s="250">
        <f>D318/E318</f>
        <v>1.0486648759677675</v>
      </c>
      <c r="G318" s="251">
        <v>5391</v>
      </c>
      <c r="H318" s="249">
        <v>5211</v>
      </c>
      <c r="I318" s="252">
        <f>G318/D318</f>
        <v>0.81226457736929336</v>
      </c>
      <c r="J318" s="252">
        <f>+H318/E318</f>
        <v>0.82335282035076629</v>
      </c>
      <c r="K318" s="251">
        <v>5130</v>
      </c>
      <c r="L318" s="251">
        <v>1667</v>
      </c>
      <c r="M318" s="252">
        <f>+K318/E318</f>
        <v>0.81055458998261964</v>
      </c>
      <c r="N318" s="253">
        <f>K318/H318</f>
        <v>0.98445595854922274</v>
      </c>
    </row>
    <row r="319" spans="1:14" ht="12.75" customHeight="1" thickBot="1" x14ac:dyDescent="0.25">
      <c r="A319" s="774"/>
      <c r="B319" s="776"/>
      <c r="C319" s="220" t="s">
        <v>59</v>
      </c>
      <c r="D319" s="266">
        <v>0</v>
      </c>
      <c r="E319" s="267">
        <v>0</v>
      </c>
      <c r="F319" s="268" t="s">
        <v>76</v>
      </c>
      <c r="G319" s="269">
        <v>0</v>
      </c>
      <c r="H319" s="267">
        <v>0</v>
      </c>
      <c r="I319" s="270" t="s">
        <v>76</v>
      </c>
      <c r="J319" s="270" t="s">
        <v>76</v>
      </c>
      <c r="K319" s="269">
        <v>0</v>
      </c>
      <c r="L319" s="269">
        <v>0</v>
      </c>
      <c r="M319" s="270" t="s">
        <v>76</v>
      </c>
      <c r="N319" s="271" t="s">
        <v>76</v>
      </c>
    </row>
    <row r="320" spans="1:14" ht="13.5" thickTop="1" x14ac:dyDescent="0.2">
      <c r="A320" s="16" t="s">
        <v>62</v>
      </c>
    </row>
    <row r="321" spans="4:11" x14ac:dyDescent="0.2">
      <c r="E321" s="16"/>
      <c r="F321" s="16"/>
      <c r="G321" s="16"/>
      <c r="H321" s="16"/>
      <c r="I321" s="16"/>
      <c r="J321" s="16"/>
      <c r="K321" s="16"/>
    </row>
    <row r="322" spans="4:11" x14ac:dyDescent="0.2">
      <c r="E322" s="35"/>
      <c r="F322" s="35"/>
      <c r="G322" s="16"/>
      <c r="H322" s="16"/>
      <c r="I322" s="16"/>
      <c r="J322" s="16"/>
      <c r="K322" s="16"/>
    </row>
    <row r="323" spans="4:11" x14ac:dyDescent="0.2">
      <c r="E323" s="35"/>
      <c r="F323" s="35"/>
      <c r="G323" s="16"/>
      <c r="H323" s="16"/>
      <c r="I323" s="16"/>
      <c r="J323" s="16"/>
      <c r="K323" s="16"/>
    </row>
    <row r="324" spans="4:11" x14ac:dyDescent="0.2">
      <c r="E324" s="35"/>
      <c r="F324" s="35"/>
      <c r="G324" s="16"/>
      <c r="H324" s="16"/>
      <c r="I324" s="16"/>
      <c r="J324" s="16"/>
      <c r="K324" s="16"/>
    </row>
    <row r="325" spans="4:11" x14ac:dyDescent="0.2">
      <c r="E325" s="16"/>
      <c r="F325" s="16"/>
      <c r="G325" s="16"/>
      <c r="H325" s="16"/>
      <c r="I325" s="16"/>
      <c r="J325" s="16"/>
      <c r="K325" s="16"/>
    </row>
    <row r="327" spans="4:11" x14ac:dyDescent="0.2">
      <c r="D327" s="277"/>
      <c r="E327" s="277"/>
      <c r="F327" s="277"/>
      <c r="G327" s="277"/>
      <c r="H327" s="278"/>
      <c r="I327" s="279"/>
      <c r="J327" s="279"/>
    </row>
    <row r="328" spans="4:11" x14ac:dyDescent="0.2">
      <c r="D328" s="277"/>
      <c r="E328" s="277"/>
      <c r="F328" s="277"/>
      <c r="G328" s="277"/>
      <c r="H328" s="278"/>
      <c r="I328" s="279"/>
      <c r="J328" s="279"/>
    </row>
    <row r="329" spans="4:11" x14ac:dyDescent="0.2">
      <c r="D329" s="280"/>
      <c r="E329" s="280"/>
      <c r="F329" s="280"/>
      <c r="G329" s="280"/>
      <c r="H329" s="281"/>
      <c r="I329" s="279"/>
      <c r="J329" s="279"/>
    </row>
    <row r="330" spans="4:11" x14ac:dyDescent="0.2">
      <c r="D330" s="280"/>
      <c r="E330" s="280"/>
      <c r="F330" s="280"/>
      <c r="G330" s="280"/>
      <c r="H330" s="281"/>
      <c r="I330" s="279"/>
      <c r="J330" s="279"/>
    </row>
  </sheetData>
  <sheetProtection password="CB3F" sheet="1" objects="1" scenarios="1"/>
  <mergeCells count="235">
    <mergeCell ref="A280:N280"/>
    <mergeCell ref="A282:A287"/>
    <mergeCell ref="B282:C282"/>
    <mergeCell ref="B283:B284"/>
    <mergeCell ref="B285:C285"/>
    <mergeCell ref="B286:B287"/>
    <mergeCell ref="A272:N272"/>
    <mergeCell ref="A274:A279"/>
    <mergeCell ref="B274:C274"/>
    <mergeCell ref="B275:B276"/>
    <mergeCell ref="B277:C277"/>
    <mergeCell ref="B278:B279"/>
    <mergeCell ref="A288:N288"/>
    <mergeCell ref="A290:A295"/>
    <mergeCell ref="B290:C290"/>
    <mergeCell ref="B291:B292"/>
    <mergeCell ref="B293:C293"/>
    <mergeCell ref="B294:B295"/>
    <mergeCell ref="B317:C317"/>
    <mergeCell ref="B318:B319"/>
    <mergeCell ref="A312:N312"/>
    <mergeCell ref="A314:A319"/>
    <mergeCell ref="B314:C314"/>
    <mergeCell ref="B315:B316"/>
    <mergeCell ref="A304:N304"/>
    <mergeCell ref="A306:A311"/>
    <mergeCell ref="B306:C306"/>
    <mergeCell ref="B307:B308"/>
    <mergeCell ref="B309:C309"/>
    <mergeCell ref="B310:B311"/>
    <mergeCell ref="A296:N296"/>
    <mergeCell ref="A298:A303"/>
    <mergeCell ref="B298:C298"/>
    <mergeCell ref="B299:B300"/>
    <mergeCell ref="B301:C301"/>
    <mergeCell ref="B302:B303"/>
    <mergeCell ref="A264:N264"/>
    <mergeCell ref="A266:A271"/>
    <mergeCell ref="B266:C266"/>
    <mergeCell ref="B267:B268"/>
    <mergeCell ref="B269:C269"/>
    <mergeCell ref="B270:B271"/>
    <mergeCell ref="A256:N256"/>
    <mergeCell ref="A258:A263"/>
    <mergeCell ref="B258:C258"/>
    <mergeCell ref="B259:B260"/>
    <mergeCell ref="B261:C261"/>
    <mergeCell ref="B262:B263"/>
    <mergeCell ref="A248:N248"/>
    <mergeCell ref="A250:A255"/>
    <mergeCell ref="B250:C250"/>
    <mergeCell ref="B251:B252"/>
    <mergeCell ref="B253:C253"/>
    <mergeCell ref="B254:B255"/>
    <mergeCell ref="A240:N240"/>
    <mergeCell ref="A242:A247"/>
    <mergeCell ref="B242:C242"/>
    <mergeCell ref="B243:B244"/>
    <mergeCell ref="B245:C245"/>
    <mergeCell ref="B246:B247"/>
    <mergeCell ref="A232:N232"/>
    <mergeCell ref="A234:A239"/>
    <mergeCell ref="B234:C234"/>
    <mergeCell ref="B235:B236"/>
    <mergeCell ref="B237:C237"/>
    <mergeCell ref="B238:B239"/>
    <mergeCell ref="A224:N224"/>
    <mergeCell ref="A226:A231"/>
    <mergeCell ref="B226:C226"/>
    <mergeCell ref="B227:B228"/>
    <mergeCell ref="B229:C229"/>
    <mergeCell ref="B230:B231"/>
    <mergeCell ref="A216:N216"/>
    <mergeCell ref="A218:A223"/>
    <mergeCell ref="B218:C218"/>
    <mergeCell ref="B219:B220"/>
    <mergeCell ref="B221:C221"/>
    <mergeCell ref="B222:B223"/>
    <mergeCell ref="A198:N198"/>
    <mergeCell ref="A200:A205"/>
    <mergeCell ref="B200:C200"/>
    <mergeCell ref="B201:B202"/>
    <mergeCell ref="B203:C203"/>
    <mergeCell ref="B204:B205"/>
    <mergeCell ref="A206:N206"/>
    <mergeCell ref="A208:A213"/>
    <mergeCell ref="B208:C208"/>
    <mergeCell ref="B209:B210"/>
    <mergeCell ref="B211:C211"/>
    <mergeCell ref="B212:B213"/>
    <mergeCell ref="A190:N190"/>
    <mergeCell ref="A192:A197"/>
    <mergeCell ref="B192:C192"/>
    <mergeCell ref="B193:B194"/>
    <mergeCell ref="B195:C195"/>
    <mergeCell ref="B196:B197"/>
    <mergeCell ref="A182:N182"/>
    <mergeCell ref="A184:A189"/>
    <mergeCell ref="B184:C184"/>
    <mergeCell ref="B185:B186"/>
    <mergeCell ref="B187:C187"/>
    <mergeCell ref="B188:B189"/>
    <mergeCell ref="A174:N174"/>
    <mergeCell ref="A176:A181"/>
    <mergeCell ref="B176:C176"/>
    <mergeCell ref="B177:B178"/>
    <mergeCell ref="B179:C179"/>
    <mergeCell ref="B180:B181"/>
    <mergeCell ref="A166:N166"/>
    <mergeCell ref="A168:A173"/>
    <mergeCell ref="B168:C168"/>
    <mergeCell ref="B169:B170"/>
    <mergeCell ref="B171:C171"/>
    <mergeCell ref="B172:B173"/>
    <mergeCell ref="A158:N158"/>
    <mergeCell ref="A160:A165"/>
    <mergeCell ref="B160:C160"/>
    <mergeCell ref="B161:B162"/>
    <mergeCell ref="B163:C163"/>
    <mergeCell ref="B164:B165"/>
    <mergeCell ref="A150:N150"/>
    <mergeCell ref="A152:A157"/>
    <mergeCell ref="B152:C152"/>
    <mergeCell ref="B153:B154"/>
    <mergeCell ref="B155:C155"/>
    <mergeCell ref="B156:B157"/>
    <mergeCell ref="A142:N142"/>
    <mergeCell ref="A144:A149"/>
    <mergeCell ref="B144:C144"/>
    <mergeCell ref="B145:B146"/>
    <mergeCell ref="B147:C147"/>
    <mergeCell ref="B148:B149"/>
    <mergeCell ref="A134:N134"/>
    <mergeCell ref="A136:A141"/>
    <mergeCell ref="B136:C136"/>
    <mergeCell ref="B137:B138"/>
    <mergeCell ref="B139:C139"/>
    <mergeCell ref="B140:B141"/>
    <mergeCell ref="A126:N126"/>
    <mergeCell ref="A128:A133"/>
    <mergeCell ref="B128:C128"/>
    <mergeCell ref="B129:B130"/>
    <mergeCell ref="B131:C131"/>
    <mergeCell ref="B132:B133"/>
    <mergeCell ref="A118:N118"/>
    <mergeCell ref="A120:A125"/>
    <mergeCell ref="B120:C120"/>
    <mergeCell ref="B121:B122"/>
    <mergeCell ref="B123:C123"/>
    <mergeCell ref="B124:B125"/>
    <mergeCell ref="A110:N110"/>
    <mergeCell ref="A112:A117"/>
    <mergeCell ref="B112:C112"/>
    <mergeCell ref="B113:B114"/>
    <mergeCell ref="B115:C115"/>
    <mergeCell ref="B116:B117"/>
    <mergeCell ref="A92:N92"/>
    <mergeCell ref="A94:A99"/>
    <mergeCell ref="B94:C94"/>
    <mergeCell ref="B95:B96"/>
    <mergeCell ref="B97:C97"/>
    <mergeCell ref="B98:B99"/>
    <mergeCell ref="A100:N100"/>
    <mergeCell ref="A102:A107"/>
    <mergeCell ref="B102:C102"/>
    <mergeCell ref="B103:B104"/>
    <mergeCell ref="B105:C105"/>
    <mergeCell ref="B106:B107"/>
    <mergeCell ref="A84:N84"/>
    <mergeCell ref="A86:A91"/>
    <mergeCell ref="B86:C86"/>
    <mergeCell ref="B87:B88"/>
    <mergeCell ref="B89:C89"/>
    <mergeCell ref="B90:B91"/>
    <mergeCell ref="A76:N76"/>
    <mergeCell ref="A78:A83"/>
    <mergeCell ref="B78:C78"/>
    <mergeCell ref="B79:B80"/>
    <mergeCell ref="B81:C81"/>
    <mergeCell ref="B82:B83"/>
    <mergeCell ref="A68:N68"/>
    <mergeCell ref="A70:A75"/>
    <mergeCell ref="B70:C70"/>
    <mergeCell ref="B71:B72"/>
    <mergeCell ref="B73:C73"/>
    <mergeCell ref="B74:B75"/>
    <mergeCell ref="A60:N60"/>
    <mergeCell ref="A62:A67"/>
    <mergeCell ref="B62:C62"/>
    <mergeCell ref="B63:B64"/>
    <mergeCell ref="B65:C65"/>
    <mergeCell ref="B66:B67"/>
    <mergeCell ref="A52:N52"/>
    <mergeCell ref="A54:A59"/>
    <mergeCell ref="B54:C54"/>
    <mergeCell ref="B55:B56"/>
    <mergeCell ref="B57:C57"/>
    <mergeCell ref="B58:B59"/>
    <mergeCell ref="A44:N44"/>
    <mergeCell ref="A46:A51"/>
    <mergeCell ref="B46:C46"/>
    <mergeCell ref="B47:B48"/>
    <mergeCell ref="B49:C49"/>
    <mergeCell ref="B50:B51"/>
    <mergeCell ref="A36:N36"/>
    <mergeCell ref="A38:A43"/>
    <mergeCell ref="B38:C38"/>
    <mergeCell ref="B39:B40"/>
    <mergeCell ref="B41:C41"/>
    <mergeCell ref="B42:B43"/>
    <mergeCell ref="A28:N28"/>
    <mergeCell ref="A30:A35"/>
    <mergeCell ref="B30:C30"/>
    <mergeCell ref="B31:B32"/>
    <mergeCell ref="B33:C33"/>
    <mergeCell ref="B34:B35"/>
    <mergeCell ref="A1:M1"/>
    <mergeCell ref="A4:N4"/>
    <mergeCell ref="A6:A11"/>
    <mergeCell ref="B6:C6"/>
    <mergeCell ref="B7:B8"/>
    <mergeCell ref="B9:C9"/>
    <mergeCell ref="B10:B11"/>
    <mergeCell ref="A20:N20"/>
    <mergeCell ref="A22:A27"/>
    <mergeCell ref="B22:C22"/>
    <mergeCell ref="B23:B24"/>
    <mergeCell ref="B25:C25"/>
    <mergeCell ref="B26:B27"/>
    <mergeCell ref="A12:N12"/>
    <mergeCell ref="A14:A19"/>
    <mergeCell ref="B14:C14"/>
    <mergeCell ref="B15:B16"/>
    <mergeCell ref="B17:C17"/>
    <mergeCell ref="B18:B19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17"/>
  <sheetViews>
    <sheetView workbookViewId="0">
      <selection sqref="A1:M1"/>
    </sheetView>
  </sheetViews>
  <sheetFormatPr defaultRowHeight="12.75" x14ac:dyDescent="0.2"/>
  <cols>
    <col min="1" max="1" width="35.5703125" style="12" customWidth="1"/>
    <col min="2" max="15" width="6.7109375" style="12" customWidth="1"/>
    <col min="16" max="16" width="6.7109375" style="285" customWidth="1"/>
    <col min="17" max="256" width="9.140625" style="12"/>
    <col min="257" max="257" width="35.5703125" style="12" customWidth="1"/>
    <col min="258" max="271" width="6.7109375" style="12" customWidth="1"/>
    <col min="272" max="512" width="9.140625" style="12"/>
    <col min="513" max="513" width="35.5703125" style="12" customWidth="1"/>
    <col min="514" max="527" width="6.7109375" style="12" customWidth="1"/>
    <col min="528" max="768" width="9.140625" style="12"/>
    <col min="769" max="769" width="35.5703125" style="12" customWidth="1"/>
    <col min="770" max="783" width="6.7109375" style="12" customWidth="1"/>
    <col min="784" max="1024" width="9.140625" style="12"/>
    <col min="1025" max="1025" width="35.5703125" style="12" customWidth="1"/>
    <col min="1026" max="1039" width="6.7109375" style="12" customWidth="1"/>
    <col min="1040" max="1280" width="9.140625" style="12"/>
    <col min="1281" max="1281" width="35.5703125" style="12" customWidth="1"/>
    <col min="1282" max="1295" width="6.7109375" style="12" customWidth="1"/>
    <col min="1296" max="1536" width="9.140625" style="12"/>
    <col min="1537" max="1537" width="35.5703125" style="12" customWidth="1"/>
    <col min="1538" max="1551" width="6.7109375" style="12" customWidth="1"/>
    <col min="1552" max="1792" width="9.140625" style="12"/>
    <col min="1793" max="1793" width="35.5703125" style="12" customWidth="1"/>
    <col min="1794" max="1807" width="6.7109375" style="12" customWidth="1"/>
    <col min="1808" max="2048" width="9.140625" style="12"/>
    <col min="2049" max="2049" width="35.5703125" style="12" customWidth="1"/>
    <col min="2050" max="2063" width="6.7109375" style="12" customWidth="1"/>
    <col min="2064" max="2304" width="9.140625" style="12"/>
    <col min="2305" max="2305" width="35.5703125" style="12" customWidth="1"/>
    <col min="2306" max="2319" width="6.7109375" style="12" customWidth="1"/>
    <col min="2320" max="2560" width="9.140625" style="12"/>
    <col min="2561" max="2561" width="35.5703125" style="12" customWidth="1"/>
    <col min="2562" max="2575" width="6.7109375" style="12" customWidth="1"/>
    <col min="2576" max="2816" width="9.140625" style="12"/>
    <col min="2817" max="2817" width="35.5703125" style="12" customWidth="1"/>
    <col min="2818" max="2831" width="6.7109375" style="12" customWidth="1"/>
    <col min="2832" max="3072" width="9.140625" style="12"/>
    <col min="3073" max="3073" width="35.5703125" style="12" customWidth="1"/>
    <col min="3074" max="3087" width="6.7109375" style="12" customWidth="1"/>
    <col min="3088" max="3328" width="9.140625" style="12"/>
    <col min="3329" max="3329" width="35.5703125" style="12" customWidth="1"/>
    <col min="3330" max="3343" width="6.7109375" style="12" customWidth="1"/>
    <col min="3344" max="3584" width="9.140625" style="12"/>
    <col min="3585" max="3585" width="35.5703125" style="12" customWidth="1"/>
    <col min="3586" max="3599" width="6.7109375" style="12" customWidth="1"/>
    <col min="3600" max="3840" width="9.140625" style="12"/>
    <col min="3841" max="3841" width="35.5703125" style="12" customWidth="1"/>
    <col min="3842" max="3855" width="6.7109375" style="12" customWidth="1"/>
    <col min="3856" max="4096" width="9.140625" style="12"/>
    <col min="4097" max="4097" width="35.5703125" style="12" customWidth="1"/>
    <col min="4098" max="4111" width="6.7109375" style="12" customWidth="1"/>
    <col min="4112" max="4352" width="9.140625" style="12"/>
    <col min="4353" max="4353" width="35.5703125" style="12" customWidth="1"/>
    <col min="4354" max="4367" width="6.7109375" style="12" customWidth="1"/>
    <col min="4368" max="4608" width="9.140625" style="12"/>
    <col min="4609" max="4609" width="35.5703125" style="12" customWidth="1"/>
    <col min="4610" max="4623" width="6.7109375" style="12" customWidth="1"/>
    <col min="4624" max="4864" width="9.140625" style="12"/>
    <col min="4865" max="4865" width="35.5703125" style="12" customWidth="1"/>
    <col min="4866" max="4879" width="6.7109375" style="12" customWidth="1"/>
    <col min="4880" max="5120" width="9.140625" style="12"/>
    <col min="5121" max="5121" width="35.5703125" style="12" customWidth="1"/>
    <col min="5122" max="5135" width="6.7109375" style="12" customWidth="1"/>
    <col min="5136" max="5376" width="9.140625" style="12"/>
    <col min="5377" max="5377" width="35.5703125" style="12" customWidth="1"/>
    <col min="5378" max="5391" width="6.7109375" style="12" customWidth="1"/>
    <col min="5392" max="5632" width="9.140625" style="12"/>
    <col min="5633" max="5633" width="35.5703125" style="12" customWidth="1"/>
    <col min="5634" max="5647" width="6.7109375" style="12" customWidth="1"/>
    <col min="5648" max="5888" width="9.140625" style="12"/>
    <col min="5889" max="5889" width="35.5703125" style="12" customWidth="1"/>
    <col min="5890" max="5903" width="6.7109375" style="12" customWidth="1"/>
    <col min="5904" max="6144" width="9.140625" style="12"/>
    <col min="6145" max="6145" width="35.5703125" style="12" customWidth="1"/>
    <col min="6146" max="6159" width="6.7109375" style="12" customWidth="1"/>
    <col min="6160" max="6400" width="9.140625" style="12"/>
    <col min="6401" max="6401" width="35.5703125" style="12" customWidth="1"/>
    <col min="6402" max="6415" width="6.7109375" style="12" customWidth="1"/>
    <col min="6416" max="6656" width="9.140625" style="12"/>
    <col min="6657" max="6657" width="35.5703125" style="12" customWidth="1"/>
    <col min="6658" max="6671" width="6.7109375" style="12" customWidth="1"/>
    <col min="6672" max="6912" width="9.140625" style="12"/>
    <col min="6913" max="6913" width="35.5703125" style="12" customWidth="1"/>
    <col min="6914" max="6927" width="6.7109375" style="12" customWidth="1"/>
    <col min="6928" max="7168" width="9.140625" style="12"/>
    <col min="7169" max="7169" width="35.5703125" style="12" customWidth="1"/>
    <col min="7170" max="7183" width="6.7109375" style="12" customWidth="1"/>
    <col min="7184" max="7424" width="9.140625" style="12"/>
    <col min="7425" max="7425" width="35.5703125" style="12" customWidth="1"/>
    <col min="7426" max="7439" width="6.7109375" style="12" customWidth="1"/>
    <col min="7440" max="7680" width="9.140625" style="12"/>
    <col min="7681" max="7681" width="35.5703125" style="12" customWidth="1"/>
    <col min="7682" max="7695" width="6.7109375" style="12" customWidth="1"/>
    <col min="7696" max="7936" width="9.140625" style="12"/>
    <col min="7937" max="7937" width="35.5703125" style="12" customWidth="1"/>
    <col min="7938" max="7951" width="6.7109375" style="12" customWidth="1"/>
    <col min="7952" max="8192" width="9.140625" style="12"/>
    <col min="8193" max="8193" width="35.5703125" style="12" customWidth="1"/>
    <col min="8194" max="8207" width="6.7109375" style="12" customWidth="1"/>
    <col min="8208" max="8448" width="9.140625" style="12"/>
    <col min="8449" max="8449" width="35.5703125" style="12" customWidth="1"/>
    <col min="8450" max="8463" width="6.7109375" style="12" customWidth="1"/>
    <col min="8464" max="8704" width="9.140625" style="12"/>
    <col min="8705" max="8705" width="35.5703125" style="12" customWidth="1"/>
    <col min="8706" max="8719" width="6.7109375" style="12" customWidth="1"/>
    <col min="8720" max="8960" width="9.140625" style="12"/>
    <col min="8961" max="8961" width="35.5703125" style="12" customWidth="1"/>
    <col min="8962" max="8975" width="6.7109375" style="12" customWidth="1"/>
    <col min="8976" max="9216" width="9.140625" style="12"/>
    <col min="9217" max="9217" width="35.5703125" style="12" customWidth="1"/>
    <col min="9218" max="9231" width="6.7109375" style="12" customWidth="1"/>
    <col min="9232" max="9472" width="9.140625" style="12"/>
    <col min="9473" max="9473" width="35.5703125" style="12" customWidth="1"/>
    <col min="9474" max="9487" width="6.7109375" style="12" customWidth="1"/>
    <col min="9488" max="9728" width="9.140625" style="12"/>
    <col min="9729" max="9729" width="35.5703125" style="12" customWidth="1"/>
    <col min="9730" max="9743" width="6.7109375" style="12" customWidth="1"/>
    <col min="9744" max="9984" width="9.140625" style="12"/>
    <col min="9985" max="9985" width="35.5703125" style="12" customWidth="1"/>
    <col min="9986" max="9999" width="6.7109375" style="12" customWidth="1"/>
    <col min="10000" max="10240" width="9.140625" style="12"/>
    <col min="10241" max="10241" width="35.5703125" style="12" customWidth="1"/>
    <col min="10242" max="10255" width="6.7109375" style="12" customWidth="1"/>
    <col min="10256" max="10496" width="9.140625" style="12"/>
    <col min="10497" max="10497" width="35.5703125" style="12" customWidth="1"/>
    <col min="10498" max="10511" width="6.7109375" style="12" customWidth="1"/>
    <col min="10512" max="10752" width="9.140625" style="12"/>
    <col min="10753" max="10753" width="35.5703125" style="12" customWidth="1"/>
    <col min="10754" max="10767" width="6.7109375" style="12" customWidth="1"/>
    <col min="10768" max="11008" width="9.140625" style="12"/>
    <col min="11009" max="11009" width="35.5703125" style="12" customWidth="1"/>
    <col min="11010" max="11023" width="6.7109375" style="12" customWidth="1"/>
    <col min="11024" max="11264" width="9.140625" style="12"/>
    <col min="11265" max="11265" width="35.5703125" style="12" customWidth="1"/>
    <col min="11266" max="11279" width="6.7109375" style="12" customWidth="1"/>
    <col min="11280" max="11520" width="9.140625" style="12"/>
    <col min="11521" max="11521" width="35.5703125" style="12" customWidth="1"/>
    <col min="11522" max="11535" width="6.7109375" style="12" customWidth="1"/>
    <col min="11536" max="11776" width="9.140625" style="12"/>
    <col min="11777" max="11777" width="35.5703125" style="12" customWidth="1"/>
    <col min="11778" max="11791" width="6.7109375" style="12" customWidth="1"/>
    <col min="11792" max="12032" width="9.140625" style="12"/>
    <col min="12033" max="12033" width="35.5703125" style="12" customWidth="1"/>
    <col min="12034" max="12047" width="6.7109375" style="12" customWidth="1"/>
    <col min="12048" max="12288" width="9.140625" style="12"/>
    <col min="12289" max="12289" width="35.5703125" style="12" customWidth="1"/>
    <col min="12290" max="12303" width="6.7109375" style="12" customWidth="1"/>
    <col min="12304" max="12544" width="9.140625" style="12"/>
    <col min="12545" max="12545" width="35.5703125" style="12" customWidth="1"/>
    <col min="12546" max="12559" width="6.7109375" style="12" customWidth="1"/>
    <col min="12560" max="12800" width="9.140625" style="12"/>
    <col min="12801" max="12801" width="35.5703125" style="12" customWidth="1"/>
    <col min="12802" max="12815" width="6.7109375" style="12" customWidth="1"/>
    <col min="12816" max="13056" width="9.140625" style="12"/>
    <col min="13057" max="13057" width="35.5703125" style="12" customWidth="1"/>
    <col min="13058" max="13071" width="6.7109375" style="12" customWidth="1"/>
    <col min="13072" max="13312" width="9.140625" style="12"/>
    <col min="13313" max="13313" width="35.5703125" style="12" customWidth="1"/>
    <col min="13314" max="13327" width="6.7109375" style="12" customWidth="1"/>
    <col min="13328" max="13568" width="9.140625" style="12"/>
    <col min="13569" max="13569" width="35.5703125" style="12" customWidth="1"/>
    <col min="13570" max="13583" width="6.7109375" style="12" customWidth="1"/>
    <col min="13584" max="13824" width="9.140625" style="12"/>
    <col min="13825" max="13825" width="35.5703125" style="12" customWidth="1"/>
    <col min="13826" max="13839" width="6.7109375" style="12" customWidth="1"/>
    <col min="13840" max="14080" width="9.140625" style="12"/>
    <col min="14081" max="14081" width="35.5703125" style="12" customWidth="1"/>
    <col min="14082" max="14095" width="6.7109375" style="12" customWidth="1"/>
    <col min="14096" max="14336" width="9.140625" style="12"/>
    <col min="14337" max="14337" width="35.5703125" style="12" customWidth="1"/>
    <col min="14338" max="14351" width="6.7109375" style="12" customWidth="1"/>
    <col min="14352" max="14592" width="9.140625" style="12"/>
    <col min="14593" max="14593" width="35.5703125" style="12" customWidth="1"/>
    <col min="14594" max="14607" width="6.7109375" style="12" customWidth="1"/>
    <col min="14608" max="14848" width="9.140625" style="12"/>
    <col min="14849" max="14849" width="35.5703125" style="12" customWidth="1"/>
    <col min="14850" max="14863" width="6.7109375" style="12" customWidth="1"/>
    <col min="14864" max="15104" width="9.140625" style="12"/>
    <col min="15105" max="15105" width="35.5703125" style="12" customWidth="1"/>
    <col min="15106" max="15119" width="6.7109375" style="12" customWidth="1"/>
    <col min="15120" max="15360" width="9.140625" style="12"/>
    <col min="15361" max="15361" width="35.5703125" style="12" customWidth="1"/>
    <col min="15362" max="15375" width="6.7109375" style="12" customWidth="1"/>
    <col min="15376" max="15616" width="9.140625" style="12"/>
    <col min="15617" max="15617" width="35.5703125" style="12" customWidth="1"/>
    <col min="15618" max="15631" width="6.7109375" style="12" customWidth="1"/>
    <col min="15632" max="15872" width="9.140625" style="12"/>
    <col min="15873" max="15873" width="35.5703125" style="12" customWidth="1"/>
    <col min="15874" max="15887" width="6.7109375" style="12" customWidth="1"/>
    <col min="15888" max="16128" width="9.140625" style="12"/>
    <col min="16129" max="16129" width="35.5703125" style="12" customWidth="1"/>
    <col min="16130" max="16143" width="6.7109375" style="12" customWidth="1"/>
    <col min="16144" max="16384" width="9.140625" style="12"/>
  </cols>
  <sheetData>
    <row r="1" spans="1:47" s="283" customFormat="1" ht="18" customHeight="1" x14ac:dyDescent="0.25">
      <c r="A1" s="282" t="s">
        <v>584</v>
      </c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4"/>
      <c r="AJ1" s="284"/>
      <c r="AK1" s="284"/>
      <c r="AL1" s="284"/>
      <c r="AM1" s="284"/>
      <c r="AN1" s="284"/>
      <c r="AO1" s="284"/>
      <c r="AP1" s="284"/>
      <c r="AQ1" s="284"/>
      <c r="AR1" s="284"/>
      <c r="AS1" s="284"/>
      <c r="AT1" s="284"/>
      <c r="AU1" s="284"/>
    </row>
    <row r="2" spans="1:47" ht="5.0999999999999996" customHeight="1" thickBot="1" x14ac:dyDescent="0.25">
      <c r="A2" s="16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  <c r="AF2" s="285"/>
      <c r="AG2" s="285"/>
      <c r="AH2" s="285"/>
      <c r="AI2" s="285"/>
      <c r="AJ2" s="285"/>
      <c r="AK2" s="285"/>
      <c r="AL2" s="285"/>
      <c r="AM2" s="285"/>
      <c r="AN2" s="285"/>
      <c r="AO2" s="285"/>
      <c r="AP2" s="285"/>
      <c r="AQ2" s="285"/>
      <c r="AR2" s="285"/>
      <c r="AS2" s="285"/>
      <c r="AT2" s="285"/>
      <c r="AU2" s="285"/>
    </row>
    <row r="3" spans="1:47" ht="14.25" thickTop="1" thickBot="1" x14ac:dyDescent="0.25">
      <c r="A3" s="169" t="s">
        <v>78</v>
      </c>
      <c r="B3" s="286" t="s">
        <v>25</v>
      </c>
      <c r="C3" s="286" t="s">
        <v>5</v>
      </c>
      <c r="D3" s="286" t="s">
        <v>6</v>
      </c>
      <c r="E3" s="286" t="s">
        <v>7</v>
      </c>
      <c r="F3" s="287" t="s">
        <v>8</v>
      </c>
      <c r="G3" s="287" t="s">
        <v>9</v>
      </c>
      <c r="H3" s="286" t="s">
        <v>10</v>
      </c>
      <c r="I3" s="286" t="s">
        <v>11</v>
      </c>
      <c r="J3" s="288" t="s">
        <v>12</v>
      </c>
      <c r="K3" s="289" t="s">
        <v>13</v>
      </c>
      <c r="L3" s="289" t="s">
        <v>14</v>
      </c>
      <c r="M3" s="289" t="s">
        <v>15</v>
      </c>
      <c r="N3" s="289" t="s">
        <v>16</v>
      </c>
      <c r="O3" s="289" t="s">
        <v>17</v>
      </c>
      <c r="P3" s="290" t="s">
        <v>38</v>
      </c>
      <c r="Q3" s="291"/>
      <c r="R3" s="292"/>
      <c r="S3" s="291"/>
      <c r="T3" s="291"/>
      <c r="U3" s="291"/>
      <c r="V3" s="293"/>
      <c r="W3" s="293"/>
      <c r="X3" s="285"/>
      <c r="Y3" s="285"/>
      <c r="Z3" s="285"/>
      <c r="AA3" s="285"/>
      <c r="AB3" s="285"/>
      <c r="AC3" s="285"/>
      <c r="AD3" s="285"/>
      <c r="AE3" s="285"/>
      <c r="AF3" s="285"/>
      <c r="AG3" s="285"/>
      <c r="AH3" s="285"/>
      <c r="AI3" s="285"/>
      <c r="AJ3" s="285"/>
      <c r="AK3" s="285"/>
      <c r="AL3" s="285"/>
      <c r="AM3" s="285"/>
      <c r="AN3" s="285"/>
      <c r="AO3" s="285"/>
      <c r="AP3" s="285"/>
      <c r="AQ3" s="285"/>
      <c r="AR3" s="285"/>
      <c r="AS3" s="285"/>
      <c r="AT3" s="285"/>
      <c r="AU3" s="285"/>
    </row>
    <row r="4" spans="1:47" ht="14.25" thickTop="1" thickBot="1" x14ac:dyDescent="0.25">
      <c r="A4" s="294" t="s">
        <v>44</v>
      </c>
      <c r="B4" s="295"/>
      <c r="C4" s="295"/>
      <c r="D4" s="295"/>
      <c r="E4" s="295"/>
      <c r="F4" s="295"/>
      <c r="G4" s="295"/>
      <c r="H4" s="295"/>
      <c r="I4" s="295"/>
      <c r="J4" s="296"/>
      <c r="K4" s="295"/>
      <c r="L4" s="295"/>
      <c r="M4" s="295"/>
      <c r="N4" s="295"/>
      <c r="O4" s="295"/>
      <c r="P4" s="297"/>
      <c r="R4" s="11"/>
      <c r="S4" s="298"/>
      <c r="T4" s="298"/>
      <c r="U4" s="298"/>
      <c r="V4" s="298"/>
      <c r="W4" s="298"/>
      <c r="X4" s="285"/>
      <c r="Y4" s="285"/>
      <c r="Z4" s="285"/>
      <c r="AA4" s="285"/>
      <c r="AB4" s="285"/>
      <c r="AC4" s="285"/>
      <c r="AD4" s="285"/>
      <c r="AE4" s="285"/>
      <c r="AF4" s="285"/>
      <c r="AG4" s="285"/>
      <c r="AH4" s="285"/>
      <c r="AI4" s="285"/>
      <c r="AJ4" s="285"/>
      <c r="AK4" s="285"/>
      <c r="AL4" s="285"/>
      <c r="AM4" s="285"/>
      <c r="AN4" s="285"/>
      <c r="AO4" s="285"/>
      <c r="AP4" s="285"/>
      <c r="AQ4" s="285"/>
      <c r="AR4" s="285"/>
      <c r="AS4" s="285"/>
      <c r="AT4" s="285"/>
      <c r="AU4" s="285"/>
    </row>
    <row r="5" spans="1:47" x14ac:dyDescent="0.2">
      <c r="A5" s="299" t="s">
        <v>79</v>
      </c>
      <c r="B5" s="300">
        <v>18612</v>
      </c>
      <c r="C5" s="300">
        <v>13956</v>
      </c>
      <c r="D5" s="300">
        <v>21779</v>
      </c>
      <c r="E5" s="300">
        <v>18108</v>
      </c>
      <c r="F5" s="301" t="s">
        <v>80</v>
      </c>
      <c r="G5" s="301">
        <v>22842</v>
      </c>
      <c r="H5" s="300">
        <v>20076</v>
      </c>
      <c r="I5" s="300">
        <v>20599</v>
      </c>
      <c r="J5" s="302">
        <v>21267</v>
      </c>
      <c r="K5" s="303">
        <v>21298</v>
      </c>
      <c r="L5" s="304">
        <v>21688</v>
      </c>
      <c r="M5" s="304">
        <v>23372</v>
      </c>
      <c r="N5" s="304">
        <v>22877</v>
      </c>
      <c r="O5" s="304">
        <v>21918</v>
      </c>
      <c r="P5" s="305">
        <v>21986</v>
      </c>
      <c r="R5" s="11"/>
      <c r="S5" s="164"/>
      <c r="U5" s="298"/>
      <c r="V5" s="298"/>
      <c r="W5" s="298"/>
      <c r="X5" s="285"/>
      <c r="Y5" s="285"/>
      <c r="Z5" s="285"/>
      <c r="AA5" s="285"/>
      <c r="AB5" s="285"/>
      <c r="AC5" s="285"/>
      <c r="AD5" s="285"/>
      <c r="AE5" s="285"/>
      <c r="AF5" s="285"/>
      <c r="AG5" s="285"/>
      <c r="AH5" s="285"/>
      <c r="AI5" s="285"/>
      <c r="AJ5" s="285"/>
      <c r="AK5" s="285"/>
      <c r="AL5" s="285"/>
      <c r="AM5" s="285"/>
      <c r="AN5" s="285"/>
      <c r="AO5" s="285"/>
      <c r="AP5" s="285"/>
      <c r="AQ5" s="285"/>
      <c r="AR5" s="285"/>
      <c r="AS5" s="285"/>
      <c r="AT5" s="285"/>
      <c r="AU5" s="285"/>
    </row>
    <row r="6" spans="1:47" x14ac:dyDescent="0.2">
      <c r="A6" s="306" t="s">
        <v>81</v>
      </c>
      <c r="B6" s="307">
        <v>42653</v>
      </c>
      <c r="C6" s="307">
        <v>28740</v>
      </c>
      <c r="D6" s="307">
        <v>42957</v>
      </c>
      <c r="E6" s="307">
        <v>44176</v>
      </c>
      <c r="F6" s="308" t="s">
        <v>80</v>
      </c>
      <c r="G6" s="308">
        <v>27144</v>
      </c>
      <c r="H6" s="307">
        <v>48314</v>
      </c>
      <c r="I6" s="307">
        <v>48542</v>
      </c>
      <c r="J6" s="309">
        <v>48638</v>
      </c>
      <c r="K6" s="310">
        <v>47840</v>
      </c>
      <c r="L6" s="311">
        <v>47089</v>
      </c>
      <c r="M6" s="311">
        <v>48717</v>
      </c>
      <c r="N6" s="311">
        <v>48369</v>
      </c>
      <c r="O6" s="311">
        <v>46979</v>
      </c>
      <c r="P6" s="312">
        <v>45503</v>
      </c>
      <c r="R6" s="11"/>
      <c r="S6" s="164"/>
      <c r="U6" s="298"/>
      <c r="V6" s="298"/>
      <c r="W6" s="298"/>
      <c r="X6" s="285"/>
      <c r="Y6" s="285"/>
      <c r="Z6" s="285"/>
      <c r="AA6" s="285"/>
      <c r="AB6" s="285"/>
      <c r="AC6" s="285"/>
      <c r="AD6" s="285"/>
      <c r="AE6" s="285"/>
      <c r="AF6" s="285"/>
      <c r="AG6" s="285"/>
      <c r="AH6" s="285"/>
      <c r="AI6" s="285"/>
      <c r="AJ6" s="285"/>
      <c r="AK6" s="285"/>
      <c r="AL6" s="285"/>
      <c r="AM6" s="285"/>
      <c r="AN6" s="285"/>
      <c r="AO6" s="285"/>
      <c r="AP6" s="285"/>
      <c r="AQ6" s="285"/>
      <c r="AR6" s="285"/>
      <c r="AS6" s="285"/>
      <c r="AT6" s="285"/>
      <c r="AU6" s="285"/>
    </row>
    <row r="7" spans="1:47" x14ac:dyDescent="0.2">
      <c r="A7" s="306" t="s">
        <v>82</v>
      </c>
      <c r="B7" s="307">
        <v>6326</v>
      </c>
      <c r="C7" s="307">
        <v>4766</v>
      </c>
      <c r="D7" s="307">
        <v>5847</v>
      </c>
      <c r="E7" s="307">
        <v>7061</v>
      </c>
      <c r="F7" s="308" t="s">
        <v>80</v>
      </c>
      <c r="G7" s="308">
        <v>7757</v>
      </c>
      <c r="H7" s="307">
        <v>8792</v>
      </c>
      <c r="I7" s="307">
        <v>8980</v>
      </c>
      <c r="J7" s="309">
        <v>9173</v>
      </c>
      <c r="K7" s="310">
        <v>9298</v>
      </c>
      <c r="L7" s="311">
        <v>10078</v>
      </c>
      <c r="M7" s="311">
        <v>10938</v>
      </c>
      <c r="N7" s="311">
        <v>10850</v>
      </c>
      <c r="O7" s="311">
        <v>11598</v>
      </c>
      <c r="P7" s="312">
        <v>10904</v>
      </c>
      <c r="R7" s="11"/>
      <c r="S7" s="164"/>
      <c r="U7" s="298"/>
      <c r="V7" s="298"/>
      <c r="W7" s="298"/>
      <c r="X7" s="285"/>
      <c r="Y7" s="285"/>
      <c r="Z7" s="285"/>
      <c r="AA7" s="285"/>
      <c r="AB7" s="285"/>
      <c r="AC7" s="285"/>
      <c r="AD7" s="285"/>
      <c r="AE7" s="285"/>
      <c r="AF7" s="285"/>
      <c r="AG7" s="285"/>
      <c r="AH7" s="285"/>
      <c r="AI7" s="285"/>
      <c r="AJ7" s="285"/>
      <c r="AK7" s="285"/>
      <c r="AL7" s="285"/>
      <c r="AM7" s="285"/>
      <c r="AN7" s="285"/>
      <c r="AO7" s="285"/>
      <c r="AP7" s="285"/>
      <c r="AQ7" s="285"/>
      <c r="AR7" s="285"/>
      <c r="AS7" s="285"/>
      <c r="AT7" s="285"/>
      <c r="AU7" s="285"/>
    </row>
    <row r="8" spans="1:47" x14ac:dyDescent="0.2">
      <c r="A8" s="306" t="s">
        <v>83</v>
      </c>
      <c r="B8" s="307">
        <v>13414</v>
      </c>
      <c r="C8" s="307">
        <v>12829</v>
      </c>
      <c r="D8" s="307">
        <v>17148</v>
      </c>
      <c r="E8" s="307">
        <v>16672</v>
      </c>
      <c r="F8" s="308" t="s">
        <v>80</v>
      </c>
      <c r="G8" s="308">
        <v>23851</v>
      </c>
      <c r="H8" s="307">
        <v>25580</v>
      </c>
      <c r="I8" s="307">
        <v>27543</v>
      </c>
      <c r="J8" s="309">
        <v>26681</v>
      </c>
      <c r="K8" s="310">
        <v>26832</v>
      </c>
      <c r="L8" s="311">
        <v>28389</v>
      </c>
      <c r="M8" s="311">
        <v>31250</v>
      </c>
      <c r="N8" s="311">
        <v>32520</v>
      </c>
      <c r="O8" s="311">
        <v>34042</v>
      </c>
      <c r="P8" s="312">
        <v>34466</v>
      </c>
      <c r="R8" s="11"/>
      <c r="S8" s="164"/>
      <c r="U8" s="298"/>
      <c r="V8" s="298"/>
      <c r="W8" s="298"/>
      <c r="X8" s="285"/>
      <c r="Y8" s="285"/>
      <c r="Z8" s="285"/>
      <c r="AA8" s="285"/>
      <c r="AB8" s="285"/>
      <c r="AC8" s="285"/>
      <c r="AD8" s="285"/>
      <c r="AE8" s="285"/>
      <c r="AF8" s="285"/>
      <c r="AG8" s="285"/>
      <c r="AH8" s="285"/>
      <c r="AI8" s="285"/>
      <c r="AJ8" s="285"/>
      <c r="AK8" s="285"/>
      <c r="AL8" s="285"/>
      <c r="AM8" s="285"/>
      <c r="AN8" s="285"/>
      <c r="AO8" s="285"/>
      <c r="AP8" s="285"/>
      <c r="AQ8" s="285"/>
      <c r="AR8" s="285"/>
      <c r="AS8" s="285"/>
      <c r="AT8" s="285"/>
      <c r="AU8" s="285"/>
    </row>
    <row r="9" spans="1:47" x14ac:dyDescent="0.2">
      <c r="A9" s="306" t="s">
        <v>84</v>
      </c>
      <c r="B9" s="307">
        <v>36843</v>
      </c>
      <c r="C9" s="307">
        <v>40517</v>
      </c>
      <c r="D9" s="307">
        <v>39000</v>
      </c>
      <c r="E9" s="307">
        <v>36197</v>
      </c>
      <c r="F9" s="308" t="s">
        <v>80</v>
      </c>
      <c r="G9" s="308">
        <v>52588</v>
      </c>
      <c r="H9" s="307">
        <v>56709</v>
      </c>
      <c r="I9" s="307">
        <v>60104</v>
      </c>
      <c r="J9" s="309">
        <v>68318</v>
      </c>
      <c r="K9" s="310">
        <v>71395</v>
      </c>
      <c r="L9" s="311">
        <v>72967</v>
      </c>
      <c r="M9" s="311">
        <v>71223</v>
      </c>
      <c r="N9" s="311">
        <v>67194</v>
      </c>
      <c r="O9" s="311">
        <v>61775</v>
      </c>
      <c r="P9" s="312">
        <v>58504</v>
      </c>
      <c r="R9" s="11"/>
      <c r="S9" s="164"/>
      <c r="T9" s="313"/>
      <c r="U9" s="298"/>
      <c r="V9" s="298"/>
      <c r="W9" s="298"/>
      <c r="X9" s="285"/>
      <c r="Y9" s="285"/>
      <c r="Z9" s="285"/>
      <c r="AA9" s="285"/>
      <c r="AB9" s="285"/>
      <c r="AC9" s="285"/>
      <c r="AD9" s="285"/>
      <c r="AE9" s="285"/>
      <c r="AF9" s="285"/>
      <c r="AG9" s="285"/>
      <c r="AH9" s="285"/>
      <c r="AI9" s="285"/>
      <c r="AJ9" s="285"/>
      <c r="AK9" s="285"/>
      <c r="AL9" s="285"/>
      <c r="AM9" s="285"/>
      <c r="AN9" s="285"/>
      <c r="AO9" s="285"/>
      <c r="AP9" s="285"/>
      <c r="AQ9" s="285"/>
      <c r="AR9" s="285"/>
      <c r="AS9" s="285"/>
      <c r="AT9" s="285"/>
      <c r="AU9" s="285"/>
    </row>
    <row r="10" spans="1:47" x14ac:dyDescent="0.2">
      <c r="A10" s="306" t="s">
        <v>85</v>
      </c>
      <c r="B10" s="307">
        <v>46799</v>
      </c>
      <c r="C10" s="307">
        <v>39372</v>
      </c>
      <c r="D10" s="307">
        <v>46717</v>
      </c>
      <c r="E10" s="307">
        <v>43047</v>
      </c>
      <c r="F10" s="308" t="s">
        <v>80</v>
      </c>
      <c r="G10" s="308">
        <v>52461</v>
      </c>
      <c r="H10" s="307">
        <v>61051</v>
      </c>
      <c r="I10" s="307">
        <v>66010</v>
      </c>
      <c r="J10" s="309">
        <v>71046</v>
      </c>
      <c r="K10" s="310">
        <v>72351</v>
      </c>
      <c r="L10" s="311">
        <v>72968</v>
      </c>
      <c r="M10" s="311">
        <v>71570</v>
      </c>
      <c r="N10" s="311">
        <v>70460</v>
      </c>
      <c r="O10" s="311">
        <v>63160</v>
      </c>
      <c r="P10" s="312">
        <v>55202</v>
      </c>
      <c r="R10" s="11"/>
      <c r="S10" s="164"/>
      <c r="T10" s="313"/>
      <c r="U10" s="298"/>
      <c r="V10" s="298"/>
      <c r="W10" s="298"/>
      <c r="X10" s="285"/>
      <c r="Y10" s="285"/>
      <c r="Z10" s="285"/>
      <c r="AA10" s="285"/>
      <c r="AB10" s="285"/>
      <c r="AC10" s="285"/>
      <c r="AD10" s="285"/>
      <c r="AE10" s="285"/>
      <c r="AF10" s="285"/>
      <c r="AG10" s="285"/>
      <c r="AH10" s="285"/>
      <c r="AI10" s="285"/>
      <c r="AJ10" s="285"/>
      <c r="AK10" s="285"/>
      <c r="AL10" s="285"/>
      <c r="AM10" s="285"/>
      <c r="AN10" s="285"/>
      <c r="AO10" s="285"/>
      <c r="AP10" s="285"/>
      <c r="AQ10" s="285"/>
      <c r="AR10" s="285"/>
      <c r="AS10" s="285"/>
      <c r="AT10" s="285"/>
      <c r="AU10" s="285"/>
    </row>
    <row r="11" spans="1:47" x14ac:dyDescent="0.2">
      <c r="A11" s="306" t="s">
        <v>86</v>
      </c>
      <c r="B11" s="307">
        <v>15852</v>
      </c>
      <c r="C11" s="307">
        <v>18074</v>
      </c>
      <c r="D11" s="307">
        <v>16137</v>
      </c>
      <c r="E11" s="307">
        <v>15741</v>
      </c>
      <c r="F11" s="308" t="s">
        <v>80</v>
      </c>
      <c r="G11" s="308">
        <v>20648</v>
      </c>
      <c r="H11" s="307">
        <v>21048</v>
      </c>
      <c r="I11" s="307">
        <v>19393</v>
      </c>
      <c r="J11" s="309">
        <v>20502</v>
      </c>
      <c r="K11" s="310">
        <v>19195</v>
      </c>
      <c r="L11" s="311">
        <v>19139</v>
      </c>
      <c r="M11" s="311">
        <v>17701</v>
      </c>
      <c r="N11" s="311">
        <v>16576</v>
      </c>
      <c r="O11" s="311">
        <v>13360</v>
      </c>
      <c r="P11" s="312">
        <v>12995</v>
      </c>
      <c r="R11" s="11"/>
      <c r="S11" s="164"/>
      <c r="T11" s="313"/>
      <c r="U11" s="298"/>
      <c r="V11" s="298"/>
      <c r="W11" s="298"/>
      <c r="X11" s="285"/>
      <c r="Y11" s="285"/>
      <c r="Z11" s="285"/>
      <c r="AA11" s="285"/>
      <c r="AB11" s="285"/>
      <c r="AC11" s="285"/>
      <c r="AD11" s="285"/>
      <c r="AE11" s="285"/>
      <c r="AF11" s="285"/>
      <c r="AG11" s="285"/>
      <c r="AH11" s="285"/>
      <c r="AI11" s="285"/>
      <c r="AJ11" s="285"/>
      <c r="AK11" s="285"/>
      <c r="AL11" s="285"/>
      <c r="AM11" s="285"/>
      <c r="AN11" s="285"/>
      <c r="AO11" s="285"/>
      <c r="AP11" s="285"/>
      <c r="AQ11" s="285"/>
      <c r="AR11" s="285"/>
      <c r="AS11" s="285"/>
      <c r="AT11" s="285"/>
      <c r="AU11" s="285"/>
    </row>
    <row r="12" spans="1:47" x14ac:dyDescent="0.2">
      <c r="A12" s="306" t="s">
        <v>87</v>
      </c>
      <c r="B12" s="307">
        <v>44593</v>
      </c>
      <c r="C12" s="307">
        <v>42516</v>
      </c>
      <c r="D12" s="307">
        <v>40529</v>
      </c>
      <c r="E12" s="307">
        <v>46316</v>
      </c>
      <c r="F12" s="308" t="s">
        <v>80</v>
      </c>
      <c r="G12" s="308">
        <v>47258</v>
      </c>
      <c r="H12" s="307">
        <v>44139</v>
      </c>
      <c r="I12" s="307">
        <v>42817</v>
      </c>
      <c r="J12" s="309">
        <v>48392</v>
      </c>
      <c r="K12" s="310">
        <v>42356</v>
      </c>
      <c r="L12" s="311">
        <v>42227</v>
      </c>
      <c r="M12" s="311">
        <v>46358</v>
      </c>
      <c r="N12" s="311">
        <v>50797</v>
      </c>
      <c r="O12" s="311">
        <v>46773</v>
      </c>
      <c r="P12" s="312">
        <v>42469</v>
      </c>
      <c r="R12" s="11"/>
      <c r="S12" s="164"/>
      <c r="T12" s="313"/>
      <c r="U12" s="298"/>
      <c r="V12" s="298"/>
      <c r="W12" s="314"/>
      <c r="X12" s="285"/>
      <c r="Y12" s="285"/>
      <c r="Z12" s="285"/>
      <c r="AA12" s="285"/>
      <c r="AB12" s="285"/>
      <c r="AC12" s="285"/>
      <c r="AD12" s="285"/>
      <c r="AE12" s="285"/>
      <c r="AF12" s="285"/>
      <c r="AG12" s="285"/>
      <c r="AH12" s="285"/>
      <c r="AI12" s="285"/>
      <c r="AJ12" s="285"/>
      <c r="AK12" s="285"/>
      <c r="AL12" s="285"/>
      <c r="AM12" s="285"/>
      <c r="AN12" s="285"/>
      <c r="AO12" s="285"/>
      <c r="AP12" s="285"/>
      <c r="AQ12" s="285"/>
      <c r="AR12" s="285"/>
      <c r="AS12" s="285"/>
      <c r="AT12" s="285"/>
      <c r="AU12" s="285"/>
    </row>
    <row r="13" spans="1:47" x14ac:dyDescent="0.2">
      <c r="A13" s="306" t="s">
        <v>88</v>
      </c>
      <c r="B13" s="307">
        <v>8727</v>
      </c>
      <c r="C13" s="307">
        <v>7403</v>
      </c>
      <c r="D13" s="307">
        <v>7338</v>
      </c>
      <c r="E13" s="307">
        <v>6708</v>
      </c>
      <c r="F13" s="308" t="s">
        <v>80</v>
      </c>
      <c r="G13" s="308">
        <v>7893</v>
      </c>
      <c r="H13" s="307">
        <v>9049</v>
      </c>
      <c r="I13" s="307">
        <v>9346</v>
      </c>
      <c r="J13" s="309">
        <v>9687</v>
      </c>
      <c r="K13" s="310">
        <v>9800</v>
      </c>
      <c r="L13" s="311">
        <v>10448</v>
      </c>
      <c r="M13" s="311">
        <v>10407</v>
      </c>
      <c r="N13" s="311">
        <v>10423</v>
      </c>
      <c r="O13" s="311">
        <v>9847</v>
      </c>
      <c r="P13" s="312">
        <v>8924</v>
      </c>
      <c r="R13" s="11"/>
      <c r="S13" s="164"/>
      <c r="T13" s="313"/>
      <c r="U13" s="298"/>
      <c r="V13" s="298"/>
      <c r="W13" s="298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  <c r="AH13" s="285"/>
      <c r="AI13" s="285"/>
      <c r="AJ13" s="285"/>
      <c r="AK13" s="285"/>
      <c r="AL13" s="285"/>
      <c r="AM13" s="285"/>
      <c r="AN13" s="285"/>
      <c r="AO13" s="285"/>
      <c r="AP13" s="285"/>
      <c r="AQ13" s="285"/>
      <c r="AR13" s="285"/>
      <c r="AS13" s="285"/>
      <c r="AT13" s="285"/>
      <c r="AU13" s="285"/>
    </row>
    <row r="14" spans="1:47" x14ac:dyDescent="0.2">
      <c r="A14" s="315" t="s">
        <v>89</v>
      </c>
      <c r="B14" s="316">
        <v>0</v>
      </c>
      <c r="C14" s="316">
        <v>0</v>
      </c>
      <c r="D14" s="316">
        <v>0</v>
      </c>
      <c r="E14" s="316">
        <v>0</v>
      </c>
      <c r="F14" s="317" t="s">
        <v>80</v>
      </c>
      <c r="G14" s="317">
        <v>22535</v>
      </c>
      <c r="H14" s="316">
        <v>0</v>
      </c>
      <c r="I14" s="316">
        <v>0</v>
      </c>
      <c r="J14" s="318">
        <v>0</v>
      </c>
      <c r="K14" s="319">
        <v>0</v>
      </c>
      <c r="L14" s="317">
        <v>0</v>
      </c>
      <c r="M14" s="317">
        <v>0</v>
      </c>
      <c r="N14" s="317">
        <v>0</v>
      </c>
      <c r="O14" s="317">
        <v>0</v>
      </c>
      <c r="P14" s="320">
        <v>0</v>
      </c>
      <c r="R14" s="11"/>
      <c r="S14" s="313"/>
      <c r="T14" s="313"/>
      <c r="U14" s="298"/>
      <c r="V14" s="298"/>
      <c r="W14" s="298"/>
      <c r="X14" s="285"/>
      <c r="Y14" s="285"/>
      <c r="Z14" s="285"/>
      <c r="AA14" s="285"/>
      <c r="AB14" s="285"/>
      <c r="AC14" s="285"/>
      <c r="AD14" s="285"/>
      <c r="AE14" s="285"/>
      <c r="AF14" s="285"/>
      <c r="AG14" s="285"/>
      <c r="AH14" s="285"/>
      <c r="AI14" s="285"/>
      <c r="AJ14" s="285"/>
      <c r="AK14" s="285"/>
      <c r="AL14" s="285"/>
      <c r="AM14" s="285"/>
      <c r="AN14" s="285"/>
      <c r="AO14" s="285"/>
      <c r="AP14" s="285"/>
      <c r="AQ14" s="285"/>
      <c r="AR14" s="285"/>
      <c r="AS14" s="285"/>
      <c r="AT14" s="285"/>
      <c r="AU14" s="285"/>
    </row>
    <row r="15" spans="1:47" ht="13.5" thickBot="1" x14ac:dyDescent="0.25">
      <c r="A15" s="321" t="s">
        <v>55</v>
      </c>
      <c r="B15" s="322">
        <v>233819</v>
      </c>
      <c r="C15" s="322">
        <v>208173</v>
      </c>
      <c r="D15" s="322">
        <v>237452</v>
      </c>
      <c r="E15" s="322">
        <v>234026</v>
      </c>
      <c r="F15" s="323" t="s">
        <v>80</v>
      </c>
      <c r="G15" s="323">
        <v>284977</v>
      </c>
      <c r="H15" s="322">
        <v>294758</v>
      </c>
      <c r="I15" s="322">
        <v>303334</v>
      </c>
      <c r="J15" s="324">
        <v>323704</v>
      </c>
      <c r="K15" s="325">
        <v>320365</v>
      </c>
      <c r="L15" s="326">
        <v>324993</v>
      </c>
      <c r="M15" s="326">
        <v>331536</v>
      </c>
      <c r="N15" s="326">
        <v>330066</v>
      </c>
      <c r="O15" s="326">
        <f>+'vš_druh studia '!D93</f>
        <v>309452</v>
      </c>
      <c r="P15" s="327">
        <f>+'vš_druh studia '!D101</f>
        <v>290953</v>
      </c>
      <c r="Q15" s="164"/>
      <c r="S15" s="313"/>
      <c r="T15" s="313"/>
      <c r="U15" s="298"/>
      <c r="V15" s="298"/>
      <c r="W15" s="298"/>
      <c r="X15" s="285"/>
      <c r="Y15" s="285"/>
      <c r="Z15" s="285"/>
      <c r="AA15" s="285"/>
      <c r="AB15" s="285"/>
      <c r="AC15" s="285"/>
      <c r="AD15" s="285"/>
      <c r="AE15" s="285"/>
      <c r="AF15" s="285"/>
      <c r="AG15" s="285"/>
      <c r="AH15" s="285"/>
      <c r="AI15" s="285"/>
      <c r="AJ15" s="285"/>
      <c r="AK15" s="285"/>
      <c r="AL15" s="285"/>
      <c r="AM15" s="285"/>
      <c r="AN15" s="285"/>
      <c r="AO15" s="285"/>
      <c r="AP15" s="285"/>
      <c r="AQ15" s="285"/>
      <c r="AR15" s="285"/>
      <c r="AS15" s="285"/>
      <c r="AT15" s="285"/>
      <c r="AU15" s="285"/>
    </row>
    <row r="16" spans="1:47" ht="13.5" thickBot="1" x14ac:dyDescent="0.25">
      <c r="A16" s="328" t="s">
        <v>90</v>
      </c>
      <c r="B16" s="329"/>
      <c r="C16" s="329"/>
      <c r="D16" s="329"/>
      <c r="E16" s="329"/>
      <c r="F16" s="329"/>
      <c r="G16" s="329"/>
      <c r="H16" s="329"/>
      <c r="I16" s="329"/>
      <c r="J16" s="330"/>
      <c r="K16" s="329"/>
      <c r="L16" s="331"/>
      <c r="M16" s="331"/>
      <c r="N16" s="331"/>
      <c r="O16" s="331"/>
      <c r="P16" s="332"/>
      <c r="Q16" s="333"/>
      <c r="S16" s="313"/>
      <c r="T16" s="313"/>
      <c r="U16" s="298"/>
      <c r="V16" s="298"/>
      <c r="W16" s="298"/>
      <c r="X16" s="285"/>
      <c r="Y16" s="285"/>
      <c r="Z16" s="285"/>
      <c r="AA16" s="285"/>
      <c r="AB16" s="285"/>
      <c r="AC16" s="285"/>
      <c r="AD16" s="285"/>
      <c r="AE16" s="285"/>
      <c r="AF16" s="285"/>
      <c r="AG16" s="285"/>
      <c r="AH16" s="285"/>
      <c r="AI16" s="285"/>
      <c r="AJ16" s="285"/>
      <c r="AK16" s="285"/>
      <c r="AL16" s="285"/>
      <c r="AM16" s="285"/>
      <c r="AN16" s="285"/>
      <c r="AO16" s="285"/>
      <c r="AP16" s="285"/>
      <c r="AQ16" s="285"/>
      <c r="AR16" s="285"/>
      <c r="AS16" s="285"/>
      <c r="AT16" s="285"/>
      <c r="AU16" s="285"/>
    </row>
    <row r="17" spans="1:47" x14ac:dyDescent="0.2">
      <c r="A17" s="299" t="s">
        <v>79</v>
      </c>
      <c r="B17" s="300">
        <v>13854</v>
      </c>
      <c r="C17" s="300">
        <v>10285</v>
      </c>
      <c r="D17" s="300">
        <v>13627</v>
      </c>
      <c r="E17" s="300">
        <v>12727</v>
      </c>
      <c r="F17" s="301" t="s">
        <v>80</v>
      </c>
      <c r="G17" s="301">
        <v>15887</v>
      </c>
      <c r="H17" s="300">
        <v>14260</v>
      </c>
      <c r="I17" s="300">
        <v>14810</v>
      </c>
      <c r="J17" s="302">
        <v>15253</v>
      </c>
      <c r="K17" s="303">
        <v>15644</v>
      </c>
      <c r="L17" s="304">
        <v>15847</v>
      </c>
      <c r="M17" s="304">
        <v>17234</v>
      </c>
      <c r="N17" s="304">
        <v>16793</v>
      </c>
      <c r="O17" s="304">
        <v>16215</v>
      </c>
      <c r="P17" s="305">
        <v>16141</v>
      </c>
      <c r="Q17" s="162"/>
      <c r="S17" s="313"/>
      <c r="T17" s="313"/>
      <c r="U17" s="298"/>
      <c r="V17" s="298"/>
      <c r="W17" s="298"/>
      <c r="X17" s="285"/>
      <c r="Y17" s="285"/>
      <c r="Z17" s="285"/>
      <c r="AA17" s="285"/>
      <c r="AB17" s="285"/>
      <c r="AC17" s="285"/>
      <c r="AD17" s="285"/>
      <c r="AE17" s="285"/>
      <c r="AF17" s="285"/>
      <c r="AG17" s="285"/>
      <c r="AH17" s="285"/>
      <c r="AI17" s="285"/>
      <c r="AJ17" s="285"/>
      <c r="AK17" s="285"/>
      <c r="AL17" s="285"/>
      <c r="AM17" s="285"/>
      <c r="AN17" s="285"/>
      <c r="AO17" s="285"/>
      <c r="AP17" s="285"/>
      <c r="AQ17" s="285"/>
      <c r="AR17" s="285"/>
      <c r="AS17" s="285"/>
      <c r="AT17" s="285"/>
      <c r="AU17" s="285"/>
    </row>
    <row r="18" spans="1:47" x14ac:dyDescent="0.2">
      <c r="A18" s="306" t="s">
        <v>81</v>
      </c>
      <c r="B18" s="307">
        <v>27370</v>
      </c>
      <c r="C18" s="307">
        <v>20646</v>
      </c>
      <c r="D18" s="307">
        <v>27013</v>
      </c>
      <c r="E18" s="307">
        <v>28131</v>
      </c>
      <c r="F18" s="308" t="s">
        <v>80</v>
      </c>
      <c r="G18" s="308">
        <v>21429</v>
      </c>
      <c r="H18" s="307">
        <v>32228</v>
      </c>
      <c r="I18" s="307">
        <v>33528</v>
      </c>
      <c r="J18" s="309">
        <v>34333</v>
      </c>
      <c r="K18" s="310">
        <v>35074</v>
      </c>
      <c r="L18" s="311">
        <v>34285</v>
      </c>
      <c r="M18" s="311">
        <v>35789</v>
      </c>
      <c r="N18" s="311">
        <v>35603</v>
      </c>
      <c r="O18" s="311">
        <v>34571</v>
      </c>
      <c r="P18" s="312">
        <v>33567</v>
      </c>
      <c r="Q18" s="162"/>
      <c r="S18" s="313"/>
      <c r="T18" s="313"/>
      <c r="U18" s="298"/>
      <c r="V18" s="293"/>
      <c r="W18" s="293"/>
      <c r="X18" s="285"/>
      <c r="Y18" s="285"/>
      <c r="Z18" s="285"/>
      <c r="AA18" s="285"/>
      <c r="AB18" s="285"/>
      <c r="AC18" s="285"/>
      <c r="AD18" s="285"/>
      <c r="AE18" s="285"/>
      <c r="AF18" s="285"/>
      <c r="AG18" s="285"/>
      <c r="AH18" s="285"/>
      <c r="AI18" s="285"/>
      <c r="AJ18" s="285"/>
      <c r="AK18" s="285"/>
      <c r="AL18" s="285"/>
      <c r="AM18" s="285"/>
      <c r="AN18" s="285"/>
      <c r="AO18" s="285"/>
      <c r="AP18" s="285"/>
      <c r="AQ18" s="285"/>
      <c r="AR18" s="285"/>
      <c r="AS18" s="285"/>
      <c r="AT18" s="285"/>
      <c r="AU18" s="285"/>
    </row>
    <row r="19" spans="1:47" x14ac:dyDescent="0.2">
      <c r="A19" s="306" t="s">
        <v>82</v>
      </c>
      <c r="B19" s="307">
        <v>4967</v>
      </c>
      <c r="C19" s="307">
        <v>3941</v>
      </c>
      <c r="D19" s="307">
        <v>4477</v>
      </c>
      <c r="E19" s="307">
        <v>5501</v>
      </c>
      <c r="F19" s="308" t="s">
        <v>80</v>
      </c>
      <c r="G19" s="308">
        <v>5829</v>
      </c>
      <c r="H19" s="307">
        <v>6242</v>
      </c>
      <c r="I19" s="307">
        <v>6620</v>
      </c>
      <c r="J19" s="309">
        <v>6629</v>
      </c>
      <c r="K19" s="310">
        <v>6875</v>
      </c>
      <c r="L19" s="311">
        <v>7575</v>
      </c>
      <c r="M19" s="311">
        <v>8034</v>
      </c>
      <c r="N19" s="311">
        <v>7756</v>
      </c>
      <c r="O19" s="311">
        <v>8753</v>
      </c>
      <c r="P19" s="312">
        <v>8211</v>
      </c>
      <c r="S19" s="313"/>
      <c r="T19" s="313"/>
      <c r="U19" s="298"/>
      <c r="V19" s="293"/>
      <c r="W19" s="293"/>
      <c r="X19" s="285"/>
      <c r="Y19" s="285"/>
      <c r="Z19" s="285"/>
      <c r="AA19" s="285"/>
      <c r="AB19" s="285"/>
      <c r="AC19" s="285"/>
      <c r="AD19" s="285"/>
      <c r="AE19" s="285"/>
      <c r="AF19" s="285"/>
      <c r="AG19" s="285"/>
      <c r="AH19" s="285"/>
      <c r="AI19" s="285"/>
      <c r="AJ19" s="285"/>
      <c r="AK19" s="285"/>
      <c r="AL19" s="285"/>
      <c r="AM19" s="285"/>
      <c r="AN19" s="285"/>
      <c r="AO19" s="285"/>
      <c r="AP19" s="285"/>
      <c r="AQ19" s="285"/>
      <c r="AR19" s="285"/>
      <c r="AS19" s="285"/>
      <c r="AT19" s="285"/>
      <c r="AU19" s="285"/>
    </row>
    <row r="20" spans="1:47" x14ac:dyDescent="0.2">
      <c r="A20" s="306" t="s">
        <v>83</v>
      </c>
      <c r="B20" s="307">
        <v>7023</v>
      </c>
      <c r="C20" s="307">
        <v>7226</v>
      </c>
      <c r="D20" s="307">
        <v>8803</v>
      </c>
      <c r="E20" s="307">
        <v>8801</v>
      </c>
      <c r="F20" s="308" t="s">
        <v>80</v>
      </c>
      <c r="G20" s="308">
        <v>12464</v>
      </c>
      <c r="H20" s="307">
        <v>12534</v>
      </c>
      <c r="I20" s="307">
        <v>12994</v>
      </c>
      <c r="J20" s="309">
        <v>12605</v>
      </c>
      <c r="K20" s="310">
        <v>12020</v>
      </c>
      <c r="L20" s="311">
        <v>12884</v>
      </c>
      <c r="M20" s="311">
        <v>14157</v>
      </c>
      <c r="N20" s="311">
        <v>14615</v>
      </c>
      <c r="O20" s="311">
        <v>15277</v>
      </c>
      <c r="P20" s="312">
        <v>15871</v>
      </c>
      <c r="R20" s="298"/>
      <c r="S20" s="298"/>
      <c r="T20" s="298"/>
      <c r="U20" s="298"/>
      <c r="V20" s="293"/>
      <c r="W20" s="293"/>
      <c r="X20" s="285"/>
      <c r="Y20" s="285"/>
      <c r="Z20" s="285"/>
      <c r="AA20" s="285"/>
      <c r="AB20" s="285"/>
      <c r="AC20" s="285"/>
      <c r="AD20" s="285"/>
      <c r="AE20" s="285"/>
      <c r="AF20" s="285"/>
      <c r="AG20" s="285"/>
      <c r="AH20" s="285"/>
      <c r="AI20" s="285"/>
      <c r="AJ20" s="285"/>
      <c r="AK20" s="285"/>
      <c r="AL20" s="285"/>
      <c r="AM20" s="285"/>
      <c r="AN20" s="285"/>
      <c r="AO20" s="285"/>
      <c r="AP20" s="285"/>
      <c r="AQ20" s="285"/>
      <c r="AR20" s="285"/>
      <c r="AS20" s="285"/>
      <c r="AT20" s="285"/>
      <c r="AU20" s="285"/>
    </row>
    <row r="21" spans="1:47" x14ac:dyDescent="0.2">
      <c r="A21" s="306" t="s">
        <v>84</v>
      </c>
      <c r="B21" s="307">
        <v>25823</v>
      </c>
      <c r="C21" s="307">
        <v>28757</v>
      </c>
      <c r="D21" s="307">
        <v>25658</v>
      </c>
      <c r="E21" s="307">
        <v>23130</v>
      </c>
      <c r="F21" s="308" t="s">
        <v>80</v>
      </c>
      <c r="G21" s="308">
        <v>32631</v>
      </c>
      <c r="H21" s="307">
        <v>34135</v>
      </c>
      <c r="I21" s="307">
        <v>36321</v>
      </c>
      <c r="J21" s="309">
        <v>40058</v>
      </c>
      <c r="K21" s="310">
        <v>40545</v>
      </c>
      <c r="L21" s="311">
        <v>40822</v>
      </c>
      <c r="M21" s="311">
        <v>40725</v>
      </c>
      <c r="N21" s="311">
        <v>39595</v>
      </c>
      <c r="O21" s="311">
        <v>36891</v>
      </c>
      <c r="P21" s="312">
        <v>35371</v>
      </c>
      <c r="R21" s="298"/>
      <c r="S21" s="298"/>
      <c r="T21" s="298"/>
      <c r="U21" s="298"/>
      <c r="V21" s="293"/>
      <c r="W21" s="293"/>
      <c r="X21" s="285"/>
      <c r="Y21" s="285"/>
      <c r="Z21" s="285"/>
      <c r="AA21" s="285"/>
      <c r="AB21" s="285"/>
      <c r="AC21" s="285"/>
      <c r="AD21" s="285"/>
      <c r="AE21" s="285"/>
      <c r="AF21" s="285"/>
      <c r="AG21" s="285"/>
      <c r="AH21" s="285"/>
      <c r="AI21" s="285"/>
      <c r="AJ21" s="285"/>
      <c r="AK21" s="285"/>
      <c r="AL21" s="285"/>
      <c r="AM21" s="285"/>
      <c r="AN21" s="285"/>
      <c r="AO21" s="285"/>
      <c r="AP21" s="285"/>
      <c r="AQ21" s="285"/>
      <c r="AR21" s="285"/>
      <c r="AS21" s="285"/>
      <c r="AT21" s="285"/>
      <c r="AU21" s="285"/>
    </row>
    <row r="22" spans="1:47" x14ac:dyDescent="0.2">
      <c r="A22" s="306" t="s">
        <v>85</v>
      </c>
      <c r="B22" s="307">
        <v>26475</v>
      </c>
      <c r="C22" s="307">
        <v>24343</v>
      </c>
      <c r="D22" s="307">
        <v>26950</v>
      </c>
      <c r="E22" s="307">
        <v>25908</v>
      </c>
      <c r="F22" s="308" t="s">
        <v>80</v>
      </c>
      <c r="G22" s="308">
        <v>30336</v>
      </c>
      <c r="H22" s="307">
        <v>33309</v>
      </c>
      <c r="I22" s="307">
        <v>37063</v>
      </c>
      <c r="J22" s="309">
        <v>39906</v>
      </c>
      <c r="K22" s="310">
        <v>42038</v>
      </c>
      <c r="L22" s="311">
        <v>42929</v>
      </c>
      <c r="M22" s="311">
        <v>43140</v>
      </c>
      <c r="N22" s="311">
        <v>41806</v>
      </c>
      <c r="O22" s="311">
        <v>37791</v>
      </c>
      <c r="P22" s="312">
        <v>33767</v>
      </c>
      <c r="R22" s="298"/>
      <c r="S22" s="298"/>
      <c r="T22" s="298"/>
      <c r="U22" s="298"/>
      <c r="V22" s="293"/>
      <c r="W22" s="293"/>
    </row>
    <row r="23" spans="1:47" x14ac:dyDescent="0.2">
      <c r="A23" s="306" t="s">
        <v>86</v>
      </c>
      <c r="B23" s="307">
        <v>9886</v>
      </c>
      <c r="C23" s="307">
        <v>11910</v>
      </c>
      <c r="D23" s="307">
        <v>9925</v>
      </c>
      <c r="E23" s="307">
        <v>9882</v>
      </c>
      <c r="F23" s="308" t="s">
        <v>80</v>
      </c>
      <c r="G23" s="308">
        <v>13761</v>
      </c>
      <c r="H23" s="307">
        <v>13330</v>
      </c>
      <c r="I23" s="307">
        <v>12251</v>
      </c>
      <c r="J23" s="309">
        <v>13097</v>
      </c>
      <c r="K23" s="310">
        <v>12350</v>
      </c>
      <c r="L23" s="311">
        <v>12104</v>
      </c>
      <c r="M23" s="311">
        <v>11276</v>
      </c>
      <c r="N23" s="311">
        <v>10715</v>
      </c>
      <c r="O23" s="311">
        <v>9243</v>
      </c>
      <c r="P23" s="312">
        <v>8940</v>
      </c>
      <c r="R23" s="298"/>
      <c r="S23" s="298"/>
      <c r="T23" s="298"/>
      <c r="U23" s="298"/>
      <c r="V23" s="293"/>
      <c r="W23" s="293"/>
    </row>
    <row r="24" spans="1:47" x14ac:dyDescent="0.2">
      <c r="A24" s="306" t="s">
        <v>87</v>
      </c>
      <c r="B24" s="307">
        <v>30301</v>
      </c>
      <c r="C24" s="307">
        <v>29511</v>
      </c>
      <c r="D24" s="307">
        <v>26644</v>
      </c>
      <c r="E24" s="307">
        <v>30214</v>
      </c>
      <c r="F24" s="308" t="s">
        <v>80</v>
      </c>
      <c r="G24" s="308">
        <v>32328</v>
      </c>
      <c r="H24" s="307">
        <v>30268</v>
      </c>
      <c r="I24" s="307">
        <v>30134</v>
      </c>
      <c r="J24" s="309">
        <v>33672</v>
      </c>
      <c r="K24" s="310">
        <v>29432</v>
      </c>
      <c r="L24" s="311">
        <v>29182</v>
      </c>
      <c r="M24" s="311">
        <v>31356</v>
      </c>
      <c r="N24" s="311">
        <v>33903</v>
      </c>
      <c r="O24" s="311">
        <v>30910</v>
      </c>
      <c r="P24" s="312">
        <v>28217</v>
      </c>
      <c r="R24" s="298"/>
      <c r="S24" s="298"/>
      <c r="T24" s="298"/>
      <c r="U24" s="298"/>
      <c r="V24" s="293"/>
      <c r="W24" s="293"/>
    </row>
    <row r="25" spans="1:47" x14ac:dyDescent="0.2">
      <c r="A25" s="306" t="s">
        <v>88</v>
      </c>
      <c r="B25" s="307">
        <v>6577</v>
      </c>
      <c r="C25" s="307">
        <v>5862</v>
      </c>
      <c r="D25" s="307">
        <v>5502</v>
      </c>
      <c r="E25" s="307">
        <v>5049</v>
      </c>
      <c r="F25" s="308" t="s">
        <v>80</v>
      </c>
      <c r="G25" s="308">
        <v>5880</v>
      </c>
      <c r="H25" s="307">
        <v>6067</v>
      </c>
      <c r="I25" s="307">
        <v>6473</v>
      </c>
      <c r="J25" s="309">
        <v>6783</v>
      </c>
      <c r="K25" s="310">
        <v>6684</v>
      </c>
      <c r="L25" s="311">
        <v>7001</v>
      </c>
      <c r="M25" s="311">
        <v>7105</v>
      </c>
      <c r="N25" s="311">
        <v>6996</v>
      </c>
      <c r="O25" s="311">
        <v>6605</v>
      </c>
      <c r="P25" s="312">
        <v>5982</v>
      </c>
      <c r="R25" s="298"/>
      <c r="S25" s="298"/>
      <c r="T25" s="298"/>
      <c r="U25" s="298"/>
      <c r="V25" s="293"/>
      <c r="W25" s="293"/>
    </row>
    <row r="26" spans="1:47" x14ac:dyDescent="0.2">
      <c r="A26" s="315" t="s">
        <v>89</v>
      </c>
      <c r="B26" s="316">
        <v>0</v>
      </c>
      <c r="C26" s="316">
        <v>0</v>
      </c>
      <c r="D26" s="316">
        <v>0</v>
      </c>
      <c r="E26" s="316">
        <v>0</v>
      </c>
      <c r="F26" s="317" t="s">
        <v>80</v>
      </c>
      <c r="G26" s="317">
        <v>18560</v>
      </c>
      <c r="H26" s="316">
        <v>0</v>
      </c>
      <c r="I26" s="316">
        <v>0</v>
      </c>
      <c r="J26" s="318">
        <v>0</v>
      </c>
      <c r="K26" s="319">
        <v>0</v>
      </c>
      <c r="L26" s="317">
        <v>0</v>
      </c>
      <c r="M26" s="317">
        <v>0</v>
      </c>
      <c r="N26" s="317">
        <v>0</v>
      </c>
      <c r="O26" s="317">
        <v>0</v>
      </c>
      <c r="P26" s="320">
        <v>0</v>
      </c>
      <c r="R26" s="298"/>
      <c r="S26" s="298"/>
      <c r="T26" s="298"/>
      <c r="U26" s="298"/>
      <c r="V26" s="293"/>
      <c r="W26" s="293"/>
    </row>
    <row r="27" spans="1:47" ht="13.5" thickBot="1" x14ac:dyDescent="0.25">
      <c r="A27" s="321" t="s">
        <v>55</v>
      </c>
      <c r="B27" s="322">
        <v>105439</v>
      </c>
      <c r="C27" s="322">
        <v>103485</v>
      </c>
      <c r="D27" s="322">
        <v>105000</v>
      </c>
      <c r="E27" s="322">
        <v>108848</v>
      </c>
      <c r="F27" s="323" t="s">
        <v>80</v>
      </c>
      <c r="G27" s="323">
        <v>130353</v>
      </c>
      <c r="H27" s="322">
        <v>130934</v>
      </c>
      <c r="I27" s="322">
        <v>137836</v>
      </c>
      <c r="J27" s="324">
        <v>146800</v>
      </c>
      <c r="K27" s="322">
        <v>147276</v>
      </c>
      <c r="L27" s="334">
        <v>146620</v>
      </c>
      <c r="M27" s="334">
        <v>150588</v>
      </c>
      <c r="N27" s="334">
        <v>149613</v>
      </c>
      <c r="O27" s="334">
        <f>+'vš_druh studia '!E93</f>
        <v>141054</v>
      </c>
      <c r="P27" s="335">
        <f>+'vš_druh studia '!E101</f>
        <v>134257</v>
      </c>
      <c r="R27" s="298"/>
      <c r="S27" s="298"/>
      <c r="T27" s="298"/>
      <c r="U27" s="298"/>
      <c r="V27" s="293"/>
      <c r="W27" s="293"/>
    </row>
    <row r="28" spans="1:47" ht="13.5" thickBot="1" x14ac:dyDescent="0.25">
      <c r="A28" s="328" t="s">
        <v>91</v>
      </c>
      <c r="B28" s="329"/>
      <c r="C28" s="329"/>
      <c r="D28" s="329"/>
      <c r="E28" s="329"/>
      <c r="F28" s="329"/>
      <c r="G28" s="329"/>
      <c r="H28" s="329"/>
      <c r="I28" s="329"/>
      <c r="J28" s="330"/>
      <c r="K28" s="329"/>
      <c r="L28" s="329"/>
      <c r="M28" s="329"/>
      <c r="N28" s="329"/>
      <c r="O28" s="329"/>
      <c r="P28" s="336"/>
      <c r="T28" s="298"/>
      <c r="U28" s="298"/>
      <c r="V28" s="293"/>
      <c r="W28" s="293"/>
    </row>
    <row r="29" spans="1:47" x14ac:dyDescent="0.2">
      <c r="A29" s="299" t="s">
        <v>79</v>
      </c>
      <c r="B29" s="337">
        <v>1.3434387180597662</v>
      </c>
      <c r="C29" s="337">
        <v>1.3569275644141954</v>
      </c>
      <c r="D29" s="337">
        <v>1.598224113891539</v>
      </c>
      <c r="E29" s="337">
        <v>1.4228019171839397</v>
      </c>
      <c r="F29" s="338" t="s">
        <v>21</v>
      </c>
      <c r="G29" s="338">
        <v>1.4377793164222321</v>
      </c>
      <c r="H29" s="337">
        <f>H5/H17</f>
        <v>1.4078541374474054</v>
      </c>
      <c r="I29" s="337">
        <v>1.3908845374746792</v>
      </c>
      <c r="J29" s="339">
        <v>1.3942830918507834</v>
      </c>
      <c r="K29" s="340">
        <v>1.3614165175147022</v>
      </c>
      <c r="L29" s="341">
        <v>1.3685871142803054</v>
      </c>
      <c r="M29" s="341">
        <f t="shared" ref="M29:O37" si="0">M5/M17</f>
        <v>1.3561564349541604</v>
      </c>
      <c r="N29" s="341">
        <f t="shared" si="0"/>
        <v>1.3622938128982314</v>
      </c>
      <c r="O29" s="341">
        <f t="shared" si="0"/>
        <v>1.3517113783533765</v>
      </c>
      <c r="P29" s="342">
        <f t="shared" ref="P29" si="1">P5/P17</f>
        <v>1.3621213059909547</v>
      </c>
      <c r="T29" s="298"/>
      <c r="U29" s="298"/>
      <c r="V29" s="293"/>
      <c r="W29" s="293"/>
    </row>
    <row r="30" spans="1:47" x14ac:dyDescent="0.2">
      <c r="A30" s="306" t="s">
        <v>81</v>
      </c>
      <c r="B30" s="343">
        <v>1.5583850931677019</v>
      </c>
      <c r="C30" s="343">
        <v>1.3920371984888114</v>
      </c>
      <c r="D30" s="343">
        <v>1.5902343316181098</v>
      </c>
      <c r="E30" s="343">
        <v>1.5703672105506381</v>
      </c>
      <c r="F30" s="344" t="s">
        <v>21</v>
      </c>
      <c r="G30" s="344">
        <v>1.2666946661066778</v>
      </c>
      <c r="H30" s="343">
        <f>H6/H18</f>
        <v>1.4991311902693309</v>
      </c>
      <c r="I30" s="343">
        <v>1.4478048198520639</v>
      </c>
      <c r="J30" s="345">
        <v>1.416654530626511</v>
      </c>
      <c r="K30" s="346">
        <v>1.3639733135656043</v>
      </c>
      <c r="L30" s="347">
        <v>1.3734577803704244</v>
      </c>
      <c r="M30" s="347">
        <f t="shared" si="0"/>
        <v>1.361228310374696</v>
      </c>
      <c r="N30" s="347">
        <f t="shared" si="0"/>
        <v>1.3585652894419009</v>
      </c>
      <c r="O30" s="347">
        <f t="shared" si="0"/>
        <v>1.358913540250499</v>
      </c>
      <c r="P30" s="348">
        <f t="shared" ref="P30" si="2">P6/P18</f>
        <v>1.3555873327970924</v>
      </c>
      <c r="T30" s="293"/>
      <c r="U30" s="293"/>
      <c r="V30" s="293"/>
      <c r="W30" s="293"/>
    </row>
    <row r="31" spans="1:47" x14ac:dyDescent="0.2">
      <c r="A31" s="306" t="s">
        <v>82</v>
      </c>
      <c r="B31" s="343">
        <v>1.2736057982685727</v>
      </c>
      <c r="C31" s="343">
        <v>1.2093377315402183</v>
      </c>
      <c r="D31" s="343">
        <v>1.3060084878266696</v>
      </c>
      <c r="E31" s="343">
        <v>1.283584802763134</v>
      </c>
      <c r="F31" s="344" t="s">
        <v>21</v>
      </c>
      <c r="G31" s="344">
        <v>1.3307599931377594</v>
      </c>
      <c r="H31" s="343">
        <f>H7/H19</f>
        <v>1.4085229093239346</v>
      </c>
      <c r="I31" s="343">
        <v>1.3564954682779455</v>
      </c>
      <c r="J31" s="345">
        <v>1.3837682908432645</v>
      </c>
      <c r="K31" s="346">
        <v>1.3524363636363637</v>
      </c>
      <c r="L31" s="347">
        <v>1.3304290429042904</v>
      </c>
      <c r="M31" s="347">
        <f t="shared" si="0"/>
        <v>1.361463778939507</v>
      </c>
      <c r="N31" s="347">
        <f t="shared" si="0"/>
        <v>1.3989169675090252</v>
      </c>
      <c r="O31" s="347">
        <f t="shared" si="0"/>
        <v>1.3250314177996116</v>
      </c>
      <c r="P31" s="348">
        <f t="shared" ref="P31" si="3">P7/P19</f>
        <v>1.3279746681281208</v>
      </c>
      <c r="T31" s="293"/>
      <c r="U31" s="298"/>
      <c r="V31" s="298"/>
    </row>
    <row r="32" spans="1:47" x14ac:dyDescent="0.2">
      <c r="A32" s="306" t="s">
        <v>83</v>
      </c>
      <c r="B32" s="343">
        <v>1.9100099672504627</v>
      </c>
      <c r="C32" s="343">
        <v>1.7753944090783282</v>
      </c>
      <c r="D32" s="343">
        <v>1.9479722821765306</v>
      </c>
      <c r="E32" s="343">
        <v>1.8943301897511646</v>
      </c>
      <c r="F32" s="344" t="s">
        <v>21</v>
      </c>
      <c r="G32" s="344">
        <v>1.9135911424903722</v>
      </c>
      <c r="H32" s="343">
        <f>H8/H20</f>
        <v>2.0408488910164353</v>
      </c>
      <c r="I32" s="343">
        <v>2.1196706172079423</v>
      </c>
      <c r="J32" s="345">
        <v>2.1166997223324078</v>
      </c>
      <c r="K32" s="346">
        <v>2.2322795341098169</v>
      </c>
      <c r="L32" s="347">
        <v>2.2034306116113007</v>
      </c>
      <c r="M32" s="347">
        <f t="shared" si="0"/>
        <v>2.2073885710249348</v>
      </c>
      <c r="N32" s="347">
        <f t="shared" si="0"/>
        <v>2.2251111871365037</v>
      </c>
      <c r="O32" s="347">
        <f t="shared" si="0"/>
        <v>2.2283170779603325</v>
      </c>
      <c r="P32" s="348">
        <f t="shared" ref="P32" si="4">P8/P20</f>
        <v>2.1716337974922815</v>
      </c>
      <c r="Q32" s="293"/>
      <c r="R32" s="298"/>
      <c r="S32" s="293"/>
      <c r="T32" s="293"/>
      <c r="U32" s="298"/>
      <c r="V32" s="298"/>
    </row>
    <row r="33" spans="1:22" x14ac:dyDescent="0.2">
      <c r="A33" s="306" t="s">
        <v>84</v>
      </c>
      <c r="B33" s="343">
        <v>1.4267513456995702</v>
      </c>
      <c r="C33" s="343">
        <v>1.4089439093090379</v>
      </c>
      <c r="D33" s="343">
        <v>1.5199937641281471</v>
      </c>
      <c r="E33" s="343">
        <v>1.5649373108517077</v>
      </c>
      <c r="F33" s="344" t="s">
        <v>80</v>
      </c>
      <c r="G33" s="344">
        <v>1.6115963347736815</v>
      </c>
      <c r="H33" s="343">
        <v>1.6613153654606709</v>
      </c>
      <c r="I33" s="343">
        <v>1.6613153654606709</v>
      </c>
      <c r="J33" s="345">
        <v>1.6613153654606709</v>
      </c>
      <c r="K33" s="346">
        <v>1.7608829695400172</v>
      </c>
      <c r="L33" s="347">
        <v>1.787443045416687</v>
      </c>
      <c r="M33" s="347">
        <f t="shared" si="0"/>
        <v>1.7488766114180478</v>
      </c>
      <c r="N33" s="347">
        <f t="shared" si="0"/>
        <v>1.6970324535926253</v>
      </c>
      <c r="O33" s="347">
        <f t="shared" si="0"/>
        <v>1.6745276625735275</v>
      </c>
      <c r="P33" s="348">
        <f t="shared" ref="P33" si="5">P9/P21</f>
        <v>1.6540103474597834</v>
      </c>
      <c r="Q33" s="293"/>
      <c r="R33" s="349"/>
      <c r="S33" s="293"/>
      <c r="T33" s="293"/>
      <c r="U33" s="298"/>
      <c r="V33" s="298"/>
    </row>
    <row r="34" spans="1:22" x14ac:dyDescent="0.2">
      <c r="A34" s="306" t="s">
        <v>85</v>
      </c>
      <c r="B34" s="343">
        <v>1.7676676109537299</v>
      </c>
      <c r="C34" s="343">
        <v>1.6173848745019102</v>
      </c>
      <c r="D34" s="343">
        <v>1.733469387755102</v>
      </c>
      <c r="E34" s="343">
        <v>1.6615331171838814</v>
      </c>
      <c r="F34" s="344" t="s">
        <v>80</v>
      </c>
      <c r="G34" s="344">
        <v>1.7293314873417722</v>
      </c>
      <c r="H34" s="343">
        <v>1.8328679936353538</v>
      </c>
      <c r="I34" s="343">
        <v>1.8328679936353538</v>
      </c>
      <c r="J34" s="345">
        <v>1.8328679936353538</v>
      </c>
      <c r="K34" s="346">
        <v>1.7210856843807982</v>
      </c>
      <c r="L34" s="347">
        <v>1.6997367746744625</v>
      </c>
      <c r="M34" s="347">
        <f t="shared" si="0"/>
        <v>1.6590171534538711</v>
      </c>
      <c r="N34" s="347">
        <f t="shared" si="0"/>
        <v>1.6854040089939244</v>
      </c>
      <c r="O34" s="347">
        <f t="shared" si="0"/>
        <v>1.6712973988515785</v>
      </c>
      <c r="P34" s="348">
        <f t="shared" ref="P34" si="6">P10/P22</f>
        <v>1.6347913643498091</v>
      </c>
      <c r="Q34" s="293"/>
      <c r="R34" s="293"/>
      <c r="S34" s="293"/>
      <c r="T34" s="293"/>
      <c r="U34" s="298"/>
      <c r="V34" s="298"/>
    </row>
    <row r="35" spans="1:22" x14ac:dyDescent="0.2">
      <c r="A35" s="306" t="s">
        <v>86</v>
      </c>
      <c r="B35" s="343">
        <v>1.6034796682176815</v>
      </c>
      <c r="C35" s="343">
        <v>1.5175482787573467</v>
      </c>
      <c r="D35" s="343">
        <v>1.6258942065491184</v>
      </c>
      <c r="E35" s="343">
        <v>1.5928961748633881</v>
      </c>
      <c r="F35" s="344" t="s">
        <v>80</v>
      </c>
      <c r="G35" s="344">
        <v>1.5004723493932126</v>
      </c>
      <c r="H35" s="343">
        <f>H11/H23</f>
        <v>1.5789947486871718</v>
      </c>
      <c r="I35" s="343">
        <v>1.5829728185454248</v>
      </c>
      <c r="J35" s="345">
        <v>1.5653966557226846</v>
      </c>
      <c r="K35" s="346">
        <v>1.5542510121457489</v>
      </c>
      <c r="L35" s="347">
        <v>1.5812128222075348</v>
      </c>
      <c r="M35" s="347">
        <f t="shared" si="0"/>
        <v>1.5697942532813054</v>
      </c>
      <c r="N35" s="347">
        <f t="shared" si="0"/>
        <v>1.5469902006532898</v>
      </c>
      <c r="O35" s="347">
        <f t="shared" si="0"/>
        <v>1.4454181542789137</v>
      </c>
      <c r="P35" s="348">
        <f t="shared" ref="P35" si="7">P11/P23</f>
        <v>1.453579418344519</v>
      </c>
      <c r="Q35" s="293"/>
      <c r="R35" s="293"/>
      <c r="S35" s="293"/>
      <c r="T35" s="293"/>
      <c r="U35" s="298"/>
      <c r="V35" s="298"/>
    </row>
    <row r="36" spans="1:22" x14ac:dyDescent="0.2">
      <c r="A36" s="306" t="s">
        <v>87</v>
      </c>
      <c r="B36" s="343">
        <v>1.47166760172932</v>
      </c>
      <c r="C36" s="343">
        <v>1.4406831351021654</v>
      </c>
      <c r="D36" s="343">
        <v>1.521130460891758</v>
      </c>
      <c r="E36" s="343">
        <v>1.5329317534917588</v>
      </c>
      <c r="F36" s="344" t="s">
        <v>80</v>
      </c>
      <c r="G36" s="344">
        <v>1.4618287552585993</v>
      </c>
      <c r="H36" s="343">
        <f>H12/H24</f>
        <v>1.4582727633143915</v>
      </c>
      <c r="I36" s="343">
        <v>1.4208867060463264</v>
      </c>
      <c r="J36" s="345">
        <v>1.4371584699453552</v>
      </c>
      <c r="K36" s="346">
        <v>1.4391138896439251</v>
      </c>
      <c r="L36" s="347">
        <v>1.4470221369337262</v>
      </c>
      <c r="M36" s="347">
        <f t="shared" si="0"/>
        <v>1.478441127694859</v>
      </c>
      <c r="N36" s="347">
        <f t="shared" si="0"/>
        <v>1.4983039848980917</v>
      </c>
      <c r="O36" s="347">
        <f t="shared" si="0"/>
        <v>1.5131996117761242</v>
      </c>
      <c r="P36" s="348">
        <f t="shared" ref="P36" si="8">P12/P24</f>
        <v>1.5050855867030513</v>
      </c>
      <c r="Q36" s="293"/>
      <c r="R36" s="293"/>
      <c r="S36" s="293"/>
      <c r="T36" s="293"/>
      <c r="U36" s="298"/>
      <c r="V36" s="298"/>
    </row>
    <row r="37" spans="1:22" x14ac:dyDescent="0.2">
      <c r="A37" s="306" t="s">
        <v>88</v>
      </c>
      <c r="B37" s="343">
        <v>1.3268967614413867</v>
      </c>
      <c r="C37" s="343">
        <v>1.2628795632889798</v>
      </c>
      <c r="D37" s="343">
        <v>1.3336968375136313</v>
      </c>
      <c r="E37" s="343">
        <v>1.328579916815211</v>
      </c>
      <c r="F37" s="344" t="s">
        <v>80</v>
      </c>
      <c r="G37" s="344">
        <v>1.3423469387755103</v>
      </c>
      <c r="H37" s="343">
        <f>H13/H25</f>
        <v>1.4915114554145377</v>
      </c>
      <c r="I37" s="343">
        <v>1.4438436582728256</v>
      </c>
      <c r="J37" s="345">
        <v>1.4281291463954002</v>
      </c>
      <c r="K37" s="346">
        <v>1.4661879114302814</v>
      </c>
      <c r="L37" s="347">
        <v>1.4923582345379232</v>
      </c>
      <c r="M37" s="347">
        <f t="shared" si="0"/>
        <v>1.4647431386347642</v>
      </c>
      <c r="N37" s="347">
        <f t="shared" si="0"/>
        <v>1.4898513436249285</v>
      </c>
      <c r="O37" s="347">
        <f t="shared" si="0"/>
        <v>1.4908402725208176</v>
      </c>
      <c r="P37" s="348">
        <f t="shared" ref="P37" si="9">P13/P25</f>
        <v>1.4918087596121699</v>
      </c>
      <c r="Q37" s="293"/>
      <c r="R37" s="293"/>
      <c r="S37" s="293"/>
      <c r="T37" s="293"/>
      <c r="U37" s="293"/>
      <c r="V37" s="293"/>
    </row>
    <row r="38" spans="1:22" x14ac:dyDescent="0.2">
      <c r="A38" s="315" t="s">
        <v>89</v>
      </c>
      <c r="B38" s="350" t="s">
        <v>74</v>
      </c>
      <c r="C38" s="350" t="s">
        <v>74</v>
      </c>
      <c r="D38" s="350" t="s">
        <v>74</v>
      </c>
      <c r="E38" s="350" t="s">
        <v>74</v>
      </c>
      <c r="F38" s="351" t="s">
        <v>80</v>
      </c>
      <c r="G38" s="351">
        <v>1.2141702586206897</v>
      </c>
      <c r="H38" s="350" t="s">
        <v>74</v>
      </c>
      <c r="I38" s="350" t="s">
        <v>74</v>
      </c>
      <c r="J38" s="352" t="s">
        <v>74</v>
      </c>
      <c r="K38" s="353" t="s">
        <v>74</v>
      </c>
      <c r="L38" s="354" t="s">
        <v>74</v>
      </c>
      <c r="M38" s="354" t="s">
        <v>74</v>
      </c>
      <c r="N38" s="354" t="s">
        <v>74</v>
      </c>
      <c r="O38" s="354" t="s">
        <v>74</v>
      </c>
      <c r="P38" s="355" t="s">
        <v>74</v>
      </c>
      <c r="Q38" s="293"/>
      <c r="R38" s="293"/>
      <c r="S38" s="293"/>
      <c r="T38" s="293"/>
      <c r="U38" s="293"/>
      <c r="V38" s="293"/>
    </row>
    <row r="39" spans="1:22" ht="13.5" thickBot="1" x14ac:dyDescent="0.25">
      <c r="A39" s="321" t="s">
        <v>55</v>
      </c>
      <c r="B39" s="356">
        <v>2.2175760392264721</v>
      </c>
      <c r="C39" s="356">
        <v>2.0116248731700246</v>
      </c>
      <c r="D39" s="356">
        <v>2.2614476190476189</v>
      </c>
      <c r="E39" s="356">
        <v>2.1500257239453182</v>
      </c>
      <c r="F39" s="357" t="s">
        <v>80</v>
      </c>
      <c r="G39" s="357">
        <v>2.1861944105620892</v>
      </c>
      <c r="H39" s="356">
        <f>H15/H27</f>
        <v>2.2511952586799455</v>
      </c>
      <c r="I39" s="356">
        <v>2.2006877738762007</v>
      </c>
      <c r="J39" s="358">
        <v>2.205068119891008</v>
      </c>
      <c r="K39" s="359">
        <v>2.1752695619109699</v>
      </c>
      <c r="L39" s="360">
        <v>2.2165666348383577</v>
      </c>
      <c r="M39" s="360">
        <f>M15/M27</f>
        <v>2.2016096900151405</v>
      </c>
      <c r="N39" s="360">
        <f>N15/N27</f>
        <v>2.2061318200958473</v>
      </c>
      <c r="O39" s="360">
        <f>O15/O27</f>
        <v>2.1938548357366683</v>
      </c>
      <c r="P39" s="361">
        <f>P15/P27</f>
        <v>2.1671346745421096</v>
      </c>
      <c r="Q39" s="293"/>
      <c r="R39" s="293"/>
      <c r="S39" s="293"/>
      <c r="T39" s="293"/>
      <c r="U39" s="293"/>
      <c r="V39" s="293"/>
    </row>
    <row r="40" spans="1:22" ht="13.5" thickBot="1" x14ac:dyDescent="0.25">
      <c r="A40" s="328" t="s">
        <v>92</v>
      </c>
      <c r="B40" s="329"/>
      <c r="C40" s="329"/>
      <c r="D40" s="329"/>
      <c r="E40" s="329"/>
      <c r="F40" s="329"/>
      <c r="G40" s="329"/>
      <c r="H40" s="329"/>
      <c r="I40" s="329"/>
      <c r="J40" s="330"/>
      <c r="K40" s="329"/>
      <c r="L40" s="329"/>
      <c r="M40" s="329"/>
      <c r="N40" s="329"/>
      <c r="O40" s="329"/>
      <c r="P40" s="336"/>
      <c r="S40" s="293"/>
      <c r="T40" s="293"/>
      <c r="U40" s="293"/>
      <c r="V40" s="293"/>
    </row>
    <row r="41" spans="1:22" x14ac:dyDescent="0.2">
      <c r="A41" s="299" t="s">
        <v>79</v>
      </c>
      <c r="B41" s="362" t="s">
        <v>21</v>
      </c>
      <c r="C41" s="362" t="s">
        <v>21</v>
      </c>
      <c r="D41" s="362" t="s">
        <v>21</v>
      </c>
      <c r="E41" s="362" t="s">
        <v>21</v>
      </c>
      <c r="F41" s="301" t="s">
        <v>21</v>
      </c>
      <c r="G41" s="363">
        <v>13712</v>
      </c>
      <c r="H41" s="364">
        <v>12481</v>
      </c>
      <c r="I41" s="364">
        <v>12903</v>
      </c>
      <c r="J41" s="365">
        <v>13528</v>
      </c>
      <c r="K41" s="303">
        <v>13988</v>
      </c>
      <c r="L41" s="304">
        <v>14488</v>
      </c>
      <c r="M41" s="304">
        <v>15869</v>
      </c>
      <c r="N41" s="304">
        <v>15385</v>
      </c>
      <c r="O41" s="304">
        <v>14756</v>
      </c>
      <c r="P41" s="305">
        <v>14890</v>
      </c>
      <c r="S41" s="293"/>
      <c r="T41" s="293"/>
      <c r="U41" s="293"/>
      <c r="V41" s="293"/>
    </row>
    <row r="42" spans="1:22" x14ac:dyDescent="0.2">
      <c r="A42" s="306" t="s">
        <v>81</v>
      </c>
      <c r="B42" s="366" t="s">
        <v>21</v>
      </c>
      <c r="C42" s="366" t="s">
        <v>21</v>
      </c>
      <c r="D42" s="366" t="s">
        <v>21</v>
      </c>
      <c r="E42" s="366" t="s">
        <v>21</v>
      </c>
      <c r="F42" s="308" t="s">
        <v>21</v>
      </c>
      <c r="G42" s="367">
        <v>18198</v>
      </c>
      <c r="H42" s="107">
        <v>29163</v>
      </c>
      <c r="I42" s="107">
        <v>30667</v>
      </c>
      <c r="J42" s="368">
        <v>31290</v>
      </c>
      <c r="K42" s="310">
        <v>32299</v>
      </c>
      <c r="L42" s="311">
        <v>31919</v>
      </c>
      <c r="M42" s="311">
        <v>33424</v>
      </c>
      <c r="N42" s="311">
        <v>33529</v>
      </c>
      <c r="O42" s="311">
        <v>32392</v>
      </c>
      <c r="P42" s="312">
        <v>31555</v>
      </c>
      <c r="S42" s="293"/>
      <c r="T42" s="293"/>
      <c r="U42" s="293"/>
      <c r="V42" s="293"/>
    </row>
    <row r="43" spans="1:22" x14ac:dyDescent="0.2">
      <c r="A43" s="306" t="s">
        <v>82</v>
      </c>
      <c r="B43" s="366" t="s">
        <v>21</v>
      </c>
      <c r="C43" s="366" t="s">
        <v>21</v>
      </c>
      <c r="D43" s="366" t="s">
        <v>21</v>
      </c>
      <c r="E43" s="366" t="s">
        <v>21</v>
      </c>
      <c r="F43" s="308" t="s">
        <v>21</v>
      </c>
      <c r="G43" s="367">
        <v>5128</v>
      </c>
      <c r="H43" s="107">
        <v>5605</v>
      </c>
      <c r="I43" s="107">
        <v>6106</v>
      </c>
      <c r="J43" s="368">
        <v>6069</v>
      </c>
      <c r="K43" s="310">
        <v>6371</v>
      </c>
      <c r="L43" s="311">
        <v>7054</v>
      </c>
      <c r="M43" s="311">
        <v>7313</v>
      </c>
      <c r="N43" s="311">
        <v>6993</v>
      </c>
      <c r="O43" s="311">
        <v>7798</v>
      </c>
      <c r="P43" s="312">
        <v>7204</v>
      </c>
      <c r="S43" s="293"/>
      <c r="T43" s="293"/>
      <c r="U43" s="293"/>
      <c r="V43" s="293"/>
    </row>
    <row r="44" spans="1:22" x14ac:dyDescent="0.2">
      <c r="A44" s="306" t="s">
        <v>83</v>
      </c>
      <c r="B44" s="366" t="s">
        <v>21</v>
      </c>
      <c r="C44" s="366" t="s">
        <v>21</v>
      </c>
      <c r="D44" s="366" t="s">
        <v>21</v>
      </c>
      <c r="E44" s="366" t="s">
        <v>21</v>
      </c>
      <c r="F44" s="308" t="s">
        <v>21</v>
      </c>
      <c r="G44" s="367">
        <v>10963</v>
      </c>
      <c r="H44" s="107">
        <v>11000</v>
      </c>
      <c r="I44" s="107">
        <v>11433</v>
      </c>
      <c r="J44" s="368">
        <v>11058</v>
      </c>
      <c r="K44" s="310">
        <v>10514</v>
      </c>
      <c r="L44" s="311">
        <v>11359</v>
      </c>
      <c r="M44" s="311">
        <v>12478</v>
      </c>
      <c r="N44" s="311">
        <v>12855</v>
      </c>
      <c r="O44" s="311">
        <v>13391</v>
      </c>
      <c r="P44" s="312">
        <v>13773</v>
      </c>
      <c r="S44" s="293"/>
      <c r="T44" s="293"/>
      <c r="U44" s="293"/>
      <c r="V44" s="293"/>
    </row>
    <row r="45" spans="1:22" x14ac:dyDescent="0.2">
      <c r="A45" s="306" t="s">
        <v>84</v>
      </c>
      <c r="B45" s="366" t="s">
        <v>21</v>
      </c>
      <c r="C45" s="366" t="s">
        <v>21</v>
      </c>
      <c r="D45" s="366" t="s">
        <v>21</v>
      </c>
      <c r="E45" s="366" t="s">
        <v>21</v>
      </c>
      <c r="F45" s="308" t="s">
        <v>21</v>
      </c>
      <c r="G45" s="367">
        <v>28638</v>
      </c>
      <c r="H45" s="107">
        <v>30098</v>
      </c>
      <c r="I45" s="107">
        <v>31575</v>
      </c>
      <c r="J45" s="368">
        <v>34788</v>
      </c>
      <c r="K45" s="310">
        <v>35410</v>
      </c>
      <c r="L45" s="311">
        <v>35873</v>
      </c>
      <c r="M45" s="311">
        <v>35609</v>
      </c>
      <c r="N45" s="311">
        <v>34391</v>
      </c>
      <c r="O45" s="311">
        <v>31500</v>
      </c>
      <c r="P45" s="312">
        <v>29949</v>
      </c>
      <c r="S45" s="293"/>
      <c r="T45" s="293"/>
      <c r="U45" s="293"/>
      <c r="V45" s="293"/>
    </row>
    <row r="46" spans="1:22" x14ac:dyDescent="0.2">
      <c r="A46" s="306" t="s">
        <v>85</v>
      </c>
      <c r="B46" s="366" t="s">
        <v>21</v>
      </c>
      <c r="C46" s="366" t="s">
        <v>21</v>
      </c>
      <c r="D46" s="366" t="s">
        <v>21</v>
      </c>
      <c r="E46" s="366" t="s">
        <v>21</v>
      </c>
      <c r="F46" s="308" t="s">
        <v>21</v>
      </c>
      <c r="G46" s="367">
        <v>26494</v>
      </c>
      <c r="H46" s="107">
        <v>28926</v>
      </c>
      <c r="I46" s="107">
        <v>32502</v>
      </c>
      <c r="J46" s="368">
        <v>35217</v>
      </c>
      <c r="K46" s="310">
        <v>37667</v>
      </c>
      <c r="L46" s="311">
        <v>38925</v>
      </c>
      <c r="M46" s="311">
        <v>39250</v>
      </c>
      <c r="N46" s="311">
        <v>38426</v>
      </c>
      <c r="O46" s="311">
        <v>34555</v>
      </c>
      <c r="P46" s="312">
        <v>30185</v>
      </c>
      <c r="S46" s="293"/>
      <c r="T46" s="293"/>
      <c r="U46" s="293"/>
      <c r="V46" s="293"/>
    </row>
    <row r="47" spans="1:22" x14ac:dyDescent="0.2">
      <c r="A47" s="306" t="s">
        <v>86</v>
      </c>
      <c r="B47" s="366" t="s">
        <v>21</v>
      </c>
      <c r="C47" s="366" t="s">
        <v>21</v>
      </c>
      <c r="D47" s="366" t="s">
        <v>21</v>
      </c>
      <c r="E47" s="366" t="s">
        <v>21</v>
      </c>
      <c r="F47" s="308" t="s">
        <v>21</v>
      </c>
      <c r="G47" s="367">
        <v>12552</v>
      </c>
      <c r="H47" s="107">
        <v>12167</v>
      </c>
      <c r="I47" s="107">
        <v>11117</v>
      </c>
      <c r="J47" s="368">
        <v>11929</v>
      </c>
      <c r="K47" s="310">
        <v>10959</v>
      </c>
      <c r="L47" s="311">
        <v>11104</v>
      </c>
      <c r="M47" s="311">
        <v>10335</v>
      </c>
      <c r="N47" s="311">
        <v>9694</v>
      </c>
      <c r="O47" s="311">
        <v>8497</v>
      </c>
      <c r="P47" s="312">
        <v>8202</v>
      </c>
      <c r="S47" s="293"/>
      <c r="T47" s="293"/>
      <c r="U47" s="293"/>
      <c r="V47" s="293"/>
    </row>
    <row r="48" spans="1:22" x14ac:dyDescent="0.2">
      <c r="A48" s="306" t="s">
        <v>87</v>
      </c>
      <c r="B48" s="366" t="s">
        <v>21</v>
      </c>
      <c r="C48" s="366" t="s">
        <v>21</v>
      </c>
      <c r="D48" s="366" t="s">
        <v>21</v>
      </c>
      <c r="E48" s="366" t="s">
        <v>21</v>
      </c>
      <c r="F48" s="308" t="s">
        <v>21</v>
      </c>
      <c r="G48" s="367">
        <v>28976</v>
      </c>
      <c r="H48" s="107">
        <v>26555</v>
      </c>
      <c r="I48" s="107">
        <v>27268</v>
      </c>
      <c r="J48" s="368">
        <v>30298</v>
      </c>
      <c r="K48" s="310">
        <v>26638</v>
      </c>
      <c r="L48" s="311">
        <v>26448</v>
      </c>
      <c r="M48" s="311">
        <v>28359</v>
      </c>
      <c r="N48" s="311">
        <v>30610</v>
      </c>
      <c r="O48" s="311">
        <v>27800</v>
      </c>
      <c r="P48" s="312">
        <v>25058</v>
      </c>
      <c r="S48" s="293"/>
      <c r="T48" s="293"/>
      <c r="U48" s="293"/>
      <c r="V48" s="293"/>
    </row>
    <row r="49" spans="1:22" x14ac:dyDescent="0.2">
      <c r="A49" s="306" t="s">
        <v>88</v>
      </c>
      <c r="B49" s="366" t="s">
        <v>21</v>
      </c>
      <c r="C49" s="366" t="s">
        <v>21</v>
      </c>
      <c r="D49" s="366" t="s">
        <v>21</v>
      </c>
      <c r="E49" s="366" t="s">
        <v>21</v>
      </c>
      <c r="F49" s="308" t="s">
        <v>21</v>
      </c>
      <c r="G49" s="367">
        <v>5307</v>
      </c>
      <c r="H49" s="107">
        <v>5512</v>
      </c>
      <c r="I49" s="107">
        <v>5863</v>
      </c>
      <c r="J49" s="368">
        <v>6194</v>
      </c>
      <c r="K49" s="310">
        <v>5767</v>
      </c>
      <c r="L49" s="311">
        <v>6348</v>
      </c>
      <c r="M49" s="311">
        <v>6317</v>
      </c>
      <c r="N49" s="311">
        <v>6278</v>
      </c>
      <c r="O49" s="311">
        <v>5879</v>
      </c>
      <c r="P49" s="312">
        <v>5249</v>
      </c>
      <c r="S49" s="293"/>
      <c r="T49" s="293"/>
      <c r="U49" s="293"/>
      <c r="V49" s="293"/>
    </row>
    <row r="50" spans="1:22" x14ac:dyDescent="0.2">
      <c r="A50" s="315" t="s">
        <v>89</v>
      </c>
      <c r="B50" s="369" t="s">
        <v>21</v>
      </c>
      <c r="C50" s="369" t="s">
        <v>21</v>
      </c>
      <c r="D50" s="369" t="s">
        <v>21</v>
      </c>
      <c r="E50" s="369" t="s">
        <v>21</v>
      </c>
      <c r="F50" s="317" t="s">
        <v>21</v>
      </c>
      <c r="G50" s="317">
        <v>16489</v>
      </c>
      <c r="H50" s="316">
        <v>0</v>
      </c>
      <c r="I50" s="316">
        <v>0</v>
      </c>
      <c r="J50" s="318">
        <v>0</v>
      </c>
      <c r="K50" s="319">
        <v>0</v>
      </c>
      <c r="L50" s="317">
        <v>0</v>
      </c>
      <c r="M50" s="317">
        <v>0</v>
      </c>
      <c r="N50" s="317">
        <v>0</v>
      </c>
      <c r="O50" s="317">
        <v>0</v>
      </c>
      <c r="P50" s="320">
        <v>0</v>
      </c>
      <c r="S50" s="293"/>
      <c r="T50" s="293"/>
      <c r="U50" s="293"/>
      <c r="V50" s="293"/>
    </row>
    <row r="51" spans="1:22" ht="13.5" thickBot="1" x14ac:dyDescent="0.25">
      <c r="A51" s="321" t="s">
        <v>55</v>
      </c>
      <c r="B51" s="370" t="s">
        <v>21</v>
      </c>
      <c r="C51" s="370" t="s">
        <v>21</v>
      </c>
      <c r="D51" s="370" t="s">
        <v>21</v>
      </c>
      <c r="E51" s="370" t="s">
        <v>21</v>
      </c>
      <c r="F51" s="323" t="s">
        <v>21</v>
      </c>
      <c r="G51" s="323">
        <v>119446</v>
      </c>
      <c r="H51" s="370">
        <v>119687</v>
      </c>
      <c r="I51" s="370">
        <v>127125</v>
      </c>
      <c r="J51" s="371">
        <v>135231</v>
      </c>
      <c r="K51" s="370">
        <v>136116</v>
      </c>
      <c r="L51" s="372">
        <v>136767</v>
      </c>
      <c r="M51" s="372">
        <v>140072</v>
      </c>
      <c r="N51" s="372">
        <v>139280</v>
      </c>
      <c r="O51" s="372">
        <f>+'vš_druh studia '!H93</f>
        <v>130728</v>
      </c>
      <c r="P51" s="327">
        <f>+'vš_druh studia '!H101</f>
        <v>123766</v>
      </c>
      <c r="Q51" s="298"/>
      <c r="R51" s="298"/>
      <c r="S51" s="293"/>
      <c r="T51" s="293"/>
      <c r="U51" s="293"/>
      <c r="V51" s="293"/>
    </row>
    <row r="52" spans="1:22" ht="13.5" thickBot="1" x14ac:dyDescent="0.25">
      <c r="A52" s="328" t="s">
        <v>51</v>
      </c>
      <c r="B52" s="329"/>
      <c r="C52" s="329"/>
      <c r="D52" s="329"/>
      <c r="E52" s="329"/>
      <c r="F52" s="329"/>
      <c r="G52" s="329"/>
      <c r="H52" s="329"/>
      <c r="I52" s="329"/>
      <c r="J52" s="330"/>
      <c r="K52" s="329"/>
      <c r="L52" s="329"/>
      <c r="M52" s="329"/>
      <c r="N52" s="329"/>
      <c r="O52" s="329"/>
      <c r="P52" s="336"/>
      <c r="S52" s="293"/>
      <c r="T52" s="293"/>
      <c r="U52" s="293"/>
      <c r="V52" s="293"/>
    </row>
    <row r="53" spans="1:22" x14ac:dyDescent="0.2">
      <c r="A53" s="299" t="s">
        <v>79</v>
      </c>
      <c r="B53" s="300">
        <v>4421</v>
      </c>
      <c r="C53" s="300">
        <v>4662</v>
      </c>
      <c r="D53" s="300">
        <v>6291</v>
      </c>
      <c r="E53" s="300">
        <v>6872</v>
      </c>
      <c r="F53" s="301" t="s">
        <v>80</v>
      </c>
      <c r="G53" s="301">
        <v>8888</v>
      </c>
      <c r="H53" s="300">
        <v>8638</v>
      </c>
      <c r="I53" s="300">
        <v>9189</v>
      </c>
      <c r="J53" s="302">
        <v>10262</v>
      </c>
      <c r="K53" s="303">
        <v>11385</v>
      </c>
      <c r="L53" s="304">
        <v>11467</v>
      </c>
      <c r="M53" s="304">
        <v>12486</v>
      </c>
      <c r="N53" s="304">
        <v>11206</v>
      </c>
      <c r="O53" s="304">
        <v>10965</v>
      </c>
      <c r="P53" s="305">
        <v>10475</v>
      </c>
      <c r="S53" s="293"/>
      <c r="T53" s="293"/>
      <c r="U53" s="293"/>
      <c r="V53" s="293"/>
    </row>
    <row r="54" spans="1:22" x14ac:dyDescent="0.2">
      <c r="A54" s="306" t="s">
        <v>81</v>
      </c>
      <c r="B54" s="307">
        <v>18673</v>
      </c>
      <c r="C54" s="307">
        <v>15441</v>
      </c>
      <c r="D54" s="307">
        <v>20455</v>
      </c>
      <c r="E54" s="307">
        <v>21407</v>
      </c>
      <c r="F54" s="308" t="s">
        <v>80</v>
      </c>
      <c r="G54" s="308">
        <v>15441</v>
      </c>
      <c r="H54" s="307">
        <v>25722</v>
      </c>
      <c r="I54" s="307">
        <v>27596</v>
      </c>
      <c r="J54" s="309">
        <v>28184</v>
      </c>
      <c r="K54" s="310">
        <v>29324</v>
      </c>
      <c r="L54" s="311">
        <v>28973</v>
      </c>
      <c r="M54" s="311">
        <v>29749</v>
      </c>
      <c r="N54" s="311">
        <v>29212</v>
      </c>
      <c r="O54" s="311">
        <v>28098</v>
      </c>
      <c r="P54" s="312">
        <v>27427</v>
      </c>
      <c r="S54" s="293"/>
      <c r="T54" s="293"/>
      <c r="U54" s="293"/>
      <c r="V54" s="293"/>
    </row>
    <row r="55" spans="1:22" x14ac:dyDescent="0.2">
      <c r="A55" s="306" t="s">
        <v>82</v>
      </c>
      <c r="B55" s="307">
        <v>2170</v>
      </c>
      <c r="C55" s="307">
        <v>2273</v>
      </c>
      <c r="D55" s="307">
        <v>2607</v>
      </c>
      <c r="E55" s="307">
        <v>3269</v>
      </c>
      <c r="F55" s="308" t="s">
        <v>80</v>
      </c>
      <c r="G55" s="308">
        <v>3724</v>
      </c>
      <c r="H55" s="307">
        <v>3998</v>
      </c>
      <c r="I55" s="307">
        <v>4753</v>
      </c>
      <c r="J55" s="309">
        <v>4717</v>
      </c>
      <c r="K55" s="310">
        <v>5340</v>
      </c>
      <c r="L55" s="311">
        <v>5588</v>
      </c>
      <c r="M55" s="311">
        <v>5476</v>
      </c>
      <c r="N55" s="311">
        <v>5442</v>
      </c>
      <c r="O55" s="311">
        <v>6160</v>
      </c>
      <c r="P55" s="312">
        <v>5548</v>
      </c>
      <c r="S55" s="293"/>
      <c r="T55" s="293"/>
      <c r="U55" s="293"/>
      <c r="V55" s="293"/>
    </row>
    <row r="56" spans="1:22" x14ac:dyDescent="0.2">
      <c r="A56" s="306" t="s">
        <v>83</v>
      </c>
      <c r="B56" s="307">
        <v>2530</v>
      </c>
      <c r="C56" s="307">
        <v>2592</v>
      </c>
      <c r="D56" s="307">
        <v>2916</v>
      </c>
      <c r="E56" s="307">
        <v>3346</v>
      </c>
      <c r="F56" s="308" t="s">
        <v>80</v>
      </c>
      <c r="G56" s="308">
        <v>4432</v>
      </c>
      <c r="H56" s="307">
        <v>4607</v>
      </c>
      <c r="I56" s="307">
        <v>5194</v>
      </c>
      <c r="J56" s="309">
        <v>5041</v>
      </c>
      <c r="K56" s="310">
        <v>5285</v>
      </c>
      <c r="L56" s="311">
        <v>5888</v>
      </c>
      <c r="M56" s="311">
        <v>6300</v>
      </c>
      <c r="N56" s="311">
        <v>6588</v>
      </c>
      <c r="O56" s="311">
        <v>6320</v>
      </c>
      <c r="P56" s="312">
        <v>6480</v>
      </c>
      <c r="S56" s="293"/>
      <c r="T56" s="293"/>
      <c r="U56" s="293"/>
      <c r="V56" s="293"/>
    </row>
    <row r="57" spans="1:22" x14ac:dyDescent="0.2">
      <c r="A57" s="306" t="s">
        <v>84</v>
      </c>
      <c r="B57" s="307">
        <v>5314</v>
      </c>
      <c r="C57" s="307">
        <v>5668</v>
      </c>
      <c r="D57" s="307">
        <v>6971</v>
      </c>
      <c r="E57" s="307">
        <v>7222</v>
      </c>
      <c r="F57" s="308" t="s">
        <v>80</v>
      </c>
      <c r="G57" s="308">
        <v>11736</v>
      </c>
      <c r="H57" s="307">
        <v>13672</v>
      </c>
      <c r="I57" s="307">
        <v>15768</v>
      </c>
      <c r="J57" s="309">
        <v>17804</v>
      </c>
      <c r="K57" s="310">
        <v>20374</v>
      </c>
      <c r="L57" s="311">
        <v>20259</v>
      </c>
      <c r="M57" s="311">
        <v>19578</v>
      </c>
      <c r="N57" s="311">
        <v>18378</v>
      </c>
      <c r="O57" s="311">
        <v>17411</v>
      </c>
      <c r="P57" s="312">
        <v>16119</v>
      </c>
      <c r="S57" s="293"/>
      <c r="T57" s="293"/>
      <c r="U57" s="293"/>
      <c r="V57" s="293"/>
    </row>
    <row r="58" spans="1:22" x14ac:dyDescent="0.2">
      <c r="A58" s="306" t="s">
        <v>85</v>
      </c>
      <c r="B58" s="307">
        <v>8484</v>
      </c>
      <c r="C58" s="307">
        <v>9824</v>
      </c>
      <c r="D58" s="307">
        <v>11716</v>
      </c>
      <c r="E58" s="307">
        <v>12970</v>
      </c>
      <c r="F58" s="308" t="s">
        <v>80</v>
      </c>
      <c r="G58" s="308">
        <v>15257</v>
      </c>
      <c r="H58" s="307">
        <v>17654</v>
      </c>
      <c r="I58" s="307">
        <v>21712</v>
      </c>
      <c r="J58" s="309">
        <v>25099</v>
      </c>
      <c r="K58" s="310">
        <v>27553</v>
      </c>
      <c r="L58" s="311">
        <v>28716</v>
      </c>
      <c r="M58" s="311">
        <v>27477</v>
      </c>
      <c r="N58" s="311">
        <v>26766</v>
      </c>
      <c r="O58" s="311">
        <v>24211</v>
      </c>
      <c r="P58" s="312">
        <v>22464</v>
      </c>
      <c r="S58" s="293"/>
      <c r="T58" s="293"/>
      <c r="U58" s="293"/>
      <c r="V58" s="293"/>
    </row>
    <row r="59" spans="1:22" x14ac:dyDescent="0.2">
      <c r="A59" s="306" t="s">
        <v>86</v>
      </c>
      <c r="B59" s="307">
        <v>1814</v>
      </c>
      <c r="C59" s="307">
        <v>1880</v>
      </c>
      <c r="D59" s="307">
        <v>2073</v>
      </c>
      <c r="E59" s="307">
        <v>2422</v>
      </c>
      <c r="F59" s="308" t="s">
        <v>80</v>
      </c>
      <c r="G59" s="308">
        <v>2459</v>
      </c>
      <c r="H59" s="307">
        <v>3226</v>
      </c>
      <c r="I59" s="307">
        <v>3090</v>
      </c>
      <c r="J59" s="309">
        <v>3754</v>
      </c>
      <c r="K59" s="310">
        <v>3958</v>
      </c>
      <c r="L59" s="311">
        <v>3990</v>
      </c>
      <c r="M59" s="311">
        <v>3730</v>
      </c>
      <c r="N59" s="311">
        <v>3316</v>
      </c>
      <c r="O59" s="311">
        <v>3075</v>
      </c>
      <c r="P59" s="312">
        <v>3321</v>
      </c>
      <c r="S59" s="293"/>
      <c r="T59" s="293"/>
      <c r="U59" s="293"/>
      <c r="V59" s="293"/>
    </row>
    <row r="60" spans="1:22" x14ac:dyDescent="0.2">
      <c r="A60" s="306" t="s">
        <v>87</v>
      </c>
      <c r="B60" s="307">
        <v>8923</v>
      </c>
      <c r="C60" s="307">
        <v>8012</v>
      </c>
      <c r="D60" s="307">
        <v>8919</v>
      </c>
      <c r="E60" s="307">
        <v>11654</v>
      </c>
      <c r="F60" s="308" t="s">
        <v>80</v>
      </c>
      <c r="G60" s="308">
        <v>12704</v>
      </c>
      <c r="H60" s="307">
        <v>13400</v>
      </c>
      <c r="I60" s="307">
        <v>13458</v>
      </c>
      <c r="J60" s="309">
        <v>14988</v>
      </c>
      <c r="K60" s="310">
        <v>14315</v>
      </c>
      <c r="L60" s="311">
        <v>14336</v>
      </c>
      <c r="M60" s="311">
        <v>14984</v>
      </c>
      <c r="N60" s="311">
        <v>14128</v>
      </c>
      <c r="O60" s="311">
        <v>12821</v>
      </c>
      <c r="P60" s="312">
        <v>11852</v>
      </c>
      <c r="S60" s="293"/>
      <c r="T60" s="293"/>
      <c r="U60" s="293"/>
      <c r="V60" s="293"/>
    </row>
    <row r="61" spans="1:22" x14ac:dyDescent="0.2">
      <c r="A61" s="306" t="s">
        <v>88</v>
      </c>
      <c r="B61" s="307">
        <v>1888</v>
      </c>
      <c r="C61" s="307">
        <v>989</v>
      </c>
      <c r="D61" s="307">
        <v>1030</v>
      </c>
      <c r="E61" s="307">
        <v>1019</v>
      </c>
      <c r="F61" s="308" t="s">
        <v>80</v>
      </c>
      <c r="G61" s="308">
        <v>1692</v>
      </c>
      <c r="H61" s="307">
        <v>1884</v>
      </c>
      <c r="I61" s="307">
        <v>2178</v>
      </c>
      <c r="J61" s="309">
        <v>2421</v>
      </c>
      <c r="K61" s="310">
        <v>2487</v>
      </c>
      <c r="L61" s="311">
        <v>2634</v>
      </c>
      <c r="M61" s="311">
        <v>2598</v>
      </c>
      <c r="N61" s="311">
        <v>2579</v>
      </c>
      <c r="O61" s="311">
        <v>2462</v>
      </c>
      <c r="P61" s="312">
        <v>2244</v>
      </c>
      <c r="S61" s="293"/>
      <c r="T61" s="293"/>
      <c r="U61" s="293"/>
      <c r="V61" s="293"/>
    </row>
    <row r="62" spans="1:22" x14ac:dyDescent="0.2">
      <c r="A62" s="315" t="s">
        <v>89</v>
      </c>
      <c r="B62" s="316">
        <v>0</v>
      </c>
      <c r="C62" s="316">
        <v>0</v>
      </c>
      <c r="D62" s="316">
        <v>0</v>
      </c>
      <c r="E62" s="316">
        <v>0</v>
      </c>
      <c r="F62" s="317" t="s">
        <v>80</v>
      </c>
      <c r="G62" s="317">
        <v>14085</v>
      </c>
      <c r="H62" s="316">
        <v>0</v>
      </c>
      <c r="I62" s="316">
        <v>0</v>
      </c>
      <c r="J62" s="318">
        <v>0</v>
      </c>
      <c r="K62" s="319">
        <v>0</v>
      </c>
      <c r="L62" s="317">
        <v>0</v>
      </c>
      <c r="M62" s="317">
        <v>0</v>
      </c>
      <c r="N62" s="317">
        <v>0</v>
      </c>
      <c r="O62" s="317">
        <v>0</v>
      </c>
      <c r="P62" s="320">
        <v>0</v>
      </c>
      <c r="Q62" s="298"/>
      <c r="R62" s="298"/>
      <c r="S62" s="293"/>
      <c r="T62" s="293"/>
      <c r="U62" s="293"/>
      <c r="V62" s="293"/>
    </row>
    <row r="63" spans="1:22" ht="13.5" thickBot="1" x14ac:dyDescent="0.25">
      <c r="A63" s="321" t="s">
        <v>55</v>
      </c>
      <c r="B63" s="322">
        <v>47405</v>
      </c>
      <c r="C63" s="322">
        <v>45214</v>
      </c>
      <c r="D63" s="322">
        <v>54676</v>
      </c>
      <c r="E63" s="322">
        <v>61077</v>
      </c>
      <c r="F63" s="323" t="s">
        <v>80</v>
      </c>
      <c r="G63" s="323">
        <v>75613</v>
      </c>
      <c r="H63" s="322">
        <v>79986</v>
      </c>
      <c r="I63" s="322">
        <v>89075</v>
      </c>
      <c r="J63" s="324">
        <v>97190</v>
      </c>
      <c r="K63" s="322">
        <v>104003</v>
      </c>
      <c r="L63" s="372">
        <v>105570</v>
      </c>
      <c r="M63" s="372">
        <v>106437</v>
      </c>
      <c r="N63" s="372">
        <v>103761</v>
      </c>
      <c r="O63" s="372">
        <f>+'vš_druh studia '!K93</f>
        <v>98261</v>
      </c>
      <c r="P63" s="327">
        <f>+'vš_druh studia '!K101</f>
        <v>93714</v>
      </c>
      <c r="Q63" s="298"/>
      <c r="R63" s="298"/>
      <c r="S63" s="293"/>
      <c r="T63" s="293"/>
      <c r="U63" s="293"/>
      <c r="V63" s="293"/>
    </row>
    <row r="64" spans="1:22" ht="13.5" thickBot="1" x14ac:dyDescent="0.25">
      <c r="A64" s="328" t="s">
        <v>93</v>
      </c>
      <c r="B64" s="329"/>
      <c r="C64" s="329"/>
      <c r="D64" s="329"/>
      <c r="E64" s="329"/>
      <c r="F64" s="329"/>
      <c r="G64" s="329"/>
      <c r="H64" s="329"/>
      <c r="I64" s="329"/>
      <c r="J64" s="330"/>
      <c r="K64" s="329"/>
      <c r="L64" s="329"/>
      <c r="M64" s="329"/>
      <c r="N64" s="329"/>
      <c r="O64" s="329"/>
      <c r="P64" s="336"/>
      <c r="Q64" s="298"/>
      <c r="R64" s="298"/>
      <c r="S64" s="293"/>
      <c r="T64" s="293"/>
      <c r="U64" s="293"/>
      <c r="V64" s="293"/>
    </row>
    <row r="65" spans="1:22" x14ac:dyDescent="0.2">
      <c r="A65" s="373" t="s">
        <v>79</v>
      </c>
      <c r="B65" s="374">
        <v>0.3191136133968529</v>
      </c>
      <c r="C65" s="374">
        <v>0.3191136133968529</v>
      </c>
      <c r="D65" s="374">
        <v>0.46165700447640712</v>
      </c>
      <c r="E65" s="374">
        <v>0.539954427594877</v>
      </c>
      <c r="F65" s="375" t="s">
        <v>80</v>
      </c>
      <c r="G65" s="375">
        <f t="shared" ref="G65:J73" si="10">G53/G41</f>
        <v>0.64819136522753795</v>
      </c>
      <c r="H65" s="374">
        <f t="shared" si="10"/>
        <v>0.69209197980931014</v>
      </c>
      <c r="I65" s="374">
        <f>I53/I41</f>
        <v>0.71215996279934901</v>
      </c>
      <c r="J65" s="376">
        <f t="shared" si="10"/>
        <v>0.75857480780603193</v>
      </c>
      <c r="K65" s="377">
        <v>0.81391192450672001</v>
      </c>
      <c r="L65" s="378">
        <v>0.791482606294865</v>
      </c>
      <c r="M65" s="378">
        <f t="shared" ref="M65:O73" si="11">M53/M41</f>
        <v>0.78681706471737345</v>
      </c>
      <c r="N65" s="378">
        <f t="shared" si="11"/>
        <v>0.72837179070523239</v>
      </c>
      <c r="O65" s="378">
        <f t="shared" si="11"/>
        <v>0.74308755760368661</v>
      </c>
      <c r="P65" s="379">
        <f t="shared" ref="P65" si="12">P53/P41</f>
        <v>0.70349227669576897</v>
      </c>
      <c r="Q65" s="298"/>
      <c r="R65" s="298"/>
      <c r="S65" s="293"/>
      <c r="T65" s="293"/>
      <c r="U65" s="293"/>
      <c r="V65" s="293"/>
    </row>
    <row r="66" spans="1:22" x14ac:dyDescent="0.2">
      <c r="A66" s="380" t="s">
        <v>81</v>
      </c>
      <c r="B66" s="381">
        <f>68.2243332115455%</f>
        <v>0.68224333211545496</v>
      </c>
      <c r="C66" s="381">
        <v>0.68224333211545485</v>
      </c>
      <c r="D66" s="381">
        <v>0.75722800133269164</v>
      </c>
      <c r="E66" s="381">
        <v>0.76097543635135612</v>
      </c>
      <c r="F66" s="382" t="s">
        <v>80</v>
      </c>
      <c r="G66" s="382">
        <f t="shared" si="10"/>
        <v>0.84849983514671945</v>
      </c>
      <c r="H66" s="381">
        <f t="shared" si="10"/>
        <v>0.88200802386585742</v>
      </c>
      <c r="I66" s="381">
        <f t="shared" si="10"/>
        <v>0.89985978413278112</v>
      </c>
      <c r="J66" s="383">
        <f t="shared" si="10"/>
        <v>0.90073505912432084</v>
      </c>
      <c r="K66" s="384">
        <v>0.90789188519768416</v>
      </c>
      <c r="L66" s="385">
        <v>0.90770387543469411</v>
      </c>
      <c r="M66" s="385">
        <f t="shared" si="11"/>
        <v>0.89004906653901383</v>
      </c>
      <c r="N66" s="385">
        <f t="shared" si="11"/>
        <v>0.87124578722896595</v>
      </c>
      <c r="O66" s="385">
        <f t="shared" si="11"/>
        <v>0.8674364040503828</v>
      </c>
      <c r="P66" s="386">
        <f t="shared" ref="P66" si="13">P54/P42</f>
        <v>0.86918079543653937</v>
      </c>
      <c r="Q66" s="298"/>
      <c r="R66" s="298"/>
      <c r="S66" s="293"/>
      <c r="T66" s="293"/>
      <c r="U66" s="293"/>
      <c r="V66" s="293"/>
    </row>
    <row r="67" spans="1:22" x14ac:dyDescent="0.2">
      <c r="A67" s="380" t="s">
        <v>82</v>
      </c>
      <c r="B67" s="381">
        <v>0.43688343064223878</v>
      </c>
      <c r="C67" s="381">
        <v>0.43688343064223878</v>
      </c>
      <c r="D67" s="381">
        <v>0.33125070998523232</v>
      </c>
      <c r="E67" s="381">
        <v>0.59425558989274674</v>
      </c>
      <c r="F67" s="382" t="s">
        <v>80</v>
      </c>
      <c r="G67" s="382">
        <f t="shared" si="10"/>
        <v>0.72620904836193445</v>
      </c>
      <c r="H67" s="381">
        <f t="shared" si="10"/>
        <v>0.71329170383586082</v>
      </c>
      <c r="I67" s="381">
        <f t="shared" si="10"/>
        <v>0.77841467409105802</v>
      </c>
      <c r="J67" s="383">
        <f t="shared" si="10"/>
        <v>0.77722853847421325</v>
      </c>
      <c r="K67" s="384">
        <v>0.8381729712760948</v>
      </c>
      <c r="L67" s="385">
        <v>0.79217465267933085</v>
      </c>
      <c r="M67" s="385">
        <f t="shared" si="11"/>
        <v>0.74880350061534251</v>
      </c>
      <c r="N67" s="385">
        <f t="shared" si="11"/>
        <v>0.77820677820677819</v>
      </c>
      <c r="O67" s="385">
        <f t="shared" si="11"/>
        <v>0.78994614003590669</v>
      </c>
      <c r="P67" s="386">
        <f t="shared" ref="P67" si="14">P55/P43</f>
        <v>0.77012770682953913</v>
      </c>
      <c r="Q67" s="298"/>
      <c r="R67" s="298"/>
      <c r="S67" s="293"/>
      <c r="T67" s="293"/>
      <c r="U67" s="293"/>
      <c r="V67" s="293"/>
    </row>
    <row r="68" spans="1:22" x14ac:dyDescent="0.2">
      <c r="A68" s="380" t="s">
        <v>83</v>
      </c>
      <c r="B68" s="381">
        <v>0.36024490958279937</v>
      </c>
      <c r="C68" s="381">
        <v>0.36024490958279937</v>
      </c>
      <c r="D68" s="381">
        <v>0.33125070998523232</v>
      </c>
      <c r="E68" s="381">
        <v>0.38018406999204635</v>
      </c>
      <c r="F68" s="382" t="s">
        <v>80</v>
      </c>
      <c r="G68" s="382">
        <f t="shared" si="10"/>
        <v>0.40426890449694425</v>
      </c>
      <c r="H68" s="381">
        <f t="shared" si="10"/>
        <v>0.41881818181818181</v>
      </c>
      <c r="I68" s="381">
        <f t="shared" si="10"/>
        <v>0.45429895915332807</v>
      </c>
      <c r="J68" s="383">
        <f t="shared" si="10"/>
        <v>0.45586905407849521</v>
      </c>
      <c r="K68" s="384">
        <v>0.50266311584553924</v>
      </c>
      <c r="L68" s="385">
        <v>0.51835548903952811</v>
      </c>
      <c r="M68" s="385">
        <f t="shared" si="11"/>
        <v>0.50488860394293955</v>
      </c>
      <c r="N68" s="385">
        <f t="shared" si="11"/>
        <v>0.51248541423570593</v>
      </c>
      <c r="O68" s="385">
        <f t="shared" si="11"/>
        <v>0.47195877828392202</v>
      </c>
      <c r="P68" s="386">
        <f t="shared" ref="P68" si="15">P56/P44</f>
        <v>0.47048573295578305</v>
      </c>
      <c r="Q68" s="298"/>
      <c r="R68" s="298"/>
      <c r="S68" s="293"/>
      <c r="T68" s="293"/>
      <c r="U68" s="293"/>
      <c r="V68" s="293"/>
    </row>
    <row r="69" spans="1:22" x14ac:dyDescent="0.2">
      <c r="A69" s="380" t="s">
        <v>84</v>
      </c>
      <c r="B69" s="381">
        <v>0.20578554002246061</v>
      </c>
      <c r="C69" s="381">
        <v>0.20578554002246061</v>
      </c>
      <c r="D69" s="381">
        <v>0.27168914178813625</v>
      </c>
      <c r="E69" s="381">
        <v>0.31223519239083442</v>
      </c>
      <c r="F69" s="382" t="s">
        <v>80</v>
      </c>
      <c r="G69" s="382">
        <f t="shared" si="10"/>
        <v>0.40980515399120049</v>
      </c>
      <c r="H69" s="381">
        <f t="shared" si="10"/>
        <v>0.45424945179081666</v>
      </c>
      <c r="I69" s="381">
        <f t="shared" si="10"/>
        <v>0.49938242280285033</v>
      </c>
      <c r="J69" s="383">
        <f t="shared" si="10"/>
        <v>0.51178567322065083</v>
      </c>
      <c r="K69" s="384">
        <v>0.57537418808246255</v>
      </c>
      <c r="L69" s="385">
        <v>0.56474228528419701</v>
      </c>
      <c r="M69" s="385">
        <f t="shared" si="11"/>
        <v>0.54980482462298852</v>
      </c>
      <c r="N69" s="385">
        <f t="shared" si="11"/>
        <v>0.534383995812858</v>
      </c>
      <c r="O69" s="385">
        <f t="shared" si="11"/>
        <v>0.55273015873015874</v>
      </c>
      <c r="P69" s="386">
        <f t="shared" ref="P69" si="16">P57/P45</f>
        <v>0.53821496544125014</v>
      </c>
      <c r="Q69" s="298"/>
      <c r="R69" s="298"/>
      <c r="S69" s="293"/>
      <c r="T69" s="293"/>
      <c r="U69" s="293"/>
      <c r="V69" s="293"/>
    </row>
    <row r="70" spans="1:22" x14ac:dyDescent="0.2">
      <c r="A70" s="380" t="s">
        <v>85</v>
      </c>
      <c r="B70" s="381">
        <v>0.32045325779036826</v>
      </c>
      <c r="C70" s="381">
        <v>0.32045325779036826</v>
      </c>
      <c r="D70" s="381">
        <v>0.43473098330241189</v>
      </c>
      <c r="E70" s="381">
        <v>0.50061756986259076</v>
      </c>
      <c r="F70" s="382" t="s">
        <v>80</v>
      </c>
      <c r="G70" s="382">
        <f t="shared" si="10"/>
        <v>0.57586623386427116</v>
      </c>
      <c r="H70" s="381">
        <f t="shared" si="10"/>
        <v>0.61031597870427989</v>
      </c>
      <c r="I70" s="381">
        <f t="shared" si="10"/>
        <v>0.66802042951203</v>
      </c>
      <c r="J70" s="383">
        <f t="shared" si="10"/>
        <v>0.71269557316068943</v>
      </c>
      <c r="K70" s="384">
        <v>0.73148910186635518</v>
      </c>
      <c r="L70" s="385">
        <v>0.73772639691714836</v>
      </c>
      <c r="M70" s="385">
        <f t="shared" si="11"/>
        <v>0.70005095541401274</v>
      </c>
      <c r="N70" s="385">
        <f t="shared" si="11"/>
        <v>0.696559621089887</v>
      </c>
      <c r="O70" s="385">
        <f t="shared" si="11"/>
        <v>0.70065113587035166</v>
      </c>
      <c r="P70" s="386">
        <f t="shared" ref="P70" si="17">P58/P46</f>
        <v>0.7442107006791453</v>
      </c>
      <c r="Q70" s="298"/>
      <c r="R70" s="298"/>
      <c r="S70" s="293"/>
      <c r="T70" s="293"/>
      <c r="U70" s="293"/>
      <c r="V70" s="293"/>
    </row>
    <row r="71" spans="1:22" x14ac:dyDescent="0.2">
      <c r="A71" s="380" t="s">
        <v>86</v>
      </c>
      <c r="B71" s="381">
        <v>0.1834918065951851</v>
      </c>
      <c r="C71" s="381">
        <v>0.1834918065951851</v>
      </c>
      <c r="D71" s="381">
        <v>0.20886649874055416</v>
      </c>
      <c r="E71" s="381">
        <v>0.24509208662214127</v>
      </c>
      <c r="F71" s="382" t="s">
        <v>80</v>
      </c>
      <c r="G71" s="382">
        <f t="shared" si="10"/>
        <v>0.19590503505417464</v>
      </c>
      <c r="H71" s="381">
        <f t="shared" si="10"/>
        <v>0.26514342072819924</v>
      </c>
      <c r="I71" s="381">
        <f t="shared" si="10"/>
        <v>0.27795268507690923</v>
      </c>
      <c r="J71" s="383">
        <f t="shared" si="10"/>
        <v>0.31469528040908712</v>
      </c>
      <c r="K71" s="384">
        <v>0.36116433981202667</v>
      </c>
      <c r="L71" s="385">
        <v>0.35932997118155618</v>
      </c>
      <c r="M71" s="385">
        <f t="shared" si="11"/>
        <v>0.36090953072085147</v>
      </c>
      <c r="N71" s="385">
        <f t="shared" si="11"/>
        <v>0.34206725809779243</v>
      </c>
      <c r="O71" s="385">
        <f t="shared" si="11"/>
        <v>0.3618924326232788</v>
      </c>
      <c r="P71" s="386">
        <f t="shared" ref="P71" si="18">P59/P47</f>
        <v>0.40490124359912216</v>
      </c>
      <c r="Q71" s="298"/>
      <c r="R71" s="298"/>
      <c r="S71" s="293"/>
      <c r="T71" s="293"/>
      <c r="U71" s="293"/>
      <c r="V71" s="293"/>
    </row>
    <row r="72" spans="1:22" x14ac:dyDescent="0.2">
      <c r="A72" s="380" t="s">
        <v>87</v>
      </c>
      <c r="B72" s="381">
        <v>0.29447873007491504</v>
      </c>
      <c r="C72" s="381">
        <v>0.29447873007491504</v>
      </c>
      <c r="D72" s="381">
        <v>0.33474703497973279</v>
      </c>
      <c r="E72" s="381">
        <v>0.38571523134970542</v>
      </c>
      <c r="F72" s="382" t="s">
        <v>80</v>
      </c>
      <c r="G72" s="382">
        <f t="shared" si="10"/>
        <v>0.43843180563224737</v>
      </c>
      <c r="H72" s="381">
        <f t="shared" si="10"/>
        <v>0.50461306721897947</v>
      </c>
      <c r="I72" s="381">
        <f t="shared" si="10"/>
        <v>0.49354554789496846</v>
      </c>
      <c r="J72" s="383">
        <f t="shared" si="10"/>
        <v>0.49468611789557065</v>
      </c>
      <c r="K72" s="384">
        <v>0.53739019445904346</v>
      </c>
      <c r="L72" s="385">
        <v>0.54204476709013916</v>
      </c>
      <c r="M72" s="385">
        <f t="shared" si="11"/>
        <v>0.52836841919672772</v>
      </c>
      <c r="N72" s="385">
        <f t="shared" si="11"/>
        <v>0.46154851355766091</v>
      </c>
      <c r="O72" s="385">
        <f t="shared" si="11"/>
        <v>0.46118705035971225</v>
      </c>
      <c r="P72" s="386">
        <f t="shared" ref="P72" si="19">P60/P48</f>
        <v>0.47298268018197781</v>
      </c>
      <c r="Q72" s="298"/>
      <c r="R72" s="298"/>
      <c r="S72" s="293"/>
      <c r="T72" s="293"/>
      <c r="U72" s="293"/>
      <c r="V72" s="293"/>
    </row>
    <row r="73" spans="1:22" x14ac:dyDescent="0.2">
      <c r="A73" s="380" t="s">
        <v>88</v>
      </c>
      <c r="B73" s="381">
        <v>0.28706097004713393</v>
      </c>
      <c r="C73" s="381">
        <v>0.28706097004713393</v>
      </c>
      <c r="D73" s="381">
        <v>0.18720465285350782</v>
      </c>
      <c r="E73" s="381">
        <v>0.20182214299861359</v>
      </c>
      <c r="F73" s="382" t="s">
        <v>80</v>
      </c>
      <c r="G73" s="382">
        <f t="shared" si="10"/>
        <v>0.31882419446014698</v>
      </c>
      <c r="H73" s="381">
        <f t="shared" si="10"/>
        <v>0.34179970972423801</v>
      </c>
      <c r="I73" s="381">
        <f t="shared" si="10"/>
        <v>0.37148217636022512</v>
      </c>
      <c r="J73" s="383">
        <f t="shared" si="10"/>
        <v>0.39086212463674525</v>
      </c>
      <c r="K73" s="384">
        <v>0.43124674874284724</v>
      </c>
      <c r="L73" s="385">
        <v>0.41493383742911155</v>
      </c>
      <c r="M73" s="385">
        <f t="shared" si="11"/>
        <v>0.41127117302517019</v>
      </c>
      <c r="N73" s="385">
        <f t="shared" si="11"/>
        <v>0.41079961771264734</v>
      </c>
      <c r="O73" s="385">
        <f t="shared" si="11"/>
        <v>0.41877870386120086</v>
      </c>
      <c r="P73" s="386">
        <f t="shared" ref="P73" si="20">P61/P49</f>
        <v>0.42751000190512478</v>
      </c>
      <c r="Q73" s="298"/>
      <c r="R73" s="298"/>
      <c r="S73" s="293"/>
      <c r="T73" s="293"/>
      <c r="U73" s="293"/>
      <c r="V73" s="293"/>
    </row>
    <row r="74" spans="1:22" x14ac:dyDescent="0.2">
      <c r="A74" s="315" t="s">
        <v>89</v>
      </c>
      <c r="B74" s="387">
        <v>0</v>
      </c>
      <c r="C74" s="387">
        <v>0</v>
      </c>
      <c r="D74" s="387" t="s">
        <v>76</v>
      </c>
      <c r="E74" s="387" t="s">
        <v>76</v>
      </c>
      <c r="F74" s="388" t="s">
        <v>80</v>
      </c>
      <c r="G74" s="388">
        <f>G62/G50</f>
        <v>0.85420583419249196</v>
      </c>
      <c r="H74" s="387" t="s">
        <v>74</v>
      </c>
      <c r="I74" s="387" t="s">
        <v>74</v>
      </c>
      <c r="J74" s="389" t="s">
        <v>74</v>
      </c>
      <c r="K74" s="390" t="s">
        <v>74</v>
      </c>
      <c r="L74" s="391" t="s">
        <v>74</v>
      </c>
      <c r="M74" s="391" t="s">
        <v>74</v>
      </c>
      <c r="N74" s="391" t="s">
        <v>74</v>
      </c>
      <c r="O74" s="391" t="s">
        <v>74</v>
      </c>
      <c r="P74" s="392" t="s">
        <v>74</v>
      </c>
      <c r="Q74" s="298"/>
      <c r="R74" s="298"/>
      <c r="S74" s="293"/>
      <c r="T74" s="293"/>
      <c r="U74" s="293"/>
      <c r="V74" s="293"/>
    </row>
    <row r="75" spans="1:22" ht="13.5" thickBot="1" x14ac:dyDescent="0.25">
      <c r="A75" s="321" t="s">
        <v>55</v>
      </c>
      <c r="B75" s="393">
        <v>0.45</v>
      </c>
      <c r="C75" s="393">
        <v>0.45</v>
      </c>
      <c r="D75" s="393">
        <v>0.52</v>
      </c>
      <c r="E75" s="393">
        <v>0.56000000000000005</v>
      </c>
      <c r="F75" s="394" t="s">
        <v>80</v>
      </c>
      <c r="G75" s="394">
        <f>G63/G51</f>
        <v>0.63303082564506141</v>
      </c>
      <c r="H75" s="393">
        <f>H63/H51</f>
        <v>0.66829313125067891</v>
      </c>
      <c r="I75" s="393">
        <f>I63/I51</f>
        <v>0.70068829891838746</v>
      </c>
      <c r="J75" s="395">
        <f>J63/J51</f>
        <v>0.71869615694626232</v>
      </c>
      <c r="K75" s="393">
        <v>0.76407622909870987</v>
      </c>
      <c r="L75" s="396">
        <v>0.77189672947421528</v>
      </c>
      <c r="M75" s="396">
        <f>M63/M51</f>
        <v>0.75987349363184653</v>
      </c>
      <c r="N75" s="396">
        <f>N63/N51</f>
        <v>0.74498133256749</v>
      </c>
      <c r="O75" s="396">
        <f>O63/O51</f>
        <v>0.75164463619117561</v>
      </c>
      <c r="P75" s="397">
        <f>P63/P51</f>
        <v>0.75718694956611665</v>
      </c>
      <c r="Q75" s="298"/>
      <c r="R75" s="298"/>
      <c r="S75" s="293"/>
      <c r="T75" s="293"/>
      <c r="U75" s="293"/>
      <c r="V75" s="293"/>
    </row>
    <row r="76" spans="1:22" ht="13.5" thickBot="1" x14ac:dyDescent="0.25">
      <c r="A76" s="328" t="s">
        <v>94</v>
      </c>
      <c r="B76" s="329"/>
      <c r="C76" s="329"/>
      <c r="D76" s="329"/>
      <c r="E76" s="329"/>
      <c r="F76" s="329"/>
      <c r="G76" s="329"/>
      <c r="H76" s="329"/>
      <c r="I76" s="329"/>
      <c r="J76" s="330"/>
      <c r="K76" s="329"/>
      <c r="L76" s="329"/>
      <c r="M76" s="329"/>
      <c r="N76" s="329"/>
      <c r="O76" s="329"/>
      <c r="P76" s="336"/>
      <c r="Q76" s="298"/>
      <c r="R76" s="298"/>
      <c r="S76" s="293"/>
      <c r="T76" s="293"/>
      <c r="U76" s="293"/>
      <c r="V76" s="293"/>
    </row>
    <row r="77" spans="1:22" x14ac:dyDescent="0.2">
      <c r="A77" s="373" t="s">
        <v>79</v>
      </c>
      <c r="B77" s="374">
        <v>0.13139350714631209</v>
      </c>
      <c r="C77" s="374">
        <v>9.9386384500169109E-2</v>
      </c>
      <c r="D77" s="374">
        <v>0.12978095238095239</v>
      </c>
      <c r="E77" s="374">
        <v>0.11692451859473761</v>
      </c>
      <c r="F77" s="375" t="s">
        <v>80</v>
      </c>
      <c r="G77" s="375">
        <v>0.12187675005561821</v>
      </c>
      <c r="H77" s="398">
        <f t="shared" ref="H77:H87" si="21">+H17/$H$27</f>
        <v>0.10890983243466174</v>
      </c>
      <c r="I77" s="398">
        <v>0.10744653065962448</v>
      </c>
      <c r="J77" s="399">
        <v>0.10390326975476839</v>
      </c>
      <c r="K77" s="377">
        <v>0.10622233086178332</v>
      </c>
      <c r="L77" s="378">
        <v>0.10808211703723912</v>
      </c>
      <c r="M77" s="378">
        <f>+M17/$M$27</f>
        <v>0.11444471006985948</v>
      </c>
      <c r="N77" s="378">
        <f>+N17/N$27</f>
        <v>0.11224292006710647</v>
      </c>
      <c r="O77" s="378">
        <f>+O17/O$27</f>
        <v>0.11495597430771194</v>
      </c>
      <c r="P77" s="379">
        <f>+P17/P$27</f>
        <v>0.12022464378021258</v>
      </c>
      <c r="Q77" s="298"/>
      <c r="R77" s="298"/>
      <c r="S77" s="293"/>
      <c r="T77" s="293"/>
      <c r="U77" s="293"/>
      <c r="V77" s="293"/>
    </row>
    <row r="78" spans="1:22" x14ac:dyDescent="0.2">
      <c r="A78" s="380" t="s">
        <v>81</v>
      </c>
      <c r="B78" s="381">
        <v>0.25958136932254666</v>
      </c>
      <c r="C78" s="381">
        <v>0.19950717495289172</v>
      </c>
      <c r="D78" s="381">
        <v>0.25726666666666664</v>
      </c>
      <c r="E78" s="381">
        <v>0.25844296633838015</v>
      </c>
      <c r="F78" s="382" t="s">
        <v>80</v>
      </c>
      <c r="G78" s="382">
        <v>0.16439207383029159</v>
      </c>
      <c r="H78" s="400">
        <f t="shared" si="21"/>
        <v>0.24613927627659737</v>
      </c>
      <c r="I78" s="400">
        <v>0.24324559621579267</v>
      </c>
      <c r="J78" s="401">
        <v>0.23387602179836511</v>
      </c>
      <c r="K78" s="384">
        <v>0.23815149786794862</v>
      </c>
      <c r="L78" s="385">
        <v>0.23383576592552174</v>
      </c>
      <c r="M78" s="385">
        <f t="shared" ref="M78:M87" si="22">+M18/$M$27</f>
        <v>0.23766169947140542</v>
      </c>
      <c r="N78" s="385">
        <f t="shared" ref="N78:O87" si="23">+N18/N$27</f>
        <v>0.23796728893879543</v>
      </c>
      <c r="O78" s="385">
        <f t="shared" si="23"/>
        <v>0.2450905327037872</v>
      </c>
      <c r="P78" s="386">
        <f t="shared" ref="P78" si="24">+P18/P$27</f>
        <v>0.25002048310330188</v>
      </c>
      <c r="Q78" s="298"/>
      <c r="R78" s="298"/>
      <c r="S78" s="293"/>
      <c r="T78" s="293"/>
      <c r="U78" s="293"/>
      <c r="V78" s="293"/>
    </row>
    <row r="79" spans="1:22" x14ac:dyDescent="0.2">
      <c r="A79" s="380" t="s">
        <v>82</v>
      </c>
      <c r="B79" s="381">
        <v>4.7107806409393112E-2</v>
      </c>
      <c r="C79" s="381">
        <v>3.8082813934386624E-2</v>
      </c>
      <c r="D79" s="381">
        <v>4.2638095238095239E-2</v>
      </c>
      <c r="E79" s="381">
        <v>5.0538365427017493E-2</v>
      </c>
      <c r="F79" s="382" t="s">
        <v>80</v>
      </c>
      <c r="G79" s="382">
        <v>4.4717037582564269E-2</v>
      </c>
      <c r="H79" s="400">
        <f t="shared" si="21"/>
        <v>4.7672873356041978E-2</v>
      </c>
      <c r="I79" s="400">
        <v>4.8028091354943556E-2</v>
      </c>
      <c r="J79" s="401">
        <v>4.5156675749318802E-2</v>
      </c>
      <c r="K79" s="384">
        <v>4.6681061408511908E-2</v>
      </c>
      <c r="L79" s="385">
        <v>5.1664165870958942E-2</v>
      </c>
      <c r="M79" s="385">
        <f t="shared" si="22"/>
        <v>5.3350864610725954E-2</v>
      </c>
      <c r="N79" s="385">
        <f t="shared" si="23"/>
        <v>5.1840414937204655E-2</v>
      </c>
      <c r="O79" s="385">
        <f t="shared" si="23"/>
        <v>6.2054248727437721E-2</v>
      </c>
      <c r="P79" s="386">
        <f t="shared" ref="P79" si="25">+P19/P$27</f>
        <v>6.1158822258802148E-2</v>
      </c>
      <c r="Q79" s="298"/>
      <c r="R79" s="298"/>
      <c r="S79" s="293"/>
      <c r="T79" s="293"/>
      <c r="U79" s="293"/>
      <c r="V79" s="293"/>
    </row>
    <row r="80" spans="1:22" x14ac:dyDescent="0.2">
      <c r="A80" s="380" t="s">
        <v>83</v>
      </c>
      <c r="B80" s="381">
        <v>6.660723261791178E-2</v>
      </c>
      <c r="C80" s="381">
        <v>6.982654490989032E-2</v>
      </c>
      <c r="D80" s="381">
        <v>8.3838095238095239E-2</v>
      </c>
      <c r="E80" s="381">
        <v>8.0855872409231228E-2</v>
      </c>
      <c r="F80" s="382" t="s">
        <v>80</v>
      </c>
      <c r="G80" s="382">
        <v>9.5617285371261115E-2</v>
      </c>
      <c r="H80" s="400">
        <f t="shared" si="21"/>
        <v>9.5727618494814176E-2</v>
      </c>
      <c r="I80" s="400">
        <v>9.4271453031138458E-2</v>
      </c>
      <c r="J80" s="401">
        <v>8.5865122615803813E-2</v>
      </c>
      <c r="K80" s="384">
        <v>8.1615470273500093E-2</v>
      </c>
      <c r="L80" s="385">
        <v>8.7873414268176242E-2</v>
      </c>
      <c r="M80" s="385">
        <f t="shared" si="22"/>
        <v>9.401147501792971E-2</v>
      </c>
      <c r="N80" s="385">
        <f t="shared" si="23"/>
        <v>9.7685361566174064E-2</v>
      </c>
      <c r="O80" s="385">
        <f t="shared" si="23"/>
        <v>0.10830603882201142</v>
      </c>
      <c r="P80" s="386">
        <f t="shared" ref="P80" si="26">+P20/P$27</f>
        <v>0.11821357545602837</v>
      </c>
      <c r="Q80" s="293"/>
      <c r="R80" s="293"/>
      <c r="S80" s="293"/>
      <c r="T80" s="293"/>
      <c r="U80" s="293"/>
      <c r="V80" s="293"/>
    </row>
    <row r="81" spans="1:22" x14ac:dyDescent="0.2">
      <c r="A81" s="380" t="s">
        <v>84</v>
      </c>
      <c r="B81" s="381">
        <v>0.24490937888257666</v>
      </c>
      <c r="C81" s="381">
        <v>0.2778856839155433</v>
      </c>
      <c r="D81" s="381">
        <v>0.24436190476190475</v>
      </c>
      <c r="E81" s="381">
        <v>0.21249816257533441</v>
      </c>
      <c r="F81" s="382" t="s">
        <v>80</v>
      </c>
      <c r="G81" s="382">
        <v>0.25032795562817889</v>
      </c>
      <c r="H81" s="400">
        <f t="shared" si="21"/>
        <v>0.26070386606992835</v>
      </c>
      <c r="I81" s="400">
        <v>0.26350880756841466</v>
      </c>
      <c r="J81" s="401">
        <v>0.27287465940054495</v>
      </c>
      <c r="K81" s="384">
        <v>0.27529943779027133</v>
      </c>
      <c r="L81" s="385">
        <v>0.27842040649297506</v>
      </c>
      <c r="M81" s="385">
        <f t="shared" si="22"/>
        <v>0.27043987568730576</v>
      </c>
      <c r="N81" s="385">
        <f t="shared" si="23"/>
        <v>0.26464946227934738</v>
      </c>
      <c r="O81" s="385">
        <f t="shared" si="23"/>
        <v>0.26153813433153261</v>
      </c>
      <c r="P81" s="386">
        <f t="shared" ref="P81" si="27">+P21/P$27</f>
        <v>0.26345739886933267</v>
      </c>
      <c r="Q81" s="293"/>
      <c r="R81" s="293"/>
      <c r="S81" s="293"/>
      <c r="T81" s="293"/>
      <c r="U81" s="293"/>
      <c r="V81" s="293"/>
    </row>
    <row r="82" spans="1:22" x14ac:dyDescent="0.2">
      <c r="A82" s="380" t="s">
        <v>85</v>
      </c>
      <c r="B82" s="381">
        <v>0.25109304906154267</v>
      </c>
      <c r="C82" s="381">
        <v>0.23523215925013288</v>
      </c>
      <c r="D82" s="381">
        <v>0.25666666666666665</v>
      </c>
      <c r="E82" s="381">
        <v>0.2380199911803616</v>
      </c>
      <c r="F82" s="382" t="s">
        <v>80</v>
      </c>
      <c r="G82" s="382">
        <v>0.23272191664173436</v>
      </c>
      <c r="H82" s="400">
        <f t="shared" si="21"/>
        <v>0.25439534421922494</v>
      </c>
      <c r="I82" s="400">
        <v>0.26889201659943701</v>
      </c>
      <c r="J82" s="401">
        <v>0.27183923705722068</v>
      </c>
      <c r="K82" s="384">
        <v>0.28543686683505798</v>
      </c>
      <c r="L82" s="385">
        <v>0.29279088800982128</v>
      </c>
      <c r="M82" s="385">
        <f t="shared" si="22"/>
        <v>0.28647701012032833</v>
      </c>
      <c r="N82" s="385">
        <f t="shared" si="23"/>
        <v>0.27942758984847571</v>
      </c>
      <c r="O82" s="385">
        <f t="shared" si="23"/>
        <v>0.26791866944574416</v>
      </c>
      <c r="P82" s="386">
        <f t="shared" ref="P82" si="28">+P22/P$27</f>
        <v>0.25151016334343834</v>
      </c>
      <c r="Q82" s="293"/>
      <c r="R82" s="293"/>
      <c r="S82" s="293"/>
      <c r="T82" s="293"/>
      <c r="U82" s="293"/>
      <c r="V82" s="293"/>
    </row>
    <row r="83" spans="1:22" x14ac:dyDescent="0.2">
      <c r="A83" s="380" t="s">
        <v>86</v>
      </c>
      <c r="B83" s="381">
        <v>9.376037329640835E-2</v>
      </c>
      <c r="C83" s="381">
        <v>0.11508914335410929</v>
      </c>
      <c r="D83" s="381">
        <v>9.4523809523809524E-2</v>
      </c>
      <c r="E83" s="381">
        <v>9.0787152726738207E-2</v>
      </c>
      <c r="F83" s="382" t="s">
        <v>80</v>
      </c>
      <c r="G83" s="382">
        <v>0.10556719062852409</v>
      </c>
      <c r="H83" s="400">
        <f t="shared" si="21"/>
        <v>0.10180701727587944</v>
      </c>
      <c r="I83" s="400">
        <v>8.8880989001421981E-2</v>
      </c>
      <c r="J83" s="401">
        <v>8.9216621253406E-2</v>
      </c>
      <c r="K83" s="384">
        <v>8.3856161221108672E-2</v>
      </c>
      <c r="L83" s="385">
        <v>8.2553539762651756E-2</v>
      </c>
      <c r="M83" s="385">
        <f t="shared" si="22"/>
        <v>7.487980449969453E-2</v>
      </c>
      <c r="N83" s="385">
        <f t="shared" si="23"/>
        <v>7.1618108052107776E-2</v>
      </c>
      <c r="O83" s="385">
        <f t="shared" si="23"/>
        <v>6.5528095622952906E-2</v>
      </c>
      <c r="P83" s="386">
        <f t="shared" ref="P83" si="29">+P23/P$27</f>
        <v>6.6588706734099529E-2</v>
      </c>
      <c r="Q83" s="293"/>
      <c r="R83" s="293"/>
      <c r="S83" s="293"/>
      <c r="T83" s="293"/>
      <c r="U83" s="293"/>
      <c r="V83" s="293"/>
    </row>
    <row r="84" spans="1:22" x14ac:dyDescent="0.2">
      <c r="A84" s="380" t="s">
        <v>87</v>
      </c>
      <c r="B84" s="381">
        <v>0.28737943265774524</v>
      </c>
      <c r="C84" s="381">
        <v>0.28517176402377153</v>
      </c>
      <c r="D84" s="381">
        <v>0.25375238095238095</v>
      </c>
      <c r="E84" s="381">
        <v>0.27757974423048654</v>
      </c>
      <c r="F84" s="382" t="s">
        <v>80</v>
      </c>
      <c r="G84" s="382">
        <v>0.24800349819336723</v>
      </c>
      <c r="H84" s="400">
        <f t="shared" si="21"/>
        <v>0.23116990239357232</v>
      </c>
      <c r="I84" s="400">
        <v>0.21862213064801647</v>
      </c>
      <c r="J84" s="401">
        <v>0.2293732970027248</v>
      </c>
      <c r="K84" s="384">
        <v>0.19984247263641056</v>
      </c>
      <c r="L84" s="385">
        <v>0.19903151002591735</v>
      </c>
      <c r="M84" s="385">
        <f t="shared" si="22"/>
        <v>0.20822376284962946</v>
      </c>
      <c r="N84" s="385">
        <f t="shared" si="23"/>
        <v>0.22660463997112551</v>
      </c>
      <c r="O84" s="385">
        <f t="shared" si="23"/>
        <v>0.21913593375586654</v>
      </c>
      <c r="P84" s="386">
        <f t="shared" ref="P84" si="30">+P24/P$27</f>
        <v>0.21017153667965172</v>
      </c>
      <c r="Q84" s="293"/>
      <c r="R84" s="293"/>
      <c r="S84" s="293"/>
      <c r="T84" s="293"/>
      <c r="U84" s="293"/>
      <c r="V84" s="293"/>
    </row>
    <row r="85" spans="1:22" x14ac:dyDescent="0.2">
      <c r="A85" s="380" t="s">
        <v>88</v>
      </c>
      <c r="B85" s="381">
        <v>6.2377298722484091E-2</v>
      </c>
      <c r="C85" s="381">
        <v>5.6645890708798378E-2</v>
      </c>
      <c r="D85" s="381">
        <v>5.2400000000000002E-2</v>
      </c>
      <c r="E85" s="381">
        <v>4.6385785682787006E-2</v>
      </c>
      <c r="F85" s="382" t="s">
        <v>80</v>
      </c>
      <c r="G85" s="382">
        <v>4.5108282893374145E-2</v>
      </c>
      <c r="H85" s="400">
        <f t="shared" si="21"/>
        <v>4.6336322116486167E-2</v>
      </c>
      <c r="I85" s="400">
        <v>4.6961606546910818E-2</v>
      </c>
      <c r="J85" s="401">
        <v>4.6205722070844689E-2</v>
      </c>
      <c r="K85" s="384">
        <v>4.5384176647926343E-2</v>
      </c>
      <c r="L85" s="385">
        <v>4.7749283863047332E-2</v>
      </c>
      <c r="M85" s="385">
        <f t="shared" si="22"/>
        <v>4.7181714346428663E-2</v>
      </c>
      <c r="N85" s="385">
        <f t="shared" si="23"/>
        <v>4.6760642457540455E-2</v>
      </c>
      <c r="O85" s="385">
        <f t="shared" si="23"/>
        <v>4.682603825485275E-2</v>
      </c>
      <c r="P85" s="386">
        <f t="shared" ref="P85" si="31">+P25/P$27</f>
        <v>4.4556335982481363E-2</v>
      </c>
      <c r="Q85" s="293"/>
      <c r="R85" s="293"/>
      <c r="S85" s="293"/>
      <c r="T85" s="293"/>
      <c r="U85" s="293"/>
      <c r="V85" s="293"/>
    </row>
    <row r="86" spans="1:22" x14ac:dyDescent="0.2">
      <c r="A86" s="315" t="s">
        <v>89</v>
      </c>
      <c r="B86" s="387">
        <v>0</v>
      </c>
      <c r="C86" s="387">
        <v>0</v>
      </c>
      <c r="D86" s="387" t="s">
        <v>76</v>
      </c>
      <c r="E86" s="387" t="s">
        <v>76</v>
      </c>
      <c r="F86" s="388" t="s">
        <v>80</v>
      </c>
      <c r="G86" s="388">
        <v>0.14238260722806534</v>
      </c>
      <c r="H86" s="402" t="s">
        <v>76</v>
      </c>
      <c r="I86" s="402" t="s">
        <v>76</v>
      </c>
      <c r="J86" s="403" t="s">
        <v>76</v>
      </c>
      <c r="K86" s="390" t="s">
        <v>76</v>
      </c>
      <c r="L86" s="391" t="s">
        <v>76</v>
      </c>
      <c r="M86" s="391" t="s">
        <v>76</v>
      </c>
      <c r="N86" s="391" t="s">
        <v>76</v>
      </c>
      <c r="O86" s="391" t="s">
        <v>76</v>
      </c>
      <c r="P86" s="392" t="s">
        <v>76</v>
      </c>
      <c r="Q86" s="293"/>
      <c r="R86" s="293"/>
      <c r="S86" s="293"/>
      <c r="T86" s="293"/>
      <c r="U86" s="293"/>
      <c r="V86" s="293"/>
    </row>
    <row r="87" spans="1:22" ht="13.5" thickBot="1" x14ac:dyDescent="0.25">
      <c r="A87" s="321" t="s">
        <v>55</v>
      </c>
      <c r="B87" s="393">
        <v>1</v>
      </c>
      <c r="C87" s="393">
        <v>1</v>
      </c>
      <c r="D87" s="393">
        <v>1</v>
      </c>
      <c r="E87" s="393">
        <v>1</v>
      </c>
      <c r="F87" s="394" t="s">
        <v>80</v>
      </c>
      <c r="G87" s="394">
        <v>1</v>
      </c>
      <c r="H87" s="404">
        <f t="shared" si="21"/>
        <v>1</v>
      </c>
      <c r="I87" s="404">
        <v>1</v>
      </c>
      <c r="J87" s="405">
        <v>1</v>
      </c>
      <c r="K87" s="404">
        <v>1</v>
      </c>
      <c r="L87" s="396">
        <f>+L27/$L$27</f>
        <v>1</v>
      </c>
      <c r="M87" s="396">
        <f t="shared" si="22"/>
        <v>1</v>
      </c>
      <c r="N87" s="396">
        <f t="shared" si="23"/>
        <v>1</v>
      </c>
      <c r="O87" s="396">
        <f t="shared" si="23"/>
        <v>1</v>
      </c>
      <c r="P87" s="397">
        <f t="shared" ref="P87" si="32">+P27/P$27</f>
        <v>1</v>
      </c>
      <c r="Q87" s="293"/>
      <c r="R87" s="293"/>
      <c r="S87" s="293"/>
      <c r="T87" s="293"/>
      <c r="U87" s="293"/>
      <c r="V87" s="293"/>
    </row>
    <row r="88" spans="1:22" ht="13.5" thickBot="1" x14ac:dyDescent="0.25">
      <c r="A88" s="328" t="s">
        <v>95</v>
      </c>
      <c r="B88" s="329"/>
      <c r="C88" s="329"/>
      <c r="D88" s="329"/>
      <c r="E88" s="329"/>
      <c r="F88" s="329"/>
      <c r="G88" s="329"/>
      <c r="H88" s="406"/>
      <c r="I88" s="406"/>
      <c r="J88" s="407"/>
      <c r="K88" s="406"/>
      <c r="L88" s="406"/>
      <c r="M88" s="406"/>
      <c r="N88" s="406"/>
      <c r="O88" s="406"/>
      <c r="P88" s="336"/>
      <c r="Q88" s="293"/>
      <c r="R88" s="293"/>
      <c r="S88" s="293"/>
      <c r="T88" s="293"/>
      <c r="U88" s="293"/>
      <c r="V88" s="293"/>
    </row>
    <row r="89" spans="1:22" x14ac:dyDescent="0.2">
      <c r="A89" s="373" t="s">
        <v>79</v>
      </c>
      <c r="B89" s="374">
        <v>9.3260204619765849E-2</v>
      </c>
      <c r="C89" s="374">
        <v>0.10310965630114566</v>
      </c>
      <c r="D89" s="374">
        <v>0.11505962396663984</v>
      </c>
      <c r="E89" s="374">
        <v>0.11251371219935491</v>
      </c>
      <c r="F89" s="375" t="s">
        <v>80</v>
      </c>
      <c r="G89" s="375">
        <v>0.11754592464258791</v>
      </c>
      <c r="H89" s="398">
        <f t="shared" ref="H89:H99" si="33">H53/$H$63</f>
        <v>0.10799389893231315</v>
      </c>
      <c r="I89" s="398">
        <v>0.10316025820937412</v>
      </c>
      <c r="J89" s="399">
        <v>0.10558699454676407</v>
      </c>
      <c r="K89" s="377">
        <v>0.10946799611549667</v>
      </c>
      <c r="L89" s="378">
        <v>0.10861987307000094</v>
      </c>
      <c r="M89" s="378">
        <f>M53/$M$63</f>
        <v>0.11730883057583359</v>
      </c>
      <c r="N89" s="378">
        <f>N53/N$63</f>
        <v>0.10799818814390763</v>
      </c>
      <c r="O89" s="378">
        <f>O53/O$63</f>
        <v>0.11159055983554005</v>
      </c>
      <c r="P89" s="379">
        <f>P53/P$63</f>
        <v>0.11177625541541285</v>
      </c>
      <c r="Q89" s="293"/>
      <c r="R89" s="293"/>
      <c r="S89" s="293"/>
      <c r="T89" s="293"/>
      <c r="U89" s="293"/>
      <c r="V89" s="293"/>
    </row>
    <row r="90" spans="1:22" x14ac:dyDescent="0.2">
      <c r="A90" s="380" t="s">
        <v>81</v>
      </c>
      <c r="B90" s="381">
        <v>0.39390359666701824</v>
      </c>
      <c r="C90" s="381">
        <v>0.34150926704118195</v>
      </c>
      <c r="D90" s="381">
        <v>0.37411295632452995</v>
      </c>
      <c r="E90" s="381">
        <v>0.35049200189924196</v>
      </c>
      <c r="F90" s="382" t="s">
        <v>80</v>
      </c>
      <c r="G90" s="382">
        <v>0.20421091611230874</v>
      </c>
      <c r="H90" s="400">
        <f t="shared" si="33"/>
        <v>0.32158127672342662</v>
      </c>
      <c r="I90" s="400">
        <v>0.30980634296940779</v>
      </c>
      <c r="J90" s="401">
        <v>0.28998868196316491</v>
      </c>
      <c r="K90" s="384">
        <v>0.28195340519023487</v>
      </c>
      <c r="L90" s="385">
        <v>0.27444349720564554</v>
      </c>
      <c r="M90" s="385">
        <f t="shared" ref="M90:M99" si="34">M54/$M$63</f>
        <v>0.27949867057508199</v>
      </c>
      <c r="N90" s="385">
        <f t="shared" ref="N90:O99" si="35">N54/N$63</f>
        <v>0.28153159664999372</v>
      </c>
      <c r="O90" s="385">
        <f t="shared" si="35"/>
        <v>0.28595271776187908</v>
      </c>
      <c r="P90" s="386">
        <f t="shared" ref="P90" si="36">P54/P$63</f>
        <v>0.29266705081417932</v>
      </c>
      <c r="Q90" s="293"/>
      <c r="R90" s="293"/>
      <c r="S90" s="293"/>
      <c r="T90" s="293"/>
      <c r="U90" s="293"/>
      <c r="V90" s="293"/>
    </row>
    <row r="91" spans="1:22" x14ac:dyDescent="0.2">
      <c r="A91" s="380" t="s">
        <v>82</v>
      </c>
      <c r="B91" s="381">
        <v>4.577576205041662E-2</v>
      </c>
      <c r="C91" s="381">
        <v>5.0272039633741758E-2</v>
      </c>
      <c r="D91" s="381">
        <v>4.7680883751554611E-2</v>
      </c>
      <c r="E91" s="381">
        <v>5.35226026163695E-2</v>
      </c>
      <c r="F91" s="382" t="s">
        <v>80</v>
      </c>
      <c r="G91" s="382">
        <v>4.925079020803301E-2</v>
      </c>
      <c r="H91" s="400">
        <f t="shared" si="33"/>
        <v>4.9983747155752253E-2</v>
      </c>
      <c r="I91" s="400">
        <v>5.3359528487229864E-2</v>
      </c>
      <c r="J91" s="401">
        <v>4.8533799773639266E-2</v>
      </c>
      <c r="K91" s="384">
        <v>5.1344672749824523E-2</v>
      </c>
      <c r="L91" s="385">
        <v>5.2931704082599222E-2</v>
      </c>
      <c r="M91" s="385">
        <f t="shared" si="34"/>
        <v>5.1448274566175296E-2</v>
      </c>
      <c r="N91" s="385">
        <f t="shared" si="35"/>
        <v>5.2447451354555183E-2</v>
      </c>
      <c r="O91" s="385">
        <f t="shared" si="35"/>
        <v>6.2690182269669548E-2</v>
      </c>
      <c r="P91" s="386">
        <f t="shared" ref="P91" si="37">P55/P$63</f>
        <v>5.9201400004268302E-2</v>
      </c>
      <c r="Q91" s="293"/>
      <c r="R91" s="293"/>
      <c r="S91" s="293"/>
      <c r="T91" s="293"/>
      <c r="U91" s="293"/>
      <c r="V91" s="293"/>
    </row>
    <row r="92" spans="1:22" x14ac:dyDescent="0.2">
      <c r="A92" s="380" t="s">
        <v>83</v>
      </c>
      <c r="B92" s="381">
        <v>5.3369897690117074E-2</v>
      </c>
      <c r="C92" s="381">
        <v>5.7327376476312648E-2</v>
      </c>
      <c r="D92" s="381">
        <v>5.3332357890116325E-2</v>
      </c>
      <c r="E92" s="381">
        <v>5.478330631825401E-2</v>
      </c>
      <c r="F92" s="382" t="s">
        <v>80</v>
      </c>
      <c r="G92" s="382">
        <v>5.8614259452739612E-2</v>
      </c>
      <c r="H92" s="400">
        <f t="shared" si="33"/>
        <v>5.7597579576425875E-2</v>
      </c>
      <c r="I92" s="400">
        <v>5.8310412573673871E-2</v>
      </c>
      <c r="J92" s="401">
        <v>5.186747607778578E-2</v>
      </c>
      <c r="K92" s="384">
        <v>5.0815841850715845E-2</v>
      </c>
      <c r="L92" s="385">
        <v>5.5773420479302831E-2</v>
      </c>
      <c r="M92" s="385">
        <f t="shared" si="34"/>
        <v>5.9189943346768512E-2</v>
      </c>
      <c r="N92" s="385">
        <f t="shared" si="35"/>
        <v>6.3492063492063489E-2</v>
      </c>
      <c r="O92" s="385">
        <f t="shared" si="35"/>
        <v>6.4318498692258377E-2</v>
      </c>
      <c r="P92" s="386">
        <f t="shared" ref="P92" si="38">P56/P$63</f>
        <v>6.9146552276074011E-2</v>
      </c>
      <c r="Q92" s="293"/>
      <c r="R92" s="293"/>
      <c r="S92" s="293"/>
      <c r="T92" s="293"/>
      <c r="U92" s="293"/>
      <c r="V92" s="293"/>
    </row>
    <row r="93" spans="1:22" x14ac:dyDescent="0.2">
      <c r="A93" s="380" t="s">
        <v>84</v>
      </c>
      <c r="B93" s="381">
        <v>0.11209787997046725</v>
      </c>
      <c r="C93" s="381">
        <v>0.12535940195514664</v>
      </c>
      <c r="D93" s="381">
        <v>0.12749652498353939</v>
      </c>
      <c r="E93" s="381">
        <v>0.11824418357155722</v>
      </c>
      <c r="F93" s="382" t="s">
        <v>80</v>
      </c>
      <c r="G93" s="382">
        <v>0.15521140544615344</v>
      </c>
      <c r="H93" s="400">
        <f t="shared" si="33"/>
        <v>0.17092991273472857</v>
      </c>
      <c r="I93" s="400">
        <v>0.22071362488435475</v>
      </c>
      <c r="J93" s="401">
        <v>0.18318757073773023</v>
      </c>
      <c r="K93" s="384">
        <v>0.19589819524436794</v>
      </c>
      <c r="L93" s="385">
        <v>0.19190110826939472</v>
      </c>
      <c r="M93" s="385">
        <f t="shared" si="34"/>
        <v>0.18393979537191013</v>
      </c>
      <c r="N93" s="385">
        <f t="shared" si="35"/>
        <v>0.17711857056119351</v>
      </c>
      <c r="O93" s="385">
        <f t="shared" si="35"/>
        <v>0.17719135771058711</v>
      </c>
      <c r="P93" s="386">
        <f t="shared" ref="P93" si="39">P57/P$63</f>
        <v>0.17200204878673411</v>
      </c>
      <c r="Q93" s="293"/>
      <c r="R93" s="293"/>
      <c r="S93" s="293"/>
      <c r="T93" s="293"/>
      <c r="U93" s="293"/>
      <c r="V93" s="293"/>
    </row>
    <row r="94" spans="1:22" x14ac:dyDescent="0.2">
      <c r="A94" s="380" t="s">
        <v>85</v>
      </c>
      <c r="B94" s="381">
        <v>0.17896846324227403</v>
      </c>
      <c r="C94" s="381">
        <v>0.21727783429911091</v>
      </c>
      <c r="D94" s="381">
        <v>0.21428048869705171</v>
      </c>
      <c r="E94" s="381">
        <v>0.21235489627846815</v>
      </c>
      <c r="F94" s="382" t="s">
        <v>80</v>
      </c>
      <c r="G94" s="382">
        <v>0.20177747212780872</v>
      </c>
      <c r="H94" s="400">
        <f t="shared" si="33"/>
        <v>0.22071362488435475</v>
      </c>
      <c r="I94" s="400">
        <v>0.17092991273472857</v>
      </c>
      <c r="J94" s="401">
        <v>0.2582467332030044</v>
      </c>
      <c r="K94" s="384">
        <v>0.26492505023893542</v>
      </c>
      <c r="L94" s="385">
        <v>0.27200909349246943</v>
      </c>
      <c r="M94" s="385">
        <f t="shared" si="34"/>
        <v>0.25815271005383467</v>
      </c>
      <c r="N94" s="385">
        <f t="shared" si="35"/>
        <v>0.25795819238442191</v>
      </c>
      <c r="O94" s="385">
        <f t="shared" si="35"/>
        <v>0.24639480567061195</v>
      </c>
      <c r="P94" s="386">
        <f t="shared" ref="P94" si="40">P58/P$63</f>
        <v>0.23970804789038991</v>
      </c>
      <c r="Q94" s="293"/>
      <c r="R94" s="293"/>
      <c r="S94" s="293"/>
      <c r="T94" s="293"/>
      <c r="U94" s="293"/>
      <c r="V94" s="293"/>
    </row>
    <row r="95" spans="1:22" x14ac:dyDescent="0.2">
      <c r="A95" s="380" t="s">
        <v>86</v>
      </c>
      <c r="B95" s="381">
        <v>3.8266005695601728E-2</v>
      </c>
      <c r="C95" s="381">
        <v>4.1580041580041582E-2</v>
      </c>
      <c r="D95" s="381">
        <v>3.7914258541224669E-2</v>
      </c>
      <c r="E95" s="381">
        <v>3.965486189563993E-2</v>
      </c>
      <c r="F95" s="382" t="s">
        <v>80</v>
      </c>
      <c r="G95" s="382">
        <v>3.2520862814595375E-2</v>
      </c>
      <c r="H95" s="400">
        <f t="shared" si="33"/>
        <v>4.033205811016928E-2</v>
      </c>
      <c r="I95" s="400">
        <v>3.4689868088689305E-2</v>
      </c>
      <c r="J95" s="401">
        <v>3.862537298075934E-2</v>
      </c>
      <c r="K95" s="384">
        <v>3.8056594521311889E-2</v>
      </c>
      <c r="L95" s="385">
        <v>3.7794828076157999E-2</v>
      </c>
      <c r="M95" s="385">
        <f t="shared" si="34"/>
        <v>3.5044204552928025E-2</v>
      </c>
      <c r="N95" s="385">
        <f t="shared" si="35"/>
        <v>3.1958057458968209E-2</v>
      </c>
      <c r="O95" s="385">
        <f t="shared" si="35"/>
        <v>3.1294206246628875E-2</v>
      </c>
      <c r="P95" s="386">
        <f t="shared" ref="P95" si="41">P59/P$63</f>
        <v>3.5437608041487934E-2</v>
      </c>
      <c r="Q95" s="293"/>
      <c r="R95" s="293"/>
      <c r="S95" s="293"/>
      <c r="T95" s="293"/>
      <c r="U95" s="293"/>
      <c r="V95" s="293"/>
    </row>
    <row r="96" spans="1:22" x14ac:dyDescent="0.2">
      <c r="A96" s="380" t="s">
        <v>87</v>
      </c>
      <c r="B96" s="381">
        <v>0.18822908975846431</v>
      </c>
      <c r="C96" s="381">
        <v>0.17720175166983679</v>
      </c>
      <c r="D96" s="381">
        <v>0.16312458848489284</v>
      </c>
      <c r="E96" s="381">
        <v>0.1908083239189875</v>
      </c>
      <c r="F96" s="382" t="s">
        <v>80</v>
      </c>
      <c r="G96" s="382">
        <v>0.16801343684287093</v>
      </c>
      <c r="H96" s="400">
        <f t="shared" si="33"/>
        <v>0.16752931763058534</v>
      </c>
      <c r="I96" s="400">
        <v>0.15108616334549538</v>
      </c>
      <c r="J96" s="401">
        <v>0.15421339643996296</v>
      </c>
      <c r="K96" s="384">
        <v>0.1376402603771045</v>
      </c>
      <c r="L96" s="385">
        <v>0.13579615421047647</v>
      </c>
      <c r="M96" s="385">
        <f t="shared" si="34"/>
        <v>0.14077811287428244</v>
      </c>
      <c r="N96" s="385">
        <f t="shared" si="35"/>
        <v>0.13615905783483198</v>
      </c>
      <c r="O96" s="385">
        <f t="shared" si="35"/>
        <v>0.13047903033757036</v>
      </c>
      <c r="P96" s="386">
        <f t="shared" ref="P96" si="42">P60/P$63</f>
        <v>0.12646989777407858</v>
      </c>
      <c r="Q96" s="293"/>
      <c r="R96" s="293"/>
      <c r="S96" s="293"/>
      <c r="T96" s="293"/>
      <c r="U96" s="293"/>
      <c r="V96" s="293"/>
    </row>
    <row r="97" spans="1:22" x14ac:dyDescent="0.2">
      <c r="A97" s="380" t="s">
        <v>88</v>
      </c>
      <c r="B97" s="381">
        <v>3.9827022465984602E-2</v>
      </c>
      <c r="C97" s="381">
        <v>2.1873755916309107E-2</v>
      </c>
      <c r="D97" s="381">
        <v>1.8838247128539029E-2</v>
      </c>
      <c r="E97" s="381">
        <v>1.6683858080783275E-2</v>
      </c>
      <c r="F97" s="382" t="s">
        <v>80</v>
      </c>
      <c r="G97" s="382">
        <v>2.2377104466163224E-2</v>
      </c>
      <c r="H97" s="400">
        <f t="shared" si="33"/>
        <v>2.3554121971344984E-2</v>
      </c>
      <c r="I97" s="400">
        <v>2.4451305079988772E-2</v>
      </c>
      <c r="J97" s="401">
        <v>2.4909970161539254E-2</v>
      </c>
      <c r="K97" s="384">
        <v>2.3912771746968837E-2</v>
      </c>
      <c r="L97" s="385">
        <v>2.4950269963057686E-2</v>
      </c>
      <c r="M97" s="385">
        <f t="shared" si="34"/>
        <v>2.4408805208715016E-2</v>
      </c>
      <c r="N97" s="385">
        <f t="shared" si="35"/>
        <v>2.4855196075596803E-2</v>
      </c>
      <c r="O97" s="385">
        <f t="shared" si="35"/>
        <v>2.505571895258546E-2</v>
      </c>
      <c r="P97" s="386">
        <f t="shared" ref="P97" si="43">P61/P$63</f>
        <v>2.3945194954862668E-2</v>
      </c>
      <c r="Q97" s="293"/>
      <c r="R97" s="293"/>
      <c r="S97" s="293"/>
      <c r="T97" s="293"/>
      <c r="U97" s="293"/>
      <c r="V97" s="293"/>
    </row>
    <row r="98" spans="1:22" x14ac:dyDescent="0.2">
      <c r="A98" s="315" t="s">
        <v>89</v>
      </c>
      <c r="B98" s="387">
        <v>0</v>
      </c>
      <c r="C98" s="387">
        <v>0</v>
      </c>
      <c r="D98" s="387" t="s">
        <v>76</v>
      </c>
      <c r="E98" s="387" t="s">
        <v>76</v>
      </c>
      <c r="F98" s="388" t="s">
        <v>80</v>
      </c>
      <c r="G98" s="388">
        <v>0.18627749196566729</v>
      </c>
      <c r="H98" s="402" t="s">
        <v>76</v>
      </c>
      <c r="I98" s="402" t="s">
        <v>76</v>
      </c>
      <c r="J98" s="403" t="s">
        <v>76</v>
      </c>
      <c r="K98" s="390" t="s">
        <v>76</v>
      </c>
      <c r="L98" s="391" t="s">
        <v>76</v>
      </c>
      <c r="M98" s="391" t="s">
        <v>76</v>
      </c>
      <c r="N98" s="391" t="s">
        <v>76</v>
      </c>
      <c r="O98" s="391" t="s">
        <v>76</v>
      </c>
      <c r="P98" s="392" t="s">
        <v>76</v>
      </c>
      <c r="Q98" s="293"/>
      <c r="R98" s="293"/>
      <c r="S98" s="293"/>
      <c r="T98" s="293"/>
      <c r="U98" s="293"/>
      <c r="V98" s="293"/>
    </row>
    <row r="99" spans="1:22" ht="13.5" thickBot="1" x14ac:dyDescent="0.25">
      <c r="A99" s="408" t="s">
        <v>55</v>
      </c>
      <c r="B99" s="409">
        <v>1</v>
      </c>
      <c r="C99" s="409">
        <v>1</v>
      </c>
      <c r="D99" s="409">
        <v>1</v>
      </c>
      <c r="E99" s="409">
        <v>1</v>
      </c>
      <c r="F99" s="410" t="s">
        <v>21</v>
      </c>
      <c r="G99" s="410">
        <v>1</v>
      </c>
      <c r="H99" s="411">
        <f t="shared" si="33"/>
        <v>1</v>
      </c>
      <c r="I99" s="411">
        <v>1</v>
      </c>
      <c r="J99" s="412">
        <v>1</v>
      </c>
      <c r="K99" s="411">
        <v>1</v>
      </c>
      <c r="L99" s="413">
        <f>L63/$L$63</f>
        <v>1</v>
      </c>
      <c r="M99" s="413">
        <f t="shared" si="34"/>
        <v>1</v>
      </c>
      <c r="N99" s="413">
        <f t="shared" si="35"/>
        <v>1</v>
      </c>
      <c r="O99" s="413">
        <f t="shared" si="35"/>
        <v>1</v>
      </c>
      <c r="P99" s="414">
        <f t="shared" ref="P99" si="44">P63/P$63</f>
        <v>1</v>
      </c>
      <c r="Q99" s="293"/>
      <c r="R99" s="293"/>
      <c r="S99" s="293"/>
      <c r="T99" s="293"/>
      <c r="U99" s="293"/>
      <c r="V99" s="293"/>
    </row>
    <row r="100" spans="1:22" ht="5.0999999999999996" customHeight="1" thickTop="1" x14ac:dyDescent="0.2">
      <c r="A100" s="85"/>
      <c r="B100" s="415"/>
      <c r="C100" s="416"/>
      <c r="D100" s="416"/>
      <c r="E100" s="416"/>
      <c r="F100" s="416"/>
      <c r="G100" s="416"/>
      <c r="H100" s="416"/>
      <c r="I100" s="416"/>
      <c r="J100" s="416"/>
      <c r="K100" s="416"/>
      <c r="L100" s="416"/>
      <c r="M100" s="416"/>
      <c r="N100" s="416"/>
      <c r="O100" s="416"/>
      <c r="Q100" s="293"/>
      <c r="R100" s="293"/>
      <c r="S100" s="293"/>
      <c r="T100" s="293"/>
      <c r="U100" s="293"/>
      <c r="V100" s="293"/>
    </row>
    <row r="101" spans="1:22" x14ac:dyDescent="0.2">
      <c r="A101" s="417" t="s">
        <v>96</v>
      </c>
      <c r="B101" s="415"/>
      <c r="C101" s="416"/>
      <c r="D101" s="416"/>
      <c r="E101" s="416"/>
      <c r="F101" s="416"/>
      <c r="G101" s="416"/>
      <c r="H101" s="416"/>
      <c r="I101" s="416"/>
      <c r="J101" s="416"/>
      <c r="K101" s="416"/>
      <c r="L101" s="416"/>
      <c r="M101" s="416"/>
      <c r="N101" s="416"/>
      <c r="O101" s="416"/>
      <c r="Q101" s="293"/>
      <c r="R101" s="293"/>
      <c r="S101" s="293"/>
      <c r="T101" s="293"/>
      <c r="U101" s="293"/>
      <c r="V101" s="293"/>
    </row>
    <row r="102" spans="1:22" x14ac:dyDescent="0.2">
      <c r="Q102" s="293"/>
      <c r="R102" s="293"/>
      <c r="S102" s="293"/>
      <c r="T102" s="293"/>
      <c r="U102" s="293"/>
      <c r="V102" s="293"/>
    </row>
    <row r="103" spans="1:22" x14ac:dyDescent="0.2">
      <c r="Q103" s="293"/>
      <c r="R103" s="293"/>
      <c r="S103" s="293"/>
      <c r="T103" s="293"/>
      <c r="U103" s="293"/>
      <c r="V103" s="293"/>
    </row>
    <row r="104" spans="1:22" x14ac:dyDescent="0.2">
      <c r="Q104" s="293"/>
      <c r="R104" s="293"/>
      <c r="S104" s="293"/>
      <c r="T104" s="293"/>
      <c r="U104" s="293"/>
      <c r="V104" s="293"/>
    </row>
    <row r="105" spans="1:22" ht="5.0999999999999996" customHeight="1" x14ac:dyDescent="0.2">
      <c r="Q105" s="293"/>
      <c r="R105" s="293"/>
      <c r="S105" s="293"/>
      <c r="T105" s="293"/>
      <c r="U105" s="293"/>
      <c r="V105" s="293"/>
    </row>
    <row r="106" spans="1:22" x14ac:dyDescent="0.2">
      <c r="Q106" s="293"/>
      <c r="R106" s="293"/>
      <c r="S106" s="293"/>
      <c r="T106" s="293"/>
      <c r="U106" s="293"/>
      <c r="V106" s="293"/>
    </row>
    <row r="107" spans="1:22" x14ac:dyDescent="0.2">
      <c r="Q107" s="293"/>
      <c r="R107" s="293"/>
      <c r="S107" s="293"/>
      <c r="T107" s="293"/>
      <c r="U107" s="293"/>
      <c r="V107" s="293"/>
    </row>
    <row r="108" spans="1:22" x14ac:dyDescent="0.2">
      <c r="Q108" s="293"/>
      <c r="R108" s="293"/>
      <c r="S108" s="293"/>
      <c r="T108" s="293"/>
      <c r="U108" s="293"/>
      <c r="V108" s="293"/>
    </row>
    <row r="109" spans="1:22" x14ac:dyDescent="0.2">
      <c r="Q109" s="293"/>
      <c r="R109" s="293"/>
      <c r="S109" s="293"/>
      <c r="T109" s="293"/>
      <c r="U109" s="293"/>
      <c r="V109" s="293"/>
    </row>
    <row r="110" spans="1:22" x14ac:dyDescent="0.2">
      <c r="Q110" s="293"/>
      <c r="R110" s="293"/>
      <c r="S110" s="293"/>
      <c r="T110" s="293"/>
      <c r="U110" s="293"/>
      <c r="V110" s="293"/>
    </row>
    <row r="111" spans="1:22" x14ac:dyDescent="0.2">
      <c r="Q111" s="293"/>
      <c r="R111" s="293"/>
      <c r="S111" s="293"/>
      <c r="T111" s="293"/>
      <c r="U111" s="293"/>
      <c r="V111" s="293"/>
    </row>
    <row r="112" spans="1:22" x14ac:dyDescent="0.2">
      <c r="Q112" s="293"/>
      <c r="R112" s="293"/>
      <c r="S112" s="293"/>
      <c r="T112" s="293"/>
      <c r="U112" s="293"/>
      <c r="V112" s="293"/>
    </row>
    <row r="113" spans="17:22" x14ac:dyDescent="0.2">
      <c r="Q113" s="293"/>
      <c r="R113" s="293"/>
      <c r="S113" s="293"/>
      <c r="T113" s="293"/>
      <c r="U113" s="293"/>
      <c r="V113" s="293"/>
    </row>
    <row r="114" spans="17:22" x14ac:dyDescent="0.2">
      <c r="Q114" s="293"/>
      <c r="R114" s="293"/>
      <c r="S114" s="293"/>
      <c r="T114" s="293"/>
      <c r="U114" s="293"/>
      <c r="V114" s="293"/>
    </row>
    <row r="115" spans="17:22" x14ac:dyDescent="0.2">
      <c r="Q115" s="293"/>
      <c r="R115" s="293"/>
      <c r="S115" s="293"/>
      <c r="T115" s="293"/>
      <c r="U115" s="293"/>
      <c r="V115" s="293"/>
    </row>
    <row r="116" spans="17:22" x14ac:dyDescent="0.2">
      <c r="Q116" s="293"/>
      <c r="R116" s="293"/>
      <c r="S116" s="293"/>
      <c r="T116" s="293"/>
      <c r="U116" s="293"/>
      <c r="V116" s="293"/>
    </row>
    <row r="117" spans="17:22" x14ac:dyDescent="0.2">
      <c r="Q117" s="293"/>
      <c r="R117" s="293"/>
      <c r="S117" s="293"/>
      <c r="T117" s="293"/>
      <c r="U117" s="293"/>
      <c r="V117" s="293"/>
    </row>
    <row r="118" spans="17:22" x14ac:dyDescent="0.2">
      <c r="Q118" s="293"/>
      <c r="R118" s="293"/>
      <c r="S118" s="293"/>
      <c r="T118" s="293"/>
      <c r="U118" s="293"/>
      <c r="V118" s="293"/>
    </row>
    <row r="119" spans="17:22" x14ac:dyDescent="0.2">
      <c r="Q119" s="293"/>
      <c r="R119" s="293"/>
      <c r="S119" s="293"/>
      <c r="T119" s="293"/>
      <c r="U119" s="293"/>
      <c r="V119" s="293"/>
    </row>
    <row r="120" spans="17:22" x14ac:dyDescent="0.2">
      <c r="Q120" s="293"/>
      <c r="R120" s="293"/>
      <c r="S120" s="293"/>
      <c r="T120" s="293"/>
      <c r="U120" s="293"/>
      <c r="V120" s="293"/>
    </row>
    <row r="121" spans="17:22" x14ac:dyDescent="0.2">
      <c r="Q121" s="293"/>
      <c r="R121" s="293"/>
      <c r="S121" s="293"/>
      <c r="T121" s="293"/>
      <c r="U121" s="293"/>
      <c r="V121" s="293"/>
    </row>
    <row r="122" spans="17:22" x14ac:dyDescent="0.2">
      <c r="Q122" s="293"/>
      <c r="R122" s="293"/>
      <c r="S122" s="293"/>
      <c r="T122" s="293"/>
      <c r="U122" s="293"/>
      <c r="V122" s="293"/>
    </row>
    <row r="123" spans="17:22" x14ac:dyDescent="0.2">
      <c r="Q123" s="293"/>
      <c r="R123" s="293"/>
      <c r="S123" s="293"/>
      <c r="T123" s="293"/>
      <c r="U123" s="293"/>
      <c r="V123" s="293"/>
    </row>
    <row r="124" spans="17:22" x14ac:dyDescent="0.2">
      <c r="Q124" s="293"/>
      <c r="R124" s="293"/>
      <c r="S124" s="293"/>
      <c r="T124" s="293"/>
      <c r="U124" s="293"/>
      <c r="V124" s="293"/>
    </row>
    <row r="125" spans="17:22" x14ac:dyDescent="0.2">
      <c r="Q125" s="293"/>
      <c r="R125" s="293"/>
      <c r="S125" s="293"/>
      <c r="T125" s="293"/>
      <c r="U125" s="293"/>
      <c r="V125" s="293"/>
    </row>
    <row r="126" spans="17:22" x14ac:dyDescent="0.2">
      <c r="Q126" s="293"/>
      <c r="R126" s="293"/>
      <c r="S126" s="293"/>
      <c r="T126" s="293"/>
      <c r="U126" s="293"/>
      <c r="V126" s="293"/>
    </row>
    <row r="127" spans="17:22" x14ac:dyDescent="0.2">
      <c r="Q127" s="293"/>
      <c r="R127" s="293"/>
      <c r="S127" s="293"/>
      <c r="T127" s="293"/>
      <c r="U127" s="293"/>
      <c r="V127" s="293"/>
    </row>
    <row r="128" spans="17:22" x14ac:dyDescent="0.2">
      <c r="Q128" s="293"/>
      <c r="R128" s="293"/>
      <c r="S128" s="293"/>
      <c r="T128" s="293"/>
      <c r="U128" s="293"/>
      <c r="V128" s="293"/>
    </row>
    <row r="129" spans="17:22" x14ac:dyDescent="0.2">
      <c r="Q129" s="293"/>
      <c r="R129" s="293"/>
      <c r="S129" s="293"/>
      <c r="T129" s="293"/>
      <c r="U129" s="293"/>
      <c r="V129" s="293"/>
    </row>
    <row r="130" spans="17:22" x14ac:dyDescent="0.2">
      <c r="Q130" s="293"/>
      <c r="R130" s="293"/>
      <c r="S130" s="293"/>
      <c r="T130" s="293"/>
      <c r="U130" s="293"/>
      <c r="V130" s="293"/>
    </row>
    <row r="131" spans="17:22" x14ac:dyDescent="0.2">
      <c r="Q131" s="293"/>
      <c r="R131" s="293"/>
      <c r="S131" s="293"/>
      <c r="T131" s="293"/>
      <c r="U131" s="293"/>
      <c r="V131" s="293"/>
    </row>
    <row r="132" spans="17:22" x14ac:dyDescent="0.2">
      <c r="Q132" s="293"/>
      <c r="R132" s="293"/>
      <c r="S132" s="293"/>
      <c r="T132" s="293"/>
      <c r="U132" s="293"/>
      <c r="V132" s="293"/>
    </row>
    <row r="133" spans="17:22" x14ac:dyDescent="0.2">
      <c r="Q133" s="293"/>
      <c r="R133" s="293"/>
      <c r="S133" s="293"/>
      <c r="T133" s="293"/>
      <c r="U133" s="293"/>
      <c r="V133" s="293"/>
    </row>
    <row r="134" spans="17:22" x14ac:dyDescent="0.2">
      <c r="Q134" s="293"/>
      <c r="R134" s="293"/>
      <c r="S134" s="293"/>
      <c r="T134" s="293"/>
      <c r="U134" s="293"/>
      <c r="V134" s="293"/>
    </row>
    <row r="135" spans="17:22" x14ac:dyDescent="0.2">
      <c r="Q135" s="293"/>
      <c r="R135" s="293"/>
      <c r="S135" s="293"/>
      <c r="T135" s="293"/>
      <c r="U135" s="293"/>
      <c r="V135" s="293"/>
    </row>
    <row r="136" spans="17:22" x14ac:dyDescent="0.2">
      <c r="Q136" s="293"/>
      <c r="R136" s="293"/>
      <c r="S136" s="293"/>
      <c r="T136" s="293"/>
      <c r="U136" s="293"/>
      <c r="V136" s="293"/>
    </row>
    <row r="137" spans="17:22" x14ac:dyDescent="0.2">
      <c r="Q137" s="293"/>
      <c r="R137" s="293"/>
      <c r="S137" s="293"/>
      <c r="T137" s="293"/>
      <c r="U137" s="293"/>
      <c r="V137" s="293"/>
    </row>
    <row r="138" spans="17:22" x14ac:dyDescent="0.2">
      <c r="Q138" s="293"/>
      <c r="R138" s="293"/>
      <c r="S138" s="293"/>
      <c r="T138" s="293"/>
      <c r="U138" s="293"/>
      <c r="V138" s="293"/>
    </row>
    <row r="139" spans="17:22" x14ac:dyDescent="0.2">
      <c r="Q139" s="293"/>
      <c r="R139" s="293"/>
      <c r="S139" s="293"/>
      <c r="T139" s="293"/>
      <c r="U139" s="293"/>
      <c r="V139" s="293"/>
    </row>
    <row r="140" spans="17:22" x14ac:dyDescent="0.2">
      <c r="Q140" s="293"/>
      <c r="R140" s="293"/>
      <c r="S140" s="293"/>
      <c r="T140" s="293"/>
      <c r="U140" s="293"/>
      <c r="V140" s="293"/>
    </row>
    <row r="141" spans="17:22" x14ac:dyDescent="0.2">
      <c r="Q141" s="293"/>
      <c r="R141" s="293"/>
      <c r="S141" s="293"/>
      <c r="T141" s="293"/>
      <c r="U141" s="293"/>
      <c r="V141" s="293"/>
    </row>
    <row r="142" spans="17:22" x14ac:dyDescent="0.2">
      <c r="Q142" s="293"/>
      <c r="R142" s="293"/>
      <c r="S142" s="293"/>
      <c r="T142" s="293"/>
      <c r="U142" s="293"/>
      <c r="V142" s="293"/>
    </row>
    <row r="143" spans="17:22" x14ac:dyDescent="0.2">
      <c r="Q143" s="293"/>
      <c r="R143" s="293"/>
      <c r="S143" s="293"/>
      <c r="T143" s="293"/>
      <c r="U143" s="293"/>
      <c r="V143" s="293"/>
    </row>
    <row r="144" spans="17:22" x14ac:dyDescent="0.2">
      <c r="Q144" s="293"/>
      <c r="R144" s="293"/>
      <c r="S144" s="293"/>
      <c r="T144" s="293"/>
      <c r="U144" s="293"/>
      <c r="V144" s="293"/>
    </row>
    <row r="145" spans="17:22" x14ac:dyDescent="0.2">
      <c r="Q145" s="293"/>
      <c r="R145" s="293"/>
      <c r="S145" s="293"/>
      <c r="T145" s="293"/>
      <c r="U145" s="293"/>
      <c r="V145" s="293"/>
    </row>
    <row r="146" spans="17:22" x14ac:dyDescent="0.2">
      <c r="Q146" s="293"/>
      <c r="R146" s="293"/>
      <c r="S146" s="293"/>
      <c r="T146" s="293"/>
      <c r="U146" s="293"/>
      <c r="V146" s="293"/>
    </row>
    <row r="147" spans="17:22" x14ac:dyDescent="0.2">
      <c r="Q147" s="293"/>
      <c r="R147" s="293"/>
      <c r="S147" s="293"/>
      <c r="T147" s="293"/>
      <c r="U147" s="293"/>
      <c r="V147" s="293"/>
    </row>
    <row r="148" spans="17:22" x14ac:dyDescent="0.2">
      <c r="Q148" s="293"/>
      <c r="R148" s="293"/>
      <c r="S148" s="293"/>
      <c r="T148" s="293"/>
      <c r="U148" s="293"/>
      <c r="V148" s="293"/>
    </row>
    <row r="149" spans="17:22" x14ac:dyDescent="0.2">
      <c r="Q149" s="293"/>
      <c r="R149" s="293"/>
      <c r="S149" s="293"/>
      <c r="T149" s="293"/>
      <c r="U149" s="293"/>
      <c r="V149" s="293"/>
    </row>
    <row r="150" spans="17:22" x14ac:dyDescent="0.2">
      <c r="Q150" s="293"/>
      <c r="R150" s="293"/>
      <c r="S150" s="293"/>
      <c r="T150" s="293"/>
      <c r="U150" s="293"/>
      <c r="V150" s="293"/>
    </row>
    <row r="151" spans="17:22" x14ac:dyDescent="0.2">
      <c r="Q151" s="293"/>
      <c r="R151" s="293"/>
      <c r="S151" s="293"/>
      <c r="T151" s="293"/>
      <c r="U151" s="293"/>
      <c r="V151" s="293"/>
    </row>
    <row r="152" spans="17:22" x14ac:dyDescent="0.2">
      <c r="Q152" s="293"/>
      <c r="R152" s="293"/>
      <c r="S152" s="293"/>
      <c r="T152" s="293"/>
      <c r="U152" s="293"/>
      <c r="V152" s="293"/>
    </row>
    <row r="153" spans="17:22" x14ac:dyDescent="0.2">
      <c r="Q153" s="293"/>
      <c r="R153" s="293"/>
      <c r="S153" s="293"/>
      <c r="T153" s="293"/>
      <c r="U153" s="293"/>
      <c r="V153" s="293"/>
    </row>
    <row r="154" spans="17:22" x14ac:dyDescent="0.2">
      <c r="Q154" s="293"/>
      <c r="R154" s="293"/>
      <c r="S154" s="293"/>
      <c r="T154" s="293"/>
      <c r="U154" s="293"/>
      <c r="V154" s="293"/>
    </row>
    <row r="155" spans="17:22" x14ac:dyDescent="0.2">
      <c r="Q155" s="293"/>
      <c r="R155" s="293"/>
      <c r="S155" s="293"/>
      <c r="T155" s="293"/>
      <c r="U155" s="293"/>
      <c r="V155" s="293"/>
    </row>
    <row r="156" spans="17:22" x14ac:dyDescent="0.2">
      <c r="Q156" s="293"/>
      <c r="R156" s="293"/>
      <c r="S156" s="293"/>
      <c r="T156" s="293"/>
      <c r="U156" s="293"/>
      <c r="V156" s="293"/>
    </row>
    <row r="157" spans="17:22" x14ac:dyDescent="0.2">
      <c r="Q157" s="293"/>
      <c r="R157" s="293"/>
      <c r="S157" s="293"/>
      <c r="T157" s="293"/>
      <c r="U157" s="293"/>
      <c r="V157" s="293"/>
    </row>
    <row r="158" spans="17:22" x14ac:dyDescent="0.2">
      <c r="Q158" s="293"/>
      <c r="R158" s="293"/>
      <c r="S158" s="293"/>
      <c r="T158" s="293"/>
      <c r="U158" s="293"/>
      <c r="V158" s="293"/>
    </row>
    <row r="159" spans="17:22" x14ac:dyDescent="0.2">
      <c r="Q159" s="293"/>
      <c r="R159" s="293"/>
      <c r="S159" s="293"/>
      <c r="T159" s="293"/>
      <c r="U159" s="293"/>
      <c r="V159" s="293"/>
    </row>
    <row r="160" spans="17:22" x14ac:dyDescent="0.2">
      <c r="Q160" s="293"/>
      <c r="R160" s="293"/>
      <c r="S160" s="293"/>
      <c r="T160" s="293"/>
      <c r="U160" s="293"/>
      <c r="V160" s="293"/>
    </row>
    <row r="161" spans="17:22" x14ac:dyDescent="0.2">
      <c r="Q161" s="293"/>
      <c r="R161" s="293"/>
      <c r="S161" s="293"/>
      <c r="T161" s="293"/>
      <c r="U161" s="293"/>
      <c r="V161" s="293"/>
    </row>
    <row r="162" spans="17:22" x14ac:dyDescent="0.2">
      <c r="Q162" s="293"/>
      <c r="R162" s="293"/>
      <c r="S162" s="293"/>
      <c r="T162" s="293"/>
      <c r="U162" s="293"/>
      <c r="V162" s="293"/>
    </row>
    <row r="163" spans="17:22" x14ac:dyDescent="0.2">
      <c r="Q163" s="293"/>
      <c r="R163" s="293"/>
      <c r="S163" s="293"/>
      <c r="T163" s="293"/>
      <c r="U163" s="293"/>
      <c r="V163" s="293"/>
    </row>
    <row r="164" spans="17:22" x14ac:dyDescent="0.2">
      <c r="Q164" s="293"/>
      <c r="R164" s="293"/>
      <c r="S164" s="293"/>
      <c r="T164" s="293"/>
      <c r="U164" s="293"/>
      <c r="V164" s="293"/>
    </row>
    <row r="165" spans="17:22" x14ac:dyDescent="0.2">
      <c r="Q165" s="293"/>
      <c r="R165" s="293"/>
      <c r="S165" s="293"/>
      <c r="T165" s="293"/>
      <c r="U165" s="293"/>
      <c r="V165" s="293"/>
    </row>
    <row r="166" spans="17:22" x14ac:dyDescent="0.2">
      <c r="Q166" s="293"/>
      <c r="R166" s="293"/>
      <c r="S166" s="293"/>
      <c r="T166" s="293"/>
      <c r="U166" s="293"/>
      <c r="V166" s="293"/>
    </row>
    <row r="167" spans="17:22" x14ac:dyDescent="0.2">
      <c r="Q167" s="293"/>
      <c r="R167" s="293"/>
      <c r="S167" s="293"/>
      <c r="T167" s="293"/>
      <c r="U167" s="293"/>
      <c r="V167" s="293"/>
    </row>
    <row r="168" spans="17:22" x14ac:dyDescent="0.2">
      <c r="Q168" s="293"/>
      <c r="R168" s="293"/>
      <c r="S168" s="293"/>
      <c r="T168" s="293"/>
      <c r="U168" s="293"/>
      <c r="V168" s="293"/>
    </row>
    <row r="169" spans="17:22" x14ac:dyDescent="0.2">
      <c r="Q169" s="293"/>
      <c r="R169" s="293"/>
      <c r="S169" s="293"/>
      <c r="T169" s="293"/>
      <c r="U169" s="293"/>
      <c r="V169" s="293"/>
    </row>
    <row r="170" spans="17:22" x14ac:dyDescent="0.2">
      <c r="Q170" s="293"/>
      <c r="R170" s="293"/>
      <c r="S170" s="293"/>
      <c r="T170" s="293"/>
      <c r="U170" s="293"/>
      <c r="V170" s="293"/>
    </row>
    <row r="171" spans="17:22" x14ac:dyDescent="0.2">
      <c r="Q171" s="293"/>
      <c r="R171" s="293"/>
      <c r="S171" s="293"/>
      <c r="T171" s="293"/>
      <c r="U171" s="293"/>
      <c r="V171" s="293"/>
    </row>
    <row r="172" spans="17:22" x14ac:dyDescent="0.2">
      <c r="Q172" s="293"/>
      <c r="R172" s="293"/>
      <c r="S172" s="293"/>
      <c r="T172" s="293"/>
      <c r="U172" s="293"/>
      <c r="V172" s="293"/>
    </row>
    <row r="173" spans="17:22" x14ac:dyDescent="0.2">
      <c r="Q173" s="293"/>
      <c r="R173" s="293"/>
      <c r="S173" s="293"/>
      <c r="T173" s="293"/>
      <c r="U173" s="293"/>
      <c r="V173" s="293"/>
    </row>
    <row r="174" spans="17:22" x14ac:dyDescent="0.2">
      <c r="Q174" s="293"/>
      <c r="R174" s="293"/>
      <c r="S174" s="293"/>
      <c r="T174" s="293"/>
      <c r="U174" s="293"/>
      <c r="V174" s="293"/>
    </row>
    <row r="175" spans="17:22" x14ac:dyDescent="0.2">
      <c r="Q175" s="293"/>
      <c r="R175" s="293"/>
      <c r="S175" s="293"/>
      <c r="T175" s="293"/>
      <c r="U175" s="293"/>
      <c r="V175" s="293"/>
    </row>
    <row r="176" spans="17:22" x14ac:dyDescent="0.2">
      <c r="Q176" s="293"/>
      <c r="R176" s="293"/>
      <c r="S176" s="293"/>
      <c r="T176" s="293"/>
      <c r="U176" s="293"/>
      <c r="V176" s="293"/>
    </row>
    <row r="177" spans="17:22" x14ac:dyDescent="0.2">
      <c r="Q177" s="293"/>
      <c r="R177" s="293"/>
      <c r="S177" s="293"/>
      <c r="T177" s="293"/>
      <c r="U177" s="293"/>
      <c r="V177" s="293"/>
    </row>
    <row r="178" spans="17:22" x14ac:dyDescent="0.2">
      <c r="Q178" s="293"/>
      <c r="R178" s="293"/>
      <c r="S178" s="293"/>
      <c r="T178" s="293"/>
      <c r="U178" s="293"/>
      <c r="V178" s="293"/>
    </row>
    <row r="179" spans="17:22" x14ac:dyDescent="0.2">
      <c r="Q179" s="293"/>
      <c r="R179" s="293"/>
      <c r="S179" s="293"/>
      <c r="T179" s="293"/>
      <c r="U179" s="293"/>
      <c r="V179" s="293"/>
    </row>
    <row r="180" spans="17:22" x14ac:dyDescent="0.2">
      <c r="Q180" s="293"/>
      <c r="R180" s="293"/>
      <c r="S180" s="293"/>
      <c r="T180" s="293"/>
      <c r="U180" s="293"/>
      <c r="V180" s="293"/>
    </row>
    <row r="181" spans="17:22" x14ac:dyDescent="0.2">
      <c r="Q181" s="293"/>
      <c r="R181" s="293"/>
      <c r="S181" s="293"/>
      <c r="T181" s="293"/>
      <c r="U181" s="293"/>
      <c r="V181" s="293"/>
    </row>
    <row r="182" spans="17:22" x14ac:dyDescent="0.2">
      <c r="Q182" s="293"/>
      <c r="R182" s="293"/>
      <c r="S182" s="293"/>
      <c r="T182" s="293"/>
      <c r="U182" s="293"/>
      <c r="V182" s="293"/>
    </row>
    <row r="183" spans="17:22" x14ac:dyDescent="0.2">
      <c r="Q183" s="293"/>
      <c r="R183" s="293"/>
      <c r="S183" s="293"/>
      <c r="T183" s="293"/>
      <c r="U183" s="293"/>
      <c r="V183" s="293"/>
    </row>
    <row r="184" spans="17:22" x14ac:dyDescent="0.2">
      <c r="Q184" s="293"/>
      <c r="R184" s="293"/>
      <c r="S184" s="293"/>
      <c r="T184" s="293"/>
      <c r="U184" s="293"/>
      <c r="V184" s="293"/>
    </row>
    <row r="185" spans="17:22" x14ac:dyDescent="0.2">
      <c r="Q185" s="293"/>
      <c r="R185" s="293"/>
      <c r="S185" s="293"/>
      <c r="T185" s="293"/>
      <c r="U185" s="293"/>
      <c r="V185" s="293"/>
    </row>
    <row r="186" spans="17:22" x14ac:dyDescent="0.2">
      <c r="Q186" s="293"/>
      <c r="R186" s="293"/>
      <c r="S186" s="293"/>
      <c r="T186" s="293"/>
      <c r="U186" s="293"/>
      <c r="V186" s="293"/>
    </row>
    <row r="187" spans="17:22" x14ac:dyDescent="0.2">
      <c r="Q187" s="293"/>
      <c r="R187" s="293"/>
      <c r="S187" s="293"/>
      <c r="T187" s="293"/>
      <c r="U187" s="293"/>
      <c r="V187" s="293"/>
    </row>
    <row r="188" spans="17:22" x14ac:dyDescent="0.2">
      <c r="Q188" s="293"/>
      <c r="R188" s="293"/>
      <c r="S188" s="293"/>
      <c r="T188" s="293"/>
      <c r="U188" s="293"/>
      <c r="V188" s="293"/>
    </row>
    <row r="189" spans="17:22" x14ac:dyDescent="0.2">
      <c r="Q189" s="293"/>
      <c r="R189" s="293"/>
      <c r="S189" s="293"/>
      <c r="T189" s="293"/>
      <c r="U189" s="293"/>
      <c r="V189" s="293"/>
    </row>
    <row r="190" spans="17:22" x14ac:dyDescent="0.2">
      <c r="Q190" s="293"/>
      <c r="R190" s="293"/>
      <c r="S190" s="293"/>
      <c r="T190" s="293"/>
      <c r="U190" s="293"/>
      <c r="V190" s="293"/>
    </row>
    <row r="191" spans="17:22" x14ac:dyDescent="0.2">
      <c r="Q191" s="293"/>
      <c r="R191" s="293"/>
      <c r="S191" s="293"/>
      <c r="T191" s="293"/>
      <c r="U191" s="293"/>
      <c r="V191" s="293"/>
    </row>
    <row r="192" spans="17:22" x14ac:dyDescent="0.2">
      <c r="Q192" s="293"/>
      <c r="R192" s="293"/>
      <c r="S192" s="293"/>
      <c r="T192" s="293"/>
      <c r="U192" s="293"/>
      <c r="V192" s="293"/>
    </row>
    <row r="193" spans="17:22" x14ac:dyDescent="0.2">
      <c r="Q193" s="293"/>
      <c r="R193" s="293"/>
      <c r="S193" s="293"/>
      <c r="T193" s="293"/>
      <c r="U193" s="293"/>
      <c r="V193" s="293"/>
    </row>
    <row r="194" spans="17:22" x14ac:dyDescent="0.2">
      <c r="Q194" s="293"/>
      <c r="R194" s="293"/>
      <c r="S194" s="293"/>
      <c r="T194" s="293"/>
      <c r="U194" s="293"/>
      <c r="V194" s="293"/>
    </row>
    <row r="195" spans="17:22" x14ac:dyDescent="0.2">
      <c r="Q195" s="293"/>
      <c r="R195" s="293"/>
      <c r="S195" s="293"/>
      <c r="T195" s="293"/>
      <c r="U195" s="293"/>
      <c r="V195" s="293"/>
    </row>
    <row r="196" spans="17:22" x14ac:dyDescent="0.2">
      <c r="Q196" s="293"/>
      <c r="R196" s="293"/>
      <c r="S196" s="293"/>
      <c r="T196" s="293"/>
      <c r="U196" s="293"/>
      <c r="V196" s="293"/>
    </row>
    <row r="197" spans="17:22" x14ac:dyDescent="0.2">
      <c r="Q197" s="293"/>
      <c r="R197" s="293"/>
      <c r="S197" s="293"/>
      <c r="T197" s="293"/>
      <c r="U197" s="293"/>
      <c r="V197" s="293"/>
    </row>
    <row r="198" spans="17:22" x14ac:dyDescent="0.2">
      <c r="Q198" s="293"/>
      <c r="R198" s="293"/>
      <c r="S198" s="293"/>
      <c r="T198" s="293"/>
      <c r="U198" s="293"/>
      <c r="V198" s="293"/>
    </row>
    <row r="199" spans="17:22" x14ac:dyDescent="0.2">
      <c r="Q199" s="293"/>
      <c r="R199" s="293"/>
      <c r="S199" s="293"/>
      <c r="T199" s="293"/>
      <c r="U199" s="293"/>
      <c r="V199" s="293"/>
    </row>
    <row r="200" spans="17:22" x14ac:dyDescent="0.2">
      <c r="Q200" s="293"/>
      <c r="R200" s="293"/>
      <c r="S200" s="293"/>
      <c r="T200" s="293"/>
      <c r="U200" s="293"/>
      <c r="V200" s="293"/>
    </row>
    <row r="201" spans="17:22" x14ac:dyDescent="0.2">
      <c r="Q201" s="293"/>
      <c r="R201" s="293"/>
      <c r="S201" s="293"/>
      <c r="T201" s="293"/>
      <c r="U201" s="293"/>
      <c r="V201" s="293"/>
    </row>
    <row r="202" spans="17:22" x14ac:dyDescent="0.2">
      <c r="Q202" s="293"/>
      <c r="R202" s="293"/>
      <c r="S202" s="293"/>
      <c r="T202" s="293"/>
      <c r="U202" s="293"/>
      <c r="V202" s="293"/>
    </row>
    <row r="203" spans="17:22" x14ac:dyDescent="0.2">
      <c r="Q203" s="293"/>
      <c r="R203" s="293"/>
      <c r="S203" s="293"/>
      <c r="T203" s="293"/>
      <c r="U203" s="293"/>
      <c r="V203" s="293"/>
    </row>
    <row r="204" spans="17:22" x14ac:dyDescent="0.2">
      <c r="Q204" s="293"/>
      <c r="R204" s="293"/>
      <c r="S204" s="293"/>
      <c r="T204" s="293"/>
      <c r="U204" s="293"/>
      <c r="V204" s="293"/>
    </row>
    <row r="205" spans="17:22" x14ac:dyDescent="0.2">
      <c r="Q205" s="293"/>
      <c r="R205" s="293"/>
      <c r="S205" s="293"/>
      <c r="T205" s="293"/>
      <c r="U205" s="293"/>
      <c r="V205" s="293"/>
    </row>
    <row r="206" spans="17:22" x14ac:dyDescent="0.2">
      <c r="Q206" s="293"/>
      <c r="R206" s="293"/>
      <c r="S206" s="293"/>
      <c r="T206" s="293"/>
      <c r="U206" s="293"/>
      <c r="V206" s="293"/>
    </row>
    <row r="207" spans="17:22" x14ac:dyDescent="0.2">
      <c r="Q207" s="293"/>
      <c r="R207" s="293"/>
      <c r="S207" s="293"/>
      <c r="T207" s="293"/>
      <c r="U207" s="293"/>
      <c r="V207" s="293"/>
    </row>
    <row r="208" spans="17:22" x14ac:dyDescent="0.2">
      <c r="Q208" s="293"/>
      <c r="R208" s="293"/>
      <c r="S208" s="293"/>
      <c r="T208" s="293"/>
      <c r="U208" s="293"/>
      <c r="V208" s="293"/>
    </row>
    <row r="209" spans="17:22" x14ac:dyDescent="0.2">
      <c r="Q209" s="293"/>
      <c r="R209" s="293"/>
      <c r="S209" s="293"/>
      <c r="T209" s="293"/>
      <c r="U209" s="293"/>
      <c r="V209" s="293"/>
    </row>
    <row r="210" spans="17:22" x14ac:dyDescent="0.2">
      <c r="Q210" s="293"/>
      <c r="R210" s="293"/>
      <c r="S210" s="293"/>
      <c r="T210" s="293"/>
      <c r="U210" s="293"/>
      <c r="V210" s="293"/>
    </row>
    <row r="211" spans="17:22" x14ac:dyDescent="0.2">
      <c r="Q211" s="293"/>
      <c r="R211" s="293"/>
      <c r="S211" s="293"/>
      <c r="T211" s="293"/>
      <c r="U211" s="293"/>
      <c r="V211" s="293"/>
    </row>
    <row r="212" spans="17:22" x14ac:dyDescent="0.2">
      <c r="Q212" s="293"/>
      <c r="R212" s="293"/>
      <c r="S212" s="293"/>
      <c r="T212" s="293"/>
      <c r="U212" s="293"/>
      <c r="V212" s="293"/>
    </row>
    <row r="213" spans="17:22" x14ac:dyDescent="0.2">
      <c r="Q213" s="293"/>
      <c r="R213" s="293"/>
      <c r="S213" s="293"/>
      <c r="T213" s="293"/>
      <c r="U213" s="293"/>
      <c r="V213" s="293"/>
    </row>
    <row r="214" spans="17:22" x14ac:dyDescent="0.2">
      <c r="Q214" s="293"/>
      <c r="R214" s="293"/>
      <c r="S214" s="293"/>
      <c r="T214" s="293"/>
      <c r="U214" s="293"/>
      <c r="V214" s="293"/>
    </row>
    <row r="215" spans="17:22" x14ac:dyDescent="0.2">
      <c r="Q215" s="293"/>
      <c r="R215" s="293"/>
      <c r="S215" s="293"/>
      <c r="T215" s="293"/>
      <c r="U215" s="293"/>
      <c r="V215" s="293"/>
    </row>
    <row r="216" spans="17:22" x14ac:dyDescent="0.2">
      <c r="Q216" s="293"/>
      <c r="R216" s="293"/>
      <c r="S216" s="293"/>
      <c r="T216" s="293"/>
      <c r="U216" s="293"/>
      <c r="V216" s="293"/>
    </row>
    <row r="217" spans="17:22" x14ac:dyDescent="0.2">
      <c r="Q217" s="293"/>
      <c r="R217" s="293"/>
      <c r="S217" s="293"/>
      <c r="T217" s="293"/>
      <c r="U217" s="293"/>
      <c r="V217" s="293"/>
    </row>
    <row r="218" spans="17:22" x14ac:dyDescent="0.2">
      <c r="Q218" s="293"/>
      <c r="R218" s="293"/>
      <c r="S218" s="293"/>
      <c r="T218" s="293"/>
      <c r="U218" s="293"/>
      <c r="V218" s="293"/>
    </row>
    <row r="219" spans="17:22" x14ac:dyDescent="0.2">
      <c r="Q219" s="293"/>
      <c r="R219" s="293"/>
      <c r="S219" s="293"/>
      <c r="T219" s="293"/>
      <c r="U219" s="293"/>
      <c r="V219" s="293"/>
    </row>
    <row r="220" spans="17:22" x14ac:dyDescent="0.2">
      <c r="Q220" s="293"/>
      <c r="R220" s="293"/>
      <c r="S220" s="293"/>
      <c r="T220" s="293"/>
      <c r="U220" s="293"/>
      <c r="V220" s="293"/>
    </row>
    <row r="221" spans="17:22" x14ac:dyDescent="0.2">
      <c r="Q221" s="293"/>
      <c r="R221" s="293"/>
      <c r="S221" s="293"/>
      <c r="T221" s="293"/>
      <c r="U221" s="293"/>
      <c r="V221" s="293"/>
    </row>
    <row r="222" spans="17:22" x14ac:dyDescent="0.2">
      <c r="Q222" s="293"/>
      <c r="R222" s="293"/>
      <c r="S222" s="293"/>
      <c r="T222" s="293"/>
      <c r="U222" s="293"/>
      <c r="V222" s="293"/>
    </row>
    <row r="223" spans="17:22" x14ac:dyDescent="0.2">
      <c r="Q223" s="293"/>
      <c r="R223" s="293"/>
      <c r="S223" s="293"/>
      <c r="T223" s="293"/>
      <c r="U223" s="293"/>
      <c r="V223" s="293"/>
    </row>
    <row r="224" spans="17:22" x14ac:dyDescent="0.2">
      <c r="Q224" s="293"/>
      <c r="R224" s="293"/>
      <c r="S224" s="293"/>
      <c r="T224" s="293"/>
      <c r="U224" s="293"/>
      <c r="V224" s="293"/>
    </row>
    <row r="225" spans="17:22" x14ac:dyDescent="0.2">
      <c r="Q225" s="293"/>
      <c r="R225" s="293"/>
      <c r="S225" s="293"/>
      <c r="T225" s="293"/>
      <c r="U225" s="293"/>
      <c r="V225" s="293"/>
    </row>
    <row r="226" spans="17:22" x14ac:dyDescent="0.2">
      <c r="Q226" s="293"/>
      <c r="R226" s="293"/>
      <c r="S226" s="293"/>
      <c r="T226" s="293"/>
      <c r="U226" s="293"/>
      <c r="V226" s="293"/>
    </row>
    <row r="227" spans="17:22" x14ac:dyDescent="0.2">
      <c r="Q227" s="293"/>
      <c r="R227" s="293"/>
      <c r="S227" s="293"/>
      <c r="T227" s="293"/>
      <c r="U227" s="293"/>
      <c r="V227" s="293"/>
    </row>
    <row r="228" spans="17:22" x14ac:dyDescent="0.2">
      <c r="Q228" s="293"/>
      <c r="R228" s="293"/>
      <c r="S228" s="293"/>
      <c r="T228" s="293"/>
      <c r="U228" s="293"/>
      <c r="V228" s="293"/>
    </row>
    <row r="229" spans="17:22" x14ac:dyDescent="0.2">
      <c r="Q229" s="293"/>
      <c r="R229" s="293"/>
      <c r="S229" s="293"/>
      <c r="T229" s="293"/>
      <c r="U229" s="293"/>
      <c r="V229" s="293"/>
    </row>
    <row r="230" spans="17:22" x14ac:dyDescent="0.2">
      <c r="Q230" s="293"/>
      <c r="R230" s="293"/>
      <c r="S230" s="293"/>
      <c r="T230" s="293"/>
      <c r="U230" s="293"/>
      <c r="V230" s="293"/>
    </row>
    <row r="231" spans="17:22" x14ac:dyDescent="0.2">
      <c r="Q231" s="293"/>
      <c r="R231" s="293"/>
      <c r="S231" s="293"/>
      <c r="T231" s="293"/>
      <c r="U231" s="293"/>
      <c r="V231" s="293"/>
    </row>
    <row r="232" spans="17:22" x14ac:dyDescent="0.2">
      <c r="Q232" s="293"/>
      <c r="R232" s="293"/>
      <c r="S232" s="293"/>
      <c r="T232" s="293"/>
      <c r="U232" s="293"/>
      <c r="V232" s="293"/>
    </row>
    <row r="233" spans="17:22" x14ac:dyDescent="0.2">
      <c r="Q233" s="293"/>
      <c r="R233" s="293"/>
      <c r="S233" s="293"/>
      <c r="T233" s="293"/>
      <c r="U233" s="293"/>
      <c r="V233" s="293"/>
    </row>
    <row r="234" spans="17:22" x14ac:dyDescent="0.2">
      <c r="Q234" s="293"/>
      <c r="R234" s="293"/>
      <c r="S234" s="293"/>
      <c r="T234" s="293"/>
      <c r="U234" s="293"/>
      <c r="V234" s="293"/>
    </row>
    <row r="235" spans="17:22" x14ac:dyDescent="0.2">
      <c r="Q235" s="293"/>
      <c r="R235" s="293"/>
      <c r="S235" s="293"/>
      <c r="T235" s="293"/>
      <c r="U235" s="293"/>
      <c r="V235" s="293"/>
    </row>
    <row r="236" spans="17:22" x14ac:dyDescent="0.2">
      <c r="Q236" s="293"/>
      <c r="R236" s="293"/>
      <c r="S236" s="293"/>
      <c r="T236" s="293"/>
      <c r="U236" s="293"/>
      <c r="V236" s="293"/>
    </row>
    <row r="237" spans="17:22" x14ac:dyDescent="0.2">
      <c r="Q237" s="293"/>
      <c r="R237" s="293"/>
      <c r="S237" s="293"/>
      <c r="T237" s="293"/>
      <c r="U237" s="293"/>
      <c r="V237" s="293"/>
    </row>
    <row r="238" spans="17:22" x14ac:dyDescent="0.2">
      <c r="Q238" s="293"/>
      <c r="R238" s="293"/>
      <c r="S238" s="293"/>
      <c r="T238" s="293"/>
      <c r="U238" s="293"/>
      <c r="V238" s="293"/>
    </row>
    <row r="239" spans="17:22" x14ac:dyDescent="0.2">
      <c r="Q239" s="293"/>
      <c r="R239" s="293"/>
      <c r="S239" s="293"/>
      <c r="T239" s="293"/>
      <c r="U239" s="293"/>
      <c r="V239" s="293"/>
    </row>
    <row r="240" spans="17:22" x14ac:dyDescent="0.2">
      <c r="Q240" s="293"/>
      <c r="R240" s="293"/>
      <c r="S240" s="293"/>
      <c r="T240" s="293"/>
      <c r="U240" s="293"/>
      <c r="V240" s="293"/>
    </row>
    <row r="241" spans="17:22" x14ac:dyDescent="0.2">
      <c r="Q241" s="293"/>
      <c r="R241" s="293"/>
      <c r="S241" s="293"/>
      <c r="T241" s="293"/>
      <c r="U241" s="293"/>
      <c r="V241" s="293"/>
    </row>
    <row r="242" spans="17:22" x14ac:dyDescent="0.2">
      <c r="Q242" s="293"/>
      <c r="R242" s="293"/>
      <c r="S242" s="293"/>
      <c r="T242" s="293"/>
      <c r="U242" s="293"/>
      <c r="V242" s="293"/>
    </row>
    <row r="243" spans="17:22" x14ac:dyDescent="0.2">
      <c r="Q243" s="293"/>
      <c r="R243" s="293"/>
      <c r="S243" s="293"/>
      <c r="T243" s="293"/>
      <c r="U243" s="293"/>
      <c r="V243" s="293"/>
    </row>
    <row r="244" spans="17:22" x14ac:dyDescent="0.2">
      <c r="Q244" s="293"/>
      <c r="R244" s="293"/>
      <c r="S244" s="293"/>
      <c r="T244" s="293"/>
      <c r="U244" s="293"/>
      <c r="V244" s="293"/>
    </row>
    <row r="245" spans="17:22" x14ac:dyDescent="0.2">
      <c r="Q245" s="293"/>
      <c r="R245" s="293"/>
      <c r="S245" s="293"/>
      <c r="T245" s="293"/>
      <c r="U245" s="293"/>
      <c r="V245" s="293"/>
    </row>
    <row r="246" spans="17:22" x14ac:dyDescent="0.2">
      <c r="Q246" s="293"/>
      <c r="R246" s="293"/>
      <c r="S246" s="293"/>
      <c r="T246" s="293"/>
      <c r="U246" s="293"/>
      <c r="V246" s="293"/>
    </row>
    <row r="247" spans="17:22" x14ac:dyDescent="0.2">
      <c r="Q247" s="293"/>
      <c r="R247" s="293"/>
      <c r="S247" s="293"/>
      <c r="T247" s="293"/>
      <c r="U247" s="293"/>
      <c r="V247" s="293"/>
    </row>
    <row r="248" spans="17:22" x14ac:dyDescent="0.2">
      <c r="Q248" s="293"/>
      <c r="R248" s="293"/>
      <c r="S248" s="293"/>
      <c r="T248" s="293"/>
      <c r="U248" s="293"/>
      <c r="V248" s="293"/>
    </row>
    <row r="249" spans="17:22" x14ac:dyDescent="0.2">
      <c r="Q249" s="293"/>
      <c r="R249" s="293"/>
      <c r="S249" s="293"/>
      <c r="T249" s="293"/>
      <c r="U249" s="293"/>
      <c r="V249" s="293"/>
    </row>
    <row r="250" spans="17:22" x14ac:dyDescent="0.2">
      <c r="Q250" s="293"/>
      <c r="R250" s="293"/>
      <c r="S250" s="293"/>
      <c r="T250" s="293"/>
      <c r="U250" s="293"/>
      <c r="V250" s="293"/>
    </row>
    <row r="251" spans="17:22" x14ac:dyDescent="0.2">
      <c r="Q251" s="293"/>
      <c r="R251" s="293"/>
      <c r="S251" s="293"/>
      <c r="T251" s="293"/>
      <c r="U251" s="293"/>
      <c r="V251" s="293"/>
    </row>
    <row r="252" spans="17:22" x14ac:dyDescent="0.2">
      <c r="Q252" s="293"/>
      <c r="R252" s="293"/>
      <c r="S252" s="293"/>
      <c r="T252" s="293"/>
      <c r="U252" s="293"/>
      <c r="V252" s="293"/>
    </row>
    <row r="253" spans="17:22" x14ac:dyDescent="0.2">
      <c r="Q253" s="293"/>
      <c r="R253" s="293"/>
      <c r="S253" s="293"/>
      <c r="T253" s="293"/>
      <c r="U253" s="293"/>
      <c r="V253" s="293"/>
    </row>
    <row r="254" spans="17:22" x14ac:dyDescent="0.2">
      <c r="Q254" s="293"/>
      <c r="R254" s="293"/>
      <c r="S254" s="293"/>
      <c r="T254" s="293"/>
      <c r="U254" s="293"/>
      <c r="V254" s="293"/>
    </row>
    <row r="255" spans="17:22" x14ac:dyDescent="0.2">
      <c r="Q255" s="293"/>
      <c r="R255" s="293"/>
      <c r="S255" s="293"/>
      <c r="T255" s="293"/>
      <c r="U255" s="293"/>
      <c r="V255" s="293"/>
    </row>
    <row r="256" spans="17:22" x14ac:dyDescent="0.2">
      <c r="Q256" s="293"/>
      <c r="R256" s="293"/>
      <c r="S256" s="293"/>
      <c r="T256" s="293"/>
      <c r="U256" s="293"/>
      <c r="V256" s="293"/>
    </row>
    <row r="257" spans="17:22" x14ac:dyDescent="0.2">
      <c r="Q257" s="293"/>
      <c r="R257" s="293"/>
      <c r="S257" s="293"/>
      <c r="T257" s="293"/>
      <c r="U257" s="293"/>
      <c r="V257" s="293"/>
    </row>
    <row r="258" spans="17:22" x14ac:dyDescent="0.2">
      <c r="Q258" s="293"/>
      <c r="R258" s="293"/>
      <c r="S258" s="293"/>
      <c r="T258" s="293"/>
      <c r="U258" s="293"/>
      <c r="V258" s="293"/>
    </row>
    <row r="259" spans="17:22" x14ac:dyDescent="0.2">
      <c r="Q259" s="293"/>
      <c r="R259" s="293"/>
      <c r="S259" s="293"/>
      <c r="T259" s="293"/>
      <c r="U259" s="293"/>
      <c r="V259" s="293"/>
    </row>
    <row r="260" spans="17:22" x14ac:dyDescent="0.2">
      <c r="Q260" s="293"/>
      <c r="R260" s="293"/>
      <c r="S260" s="293"/>
      <c r="T260" s="293"/>
      <c r="U260" s="293"/>
      <c r="V260" s="293"/>
    </row>
    <row r="261" spans="17:22" x14ac:dyDescent="0.2">
      <c r="Q261" s="293"/>
      <c r="R261" s="293"/>
      <c r="S261" s="293"/>
      <c r="T261" s="293"/>
      <c r="U261" s="293"/>
      <c r="V261" s="293"/>
    </row>
    <row r="262" spans="17:22" x14ac:dyDescent="0.2">
      <c r="Q262" s="293"/>
      <c r="R262" s="293"/>
      <c r="S262" s="293"/>
      <c r="T262" s="293"/>
      <c r="U262" s="293"/>
      <c r="V262" s="293"/>
    </row>
    <row r="263" spans="17:22" x14ac:dyDescent="0.2">
      <c r="Q263" s="293"/>
      <c r="R263" s="293"/>
      <c r="S263" s="293"/>
      <c r="T263" s="293"/>
      <c r="U263" s="293"/>
      <c r="V263" s="293"/>
    </row>
    <row r="264" spans="17:22" x14ac:dyDescent="0.2">
      <c r="Q264" s="293"/>
      <c r="R264" s="293"/>
      <c r="S264" s="293"/>
      <c r="T264" s="293"/>
      <c r="U264" s="293"/>
      <c r="V264" s="293"/>
    </row>
    <row r="265" spans="17:22" x14ac:dyDescent="0.2">
      <c r="Q265" s="293"/>
      <c r="R265" s="293"/>
      <c r="S265" s="293"/>
      <c r="T265" s="293"/>
      <c r="U265" s="293"/>
      <c r="V265" s="293"/>
    </row>
    <row r="266" spans="17:22" x14ac:dyDescent="0.2">
      <c r="Q266" s="293"/>
      <c r="R266" s="293"/>
      <c r="S266" s="293"/>
      <c r="T266" s="293"/>
      <c r="U266" s="293"/>
      <c r="V266" s="293"/>
    </row>
    <row r="267" spans="17:22" x14ac:dyDescent="0.2">
      <c r="Q267" s="293"/>
      <c r="R267" s="293"/>
      <c r="S267" s="293"/>
      <c r="T267" s="293"/>
      <c r="U267" s="293"/>
      <c r="V267" s="293"/>
    </row>
    <row r="268" spans="17:22" x14ac:dyDescent="0.2">
      <c r="Q268" s="293"/>
      <c r="R268" s="293"/>
      <c r="S268" s="293"/>
      <c r="T268" s="293"/>
      <c r="U268" s="293"/>
      <c r="V268" s="293"/>
    </row>
    <row r="269" spans="17:22" x14ac:dyDescent="0.2">
      <c r="Q269" s="293"/>
      <c r="R269" s="293"/>
      <c r="S269" s="293"/>
      <c r="T269" s="293"/>
      <c r="U269" s="293"/>
      <c r="V269" s="293"/>
    </row>
    <row r="270" spans="17:22" x14ac:dyDescent="0.2">
      <c r="Q270" s="293"/>
      <c r="R270" s="293"/>
      <c r="S270" s="293"/>
      <c r="T270" s="293"/>
      <c r="U270" s="293"/>
      <c r="V270" s="293"/>
    </row>
    <row r="271" spans="17:22" x14ac:dyDescent="0.2">
      <c r="Q271" s="293"/>
      <c r="R271" s="293"/>
      <c r="S271" s="293"/>
      <c r="T271" s="293"/>
      <c r="U271" s="293"/>
      <c r="V271" s="293"/>
    </row>
    <row r="272" spans="17:22" x14ac:dyDescent="0.2">
      <c r="Q272" s="293"/>
      <c r="R272" s="293"/>
      <c r="S272" s="293"/>
      <c r="T272" s="293"/>
      <c r="U272" s="293"/>
      <c r="V272" s="293"/>
    </row>
    <row r="273" spans="17:22" x14ac:dyDescent="0.2">
      <c r="Q273" s="293"/>
      <c r="R273" s="293"/>
      <c r="S273" s="293"/>
      <c r="T273" s="293"/>
      <c r="U273" s="293"/>
      <c r="V273" s="293"/>
    </row>
    <row r="274" spans="17:22" x14ac:dyDescent="0.2">
      <c r="Q274" s="293"/>
      <c r="R274" s="293"/>
      <c r="S274" s="293"/>
      <c r="T274" s="293"/>
      <c r="U274" s="293"/>
      <c r="V274" s="293"/>
    </row>
    <row r="275" spans="17:22" x14ac:dyDescent="0.2">
      <c r="Q275" s="293"/>
      <c r="R275" s="293"/>
      <c r="S275" s="293"/>
      <c r="T275" s="293"/>
      <c r="U275" s="293"/>
      <c r="V275" s="293"/>
    </row>
    <row r="276" spans="17:22" x14ac:dyDescent="0.2">
      <c r="Q276" s="293"/>
      <c r="R276" s="293"/>
      <c r="S276" s="293"/>
      <c r="T276" s="293"/>
      <c r="U276" s="293"/>
      <c r="V276" s="293"/>
    </row>
    <row r="277" spans="17:22" x14ac:dyDescent="0.2">
      <c r="Q277" s="293"/>
      <c r="R277" s="293"/>
      <c r="S277" s="293"/>
      <c r="T277" s="293"/>
      <c r="U277" s="293"/>
      <c r="V277" s="293"/>
    </row>
    <row r="278" spans="17:22" x14ac:dyDescent="0.2">
      <c r="Q278" s="293"/>
      <c r="R278" s="293"/>
      <c r="S278" s="293"/>
      <c r="T278" s="293"/>
      <c r="U278" s="293"/>
      <c r="V278" s="293"/>
    </row>
    <row r="279" spans="17:22" x14ac:dyDescent="0.2">
      <c r="Q279" s="293"/>
      <c r="R279" s="293"/>
      <c r="S279" s="293"/>
      <c r="T279" s="293"/>
      <c r="U279" s="293"/>
      <c r="V279" s="293"/>
    </row>
    <row r="280" spans="17:22" x14ac:dyDescent="0.2">
      <c r="Q280" s="293"/>
      <c r="R280" s="293"/>
      <c r="S280" s="293"/>
      <c r="T280" s="293"/>
      <c r="U280" s="293"/>
      <c r="V280" s="293"/>
    </row>
    <row r="281" spans="17:22" x14ac:dyDescent="0.2">
      <c r="Q281" s="293"/>
      <c r="R281" s="293"/>
      <c r="S281" s="293"/>
      <c r="T281" s="293"/>
      <c r="U281" s="293"/>
      <c r="V281" s="293"/>
    </row>
    <row r="282" spans="17:22" x14ac:dyDescent="0.2">
      <c r="Q282" s="293"/>
      <c r="R282" s="293"/>
      <c r="S282" s="293"/>
      <c r="T282" s="293"/>
      <c r="U282" s="293"/>
      <c r="V282" s="293"/>
    </row>
    <row r="283" spans="17:22" x14ac:dyDescent="0.2">
      <c r="Q283" s="293"/>
      <c r="R283" s="293"/>
      <c r="S283" s="293"/>
      <c r="T283" s="293"/>
      <c r="U283" s="293"/>
      <c r="V283" s="293"/>
    </row>
    <row r="284" spans="17:22" x14ac:dyDescent="0.2">
      <c r="Q284" s="293"/>
      <c r="R284" s="293"/>
      <c r="S284" s="293"/>
      <c r="T284" s="293"/>
      <c r="U284" s="293"/>
      <c r="V284" s="293"/>
    </row>
    <row r="285" spans="17:22" x14ac:dyDescent="0.2">
      <c r="Q285" s="293"/>
      <c r="R285" s="293"/>
      <c r="S285" s="293"/>
      <c r="T285" s="293"/>
      <c r="U285" s="293"/>
      <c r="V285" s="293"/>
    </row>
    <row r="286" spans="17:22" x14ac:dyDescent="0.2">
      <c r="Q286" s="293"/>
      <c r="R286" s="293"/>
      <c r="S286" s="293"/>
      <c r="T286" s="293"/>
      <c r="U286" s="293"/>
      <c r="V286" s="293"/>
    </row>
    <row r="287" spans="17:22" x14ac:dyDescent="0.2">
      <c r="Q287" s="293"/>
      <c r="R287" s="293"/>
      <c r="S287" s="293"/>
      <c r="T287" s="293"/>
      <c r="U287" s="293"/>
      <c r="V287" s="293"/>
    </row>
    <row r="288" spans="17:22" x14ac:dyDescent="0.2">
      <c r="Q288" s="293"/>
      <c r="R288" s="293"/>
      <c r="S288" s="293"/>
      <c r="T288" s="293"/>
      <c r="U288" s="293"/>
      <c r="V288" s="293"/>
    </row>
    <row r="289" spans="17:22" x14ac:dyDescent="0.2">
      <c r="Q289" s="293"/>
      <c r="R289" s="293"/>
      <c r="S289" s="293"/>
      <c r="T289" s="293"/>
      <c r="U289" s="293"/>
      <c r="V289" s="293"/>
    </row>
    <row r="290" spans="17:22" x14ac:dyDescent="0.2">
      <c r="Q290" s="293"/>
      <c r="R290" s="293"/>
      <c r="S290" s="293"/>
      <c r="T290" s="293"/>
      <c r="U290" s="293"/>
      <c r="V290" s="293"/>
    </row>
    <row r="291" spans="17:22" x14ac:dyDescent="0.2">
      <c r="Q291" s="293"/>
      <c r="R291" s="293"/>
      <c r="S291" s="293"/>
      <c r="T291" s="293"/>
      <c r="U291" s="293"/>
      <c r="V291" s="293"/>
    </row>
    <row r="292" spans="17:22" x14ac:dyDescent="0.2">
      <c r="Q292" s="293"/>
      <c r="R292" s="293"/>
      <c r="S292" s="293"/>
      <c r="T292" s="293"/>
      <c r="U292" s="293"/>
      <c r="V292" s="293"/>
    </row>
    <row r="293" spans="17:22" x14ac:dyDescent="0.2">
      <c r="Q293" s="293"/>
      <c r="R293" s="293"/>
      <c r="S293" s="293"/>
      <c r="T293" s="293"/>
      <c r="U293" s="293"/>
      <c r="V293" s="293"/>
    </row>
    <row r="294" spans="17:22" x14ac:dyDescent="0.2">
      <c r="Q294" s="293"/>
      <c r="R294" s="293"/>
      <c r="S294" s="293"/>
      <c r="T294" s="293"/>
      <c r="U294" s="293"/>
      <c r="V294" s="293"/>
    </row>
    <row r="295" spans="17:22" x14ac:dyDescent="0.2">
      <c r="Q295" s="293"/>
      <c r="R295" s="293"/>
      <c r="S295" s="293"/>
      <c r="T295" s="293"/>
      <c r="U295" s="293"/>
      <c r="V295" s="293"/>
    </row>
    <row r="296" spans="17:22" x14ac:dyDescent="0.2">
      <c r="Q296" s="293"/>
      <c r="R296" s="293"/>
      <c r="S296" s="293"/>
      <c r="T296" s="293"/>
      <c r="U296" s="293"/>
      <c r="V296" s="293"/>
    </row>
    <row r="297" spans="17:22" x14ac:dyDescent="0.2">
      <c r="Q297" s="293"/>
      <c r="R297" s="293"/>
      <c r="S297" s="293"/>
      <c r="T297" s="293"/>
      <c r="U297" s="293"/>
      <c r="V297" s="293"/>
    </row>
    <row r="298" spans="17:22" x14ac:dyDescent="0.2">
      <c r="Q298" s="293"/>
      <c r="R298" s="293"/>
      <c r="S298" s="293"/>
      <c r="T298" s="293"/>
      <c r="U298" s="293"/>
      <c r="V298" s="293"/>
    </row>
    <row r="299" spans="17:22" x14ac:dyDescent="0.2">
      <c r="Q299" s="293"/>
      <c r="R299" s="293"/>
      <c r="S299" s="293"/>
      <c r="T299" s="293"/>
      <c r="U299" s="293"/>
      <c r="V299" s="293"/>
    </row>
    <row r="300" spans="17:22" x14ac:dyDescent="0.2">
      <c r="Q300" s="293"/>
      <c r="R300" s="293"/>
      <c r="S300" s="293"/>
      <c r="T300" s="293"/>
      <c r="U300" s="293"/>
      <c r="V300" s="293"/>
    </row>
    <row r="301" spans="17:22" x14ac:dyDescent="0.2">
      <c r="Q301" s="293"/>
      <c r="R301" s="293"/>
      <c r="S301" s="293"/>
      <c r="T301" s="293"/>
      <c r="U301" s="293"/>
      <c r="V301" s="293"/>
    </row>
    <row r="302" spans="17:22" x14ac:dyDescent="0.2">
      <c r="Q302" s="293"/>
      <c r="R302" s="293"/>
      <c r="S302" s="293"/>
      <c r="T302" s="293"/>
      <c r="U302" s="293"/>
      <c r="V302" s="293"/>
    </row>
    <row r="303" spans="17:22" x14ac:dyDescent="0.2">
      <c r="Q303" s="293"/>
      <c r="R303" s="293"/>
      <c r="S303" s="293"/>
      <c r="T303" s="293"/>
      <c r="U303" s="293"/>
      <c r="V303" s="293"/>
    </row>
    <row r="304" spans="17:22" x14ac:dyDescent="0.2">
      <c r="Q304" s="293"/>
      <c r="R304" s="293"/>
      <c r="S304" s="293"/>
      <c r="T304" s="293"/>
      <c r="U304" s="293"/>
      <c r="V304" s="293"/>
    </row>
    <row r="305" spans="17:22" x14ac:dyDescent="0.2">
      <c r="Q305" s="293"/>
      <c r="R305" s="293"/>
      <c r="S305" s="293"/>
      <c r="T305" s="293"/>
      <c r="U305" s="293"/>
      <c r="V305" s="293"/>
    </row>
    <row r="306" spans="17:22" x14ac:dyDescent="0.2">
      <c r="Q306" s="293"/>
      <c r="R306" s="293"/>
      <c r="S306" s="293"/>
      <c r="T306" s="293"/>
      <c r="U306" s="293"/>
      <c r="V306" s="293"/>
    </row>
    <row r="307" spans="17:22" x14ac:dyDescent="0.2">
      <c r="Q307" s="293"/>
      <c r="R307" s="293"/>
      <c r="S307" s="293"/>
      <c r="T307" s="293"/>
      <c r="U307" s="293"/>
      <c r="V307" s="293"/>
    </row>
    <row r="308" spans="17:22" x14ac:dyDescent="0.2">
      <c r="Q308" s="293"/>
      <c r="R308" s="293"/>
      <c r="S308" s="293"/>
      <c r="T308" s="293"/>
      <c r="U308" s="293"/>
      <c r="V308" s="293"/>
    </row>
    <row r="309" spans="17:22" x14ac:dyDescent="0.2">
      <c r="Q309" s="293"/>
      <c r="R309" s="293"/>
      <c r="S309" s="293"/>
      <c r="T309" s="293"/>
      <c r="U309" s="293"/>
      <c r="V309" s="293"/>
    </row>
    <row r="310" spans="17:22" x14ac:dyDescent="0.2">
      <c r="Q310" s="293"/>
      <c r="R310" s="293"/>
      <c r="S310" s="293"/>
      <c r="T310" s="293"/>
      <c r="U310" s="293"/>
      <c r="V310" s="293"/>
    </row>
    <row r="311" spans="17:22" x14ac:dyDescent="0.2">
      <c r="Q311" s="293"/>
      <c r="R311" s="293"/>
      <c r="S311" s="293"/>
      <c r="T311" s="293"/>
      <c r="U311" s="293"/>
      <c r="V311" s="293"/>
    </row>
    <row r="312" spans="17:22" x14ac:dyDescent="0.2">
      <c r="Q312" s="293"/>
      <c r="R312" s="293"/>
      <c r="S312" s="293"/>
      <c r="T312" s="293"/>
      <c r="U312" s="293"/>
      <c r="V312" s="293"/>
    </row>
    <row r="313" spans="17:22" x14ac:dyDescent="0.2">
      <c r="Q313" s="293"/>
      <c r="R313" s="293"/>
      <c r="S313" s="293"/>
      <c r="T313" s="293"/>
      <c r="U313" s="293"/>
      <c r="V313" s="293"/>
    </row>
    <row r="314" spans="17:22" x14ac:dyDescent="0.2">
      <c r="Q314" s="293"/>
      <c r="R314" s="293"/>
      <c r="S314" s="293"/>
      <c r="T314" s="293"/>
      <c r="U314" s="293"/>
      <c r="V314" s="293"/>
    </row>
    <row r="315" spans="17:22" x14ac:dyDescent="0.2">
      <c r="Q315" s="293"/>
      <c r="R315" s="293"/>
      <c r="S315" s="293"/>
      <c r="T315" s="293"/>
      <c r="U315" s="293"/>
      <c r="V315" s="293"/>
    </row>
    <row r="316" spans="17:22" x14ac:dyDescent="0.2">
      <c r="Q316" s="293"/>
      <c r="R316" s="293"/>
      <c r="S316" s="293"/>
      <c r="T316" s="293"/>
      <c r="U316" s="293"/>
      <c r="V316" s="293"/>
    </row>
    <row r="317" spans="17:22" x14ac:dyDescent="0.2">
      <c r="Q317" s="293"/>
      <c r="R317" s="293"/>
      <c r="S317" s="293"/>
      <c r="T317" s="293"/>
      <c r="U317" s="293"/>
      <c r="V317" s="293"/>
    </row>
    <row r="318" spans="17:22" x14ac:dyDescent="0.2">
      <c r="Q318" s="293"/>
      <c r="R318" s="293"/>
      <c r="S318" s="293"/>
      <c r="T318" s="293"/>
      <c r="U318" s="293"/>
      <c r="V318" s="293"/>
    </row>
    <row r="319" spans="17:22" x14ac:dyDescent="0.2">
      <c r="Q319" s="293"/>
      <c r="R319" s="293"/>
      <c r="S319" s="293"/>
      <c r="T319" s="293"/>
      <c r="U319" s="293"/>
      <c r="V319" s="293"/>
    </row>
    <row r="320" spans="17:22" x14ac:dyDescent="0.2">
      <c r="Q320" s="293"/>
      <c r="R320" s="293"/>
      <c r="S320" s="293"/>
      <c r="T320" s="293"/>
      <c r="U320" s="293"/>
      <c r="V320" s="293"/>
    </row>
    <row r="321" spans="17:22" x14ac:dyDescent="0.2">
      <c r="Q321" s="293"/>
      <c r="R321" s="293"/>
      <c r="S321" s="293"/>
      <c r="T321" s="293"/>
      <c r="U321" s="293"/>
      <c r="V321" s="293"/>
    </row>
    <row r="322" spans="17:22" x14ac:dyDescent="0.2">
      <c r="Q322" s="293"/>
      <c r="R322" s="293"/>
      <c r="S322" s="293"/>
      <c r="T322" s="293"/>
      <c r="U322" s="293"/>
      <c r="V322" s="293"/>
    </row>
    <row r="323" spans="17:22" x14ac:dyDescent="0.2">
      <c r="Q323" s="293"/>
      <c r="R323" s="293"/>
      <c r="S323" s="293"/>
      <c r="T323" s="293"/>
      <c r="U323" s="293"/>
      <c r="V323" s="293"/>
    </row>
    <row r="324" spans="17:22" x14ac:dyDescent="0.2">
      <c r="Q324" s="293"/>
      <c r="R324" s="293"/>
      <c r="S324" s="293"/>
      <c r="T324" s="293"/>
      <c r="U324" s="293"/>
      <c r="V324" s="293"/>
    </row>
    <row r="325" spans="17:22" x14ac:dyDescent="0.2">
      <c r="Q325" s="293"/>
      <c r="R325" s="293"/>
      <c r="S325" s="293"/>
      <c r="T325" s="293"/>
      <c r="U325" s="293"/>
      <c r="V325" s="293"/>
    </row>
    <row r="326" spans="17:22" x14ac:dyDescent="0.2">
      <c r="Q326" s="293"/>
      <c r="R326" s="293"/>
      <c r="S326" s="293"/>
      <c r="T326" s="293"/>
      <c r="U326" s="293"/>
      <c r="V326" s="293"/>
    </row>
    <row r="327" spans="17:22" x14ac:dyDescent="0.2">
      <c r="Q327" s="293"/>
      <c r="R327" s="293"/>
      <c r="S327" s="293"/>
      <c r="T327" s="293"/>
      <c r="U327" s="293"/>
      <c r="V327" s="293"/>
    </row>
    <row r="328" spans="17:22" x14ac:dyDescent="0.2">
      <c r="Q328" s="293"/>
      <c r="R328" s="293"/>
      <c r="S328" s="293"/>
      <c r="T328" s="293"/>
      <c r="U328" s="293"/>
      <c r="V328" s="293"/>
    </row>
    <row r="329" spans="17:22" x14ac:dyDescent="0.2">
      <c r="Q329" s="293"/>
      <c r="R329" s="293"/>
      <c r="S329" s="293"/>
      <c r="T329" s="293"/>
      <c r="U329" s="293"/>
      <c r="V329" s="293"/>
    </row>
    <row r="330" spans="17:22" x14ac:dyDescent="0.2">
      <c r="Q330" s="293"/>
      <c r="R330" s="293"/>
      <c r="S330" s="293"/>
      <c r="T330" s="293"/>
      <c r="U330" s="293"/>
      <c r="V330" s="293"/>
    </row>
    <row r="331" spans="17:22" x14ac:dyDescent="0.2">
      <c r="Q331" s="293"/>
      <c r="R331" s="293"/>
      <c r="S331" s="293"/>
      <c r="T331" s="293"/>
      <c r="U331" s="293"/>
      <c r="V331" s="293"/>
    </row>
    <row r="332" spans="17:22" x14ac:dyDescent="0.2">
      <c r="Q332" s="293"/>
      <c r="R332" s="293"/>
      <c r="S332" s="293"/>
      <c r="T332" s="293"/>
      <c r="U332" s="293"/>
      <c r="V332" s="293"/>
    </row>
    <row r="333" spans="17:22" x14ac:dyDescent="0.2">
      <c r="Q333" s="293"/>
      <c r="R333" s="293"/>
      <c r="S333" s="293"/>
      <c r="T333" s="293"/>
      <c r="U333" s="293"/>
      <c r="V333" s="293"/>
    </row>
    <row r="334" spans="17:22" x14ac:dyDescent="0.2">
      <c r="Q334" s="293"/>
      <c r="R334" s="293"/>
      <c r="S334" s="293"/>
      <c r="T334" s="293"/>
      <c r="U334" s="293"/>
      <c r="V334" s="293"/>
    </row>
    <row r="335" spans="17:22" x14ac:dyDescent="0.2">
      <c r="Q335" s="293"/>
      <c r="R335" s="293"/>
      <c r="S335" s="293"/>
      <c r="T335" s="293"/>
      <c r="U335" s="293"/>
      <c r="V335" s="293"/>
    </row>
    <row r="336" spans="17:22" x14ac:dyDescent="0.2">
      <c r="Q336" s="293"/>
      <c r="R336" s="293"/>
      <c r="S336" s="293"/>
      <c r="T336" s="293"/>
      <c r="U336" s="293"/>
      <c r="V336" s="293"/>
    </row>
    <row r="337" spans="17:22" x14ac:dyDescent="0.2">
      <c r="Q337" s="293"/>
      <c r="R337" s="293"/>
      <c r="S337" s="293"/>
      <c r="T337" s="293"/>
      <c r="U337" s="293"/>
      <c r="V337" s="293"/>
    </row>
    <row r="338" spans="17:22" x14ac:dyDescent="0.2">
      <c r="Q338" s="293"/>
      <c r="R338" s="293"/>
      <c r="S338" s="293"/>
      <c r="T338" s="293"/>
      <c r="U338" s="293"/>
      <c r="V338" s="293"/>
    </row>
    <row r="339" spans="17:22" x14ac:dyDescent="0.2">
      <c r="Q339" s="293"/>
      <c r="R339" s="293"/>
      <c r="S339" s="293"/>
      <c r="T339" s="293"/>
      <c r="U339" s="293"/>
      <c r="V339" s="293"/>
    </row>
    <row r="340" spans="17:22" x14ac:dyDescent="0.2">
      <c r="Q340" s="293"/>
      <c r="R340" s="293"/>
      <c r="S340" s="293"/>
      <c r="T340" s="293"/>
      <c r="U340" s="293"/>
      <c r="V340" s="293"/>
    </row>
    <row r="341" spans="17:22" x14ac:dyDescent="0.2">
      <c r="Q341" s="293"/>
      <c r="R341" s="293"/>
      <c r="S341" s="293"/>
      <c r="T341" s="293"/>
      <c r="U341" s="293"/>
      <c r="V341" s="293"/>
    </row>
    <row r="342" spans="17:22" x14ac:dyDescent="0.2">
      <c r="Q342" s="293"/>
      <c r="R342" s="293"/>
      <c r="S342" s="293"/>
      <c r="T342" s="293"/>
      <c r="U342" s="293"/>
      <c r="V342" s="293"/>
    </row>
    <row r="343" spans="17:22" x14ac:dyDescent="0.2">
      <c r="Q343" s="293"/>
      <c r="R343" s="293"/>
      <c r="S343" s="293"/>
      <c r="T343" s="293"/>
      <c r="U343" s="293"/>
      <c r="V343" s="293"/>
    </row>
    <row r="344" spans="17:22" x14ac:dyDescent="0.2">
      <c r="Q344" s="293"/>
      <c r="R344" s="293"/>
      <c r="S344" s="293"/>
      <c r="T344" s="293"/>
      <c r="U344" s="293"/>
      <c r="V344" s="293"/>
    </row>
    <row r="345" spans="17:22" x14ac:dyDescent="0.2">
      <c r="Q345" s="293"/>
      <c r="R345" s="293"/>
      <c r="S345" s="293"/>
      <c r="T345" s="293"/>
      <c r="U345" s="293"/>
      <c r="V345" s="293"/>
    </row>
    <row r="346" spans="17:22" x14ac:dyDescent="0.2">
      <c r="Q346" s="293"/>
      <c r="R346" s="293"/>
      <c r="S346" s="293"/>
      <c r="T346" s="293"/>
      <c r="U346" s="293"/>
      <c r="V346" s="293"/>
    </row>
    <row r="347" spans="17:22" x14ac:dyDescent="0.2">
      <c r="Q347" s="293"/>
      <c r="R347" s="293"/>
      <c r="S347" s="293"/>
      <c r="T347" s="293"/>
      <c r="U347" s="293"/>
      <c r="V347" s="293"/>
    </row>
    <row r="348" spans="17:22" x14ac:dyDescent="0.2">
      <c r="Q348" s="293"/>
      <c r="R348" s="293"/>
      <c r="S348" s="293"/>
      <c r="T348" s="293"/>
      <c r="U348" s="293"/>
      <c r="V348" s="293"/>
    </row>
    <row r="349" spans="17:22" x14ac:dyDescent="0.2">
      <c r="Q349" s="293"/>
      <c r="R349" s="293"/>
      <c r="S349" s="293"/>
      <c r="T349" s="293"/>
      <c r="U349" s="293"/>
      <c r="V349" s="293"/>
    </row>
    <row r="350" spans="17:22" x14ac:dyDescent="0.2">
      <c r="Q350" s="293"/>
      <c r="R350" s="293"/>
      <c r="S350" s="293"/>
      <c r="T350" s="293"/>
      <c r="U350" s="293"/>
      <c r="V350" s="293"/>
    </row>
    <row r="351" spans="17:22" x14ac:dyDescent="0.2">
      <c r="Q351" s="293"/>
      <c r="R351" s="293"/>
      <c r="S351" s="293"/>
      <c r="T351" s="293"/>
      <c r="U351" s="293"/>
      <c r="V351" s="293"/>
    </row>
    <row r="352" spans="17:22" x14ac:dyDescent="0.2">
      <c r="Q352" s="293"/>
      <c r="R352" s="293"/>
      <c r="S352" s="293"/>
      <c r="T352" s="293"/>
      <c r="U352" s="293"/>
      <c r="V352" s="293"/>
    </row>
    <row r="353" spans="17:22" x14ac:dyDescent="0.2">
      <c r="Q353" s="293"/>
      <c r="R353" s="293"/>
      <c r="S353" s="293"/>
      <c r="T353" s="293"/>
      <c r="U353" s="293"/>
      <c r="V353" s="293"/>
    </row>
    <row r="354" spans="17:22" x14ac:dyDescent="0.2">
      <c r="Q354" s="293"/>
      <c r="R354" s="293"/>
      <c r="S354" s="293"/>
      <c r="T354" s="293"/>
      <c r="U354" s="293"/>
      <c r="V354" s="293"/>
    </row>
    <row r="355" spans="17:22" x14ac:dyDescent="0.2">
      <c r="Q355" s="293"/>
      <c r="R355" s="293"/>
      <c r="S355" s="293"/>
      <c r="T355" s="293"/>
      <c r="U355" s="293"/>
      <c r="V355" s="293"/>
    </row>
    <row r="356" spans="17:22" x14ac:dyDescent="0.2">
      <c r="Q356" s="293"/>
      <c r="R356" s="293"/>
      <c r="S356" s="293"/>
      <c r="T356" s="293"/>
      <c r="U356" s="293"/>
      <c r="V356" s="293"/>
    </row>
    <row r="357" spans="17:22" x14ac:dyDescent="0.2">
      <c r="Q357" s="293"/>
      <c r="R357" s="293"/>
      <c r="S357" s="293"/>
      <c r="T357" s="293"/>
      <c r="U357" s="293"/>
      <c r="V357" s="293"/>
    </row>
    <row r="358" spans="17:22" x14ac:dyDescent="0.2">
      <c r="Q358" s="293"/>
      <c r="R358" s="293"/>
      <c r="S358" s="293"/>
      <c r="T358" s="293"/>
      <c r="U358" s="293"/>
      <c r="V358" s="293"/>
    </row>
    <row r="359" spans="17:22" x14ac:dyDescent="0.2">
      <c r="Q359" s="293"/>
      <c r="R359" s="293"/>
      <c r="S359" s="293"/>
      <c r="T359" s="293"/>
      <c r="U359" s="293"/>
      <c r="V359" s="293"/>
    </row>
    <row r="360" spans="17:22" x14ac:dyDescent="0.2">
      <c r="Q360" s="293"/>
      <c r="R360" s="293"/>
      <c r="S360" s="293"/>
      <c r="T360" s="293"/>
      <c r="U360" s="293"/>
      <c r="V360" s="293"/>
    </row>
    <row r="361" spans="17:22" x14ac:dyDescent="0.2">
      <c r="Q361" s="293"/>
      <c r="R361" s="293"/>
      <c r="S361" s="293"/>
      <c r="T361" s="293"/>
      <c r="U361" s="293"/>
      <c r="V361" s="293"/>
    </row>
    <row r="362" spans="17:22" x14ac:dyDescent="0.2">
      <c r="Q362" s="293"/>
      <c r="R362" s="293"/>
      <c r="S362" s="293"/>
      <c r="T362" s="293"/>
      <c r="U362" s="293"/>
      <c r="V362" s="293"/>
    </row>
    <row r="363" spans="17:22" x14ac:dyDescent="0.2">
      <c r="Q363" s="293"/>
      <c r="R363" s="293"/>
      <c r="S363" s="293"/>
      <c r="T363" s="293"/>
      <c r="U363" s="293"/>
      <c r="V363" s="293"/>
    </row>
    <row r="364" spans="17:22" x14ac:dyDescent="0.2">
      <c r="Q364" s="293"/>
      <c r="R364" s="293"/>
      <c r="S364" s="293"/>
      <c r="T364" s="293"/>
      <c r="U364" s="293"/>
      <c r="V364" s="293"/>
    </row>
    <row r="365" spans="17:22" x14ac:dyDescent="0.2">
      <c r="Q365" s="293"/>
      <c r="R365" s="293"/>
      <c r="S365" s="293"/>
      <c r="T365" s="293"/>
      <c r="U365" s="293"/>
      <c r="V365" s="293"/>
    </row>
    <row r="366" spans="17:22" x14ac:dyDescent="0.2">
      <c r="Q366" s="293"/>
      <c r="R366" s="293"/>
      <c r="S366" s="293"/>
      <c r="T366" s="293"/>
      <c r="U366" s="293"/>
      <c r="V366" s="293"/>
    </row>
    <row r="367" spans="17:22" x14ac:dyDescent="0.2">
      <c r="Q367" s="293"/>
      <c r="R367" s="293"/>
      <c r="S367" s="293"/>
      <c r="T367" s="293"/>
      <c r="U367" s="293"/>
      <c r="V367" s="293"/>
    </row>
    <row r="368" spans="17:22" x14ac:dyDescent="0.2">
      <c r="Q368" s="293"/>
      <c r="R368" s="293"/>
      <c r="S368" s="293"/>
      <c r="T368" s="293"/>
      <c r="U368" s="293"/>
      <c r="V368" s="293"/>
    </row>
    <row r="369" spans="17:22" x14ac:dyDescent="0.2">
      <c r="Q369" s="293"/>
      <c r="R369" s="293"/>
      <c r="S369" s="293"/>
      <c r="T369" s="293"/>
      <c r="U369" s="293"/>
      <c r="V369" s="293"/>
    </row>
    <row r="370" spans="17:22" x14ac:dyDescent="0.2">
      <c r="Q370" s="293"/>
      <c r="R370" s="293"/>
      <c r="S370" s="293"/>
      <c r="T370" s="293"/>
      <c r="U370" s="293"/>
      <c r="V370" s="293"/>
    </row>
    <row r="371" spans="17:22" x14ac:dyDescent="0.2">
      <c r="Q371" s="293"/>
      <c r="R371" s="293"/>
      <c r="S371" s="293"/>
      <c r="T371" s="293"/>
      <c r="U371" s="293"/>
      <c r="V371" s="293"/>
    </row>
    <row r="372" spans="17:22" x14ac:dyDescent="0.2">
      <c r="Q372" s="293"/>
      <c r="R372" s="293"/>
      <c r="S372" s="293"/>
      <c r="T372" s="293"/>
      <c r="U372" s="293"/>
      <c r="V372" s="293"/>
    </row>
    <row r="373" spans="17:22" x14ac:dyDescent="0.2">
      <c r="Q373" s="293"/>
      <c r="R373" s="293"/>
      <c r="S373" s="293"/>
      <c r="T373" s="293"/>
      <c r="U373" s="293"/>
      <c r="V373" s="293"/>
    </row>
    <row r="374" spans="17:22" x14ac:dyDescent="0.2">
      <c r="Q374" s="293"/>
      <c r="R374" s="293"/>
      <c r="S374" s="293"/>
      <c r="T374" s="293"/>
      <c r="U374" s="293"/>
      <c r="V374" s="293"/>
    </row>
    <row r="375" spans="17:22" x14ac:dyDescent="0.2">
      <c r="Q375" s="293"/>
      <c r="R375" s="293"/>
      <c r="S375" s="293"/>
      <c r="T375" s="293"/>
      <c r="U375" s="293"/>
      <c r="V375" s="293"/>
    </row>
    <row r="376" spans="17:22" x14ac:dyDescent="0.2">
      <c r="Q376" s="293"/>
      <c r="R376" s="293"/>
      <c r="S376" s="293"/>
      <c r="T376" s="293"/>
      <c r="U376" s="293"/>
      <c r="V376" s="293"/>
    </row>
    <row r="377" spans="17:22" x14ac:dyDescent="0.2">
      <c r="Q377" s="293"/>
      <c r="R377" s="293"/>
      <c r="S377" s="293"/>
      <c r="T377" s="293"/>
      <c r="U377" s="293"/>
      <c r="V377" s="293"/>
    </row>
    <row r="378" spans="17:22" x14ac:dyDescent="0.2">
      <c r="Q378" s="293"/>
      <c r="R378" s="293"/>
      <c r="S378" s="293"/>
      <c r="T378" s="293"/>
      <c r="U378" s="293"/>
      <c r="V378" s="293"/>
    </row>
    <row r="379" spans="17:22" x14ac:dyDescent="0.2">
      <c r="Q379" s="293"/>
      <c r="R379" s="293"/>
      <c r="S379" s="293"/>
      <c r="T379" s="293"/>
      <c r="U379" s="293"/>
      <c r="V379" s="293"/>
    </row>
    <row r="380" spans="17:22" x14ac:dyDescent="0.2">
      <c r="Q380" s="293"/>
      <c r="R380" s="293"/>
      <c r="S380" s="293"/>
      <c r="T380" s="293"/>
      <c r="U380" s="293"/>
      <c r="V380" s="293"/>
    </row>
    <row r="381" spans="17:22" x14ac:dyDescent="0.2">
      <c r="Q381" s="293"/>
      <c r="R381" s="293"/>
      <c r="S381" s="293"/>
      <c r="T381" s="293"/>
      <c r="U381" s="293"/>
      <c r="V381" s="293"/>
    </row>
    <row r="382" spans="17:22" x14ac:dyDescent="0.2">
      <c r="Q382" s="293"/>
      <c r="R382" s="293"/>
      <c r="S382" s="293"/>
      <c r="T382" s="293"/>
      <c r="U382" s="293"/>
      <c r="V382" s="293"/>
    </row>
    <row r="383" spans="17:22" x14ac:dyDescent="0.2">
      <c r="Q383" s="293"/>
      <c r="R383" s="293"/>
      <c r="S383" s="293"/>
      <c r="T383" s="293"/>
      <c r="U383" s="293"/>
      <c r="V383" s="293"/>
    </row>
    <row r="384" spans="17:22" x14ac:dyDescent="0.2">
      <c r="Q384" s="293"/>
      <c r="R384" s="293"/>
      <c r="S384" s="293"/>
      <c r="T384" s="293"/>
      <c r="U384" s="293"/>
      <c r="V384" s="293"/>
    </row>
    <row r="385" spans="17:22" x14ac:dyDescent="0.2">
      <c r="Q385" s="293"/>
      <c r="R385" s="293"/>
      <c r="S385" s="293"/>
      <c r="T385" s="293"/>
      <c r="U385" s="293"/>
      <c r="V385" s="293"/>
    </row>
    <row r="386" spans="17:22" x14ac:dyDescent="0.2">
      <c r="Q386" s="293"/>
      <c r="R386" s="293"/>
      <c r="S386" s="293"/>
      <c r="T386" s="293"/>
      <c r="U386" s="293"/>
      <c r="V386" s="293"/>
    </row>
    <row r="387" spans="17:22" x14ac:dyDescent="0.2">
      <c r="Q387" s="293"/>
      <c r="R387" s="293"/>
      <c r="S387" s="293"/>
      <c r="T387" s="293"/>
      <c r="U387" s="293"/>
      <c r="V387" s="293"/>
    </row>
    <row r="388" spans="17:22" x14ac:dyDescent="0.2">
      <c r="Q388" s="293"/>
      <c r="R388" s="293"/>
      <c r="S388" s="293"/>
      <c r="T388" s="293"/>
      <c r="U388" s="293"/>
      <c r="V388" s="293"/>
    </row>
    <row r="389" spans="17:22" x14ac:dyDescent="0.2">
      <c r="Q389" s="293"/>
      <c r="R389" s="293"/>
      <c r="S389" s="293"/>
      <c r="T389" s="293"/>
      <c r="U389" s="293"/>
      <c r="V389" s="293"/>
    </row>
    <row r="390" spans="17:22" x14ac:dyDescent="0.2">
      <c r="Q390" s="293"/>
      <c r="R390" s="293"/>
      <c r="S390" s="293"/>
      <c r="T390" s="293"/>
      <c r="U390" s="293"/>
      <c r="V390" s="293"/>
    </row>
    <row r="391" spans="17:22" x14ac:dyDescent="0.2">
      <c r="Q391" s="293"/>
      <c r="R391" s="293"/>
      <c r="S391" s="293"/>
      <c r="T391" s="293"/>
      <c r="U391" s="293"/>
      <c r="V391" s="293"/>
    </row>
    <row r="392" spans="17:22" x14ac:dyDescent="0.2">
      <c r="Q392" s="293"/>
      <c r="R392" s="293"/>
      <c r="S392" s="293"/>
      <c r="T392" s="293"/>
      <c r="U392" s="293"/>
      <c r="V392" s="293"/>
    </row>
    <row r="393" spans="17:22" x14ac:dyDescent="0.2">
      <c r="Q393" s="293"/>
      <c r="R393" s="293"/>
      <c r="S393" s="293"/>
      <c r="T393" s="293"/>
      <c r="U393" s="293"/>
      <c r="V393" s="293"/>
    </row>
    <row r="394" spans="17:22" x14ac:dyDescent="0.2">
      <c r="Q394" s="293"/>
      <c r="R394" s="293"/>
      <c r="S394" s="293"/>
      <c r="T394" s="293"/>
      <c r="U394" s="293"/>
      <c r="V394" s="293"/>
    </row>
    <row r="395" spans="17:22" x14ac:dyDescent="0.2">
      <c r="Q395" s="293"/>
      <c r="R395" s="293"/>
      <c r="S395" s="293"/>
      <c r="T395" s="293"/>
      <c r="U395" s="293"/>
      <c r="V395" s="293"/>
    </row>
    <row r="396" spans="17:22" x14ac:dyDescent="0.2">
      <c r="Q396" s="293"/>
      <c r="R396" s="293"/>
      <c r="S396" s="293"/>
      <c r="T396" s="293"/>
      <c r="U396" s="293"/>
      <c r="V396" s="293"/>
    </row>
    <row r="397" spans="17:22" x14ac:dyDescent="0.2">
      <c r="Q397" s="293"/>
      <c r="R397" s="293"/>
      <c r="S397" s="293"/>
      <c r="T397" s="293"/>
      <c r="U397" s="293"/>
      <c r="V397" s="293"/>
    </row>
    <row r="398" spans="17:22" x14ac:dyDescent="0.2">
      <c r="Q398" s="293"/>
      <c r="R398" s="293"/>
      <c r="S398" s="293"/>
      <c r="T398" s="293"/>
      <c r="U398" s="293"/>
      <c r="V398" s="293"/>
    </row>
    <row r="399" spans="17:22" x14ac:dyDescent="0.2">
      <c r="Q399" s="293"/>
      <c r="R399" s="293"/>
      <c r="S399" s="293"/>
      <c r="T399" s="293"/>
      <c r="U399" s="293"/>
      <c r="V399" s="293"/>
    </row>
    <row r="400" spans="17:22" x14ac:dyDescent="0.2">
      <c r="Q400" s="293"/>
      <c r="R400" s="293"/>
      <c r="S400" s="293"/>
      <c r="T400" s="293"/>
      <c r="U400" s="293"/>
      <c r="V400" s="293"/>
    </row>
    <row r="401" spans="17:22" x14ac:dyDescent="0.2">
      <c r="Q401" s="293"/>
      <c r="R401" s="293"/>
      <c r="S401" s="293"/>
      <c r="T401" s="293"/>
      <c r="U401" s="293"/>
      <c r="V401" s="293"/>
    </row>
    <row r="402" spans="17:22" x14ac:dyDescent="0.2">
      <c r="Q402" s="293"/>
      <c r="R402" s="293"/>
      <c r="S402" s="293"/>
      <c r="T402" s="293"/>
      <c r="U402" s="293"/>
      <c r="V402" s="293"/>
    </row>
    <row r="403" spans="17:22" x14ac:dyDescent="0.2">
      <c r="Q403" s="293"/>
      <c r="R403" s="293"/>
      <c r="S403" s="293"/>
      <c r="T403" s="293"/>
      <c r="U403" s="293"/>
      <c r="V403" s="293"/>
    </row>
    <row r="404" spans="17:22" x14ac:dyDescent="0.2">
      <c r="Q404" s="293"/>
      <c r="R404" s="293"/>
      <c r="S404" s="293"/>
      <c r="T404" s="293"/>
      <c r="U404" s="293"/>
      <c r="V404" s="293"/>
    </row>
    <row r="405" spans="17:22" x14ac:dyDescent="0.2">
      <c r="Q405" s="293"/>
      <c r="R405" s="293"/>
      <c r="S405" s="293"/>
      <c r="T405" s="293"/>
      <c r="U405" s="293"/>
      <c r="V405" s="293"/>
    </row>
    <row r="406" spans="17:22" x14ac:dyDescent="0.2">
      <c r="Q406" s="293"/>
      <c r="R406" s="293"/>
      <c r="S406" s="293"/>
      <c r="T406" s="293"/>
      <c r="U406" s="293"/>
      <c r="V406" s="293"/>
    </row>
    <row r="407" spans="17:22" x14ac:dyDescent="0.2">
      <c r="Q407" s="293"/>
      <c r="R407" s="293"/>
      <c r="S407" s="293"/>
      <c r="T407" s="293"/>
      <c r="U407" s="293"/>
      <c r="V407" s="293"/>
    </row>
    <row r="408" spans="17:22" x14ac:dyDescent="0.2">
      <c r="Q408" s="293"/>
      <c r="R408" s="293"/>
      <c r="S408" s="293"/>
      <c r="T408" s="293"/>
      <c r="U408" s="293"/>
      <c r="V408" s="293"/>
    </row>
    <row r="409" spans="17:22" x14ac:dyDescent="0.2">
      <c r="Q409" s="293"/>
      <c r="R409" s="293"/>
      <c r="S409" s="293"/>
      <c r="T409" s="293"/>
      <c r="U409" s="293"/>
      <c r="V409" s="293"/>
    </row>
    <row r="410" spans="17:22" x14ac:dyDescent="0.2">
      <c r="Q410" s="293"/>
      <c r="R410" s="293"/>
      <c r="S410" s="293"/>
      <c r="T410" s="293"/>
      <c r="U410" s="293"/>
      <c r="V410" s="293"/>
    </row>
    <row r="411" spans="17:22" x14ac:dyDescent="0.2">
      <c r="Q411" s="293"/>
      <c r="R411" s="293"/>
      <c r="S411" s="293"/>
      <c r="T411" s="293"/>
      <c r="U411" s="293"/>
      <c r="V411" s="293"/>
    </row>
    <row r="412" spans="17:22" x14ac:dyDescent="0.2">
      <c r="Q412" s="293"/>
      <c r="R412" s="293"/>
      <c r="S412" s="293"/>
      <c r="T412" s="293"/>
      <c r="U412" s="293"/>
      <c r="V412" s="293"/>
    </row>
    <row r="413" spans="17:22" x14ac:dyDescent="0.2">
      <c r="Q413" s="293"/>
      <c r="R413" s="293"/>
      <c r="S413" s="293"/>
      <c r="T413" s="293"/>
      <c r="U413" s="293"/>
      <c r="V413" s="293"/>
    </row>
    <row r="414" spans="17:22" x14ac:dyDescent="0.2">
      <c r="Q414" s="293"/>
      <c r="R414" s="293"/>
      <c r="S414" s="293"/>
      <c r="T414" s="293"/>
      <c r="U414" s="293"/>
      <c r="V414" s="293"/>
    </row>
    <row r="415" spans="17:22" x14ac:dyDescent="0.2">
      <c r="Q415" s="293"/>
      <c r="R415" s="293"/>
      <c r="S415" s="293"/>
      <c r="T415" s="293"/>
      <c r="U415" s="293"/>
      <c r="V415" s="293"/>
    </row>
    <row r="416" spans="17:22" x14ac:dyDescent="0.2">
      <c r="Q416" s="293"/>
      <c r="R416" s="293"/>
      <c r="S416" s="293"/>
      <c r="T416" s="293"/>
      <c r="U416" s="293"/>
      <c r="V416" s="293"/>
    </row>
    <row r="417" spans="17:22" x14ac:dyDescent="0.2">
      <c r="Q417" s="293"/>
      <c r="R417" s="293"/>
      <c r="S417" s="293"/>
      <c r="T417" s="293"/>
      <c r="U417" s="293"/>
      <c r="V417" s="293"/>
    </row>
    <row r="418" spans="17:22" x14ac:dyDescent="0.2">
      <c r="Q418" s="293"/>
      <c r="R418" s="293"/>
      <c r="S418" s="293"/>
      <c r="T418" s="293"/>
      <c r="U418" s="293"/>
      <c r="V418" s="293"/>
    </row>
    <row r="419" spans="17:22" x14ac:dyDescent="0.2">
      <c r="Q419" s="293"/>
      <c r="R419" s="293"/>
      <c r="S419" s="293"/>
      <c r="T419" s="293"/>
      <c r="U419" s="293"/>
      <c r="V419" s="293"/>
    </row>
    <row r="420" spans="17:22" x14ac:dyDescent="0.2">
      <c r="Q420" s="293"/>
      <c r="R420" s="293"/>
      <c r="S420" s="293"/>
      <c r="T420" s="293"/>
      <c r="U420" s="293"/>
      <c r="V420" s="293"/>
    </row>
    <row r="421" spans="17:22" x14ac:dyDescent="0.2">
      <c r="Q421" s="293"/>
      <c r="R421" s="293"/>
      <c r="S421" s="293"/>
      <c r="T421" s="293"/>
      <c r="U421" s="293"/>
      <c r="V421" s="293"/>
    </row>
    <row r="422" spans="17:22" x14ac:dyDescent="0.2">
      <c r="Q422" s="293"/>
      <c r="R422" s="293"/>
      <c r="S422" s="293"/>
      <c r="T422" s="293"/>
      <c r="U422" s="293"/>
      <c r="V422" s="293"/>
    </row>
    <row r="423" spans="17:22" x14ac:dyDescent="0.2">
      <c r="Q423" s="293"/>
      <c r="R423" s="293"/>
      <c r="S423" s="293"/>
      <c r="T423" s="293"/>
      <c r="U423" s="293"/>
      <c r="V423" s="293"/>
    </row>
    <row r="424" spans="17:22" x14ac:dyDescent="0.2">
      <c r="Q424" s="293"/>
      <c r="R424" s="293"/>
      <c r="S424" s="293"/>
      <c r="T424" s="293"/>
      <c r="U424" s="293"/>
      <c r="V424" s="293"/>
    </row>
    <row r="425" spans="17:22" x14ac:dyDescent="0.2">
      <c r="Q425" s="293"/>
      <c r="R425" s="293"/>
      <c r="S425" s="293"/>
      <c r="T425" s="293"/>
      <c r="U425" s="293"/>
      <c r="V425" s="293"/>
    </row>
    <row r="426" spans="17:22" x14ac:dyDescent="0.2">
      <c r="Q426" s="293"/>
      <c r="R426" s="293"/>
      <c r="S426" s="293"/>
      <c r="T426" s="293"/>
      <c r="U426" s="293"/>
      <c r="V426" s="293"/>
    </row>
    <row r="427" spans="17:22" x14ac:dyDescent="0.2">
      <c r="Q427" s="293"/>
      <c r="R427" s="293"/>
      <c r="S427" s="293"/>
      <c r="T427" s="293"/>
      <c r="U427" s="293"/>
      <c r="V427" s="293"/>
    </row>
    <row r="428" spans="17:22" x14ac:dyDescent="0.2">
      <c r="Q428" s="293"/>
      <c r="R428" s="293"/>
      <c r="S428" s="293"/>
      <c r="T428" s="293"/>
      <c r="U428" s="293"/>
      <c r="V428" s="293"/>
    </row>
    <row r="429" spans="17:22" x14ac:dyDescent="0.2">
      <c r="Q429" s="293"/>
      <c r="R429" s="293"/>
      <c r="S429" s="293"/>
      <c r="T429" s="293"/>
      <c r="U429" s="293"/>
      <c r="V429" s="293"/>
    </row>
    <row r="430" spans="17:22" x14ac:dyDescent="0.2">
      <c r="Q430" s="293"/>
      <c r="R430" s="293"/>
      <c r="S430" s="293"/>
      <c r="T430" s="293"/>
      <c r="U430" s="293"/>
      <c r="V430" s="293"/>
    </row>
    <row r="431" spans="17:22" x14ac:dyDescent="0.2">
      <c r="Q431" s="293"/>
      <c r="R431" s="293"/>
      <c r="S431" s="293"/>
      <c r="T431" s="293"/>
      <c r="U431" s="293"/>
      <c r="V431" s="293"/>
    </row>
    <row r="432" spans="17:22" x14ac:dyDescent="0.2">
      <c r="Q432" s="293"/>
      <c r="R432" s="293"/>
      <c r="S432" s="293"/>
      <c r="T432" s="293"/>
      <c r="U432" s="293"/>
      <c r="V432" s="293"/>
    </row>
    <row r="433" spans="17:22" x14ac:dyDescent="0.2">
      <c r="Q433" s="293"/>
      <c r="R433" s="293"/>
      <c r="S433" s="293"/>
      <c r="T433" s="293"/>
      <c r="U433" s="293"/>
      <c r="V433" s="293"/>
    </row>
    <row r="434" spans="17:22" x14ac:dyDescent="0.2">
      <c r="Q434" s="293"/>
      <c r="R434" s="293"/>
      <c r="S434" s="293"/>
      <c r="T434" s="293"/>
      <c r="U434" s="293"/>
      <c r="V434" s="293"/>
    </row>
    <row r="435" spans="17:22" x14ac:dyDescent="0.2">
      <c r="Q435" s="293"/>
      <c r="R435" s="293"/>
      <c r="S435" s="293"/>
      <c r="T435" s="293"/>
      <c r="U435" s="293"/>
      <c r="V435" s="293"/>
    </row>
    <row r="436" spans="17:22" x14ac:dyDescent="0.2">
      <c r="Q436" s="293"/>
      <c r="R436" s="293"/>
      <c r="S436" s="293"/>
      <c r="T436" s="293"/>
      <c r="U436" s="293"/>
      <c r="V436" s="293"/>
    </row>
    <row r="437" spans="17:22" x14ac:dyDescent="0.2">
      <c r="Q437" s="293"/>
      <c r="R437" s="293"/>
      <c r="S437" s="293"/>
      <c r="T437" s="293"/>
      <c r="U437" s="293"/>
      <c r="V437" s="293"/>
    </row>
    <row r="438" spans="17:22" x14ac:dyDescent="0.2">
      <c r="Q438" s="293"/>
      <c r="R438" s="293"/>
      <c r="S438" s="293"/>
      <c r="T438" s="293"/>
      <c r="U438" s="293"/>
      <c r="V438" s="293"/>
    </row>
    <row r="439" spans="17:22" x14ac:dyDescent="0.2">
      <c r="Q439" s="293"/>
      <c r="R439" s="293"/>
      <c r="S439" s="293"/>
      <c r="T439" s="293"/>
      <c r="U439" s="293"/>
      <c r="V439" s="293"/>
    </row>
    <row r="440" spans="17:22" x14ac:dyDescent="0.2">
      <c r="Q440" s="293"/>
      <c r="R440" s="293"/>
      <c r="S440" s="293"/>
      <c r="T440" s="293"/>
      <c r="U440" s="293"/>
      <c r="V440" s="293"/>
    </row>
    <row r="441" spans="17:22" x14ac:dyDescent="0.2">
      <c r="Q441" s="293"/>
      <c r="R441" s="293"/>
      <c r="S441" s="293"/>
      <c r="T441" s="293"/>
      <c r="U441" s="293"/>
      <c r="V441" s="293"/>
    </row>
    <row r="442" spans="17:22" x14ac:dyDescent="0.2">
      <c r="Q442" s="293"/>
      <c r="R442" s="293"/>
      <c r="S442" s="293"/>
      <c r="T442" s="293"/>
      <c r="U442" s="293"/>
      <c r="V442" s="293"/>
    </row>
    <row r="443" spans="17:22" x14ac:dyDescent="0.2">
      <c r="Q443" s="293"/>
      <c r="R443" s="293"/>
      <c r="S443" s="293"/>
      <c r="T443" s="293"/>
      <c r="U443" s="293"/>
      <c r="V443" s="293"/>
    </row>
    <row r="444" spans="17:22" x14ac:dyDescent="0.2">
      <c r="Q444" s="293"/>
      <c r="R444" s="293"/>
      <c r="S444" s="293"/>
      <c r="T444" s="293"/>
      <c r="U444" s="293"/>
      <c r="V444" s="293"/>
    </row>
    <row r="445" spans="17:22" x14ac:dyDescent="0.2">
      <c r="Q445" s="293"/>
      <c r="R445" s="293"/>
      <c r="S445" s="293"/>
      <c r="T445" s="293"/>
      <c r="U445" s="293"/>
      <c r="V445" s="293"/>
    </row>
    <row r="446" spans="17:22" x14ac:dyDescent="0.2">
      <c r="Q446" s="293"/>
      <c r="R446" s="293"/>
      <c r="S446" s="293"/>
      <c r="T446" s="293"/>
      <c r="U446" s="293"/>
      <c r="V446" s="293"/>
    </row>
    <row r="447" spans="17:22" x14ac:dyDescent="0.2">
      <c r="Q447" s="293"/>
      <c r="R447" s="293"/>
      <c r="S447" s="293"/>
      <c r="T447" s="293"/>
      <c r="U447" s="293"/>
      <c r="V447" s="293"/>
    </row>
    <row r="448" spans="17:22" x14ac:dyDescent="0.2">
      <c r="Q448" s="293"/>
      <c r="R448" s="293"/>
      <c r="S448" s="293"/>
      <c r="T448" s="293"/>
      <c r="U448" s="293"/>
      <c r="V448" s="293"/>
    </row>
    <row r="449" spans="17:22" x14ac:dyDescent="0.2">
      <c r="Q449" s="293"/>
      <c r="R449" s="293"/>
      <c r="S449" s="293"/>
      <c r="T449" s="293"/>
      <c r="U449" s="293"/>
      <c r="V449" s="293"/>
    </row>
    <row r="450" spans="17:22" x14ac:dyDescent="0.2">
      <c r="Q450" s="293"/>
      <c r="R450" s="293"/>
      <c r="S450" s="293"/>
      <c r="T450" s="293"/>
      <c r="U450" s="293"/>
      <c r="V450" s="293"/>
    </row>
    <row r="451" spans="17:22" x14ac:dyDescent="0.2">
      <c r="Q451" s="293"/>
      <c r="R451" s="293"/>
      <c r="S451" s="293"/>
      <c r="T451" s="293"/>
      <c r="U451" s="293"/>
      <c r="V451" s="293"/>
    </row>
    <row r="452" spans="17:22" x14ac:dyDescent="0.2">
      <c r="Q452" s="293"/>
      <c r="R452" s="293"/>
      <c r="S452" s="293"/>
      <c r="T452" s="293"/>
      <c r="U452" s="293"/>
      <c r="V452" s="293"/>
    </row>
    <row r="453" spans="17:22" x14ac:dyDescent="0.2">
      <c r="Q453" s="293"/>
      <c r="R453" s="293"/>
      <c r="S453" s="293"/>
      <c r="T453" s="293"/>
      <c r="U453" s="293"/>
      <c r="V453" s="293"/>
    </row>
    <row r="454" spans="17:22" x14ac:dyDescent="0.2">
      <c r="Q454" s="293"/>
      <c r="R454" s="293"/>
      <c r="S454" s="293"/>
      <c r="T454" s="293"/>
      <c r="U454" s="293"/>
      <c r="V454" s="293"/>
    </row>
    <row r="455" spans="17:22" x14ac:dyDescent="0.2">
      <c r="Q455" s="293"/>
      <c r="R455" s="293"/>
      <c r="S455" s="293"/>
      <c r="T455" s="293"/>
      <c r="U455" s="293"/>
      <c r="V455" s="293"/>
    </row>
    <row r="456" spans="17:22" x14ac:dyDescent="0.2">
      <c r="Q456" s="293"/>
      <c r="R456" s="293"/>
      <c r="S456" s="293"/>
      <c r="T456" s="293"/>
      <c r="U456" s="293"/>
      <c r="V456" s="293"/>
    </row>
    <row r="457" spans="17:22" x14ac:dyDescent="0.2">
      <c r="Q457" s="293"/>
      <c r="R457" s="293"/>
      <c r="S457" s="293"/>
      <c r="T457" s="293"/>
      <c r="U457" s="293"/>
      <c r="V457" s="293"/>
    </row>
    <row r="458" spans="17:22" x14ac:dyDescent="0.2">
      <c r="Q458" s="293"/>
      <c r="R458" s="293"/>
      <c r="S458" s="293"/>
      <c r="T458" s="293"/>
      <c r="U458" s="293"/>
      <c r="V458" s="293"/>
    </row>
    <row r="459" spans="17:22" x14ac:dyDescent="0.2">
      <c r="Q459" s="293"/>
      <c r="R459" s="293"/>
      <c r="S459" s="293"/>
      <c r="T459" s="293"/>
      <c r="U459" s="293"/>
      <c r="V459" s="293"/>
    </row>
    <row r="460" spans="17:22" x14ac:dyDescent="0.2">
      <c r="Q460" s="293"/>
      <c r="R460" s="293"/>
      <c r="S460" s="293"/>
      <c r="T460" s="293"/>
      <c r="U460" s="293"/>
      <c r="V460" s="293"/>
    </row>
    <row r="461" spans="17:22" x14ac:dyDescent="0.2">
      <c r="Q461" s="293"/>
      <c r="R461" s="293"/>
      <c r="S461" s="293"/>
      <c r="T461" s="293"/>
      <c r="U461" s="293"/>
      <c r="V461" s="293"/>
    </row>
    <row r="462" spans="17:22" x14ac:dyDescent="0.2">
      <c r="Q462" s="293"/>
      <c r="R462" s="293"/>
      <c r="S462" s="293"/>
      <c r="T462" s="293"/>
      <c r="U462" s="293"/>
      <c r="V462" s="293"/>
    </row>
    <row r="463" spans="17:22" x14ac:dyDescent="0.2">
      <c r="Q463" s="293"/>
      <c r="R463" s="293"/>
      <c r="S463" s="293"/>
      <c r="T463" s="293"/>
      <c r="U463" s="293"/>
      <c r="V463" s="293"/>
    </row>
    <row r="464" spans="17:22" x14ac:dyDescent="0.2">
      <c r="Q464" s="293"/>
      <c r="R464" s="293"/>
      <c r="S464" s="293"/>
      <c r="T464" s="293"/>
      <c r="U464" s="293"/>
      <c r="V464" s="293"/>
    </row>
    <row r="465" spans="17:22" x14ac:dyDescent="0.2">
      <c r="Q465" s="293"/>
      <c r="R465" s="293"/>
      <c r="S465" s="293"/>
      <c r="T465" s="293"/>
      <c r="U465" s="293"/>
      <c r="V465" s="293"/>
    </row>
    <row r="466" spans="17:22" x14ac:dyDescent="0.2">
      <c r="Q466" s="293"/>
      <c r="R466" s="293"/>
      <c r="S466" s="293"/>
      <c r="T466" s="293"/>
      <c r="U466" s="293"/>
      <c r="V466" s="293"/>
    </row>
    <row r="467" spans="17:22" x14ac:dyDescent="0.2">
      <c r="Q467" s="293"/>
      <c r="R467" s="293"/>
      <c r="S467" s="293"/>
      <c r="T467" s="293"/>
      <c r="U467" s="293"/>
      <c r="V467" s="293"/>
    </row>
    <row r="468" spans="17:22" x14ac:dyDescent="0.2">
      <c r="Q468" s="293"/>
      <c r="R468" s="293"/>
      <c r="S468" s="293"/>
      <c r="T468" s="293"/>
      <c r="U468" s="293"/>
      <c r="V468" s="293"/>
    </row>
    <row r="469" spans="17:22" x14ac:dyDescent="0.2">
      <c r="Q469" s="293"/>
      <c r="R469" s="293"/>
      <c r="S469" s="293"/>
      <c r="T469" s="293"/>
      <c r="U469" s="293"/>
      <c r="V469" s="293"/>
    </row>
    <row r="470" spans="17:22" x14ac:dyDescent="0.2">
      <c r="Q470" s="293"/>
      <c r="R470" s="293"/>
      <c r="S470" s="293"/>
      <c r="T470" s="293"/>
      <c r="U470" s="293"/>
      <c r="V470" s="293"/>
    </row>
    <row r="471" spans="17:22" x14ac:dyDescent="0.2">
      <c r="Q471" s="293"/>
      <c r="R471" s="293"/>
      <c r="S471" s="293"/>
      <c r="T471" s="293"/>
      <c r="U471" s="293"/>
      <c r="V471" s="293"/>
    </row>
    <row r="472" spans="17:22" x14ac:dyDescent="0.2">
      <c r="Q472" s="293"/>
      <c r="R472" s="293"/>
      <c r="S472" s="293"/>
      <c r="T472" s="293"/>
      <c r="U472" s="293"/>
      <c r="V472" s="293"/>
    </row>
    <row r="473" spans="17:22" x14ac:dyDescent="0.2">
      <c r="Q473" s="293"/>
      <c r="R473" s="293"/>
      <c r="S473" s="293"/>
      <c r="T473" s="293"/>
      <c r="U473" s="293"/>
      <c r="V473" s="293"/>
    </row>
    <row r="474" spans="17:22" x14ac:dyDescent="0.2">
      <c r="Q474" s="293"/>
      <c r="R474" s="293"/>
      <c r="S474" s="293"/>
      <c r="T474" s="293"/>
      <c r="U474" s="293"/>
      <c r="V474" s="293"/>
    </row>
    <row r="475" spans="17:22" x14ac:dyDescent="0.2">
      <c r="Q475" s="293"/>
      <c r="R475" s="293"/>
      <c r="S475" s="293"/>
      <c r="T475" s="293"/>
      <c r="U475" s="293"/>
      <c r="V475" s="293"/>
    </row>
    <row r="476" spans="17:22" x14ac:dyDescent="0.2">
      <c r="Q476" s="293"/>
      <c r="R476" s="293"/>
      <c r="S476" s="293"/>
      <c r="T476" s="293"/>
      <c r="U476" s="293"/>
      <c r="V476" s="293"/>
    </row>
    <row r="477" spans="17:22" x14ac:dyDescent="0.2">
      <c r="Q477" s="293"/>
      <c r="R477" s="293"/>
      <c r="S477" s="293"/>
      <c r="T477" s="293"/>
      <c r="U477" s="293"/>
      <c r="V477" s="293"/>
    </row>
    <row r="478" spans="17:22" x14ac:dyDescent="0.2">
      <c r="Q478" s="293"/>
      <c r="R478" s="293"/>
      <c r="S478" s="293"/>
      <c r="T478" s="293"/>
      <c r="U478" s="293"/>
      <c r="V478" s="293"/>
    </row>
    <row r="479" spans="17:22" x14ac:dyDescent="0.2">
      <c r="Q479" s="293"/>
      <c r="R479" s="293"/>
      <c r="S479" s="293"/>
      <c r="T479" s="293"/>
      <c r="U479" s="293"/>
      <c r="V479" s="293"/>
    </row>
    <row r="480" spans="17:22" x14ac:dyDescent="0.2">
      <c r="Q480" s="293"/>
      <c r="R480" s="293"/>
      <c r="S480" s="293"/>
      <c r="T480" s="293"/>
      <c r="U480" s="293"/>
      <c r="V480" s="293"/>
    </row>
    <row r="481" spans="17:20" x14ac:dyDescent="0.2">
      <c r="Q481" s="293"/>
      <c r="R481" s="293"/>
      <c r="S481" s="293"/>
      <c r="T481" s="293"/>
    </row>
    <row r="482" spans="17:20" x14ac:dyDescent="0.2">
      <c r="Q482" s="293"/>
      <c r="R482" s="293"/>
      <c r="S482" s="293"/>
      <c r="T482" s="293"/>
    </row>
    <row r="483" spans="17:20" x14ac:dyDescent="0.2">
      <c r="Q483" s="293"/>
      <c r="R483" s="293"/>
      <c r="S483" s="293"/>
      <c r="T483" s="293"/>
    </row>
    <row r="484" spans="17:20" x14ac:dyDescent="0.2">
      <c r="Q484" s="293"/>
      <c r="R484" s="293"/>
      <c r="S484" s="293"/>
      <c r="T484" s="293"/>
    </row>
    <row r="485" spans="17:20" x14ac:dyDescent="0.2">
      <c r="Q485" s="293"/>
      <c r="R485" s="293"/>
      <c r="S485" s="293"/>
      <c r="T485" s="293"/>
    </row>
    <row r="486" spans="17:20" x14ac:dyDescent="0.2">
      <c r="Q486" s="293"/>
      <c r="R486" s="293"/>
      <c r="S486" s="293"/>
      <c r="T486" s="293"/>
    </row>
    <row r="487" spans="17:20" x14ac:dyDescent="0.2">
      <c r="Q487" s="293"/>
      <c r="R487" s="293"/>
      <c r="S487" s="293"/>
      <c r="T487" s="293"/>
    </row>
    <row r="488" spans="17:20" x14ac:dyDescent="0.2">
      <c r="Q488" s="293"/>
      <c r="R488" s="293"/>
      <c r="S488" s="293"/>
      <c r="T488" s="293"/>
    </row>
    <row r="489" spans="17:20" x14ac:dyDescent="0.2">
      <c r="Q489" s="293"/>
      <c r="R489" s="293"/>
      <c r="S489" s="293"/>
      <c r="T489" s="293"/>
    </row>
    <row r="490" spans="17:20" x14ac:dyDescent="0.2">
      <c r="Q490" s="293"/>
      <c r="R490" s="293"/>
      <c r="S490" s="293"/>
      <c r="T490" s="293"/>
    </row>
    <row r="491" spans="17:20" x14ac:dyDescent="0.2">
      <c r="Q491" s="293"/>
      <c r="R491" s="293"/>
      <c r="S491" s="293"/>
      <c r="T491" s="293"/>
    </row>
    <row r="492" spans="17:20" x14ac:dyDescent="0.2">
      <c r="Q492" s="293"/>
      <c r="R492" s="293"/>
      <c r="S492" s="293"/>
      <c r="T492" s="293"/>
    </row>
    <row r="493" spans="17:20" x14ac:dyDescent="0.2">
      <c r="Q493" s="293"/>
      <c r="R493" s="293"/>
      <c r="S493" s="293"/>
      <c r="T493" s="293"/>
    </row>
    <row r="494" spans="17:20" x14ac:dyDescent="0.2">
      <c r="Q494" s="293"/>
      <c r="R494" s="293"/>
      <c r="S494" s="293"/>
      <c r="T494" s="293"/>
    </row>
    <row r="495" spans="17:20" x14ac:dyDescent="0.2">
      <c r="Q495" s="293"/>
      <c r="R495" s="293"/>
      <c r="S495" s="293"/>
      <c r="T495" s="293"/>
    </row>
    <row r="496" spans="17:20" x14ac:dyDescent="0.2">
      <c r="Q496" s="293"/>
      <c r="R496" s="293"/>
      <c r="S496" s="293"/>
      <c r="T496" s="293"/>
    </row>
    <row r="497" spans="17:20" x14ac:dyDescent="0.2">
      <c r="Q497" s="293"/>
      <c r="R497" s="293"/>
      <c r="S497" s="293"/>
      <c r="T497" s="293"/>
    </row>
    <row r="498" spans="17:20" x14ac:dyDescent="0.2">
      <c r="Q498" s="293"/>
      <c r="R498" s="293"/>
      <c r="S498" s="293"/>
      <c r="T498" s="293"/>
    </row>
    <row r="499" spans="17:20" x14ac:dyDescent="0.2">
      <c r="Q499" s="293"/>
      <c r="R499" s="293"/>
      <c r="S499" s="293"/>
      <c r="T499" s="293"/>
    </row>
    <row r="500" spans="17:20" x14ac:dyDescent="0.2">
      <c r="Q500" s="293"/>
      <c r="R500" s="293"/>
      <c r="S500" s="293"/>
      <c r="T500" s="293"/>
    </row>
    <row r="501" spans="17:20" x14ac:dyDescent="0.2">
      <c r="Q501" s="293"/>
      <c r="R501" s="293"/>
      <c r="S501" s="293"/>
      <c r="T501" s="293"/>
    </row>
    <row r="502" spans="17:20" x14ac:dyDescent="0.2">
      <c r="Q502" s="293"/>
      <c r="R502" s="293"/>
      <c r="S502" s="293"/>
      <c r="T502" s="293"/>
    </row>
    <row r="503" spans="17:20" x14ac:dyDescent="0.2">
      <c r="Q503" s="293"/>
      <c r="R503" s="293"/>
      <c r="S503" s="293"/>
      <c r="T503" s="293"/>
    </row>
    <row r="504" spans="17:20" x14ac:dyDescent="0.2">
      <c r="Q504" s="293"/>
      <c r="R504" s="293"/>
      <c r="S504" s="293"/>
      <c r="T504" s="293"/>
    </row>
    <row r="505" spans="17:20" x14ac:dyDescent="0.2">
      <c r="Q505" s="293"/>
      <c r="R505" s="293"/>
      <c r="S505" s="293"/>
      <c r="T505" s="293"/>
    </row>
    <row r="506" spans="17:20" x14ac:dyDescent="0.2">
      <c r="Q506" s="293"/>
      <c r="R506" s="293"/>
      <c r="S506" s="293"/>
      <c r="T506" s="293"/>
    </row>
    <row r="507" spans="17:20" x14ac:dyDescent="0.2">
      <c r="Q507" s="293"/>
      <c r="R507" s="293"/>
      <c r="S507" s="293"/>
      <c r="T507" s="293"/>
    </row>
    <row r="508" spans="17:20" x14ac:dyDescent="0.2">
      <c r="Q508" s="293"/>
      <c r="R508" s="293"/>
      <c r="S508" s="293"/>
      <c r="T508" s="293"/>
    </row>
    <row r="509" spans="17:20" x14ac:dyDescent="0.2">
      <c r="Q509" s="293"/>
      <c r="R509" s="293"/>
      <c r="S509" s="293"/>
      <c r="T509" s="293"/>
    </row>
    <row r="510" spans="17:20" x14ac:dyDescent="0.2">
      <c r="Q510" s="293"/>
      <c r="R510" s="293"/>
      <c r="S510" s="293"/>
      <c r="T510" s="293"/>
    </row>
    <row r="511" spans="17:20" x14ac:dyDescent="0.2">
      <c r="Q511" s="293"/>
      <c r="R511" s="293"/>
      <c r="S511" s="293"/>
      <c r="T511" s="293"/>
    </row>
    <row r="512" spans="17:20" x14ac:dyDescent="0.2">
      <c r="Q512" s="293"/>
      <c r="R512" s="293"/>
      <c r="S512" s="293"/>
      <c r="T512" s="293"/>
    </row>
    <row r="513" spans="17:20" x14ac:dyDescent="0.2">
      <c r="Q513" s="293"/>
      <c r="R513" s="293"/>
      <c r="S513" s="293"/>
      <c r="T513" s="293"/>
    </row>
    <row r="514" spans="17:20" x14ac:dyDescent="0.2">
      <c r="Q514" s="293"/>
      <c r="R514" s="293"/>
      <c r="S514" s="293"/>
      <c r="T514" s="293"/>
    </row>
    <row r="515" spans="17:20" x14ac:dyDescent="0.2">
      <c r="Q515" s="293"/>
      <c r="R515" s="293"/>
      <c r="S515" s="293"/>
      <c r="T515" s="293"/>
    </row>
    <row r="516" spans="17:20" x14ac:dyDescent="0.2">
      <c r="Q516" s="293"/>
      <c r="R516" s="293"/>
      <c r="S516" s="293"/>
      <c r="T516" s="293"/>
    </row>
    <row r="517" spans="17:20" x14ac:dyDescent="0.2">
      <c r="Q517" s="293"/>
      <c r="R517" s="293"/>
      <c r="S517" s="293"/>
      <c r="T517" s="293"/>
    </row>
    <row r="518" spans="17:20" x14ac:dyDescent="0.2">
      <c r="Q518" s="293"/>
      <c r="R518" s="293"/>
      <c r="S518" s="293"/>
      <c r="T518" s="293"/>
    </row>
    <row r="519" spans="17:20" x14ac:dyDescent="0.2">
      <c r="Q519" s="293"/>
      <c r="R519" s="293"/>
      <c r="S519" s="293"/>
      <c r="T519" s="293"/>
    </row>
    <row r="520" spans="17:20" x14ac:dyDescent="0.2">
      <c r="Q520" s="293"/>
      <c r="R520" s="293"/>
      <c r="S520" s="293"/>
      <c r="T520" s="293"/>
    </row>
    <row r="521" spans="17:20" x14ac:dyDescent="0.2">
      <c r="Q521" s="293"/>
      <c r="R521" s="293"/>
      <c r="S521" s="293"/>
      <c r="T521" s="293"/>
    </row>
    <row r="522" spans="17:20" x14ac:dyDescent="0.2">
      <c r="Q522" s="293"/>
      <c r="R522" s="293"/>
      <c r="S522" s="293"/>
      <c r="T522" s="293"/>
    </row>
    <row r="523" spans="17:20" x14ac:dyDescent="0.2">
      <c r="Q523" s="293"/>
      <c r="R523" s="293"/>
      <c r="S523" s="293"/>
      <c r="T523" s="293"/>
    </row>
    <row r="524" spans="17:20" x14ac:dyDescent="0.2">
      <c r="Q524" s="293"/>
      <c r="R524" s="293"/>
      <c r="S524" s="293"/>
      <c r="T524" s="293"/>
    </row>
    <row r="525" spans="17:20" x14ac:dyDescent="0.2">
      <c r="Q525" s="293"/>
      <c r="R525" s="293"/>
      <c r="S525" s="293"/>
      <c r="T525" s="293"/>
    </row>
    <row r="526" spans="17:20" x14ac:dyDescent="0.2">
      <c r="Q526" s="293"/>
      <c r="R526" s="293"/>
      <c r="S526" s="293"/>
      <c r="T526" s="293"/>
    </row>
    <row r="527" spans="17:20" x14ac:dyDescent="0.2">
      <c r="Q527" s="293"/>
      <c r="R527" s="293"/>
      <c r="S527" s="293"/>
      <c r="T527" s="293"/>
    </row>
    <row r="528" spans="17:20" x14ac:dyDescent="0.2">
      <c r="Q528" s="293"/>
      <c r="R528" s="293"/>
      <c r="S528" s="293"/>
      <c r="T528" s="293"/>
    </row>
    <row r="529" spans="17:20" x14ac:dyDescent="0.2">
      <c r="Q529" s="293"/>
      <c r="R529" s="293"/>
      <c r="S529" s="293"/>
      <c r="T529" s="293"/>
    </row>
    <row r="530" spans="17:20" x14ac:dyDescent="0.2">
      <c r="Q530" s="293"/>
      <c r="R530" s="293"/>
      <c r="S530" s="293"/>
      <c r="T530" s="293"/>
    </row>
    <row r="531" spans="17:20" x14ac:dyDescent="0.2">
      <c r="Q531" s="293"/>
      <c r="R531" s="293"/>
      <c r="S531" s="293"/>
      <c r="T531" s="293"/>
    </row>
    <row r="532" spans="17:20" x14ac:dyDescent="0.2">
      <c r="Q532" s="293"/>
      <c r="R532" s="293"/>
      <c r="S532" s="293"/>
      <c r="T532" s="293"/>
    </row>
    <row r="533" spans="17:20" x14ac:dyDescent="0.2">
      <c r="Q533" s="293"/>
      <c r="R533" s="293"/>
      <c r="S533" s="293"/>
      <c r="T533" s="293"/>
    </row>
    <row r="534" spans="17:20" x14ac:dyDescent="0.2">
      <c r="Q534" s="293"/>
      <c r="R534" s="293"/>
      <c r="S534" s="293"/>
      <c r="T534" s="293"/>
    </row>
    <row r="535" spans="17:20" x14ac:dyDescent="0.2">
      <c r="Q535" s="293"/>
      <c r="R535" s="293"/>
      <c r="S535" s="293"/>
      <c r="T535" s="293"/>
    </row>
    <row r="536" spans="17:20" x14ac:dyDescent="0.2">
      <c r="Q536" s="293"/>
      <c r="R536" s="293"/>
      <c r="S536" s="293"/>
      <c r="T536" s="293"/>
    </row>
    <row r="537" spans="17:20" x14ac:dyDescent="0.2">
      <c r="Q537" s="293"/>
      <c r="R537" s="293"/>
      <c r="S537" s="293"/>
      <c r="T537" s="293"/>
    </row>
    <row r="538" spans="17:20" x14ac:dyDescent="0.2">
      <c r="Q538" s="293"/>
      <c r="R538" s="293"/>
      <c r="S538" s="293"/>
      <c r="T538" s="293"/>
    </row>
    <row r="539" spans="17:20" x14ac:dyDescent="0.2">
      <c r="Q539" s="293"/>
      <c r="R539" s="293"/>
      <c r="S539" s="293"/>
      <c r="T539" s="293"/>
    </row>
    <row r="540" spans="17:20" x14ac:dyDescent="0.2">
      <c r="Q540" s="293"/>
      <c r="R540" s="293"/>
      <c r="S540" s="293"/>
      <c r="T540" s="293"/>
    </row>
    <row r="541" spans="17:20" x14ac:dyDescent="0.2">
      <c r="Q541" s="293"/>
      <c r="R541" s="293"/>
      <c r="S541" s="293"/>
      <c r="T541" s="293"/>
    </row>
    <row r="542" spans="17:20" x14ac:dyDescent="0.2">
      <c r="Q542" s="293"/>
      <c r="R542" s="293"/>
      <c r="S542" s="293"/>
      <c r="T542" s="293"/>
    </row>
    <row r="543" spans="17:20" x14ac:dyDescent="0.2">
      <c r="Q543" s="293"/>
      <c r="R543" s="293"/>
      <c r="S543" s="293"/>
      <c r="T543" s="293"/>
    </row>
    <row r="544" spans="17:20" x14ac:dyDescent="0.2">
      <c r="Q544" s="293"/>
      <c r="R544" s="293"/>
      <c r="S544" s="293"/>
      <c r="T544" s="293"/>
    </row>
    <row r="545" spans="17:20" x14ac:dyDescent="0.2">
      <c r="Q545" s="293"/>
      <c r="R545" s="293"/>
      <c r="S545" s="293"/>
      <c r="T545" s="293"/>
    </row>
    <row r="546" spans="17:20" x14ac:dyDescent="0.2">
      <c r="Q546" s="293"/>
      <c r="R546" s="293"/>
      <c r="S546" s="293"/>
      <c r="T546" s="293"/>
    </row>
    <row r="547" spans="17:20" x14ac:dyDescent="0.2">
      <c r="Q547" s="293"/>
      <c r="R547" s="293"/>
      <c r="S547" s="293"/>
      <c r="T547" s="293"/>
    </row>
    <row r="548" spans="17:20" x14ac:dyDescent="0.2">
      <c r="Q548" s="293"/>
      <c r="R548" s="293"/>
      <c r="S548" s="293"/>
      <c r="T548" s="293"/>
    </row>
    <row r="549" spans="17:20" x14ac:dyDescent="0.2">
      <c r="Q549" s="293"/>
      <c r="R549" s="293"/>
      <c r="S549" s="293"/>
      <c r="T549" s="293"/>
    </row>
    <row r="550" spans="17:20" x14ac:dyDescent="0.2">
      <c r="Q550" s="293"/>
      <c r="R550" s="293"/>
      <c r="S550" s="293"/>
      <c r="T550" s="293"/>
    </row>
    <row r="551" spans="17:20" x14ac:dyDescent="0.2">
      <c r="Q551" s="293"/>
      <c r="R551" s="293"/>
      <c r="S551" s="293"/>
      <c r="T551" s="293"/>
    </row>
    <row r="552" spans="17:20" x14ac:dyDescent="0.2">
      <c r="Q552" s="293"/>
      <c r="R552" s="293"/>
      <c r="S552" s="293"/>
      <c r="T552" s="293"/>
    </row>
    <row r="553" spans="17:20" x14ac:dyDescent="0.2">
      <c r="Q553" s="293"/>
      <c r="R553" s="293"/>
      <c r="S553" s="293"/>
      <c r="T553" s="293"/>
    </row>
    <row r="554" spans="17:20" x14ac:dyDescent="0.2">
      <c r="Q554" s="293"/>
      <c r="R554" s="293"/>
      <c r="S554" s="293"/>
      <c r="T554" s="293"/>
    </row>
    <row r="555" spans="17:20" x14ac:dyDescent="0.2">
      <c r="Q555" s="293"/>
      <c r="R555" s="293"/>
      <c r="S555" s="293"/>
      <c r="T555" s="293"/>
    </row>
    <row r="556" spans="17:20" x14ac:dyDescent="0.2">
      <c r="Q556" s="293"/>
      <c r="R556" s="293"/>
      <c r="S556" s="293"/>
      <c r="T556" s="293"/>
    </row>
    <row r="557" spans="17:20" x14ac:dyDescent="0.2">
      <c r="Q557" s="293"/>
      <c r="R557" s="293"/>
      <c r="S557" s="293"/>
      <c r="T557" s="293"/>
    </row>
    <row r="558" spans="17:20" x14ac:dyDescent="0.2">
      <c r="Q558" s="293"/>
      <c r="R558" s="293"/>
      <c r="S558" s="293"/>
      <c r="T558" s="293"/>
    </row>
    <row r="559" spans="17:20" x14ac:dyDescent="0.2">
      <c r="Q559" s="293"/>
      <c r="R559" s="293"/>
      <c r="S559" s="293"/>
      <c r="T559" s="293"/>
    </row>
    <row r="560" spans="17:20" x14ac:dyDescent="0.2">
      <c r="Q560" s="293"/>
      <c r="R560" s="293"/>
      <c r="S560" s="293"/>
      <c r="T560" s="293"/>
    </row>
    <row r="561" spans="17:20" x14ac:dyDescent="0.2">
      <c r="Q561" s="293"/>
      <c r="R561" s="293"/>
      <c r="S561" s="293"/>
      <c r="T561" s="293"/>
    </row>
    <row r="562" spans="17:20" x14ac:dyDescent="0.2">
      <c r="Q562" s="293"/>
      <c r="R562" s="293"/>
      <c r="S562" s="293"/>
      <c r="T562" s="293"/>
    </row>
    <row r="563" spans="17:20" x14ac:dyDescent="0.2">
      <c r="Q563" s="293"/>
      <c r="R563" s="293"/>
      <c r="S563" s="293"/>
      <c r="T563" s="293"/>
    </row>
    <row r="564" spans="17:20" x14ac:dyDescent="0.2">
      <c r="Q564" s="293"/>
      <c r="R564" s="293"/>
      <c r="S564" s="293"/>
      <c r="T564" s="293"/>
    </row>
    <row r="565" spans="17:20" x14ac:dyDescent="0.2">
      <c r="Q565" s="293"/>
      <c r="R565" s="293"/>
      <c r="S565" s="293"/>
      <c r="T565" s="293"/>
    </row>
    <row r="566" spans="17:20" x14ac:dyDescent="0.2">
      <c r="Q566" s="293"/>
      <c r="R566" s="293"/>
      <c r="S566" s="293"/>
      <c r="T566" s="293"/>
    </row>
    <row r="567" spans="17:20" x14ac:dyDescent="0.2">
      <c r="Q567" s="293"/>
      <c r="R567" s="293"/>
      <c r="S567" s="293"/>
      <c r="T567" s="293"/>
    </row>
    <row r="568" spans="17:20" x14ac:dyDescent="0.2">
      <c r="Q568" s="293"/>
      <c r="R568" s="293"/>
      <c r="S568" s="293"/>
      <c r="T568" s="293"/>
    </row>
    <row r="569" spans="17:20" x14ac:dyDescent="0.2">
      <c r="Q569" s="293"/>
      <c r="R569" s="293"/>
      <c r="S569" s="293"/>
      <c r="T569" s="293"/>
    </row>
    <row r="570" spans="17:20" x14ac:dyDescent="0.2">
      <c r="Q570" s="293"/>
      <c r="R570" s="293"/>
      <c r="S570" s="293"/>
      <c r="T570" s="293"/>
    </row>
    <row r="571" spans="17:20" x14ac:dyDescent="0.2">
      <c r="Q571" s="293"/>
      <c r="R571" s="293"/>
      <c r="S571" s="293"/>
      <c r="T571" s="293"/>
    </row>
    <row r="572" spans="17:20" x14ac:dyDescent="0.2">
      <c r="Q572" s="293"/>
      <c r="R572" s="293"/>
      <c r="S572" s="293"/>
      <c r="T572" s="293"/>
    </row>
    <row r="573" spans="17:20" x14ac:dyDescent="0.2">
      <c r="Q573" s="293"/>
      <c r="R573" s="293"/>
      <c r="S573" s="293"/>
      <c r="T573" s="293"/>
    </row>
    <row r="574" spans="17:20" x14ac:dyDescent="0.2">
      <c r="Q574" s="293"/>
      <c r="R574" s="293"/>
      <c r="S574" s="293"/>
      <c r="T574" s="293"/>
    </row>
    <row r="575" spans="17:20" x14ac:dyDescent="0.2">
      <c r="Q575" s="293"/>
      <c r="R575" s="293"/>
      <c r="S575" s="293"/>
      <c r="T575" s="293"/>
    </row>
    <row r="576" spans="17:20" x14ac:dyDescent="0.2">
      <c r="Q576" s="293"/>
      <c r="R576" s="293"/>
      <c r="S576" s="293"/>
      <c r="T576" s="293"/>
    </row>
    <row r="577" spans="17:20" x14ac:dyDescent="0.2">
      <c r="Q577" s="293"/>
      <c r="R577" s="293"/>
      <c r="S577" s="293"/>
      <c r="T577" s="293"/>
    </row>
    <row r="578" spans="17:20" x14ac:dyDescent="0.2">
      <c r="Q578" s="293"/>
      <c r="R578" s="293"/>
      <c r="S578" s="293"/>
      <c r="T578" s="293"/>
    </row>
    <row r="579" spans="17:20" x14ac:dyDescent="0.2">
      <c r="Q579" s="293"/>
      <c r="R579" s="293"/>
      <c r="S579" s="293"/>
      <c r="T579" s="293"/>
    </row>
    <row r="580" spans="17:20" x14ac:dyDescent="0.2">
      <c r="Q580" s="293"/>
      <c r="R580" s="293"/>
      <c r="S580" s="293"/>
      <c r="T580" s="293"/>
    </row>
    <row r="581" spans="17:20" x14ac:dyDescent="0.2">
      <c r="Q581" s="293"/>
      <c r="R581" s="293"/>
      <c r="S581" s="293"/>
      <c r="T581" s="293"/>
    </row>
    <row r="582" spans="17:20" x14ac:dyDescent="0.2">
      <c r="Q582" s="293"/>
      <c r="R582" s="293"/>
      <c r="S582" s="293"/>
      <c r="T582" s="293"/>
    </row>
    <row r="583" spans="17:20" x14ac:dyDescent="0.2">
      <c r="Q583" s="293"/>
      <c r="R583" s="293"/>
      <c r="S583" s="293"/>
      <c r="T583" s="293"/>
    </row>
    <row r="584" spans="17:20" x14ac:dyDescent="0.2">
      <c r="Q584" s="293"/>
      <c r="R584" s="293"/>
      <c r="S584" s="293"/>
      <c r="T584" s="293"/>
    </row>
    <row r="585" spans="17:20" x14ac:dyDescent="0.2">
      <c r="Q585" s="293"/>
      <c r="R585" s="293"/>
      <c r="S585" s="293"/>
      <c r="T585" s="293"/>
    </row>
    <row r="586" spans="17:20" x14ac:dyDescent="0.2">
      <c r="Q586" s="293"/>
      <c r="R586" s="293"/>
      <c r="S586" s="293"/>
      <c r="T586" s="293"/>
    </row>
    <row r="587" spans="17:20" x14ac:dyDescent="0.2">
      <c r="Q587" s="293"/>
      <c r="R587" s="293"/>
      <c r="S587" s="293"/>
      <c r="T587" s="293"/>
    </row>
    <row r="588" spans="17:20" x14ac:dyDescent="0.2">
      <c r="Q588" s="293"/>
      <c r="R588" s="293"/>
      <c r="S588" s="293"/>
      <c r="T588" s="293"/>
    </row>
    <row r="589" spans="17:20" x14ac:dyDescent="0.2">
      <c r="Q589" s="293"/>
      <c r="R589" s="293"/>
      <c r="S589" s="293"/>
      <c r="T589" s="293"/>
    </row>
    <row r="590" spans="17:20" x14ac:dyDescent="0.2">
      <c r="Q590" s="293"/>
      <c r="R590" s="293"/>
      <c r="S590" s="293"/>
      <c r="T590" s="293"/>
    </row>
    <row r="591" spans="17:20" x14ac:dyDescent="0.2">
      <c r="Q591" s="293"/>
      <c r="R591" s="293"/>
      <c r="S591" s="293"/>
      <c r="T591" s="293"/>
    </row>
    <row r="592" spans="17:20" x14ac:dyDescent="0.2">
      <c r="Q592" s="293"/>
      <c r="R592" s="293"/>
      <c r="S592" s="293"/>
      <c r="T592" s="293"/>
    </row>
    <row r="593" spans="17:20" x14ac:dyDescent="0.2">
      <c r="Q593" s="293"/>
      <c r="R593" s="293"/>
      <c r="S593" s="293"/>
      <c r="T593" s="293"/>
    </row>
    <row r="594" spans="17:20" x14ac:dyDescent="0.2">
      <c r="Q594" s="293"/>
      <c r="R594" s="293"/>
      <c r="S594" s="293"/>
      <c r="T594" s="293"/>
    </row>
    <row r="595" spans="17:20" x14ac:dyDescent="0.2">
      <c r="Q595" s="293"/>
      <c r="R595" s="293"/>
      <c r="S595" s="293"/>
      <c r="T595" s="293"/>
    </row>
    <row r="596" spans="17:20" x14ac:dyDescent="0.2">
      <c r="Q596" s="293"/>
      <c r="R596" s="293"/>
      <c r="S596" s="293"/>
      <c r="T596" s="293"/>
    </row>
    <row r="597" spans="17:20" x14ac:dyDescent="0.2">
      <c r="Q597" s="293"/>
      <c r="R597" s="293"/>
      <c r="S597" s="293"/>
      <c r="T597" s="293"/>
    </row>
    <row r="598" spans="17:20" x14ac:dyDescent="0.2">
      <c r="Q598" s="293"/>
      <c r="R598" s="293"/>
      <c r="S598" s="293"/>
      <c r="T598" s="293"/>
    </row>
    <row r="599" spans="17:20" x14ac:dyDescent="0.2">
      <c r="Q599" s="293"/>
      <c r="R599" s="293"/>
      <c r="S599" s="293"/>
      <c r="T599" s="293"/>
    </row>
    <row r="600" spans="17:20" x14ac:dyDescent="0.2">
      <c r="Q600" s="293"/>
      <c r="R600" s="293"/>
      <c r="S600" s="293"/>
      <c r="T600" s="293"/>
    </row>
    <row r="601" spans="17:20" x14ac:dyDescent="0.2">
      <c r="Q601" s="293"/>
      <c r="R601" s="293"/>
      <c r="S601" s="293"/>
      <c r="T601" s="293"/>
    </row>
    <row r="602" spans="17:20" x14ac:dyDescent="0.2">
      <c r="Q602" s="293"/>
      <c r="R602" s="293"/>
      <c r="S602" s="293"/>
      <c r="T602" s="293"/>
    </row>
    <row r="603" spans="17:20" x14ac:dyDescent="0.2">
      <c r="Q603" s="293"/>
      <c r="R603" s="293"/>
      <c r="S603" s="293"/>
      <c r="T603" s="293"/>
    </row>
    <row r="604" spans="17:20" x14ac:dyDescent="0.2">
      <c r="S604" s="293"/>
      <c r="T604" s="293"/>
    </row>
    <row r="605" spans="17:20" x14ac:dyDescent="0.2">
      <c r="S605" s="293"/>
      <c r="T605" s="293"/>
    </row>
    <row r="606" spans="17:20" x14ac:dyDescent="0.2">
      <c r="S606" s="293"/>
      <c r="T606" s="293"/>
    </row>
    <row r="607" spans="17:20" x14ac:dyDescent="0.2">
      <c r="S607" s="293"/>
      <c r="T607" s="293"/>
    </row>
    <row r="608" spans="17:20" x14ac:dyDescent="0.2">
      <c r="S608" s="293"/>
      <c r="T608" s="293"/>
    </row>
    <row r="609" spans="19:20" x14ac:dyDescent="0.2">
      <c r="S609" s="293"/>
      <c r="T609" s="293"/>
    </row>
    <row r="610" spans="19:20" x14ac:dyDescent="0.2">
      <c r="S610" s="293"/>
      <c r="T610" s="293"/>
    </row>
    <row r="611" spans="19:20" x14ac:dyDescent="0.2">
      <c r="S611" s="293"/>
      <c r="T611" s="293"/>
    </row>
    <row r="612" spans="19:20" x14ac:dyDescent="0.2">
      <c r="S612" s="293"/>
      <c r="T612" s="293"/>
    </row>
    <row r="613" spans="19:20" x14ac:dyDescent="0.2">
      <c r="S613" s="293"/>
      <c r="T613" s="293"/>
    </row>
    <row r="614" spans="19:20" x14ac:dyDescent="0.2">
      <c r="S614" s="293"/>
      <c r="T614" s="293"/>
    </row>
    <row r="615" spans="19:20" x14ac:dyDescent="0.2">
      <c r="S615" s="293"/>
      <c r="T615" s="293"/>
    </row>
    <row r="616" spans="19:20" x14ac:dyDescent="0.2">
      <c r="S616" s="293"/>
      <c r="T616" s="293"/>
    </row>
    <row r="617" spans="19:20" x14ac:dyDescent="0.2">
      <c r="S617" s="293"/>
      <c r="T617" s="293"/>
    </row>
  </sheetData>
  <sheetProtection password="CB3F" sheet="1" objects="1" scenarios="1"/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277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12.85546875" style="16" customWidth="1"/>
    <col min="2" max="2" width="10.7109375" style="16" customWidth="1"/>
    <col min="3" max="3" width="8.28515625" style="16" customWidth="1"/>
    <col min="4" max="4" width="8.7109375" style="16" customWidth="1"/>
    <col min="5" max="5" width="10.7109375" style="16" customWidth="1"/>
    <col min="6" max="6" width="8.28515625" style="16" customWidth="1"/>
    <col min="7" max="7" width="8.7109375" style="16" customWidth="1"/>
    <col min="8" max="8" width="4.140625" style="16" customWidth="1"/>
    <col min="9" max="9" width="12.85546875" style="16" customWidth="1"/>
    <col min="10" max="10" width="10.7109375" style="16" customWidth="1"/>
    <col min="11" max="11" width="8.28515625" style="16" customWidth="1"/>
    <col min="12" max="12" width="8.7109375" style="16" customWidth="1"/>
    <col min="13" max="13" width="10.7109375" style="16" customWidth="1"/>
    <col min="14" max="14" width="8.28515625" style="16" customWidth="1"/>
    <col min="15" max="15" width="8.7109375" style="16" customWidth="1"/>
    <col min="16" max="16" width="9.140625" style="16"/>
    <col min="17" max="17" width="9.28515625" style="418" hidden="1" customWidth="1"/>
    <col min="18" max="18" width="11.85546875" style="418" hidden="1" customWidth="1"/>
    <col min="19" max="19" width="17.5703125" style="483" hidden="1" customWidth="1"/>
    <col min="20" max="21" width="14.5703125" style="483" hidden="1" customWidth="1"/>
    <col min="22" max="22" width="13.42578125" style="483" hidden="1" customWidth="1"/>
    <col min="23" max="23" width="11.7109375" style="483" hidden="1" customWidth="1"/>
    <col min="24" max="24" width="13.42578125" style="483" hidden="1" customWidth="1"/>
    <col min="25" max="32" width="0" style="483" hidden="1" customWidth="1"/>
    <col min="33" max="33" width="11.5703125" style="483" bestFit="1" customWidth="1"/>
    <col min="34" max="34" width="9.140625" style="483"/>
    <col min="35" max="37" width="9.140625" style="418"/>
    <col min="38" max="47" width="9.140625" style="136"/>
    <col min="48" max="53" width="9.140625" style="418"/>
    <col min="54" max="256" width="9.140625" style="16"/>
    <col min="257" max="257" width="12.85546875" style="16" customWidth="1"/>
    <col min="258" max="258" width="10.7109375" style="16" customWidth="1"/>
    <col min="259" max="259" width="8.28515625" style="16" customWidth="1"/>
    <col min="260" max="260" width="8.7109375" style="16" customWidth="1"/>
    <col min="261" max="261" width="10.7109375" style="16" customWidth="1"/>
    <col min="262" max="262" width="8.28515625" style="16" customWidth="1"/>
    <col min="263" max="263" width="8.7109375" style="16" customWidth="1"/>
    <col min="264" max="264" width="4.140625" style="16" customWidth="1"/>
    <col min="265" max="265" width="12.85546875" style="16" customWidth="1"/>
    <col min="266" max="266" width="10.7109375" style="16" customWidth="1"/>
    <col min="267" max="267" width="8.28515625" style="16" customWidth="1"/>
    <col min="268" max="268" width="8.7109375" style="16" customWidth="1"/>
    <col min="269" max="269" width="10.7109375" style="16" customWidth="1"/>
    <col min="270" max="270" width="8.28515625" style="16" customWidth="1"/>
    <col min="271" max="271" width="8.7109375" style="16" customWidth="1"/>
    <col min="272" max="272" width="9.140625" style="16"/>
    <col min="273" max="273" width="9.28515625" style="16" bestFit="1" customWidth="1"/>
    <col min="274" max="274" width="11.85546875" style="16" bestFit="1" customWidth="1"/>
    <col min="275" max="275" width="17.5703125" style="16" bestFit="1" customWidth="1"/>
    <col min="276" max="277" width="14.5703125" style="16" bestFit="1" customWidth="1"/>
    <col min="278" max="278" width="13.42578125" style="16" bestFit="1" customWidth="1"/>
    <col min="279" max="279" width="11.7109375" style="16" bestFit="1" customWidth="1"/>
    <col min="280" max="280" width="13.42578125" style="16" bestFit="1" customWidth="1"/>
    <col min="281" max="512" width="9.140625" style="16"/>
    <col min="513" max="513" width="12.85546875" style="16" customWidth="1"/>
    <col min="514" max="514" width="10.7109375" style="16" customWidth="1"/>
    <col min="515" max="515" width="8.28515625" style="16" customWidth="1"/>
    <col min="516" max="516" width="8.7109375" style="16" customWidth="1"/>
    <col min="517" max="517" width="10.7109375" style="16" customWidth="1"/>
    <col min="518" max="518" width="8.28515625" style="16" customWidth="1"/>
    <col min="519" max="519" width="8.7109375" style="16" customWidth="1"/>
    <col min="520" max="520" width="4.140625" style="16" customWidth="1"/>
    <col min="521" max="521" width="12.85546875" style="16" customWidth="1"/>
    <col min="522" max="522" width="10.7109375" style="16" customWidth="1"/>
    <col min="523" max="523" width="8.28515625" style="16" customWidth="1"/>
    <col min="524" max="524" width="8.7109375" style="16" customWidth="1"/>
    <col min="525" max="525" width="10.7109375" style="16" customWidth="1"/>
    <col min="526" max="526" width="8.28515625" style="16" customWidth="1"/>
    <col min="527" max="527" width="8.7109375" style="16" customWidth="1"/>
    <col min="528" max="528" width="9.140625" style="16"/>
    <col min="529" max="529" width="9.28515625" style="16" bestFit="1" customWidth="1"/>
    <col min="530" max="530" width="11.85546875" style="16" bestFit="1" customWidth="1"/>
    <col min="531" max="531" width="17.5703125" style="16" bestFit="1" customWidth="1"/>
    <col min="532" max="533" width="14.5703125" style="16" bestFit="1" customWidth="1"/>
    <col min="534" max="534" width="13.42578125" style="16" bestFit="1" customWidth="1"/>
    <col min="535" max="535" width="11.7109375" style="16" bestFit="1" customWidth="1"/>
    <col min="536" max="536" width="13.42578125" style="16" bestFit="1" customWidth="1"/>
    <col min="537" max="768" width="9.140625" style="16"/>
    <col min="769" max="769" width="12.85546875" style="16" customWidth="1"/>
    <col min="770" max="770" width="10.7109375" style="16" customWidth="1"/>
    <col min="771" max="771" width="8.28515625" style="16" customWidth="1"/>
    <col min="772" max="772" width="8.7109375" style="16" customWidth="1"/>
    <col min="773" max="773" width="10.7109375" style="16" customWidth="1"/>
    <col min="774" max="774" width="8.28515625" style="16" customWidth="1"/>
    <col min="775" max="775" width="8.7109375" style="16" customWidth="1"/>
    <col min="776" max="776" width="4.140625" style="16" customWidth="1"/>
    <col min="777" max="777" width="12.85546875" style="16" customWidth="1"/>
    <col min="778" max="778" width="10.7109375" style="16" customWidth="1"/>
    <col min="779" max="779" width="8.28515625" style="16" customWidth="1"/>
    <col min="780" max="780" width="8.7109375" style="16" customWidth="1"/>
    <col min="781" max="781" width="10.7109375" style="16" customWidth="1"/>
    <col min="782" max="782" width="8.28515625" style="16" customWidth="1"/>
    <col min="783" max="783" width="8.7109375" style="16" customWidth="1"/>
    <col min="784" max="784" width="9.140625" style="16"/>
    <col min="785" max="785" width="9.28515625" style="16" bestFit="1" customWidth="1"/>
    <col min="786" max="786" width="11.85546875" style="16" bestFit="1" customWidth="1"/>
    <col min="787" max="787" width="17.5703125" style="16" bestFit="1" customWidth="1"/>
    <col min="788" max="789" width="14.5703125" style="16" bestFit="1" customWidth="1"/>
    <col min="790" max="790" width="13.42578125" style="16" bestFit="1" customWidth="1"/>
    <col min="791" max="791" width="11.7109375" style="16" bestFit="1" customWidth="1"/>
    <col min="792" max="792" width="13.42578125" style="16" bestFit="1" customWidth="1"/>
    <col min="793" max="1024" width="9.140625" style="16"/>
    <col min="1025" max="1025" width="12.85546875" style="16" customWidth="1"/>
    <col min="1026" max="1026" width="10.7109375" style="16" customWidth="1"/>
    <col min="1027" max="1027" width="8.28515625" style="16" customWidth="1"/>
    <col min="1028" max="1028" width="8.7109375" style="16" customWidth="1"/>
    <col min="1029" max="1029" width="10.7109375" style="16" customWidth="1"/>
    <col min="1030" max="1030" width="8.28515625" style="16" customWidth="1"/>
    <col min="1031" max="1031" width="8.7109375" style="16" customWidth="1"/>
    <col min="1032" max="1032" width="4.140625" style="16" customWidth="1"/>
    <col min="1033" max="1033" width="12.85546875" style="16" customWidth="1"/>
    <col min="1034" max="1034" width="10.7109375" style="16" customWidth="1"/>
    <col min="1035" max="1035" width="8.28515625" style="16" customWidth="1"/>
    <col min="1036" max="1036" width="8.7109375" style="16" customWidth="1"/>
    <col min="1037" max="1037" width="10.7109375" style="16" customWidth="1"/>
    <col min="1038" max="1038" width="8.28515625" style="16" customWidth="1"/>
    <col min="1039" max="1039" width="8.7109375" style="16" customWidth="1"/>
    <col min="1040" max="1040" width="9.140625" style="16"/>
    <col min="1041" max="1041" width="9.28515625" style="16" bestFit="1" customWidth="1"/>
    <col min="1042" max="1042" width="11.85546875" style="16" bestFit="1" customWidth="1"/>
    <col min="1043" max="1043" width="17.5703125" style="16" bestFit="1" customWidth="1"/>
    <col min="1044" max="1045" width="14.5703125" style="16" bestFit="1" customWidth="1"/>
    <col min="1046" max="1046" width="13.42578125" style="16" bestFit="1" customWidth="1"/>
    <col min="1047" max="1047" width="11.7109375" style="16" bestFit="1" customWidth="1"/>
    <col min="1048" max="1048" width="13.42578125" style="16" bestFit="1" customWidth="1"/>
    <col min="1049" max="1280" width="9.140625" style="16"/>
    <col min="1281" max="1281" width="12.85546875" style="16" customWidth="1"/>
    <col min="1282" max="1282" width="10.7109375" style="16" customWidth="1"/>
    <col min="1283" max="1283" width="8.28515625" style="16" customWidth="1"/>
    <col min="1284" max="1284" width="8.7109375" style="16" customWidth="1"/>
    <col min="1285" max="1285" width="10.7109375" style="16" customWidth="1"/>
    <col min="1286" max="1286" width="8.28515625" style="16" customWidth="1"/>
    <col min="1287" max="1287" width="8.7109375" style="16" customWidth="1"/>
    <col min="1288" max="1288" width="4.140625" style="16" customWidth="1"/>
    <col min="1289" max="1289" width="12.85546875" style="16" customWidth="1"/>
    <col min="1290" max="1290" width="10.7109375" style="16" customWidth="1"/>
    <col min="1291" max="1291" width="8.28515625" style="16" customWidth="1"/>
    <col min="1292" max="1292" width="8.7109375" style="16" customWidth="1"/>
    <col min="1293" max="1293" width="10.7109375" style="16" customWidth="1"/>
    <col min="1294" max="1294" width="8.28515625" style="16" customWidth="1"/>
    <col min="1295" max="1295" width="8.7109375" style="16" customWidth="1"/>
    <col min="1296" max="1296" width="9.140625" style="16"/>
    <col min="1297" max="1297" width="9.28515625" style="16" bestFit="1" customWidth="1"/>
    <col min="1298" max="1298" width="11.85546875" style="16" bestFit="1" customWidth="1"/>
    <col min="1299" max="1299" width="17.5703125" style="16" bestFit="1" customWidth="1"/>
    <col min="1300" max="1301" width="14.5703125" style="16" bestFit="1" customWidth="1"/>
    <col min="1302" max="1302" width="13.42578125" style="16" bestFit="1" customWidth="1"/>
    <col min="1303" max="1303" width="11.7109375" style="16" bestFit="1" customWidth="1"/>
    <col min="1304" max="1304" width="13.42578125" style="16" bestFit="1" customWidth="1"/>
    <col min="1305" max="1536" width="9.140625" style="16"/>
    <col min="1537" max="1537" width="12.85546875" style="16" customWidth="1"/>
    <col min="1538" max="1538" width="10.7109375" style="16" customWidth="1"/>
    <col min="1539" max="1539" width="8.28515625" style="16" customWidth="1"/>
    <col min="1540" max="1540" width="8.7109375" style="16" customWidth="1"/>
    <col min="1541" max="1541" width="10.7109375" style="16" customWidth="1"/>
    <col min="1542" max="1542" width="8.28515625" style="16" customWidth="1"/>
    <col min="1543" max="1543" width="8.7109375" style="16" customWidth="1"/>
    <col min="1544" max="1544" width="4.140625" style="16" customWidth="1"/>
    <col min="1545" max="1545" width="12.85546875" style="16" customWidth="1"/>
    <col min="1546" max="1546" width="10.7109375" style="16" customWidth="1"/>
    <col min="1547" max="1547" width="8.28515625" style="16" customWidth="1"/>
    <col min="1548" max="1548" width="8.7109375" style="16" customWidth="1"/>
    <col min="1549" max="1549" width="10.7109375" style="16" customWidth="1"/>
    <col min="1550" max="1550" width="8.28515625" style="16" customWidth="1"/>
    <col min="1551" max="1551" width="8.7109375" style="16" customWidth="1"/>
    <col min="1552" max="1552" width="9.140625" style="16"/>
    <col min="1553" max="1553" width="9.28515625" style="16" bestFit="1" customWidth="1"/>
    <col min="1554" max="1554" width="11.85546875" style="16" bestFit="1" customWidth="1"/>
    <col min="1555" max="1555" width="17.5703125" style="16" bestFit="1" customWidth="1"/>
    <col min="1556" max="1557" width="14.5703125" style="16" bestFit="1" customWidth="1"/>
    <col min="1558" max="1558" width="13.42578125" style="16" bestFit="1" customWidth="1"/>
    <col min="1559" max="1559" width="11.7109375" style="16" bestFit="1" customWidth="1"/>
    <col min="1560" max="1560" width="13.42578125" style="16" bestFit="1" customWidth="1"/>
    <col min="1561" max="1792" width="9.140625" style="16"/>
    <col min="1793" max="1793" width="12.85546875" style="16" customWidth="1"/>
    <col min="1794" max="1794" width="10.7109375" style="16" customWidth="1"/>
    <col min="1795" max="1795" width="8.28515625" style="16" customWidth="1"/>
    <col min="1796" max="1796" width="8.7109375" style="16" customWidth="1"/>
    <col min="1797" max="1797" width="10.7109375" style="16" customWidth="1"/>
    <col min="1798" max="1798" width="8.28515625" style="16" customWidth="1"/>
    <col min="1799" max="1799" width="8.7109375" style="16" customWidth="1"/>
    <col min="1800" max="1800" width="4.140625" style="16" customWidth="1"/>
    <col min="1801" max="1801" width="12.85546875" style="16" customWidth="1"/>
    <col min="1802" max="1802" width="10.7109375" style="16" customWidth="1"/>
    <col min="1803" max="1803" width="8.28515625" style="16" customWidth="1"/>
    <col min="1804" max="1804" width="8.7109375" style="16" customWidth="1"/>
    <col min="1805" max="1805" width="10.7109375" style="16" customWidth="1"/>
    <col min="1806" max="1806" width="8.28515625" style="16" customWidth="1"/>
    <col min="1807" max="1807" width="8.7109375" style="16" customWidth="1"/>
    <col min="1808" max="1808" width="9.140625" style="16"/>
    <col min="1809" max="1809" width="9.28515625" style="16" bestFit="1" customWidth="1"/>
    <col min="1810" max="1810" width="11.85546875" style="16" bestFit="1" customWidth="1"/>
    <col min="1811" max="1811" width="17.5703125" style="16" bestFit="1" customWidth="1"/>
    <col min="1812" max="1813" width="14.5703125" style="16" bestFit="1" customWidth="1"/>
    <col min="1814" max="1814" width="13.42578125" style="16" bestFit="1" customWidth="1"/>
    <col min="1815" max="1815" width="11.7109375" style="16" bestFit="1" customWidth="1"/>
    <col min="1816" max="1816" width="13.42578125" style="16" bestFit="1" customWidth="1"/>
    <col min="1817" max="2048" width="9.140625" style="16"/>
    <col min="2049" max="2049" width="12.85546875" style="16" customWidth="1"/>
    <col min="2050" max="2050" width="10.7109375" style="16" customWidth="1"/>
    <col min="2051" max="2051" width="8.28515625" style="16" customWidth="1"/>
    <col min="2052" max="2052" width="8.7109375" style="16" customWidth="1"/>
    <col min="2053" max="2053" width="10.7109375" style="16" customWidth="1"/>
    <col min="2054" max="2054" width="8.28515625" style="16" customWidth="1"/>
    <col min="2055" max="2055" width="8.7109375" style="16" customWidth="1"/>
    <col min="2056" max="2056" width="4.140625" style="16" customWidth="1"/>
    <col min="2057" max="2057" width="12.85546875" style="16" customWidth="1"/>
    <col min="2058" max="2058" width="10.7109375" style="16" customWidth="1"/>
    <col min="2059" max="2059" width="8.28515625" style="16" customWidth="1"/>
    <col min="2060" max="2060" width="8.7109375" style="16" customWidth="1"/>
    <col min="2061" max="2061" width="10.7109375" style="16" customWidth="1"/>
    <col min="2062" max="2062" width="8.28515625" style="16" customWidth="1"/>
    <col min="2063" max="2063" width="8.7109375" style="16" customWidth="1"/>
    <col min="2064" max="2064" width="9.140625" style="16"/>
    <col min="2065" max="2065" width="9.28515625" style="16" bestFit="1" customWidth="1"/>
    <col min="2066" max="2066" width="11.85546875" style="16" bestFit="1" customWidth="1"/>
    <col min="2067" max="2067" width="17.5703125" style="16" bestFit="1" customWidth="1"/>
    <col min="2068" max="2069" width="14.5703125" style="16" bestFit="1" customWidth="1"/>
    <col min="2070" max="2070" width="13.42578125" style="16" bestFit="1" customWidth="1"/>
    <col min="2071" max="2071" width="11.7109375" style="16" bestFit="1" customWidth="1"/>
    <col min="2072" max="2072" width="13.42578125" style="16" bestFit="1" customWidth="1"/>
    <col min="2073" max="2304" width="9.140625" style="16"/>
    <col min="2305" max="2305" width="12.85546875" style="16" customWidth="1"/>
    <col min="2306" max="2306" width="10.7109375" style="16" customWidth="1"/>
    <col min="2307" max="2307" width="8.28515625" style="16" customWidth="1"/>
    <col min="2308" max="2308" width="8.7109375" style="16" customWidth="1"/>
    <col min="2309" max="2309" width="10.7109375" style="16" customWidth="1"/>
    <col min="2310" max="2310" width="8.28515625" style="16" customWidth="1"/>
    <col min="2311" max="2311" width="8.7109375" style="16" customWidth="1"/>
    <col min="2312" max="2312" width="4.140625" style="16" customWidth="1"/>
    <col min="2313" max="2313" width="12.85546875" style="16" customWidth="1"/>
    <col min="2314" max="2314" width="10.7109375" style="16" customWidth="1"/>
    <col min="2315" max="2315" width="8.28515625" style="16" customWidth="1"/>
    <col min="2316" max="2316" width="8.7109375" style="16" customWidth="1"/>
    <col min="2317" max="2317" width="10.7109375" style="16" customWidth="1"/>
    <col min="2318" max="2318" width="8.28515625" style="16" customWidth="1"/>
    <col min="2319" max="2319" width="8.7109375" style="16" customWidth="1"/>
    <col min="2320" max="2320" width="9.140625" style="16"/>
    <col min="2321" max="2321" width="9.28515625" style="16" bestFit="1" customWidth="1"/>
    <col min="2322" max="2322" width="11.85546875" style="16" bestFit="1" customWidth="1"/>
    <col min="2323" max="2323" width="17.5703125" style="16" bestFit="1" customWidth="1"/>
    <col min="2324" max="2325" width="14.5703125" style="16" bestFit="1" customWidth="1"/>
    <col min="2326" max="2326" width="13.42578125" style="16" bestFit="1" customWidth="1"/>
    <col min="2327" max="2327" width="11.7109375" style="16" bestFit="1" customWidth="1"/>
    <col min="2328" max="2328" width="13.42578125" style="16" bestFit="1" customWidth="1"/>
    <col min="2329" max="2560" width="9.140625" style="16"/>
    <col min="2561" max="2561" width="12.85546875" style="16" customWidth="1"/>
    <col min="2562" max="2562" width="10.7109375" style="16" customWidth="1"/>
    <col min="2563" max="2563" width="8.28515625" style="16" customWidth="1"/>
    <col min="2564" max="2564" width="8.7109375" style="16" customWidth="1"/>
    <col min="2565" max="2565" width="10.7109375" style="16" customWidth="1"/>
    <col min="2566" max="2566" width="8.28515625" style="16" customWidth="1"/>
    <col min="2567" max="2567" width="8.7109375" style="16" customWidth="1"/>
    <col min="2568" max="2568" width="4.140625" style="16" customWidth="1"/>
    <col min="2569" max="2569" width="12.85546875" style="16" customWidth="1"/>
    <col min="2570" max="2570" width="10.7109375" style="16" customWidth="1"/>
    <col min="2571" max="2571" width="8.28515625" style="16" customWidth="1"/>
    <col min="2572" max="2572" width="8.7109375" style="16" customWidth="1"/>
    <col min="2573" max="2573" width="10.7109375" style="16" customWidth="1"/>
    <col min="2574" max="2574" width="8.28515625" style="16" customWidth="1"/>
    <col min="2575" max="2575" width="8.7109375" style="16" customWidth="1"/>
    <col min="2576" max="2576" width="9.140625" style="16"/>
    <col min="2577" max="2577" width="9.28515625" style="16" bestFit="1" customWidth="1"/>
    <col min="2578" max="2578" width="11.85546875" style="16" bestFit="1" customWidth="1"/>
    <col min="2579" max="2579" width="17.5703125" style="16" bestFit="1" customWidth="1"/>
    <col min="2580" max="2581" width="14.5703125" style="16" bestFit="1" customWidth="1"/>
    <col min="2582" max="2582" width="13.42578125" style="16" bestFit="1" customWidth="1"/>
    <col min="2583" max="2583" width="11.7109375" style="16" bestFit="1" customWidth="1"/>
    <col min="2584" max="2584" width="13.42578125" style="16" bestFit="1" customWidth="1"/>
    <col min="2585" max="2816" width="9.140625" style="16"/>
    <col min="2817" max="2817" width="12.85546875" style="16" customWidth="1"/>
    <col min="2818" max="2818" width="10.7109375" style="16" customWidth="1"/>
    <col min="2819" max="2819" width="8.28515625" style="16" customWidth="1"/>
    <col min="2820" max="2820" width="8.7109375" style="16" customWidth="1"/>
    <col min="2821" max="2821" width="10.7109375" style="16" customWidth="1"/>
    <col min="2822" max="2822" width="8.28515625" style="16" customWidth="1"/>
    <col min="2823" max="2823" width="8.7109375" style="16" customWidth="1"/>
    <col min="2824" max="2824" width="4.140625" style="16" customWidth="1"/>
    <col min="2825" max="2825" width="12.85546875" style="16" customWidth="1"/>
    <col min="2826" max="2826" width="10.7109375" style="16" customWidth="1"/>
    <col min="2827" max="2827" width="8.28515625" style="16" customWidth="1"/>
    <col min="2828" max="2828" width="8.7109375" style="16" customWidth="1"/>
    <col min="2829" max="2829" width="10.7109375" style="16" customWidth="1"/>
    <col min="2830" max="2830" width="8.28515625" style="16" customWidth="1"/>
    <col min="2831" max="2831" width="8.7109375" style="16" customWidth="1"/>
    <col min="2832" max="2832" width="9.140625" style="16"/>
    <col min="2833" max="2833" width="9.28515625" style="16" bestFit="1" customWidth="1"/>
    <col min="2834" max="2834" width="11.85546875" style="16" bestFit="1" customWidth="1"/>
    <col min="2835" max="2835" width="17.5703125" style="16" bestFit="1" customWidth="1"/>
    <col min="2836" max="2837" width="14.5703125" style="16" bestFit="1" customWidth="1"/>
    <col min="2838" max="2838" width="13.42578125" style="16" bestFit="1" customWidth="1"/>
    <col min="2839" max="2839" width="11.7109375" style="16" bestFit="1" customWidth="1"/>
    <col min="2840" max="2840" width="13.42578125" style="16" bestFit="1" customWidth="1"/>
    <col min="2841" max="3072" width="9.140625" style="16"/>
    <col min="3073" max="3073" width="12.85546875" style="16" customWidth="1"/>
    <col min="3074" max="3074" width="10.7109375" style="16" customWidth="1"/>
    <col min="3075" max="3075" width="8.28515625" style="16" customWidth="1"/>
    <col min="3076" max="3076" width="8.7109375" style="16" customWidth="1"/>
    <col min="3077" max="3077" width="10.7109375" style="16" customWidth="1"/>
    <col min="3078" max="3078" width="8.28515625" style="16" customWidth="1"/>
    <col min="3079" max="3079" width="8.7109375" style="16" customWidth="1"/>
    <col min="3080" max="3080" width="4.140625" style="16" customWidth="1"/>
    <col min="3081" max="3081" width="12.85546875" style="16" customWidth="1"/>
    <col min="3082" max="3082" width="10.7109375" style="16" customWidth="1"/>
    <col min="3083" max="3083" width="8.28515625" style="16" customWidth="1"/>
    <col min="3084" max="3084" width="8.7109375" style="16" customWidth="1"/>
    <col min="3085" max="3085" width="10.7109375" style="16" customWidth="1"/>
    <col min="3086" max="3086" width="8.28515625" style="16" customWidth="1"/>
    <col min="3087" max="3087" width="8.7109375" style="16" customWidth="1"/>
    <col min="3088" max="3088" width="9.140625" style="16"/>
    <col min="3089" max="3089" width="9.28515625" style="16" bestFit="1" customWidth="1"/>
    <col min="3090" max="3090" width="11.85546875" style="16" bestFit="1" customWidth="1"/>
    <col min="3091" max="3091" width="17.5703125" style="16" bestFit="1" customWidth="1"/>
    <col min="3092" max="3093" width="14.5703125" style="16" bestFit="1" customWidth="1"/>
    <col min="3094" max="3094" width="13.42578125" style="16" bestFit="1" customWidth="1"/>
    <col min="3095" max="3095" width="11.7109375" style="16" bestFit="1" customWidth="1"/>
    <col min="3096" max="3096" width="13.42578125" style="16" bestFit="1" customWidth="1"/>
    <col min="3097" max="3328" width="9.140625" style="16"/>
    <col min="3329" max="3329" width="12.85546875" style="16" customWidth="1"/>
    <col min="3330" max="3330" width="10.7109375" style="16" customWidth="1"/>
    <col min="3331" max="3331" width="8.28515625" style="16" customWidth="1"/>
    <col min="3332" max="3332" width="8.7109375" style="16" customWidth="1"/>
    <col min="3333" max="3333" width="10.7109375" style="16" customWidth="1"/>
    <col min="3334" max="3334" width="8.28515625" style="16" customWidth="1"/>
    <col min="3335" max="3335" width="8.7109375" style="16" customWidth="1"/>
    <col min="3336" max="3336" width="4.140625" style="16" customWidth="1"/>
    <col min="3337" max="3337" width="12.85546875" style="16" customWidth="1"/>
    <col min="3338" max="3338" width="10.7109375" style="16" customWidth="1"/>
    <col min="3339" max="3339" width="8.28515625" style="16" customWidth="1"/>
    <col min="3340" max="3340" width="8.7109375" style="16" customWidth="1"/>
    <col min="3341" max="3341" width="10.7109375" style="16" customWidth="1"/>
    <col min="3342" max="3342" width="8.28515625" style="16" customWidth="1"/>
    <col min="3343" max="3343" width="8.7109375" style="16" customWidth="1"/>
    <col min="3344" max="3344" width="9.140625" style="16"/>
    <col min="3345" max="3345" width="9.28515625" style="16" bestFit="1" customWidth="1"/>
    <col min="3346" max="3346" width="11.85546875" style="16" bestFit="1" customWidth="1"/>
    <col min="3347" max="3347" width="17.5703125" style="16" bestFit="1" customWidth="1"/>
    <col min="3348" max="3349" width="14.5703125" style="16" bestFit="1" customWidth="1"/>
    <col min="3350" max="3350" width="13.42578125" style="16" bestFit="1" customWidth="1"/>
    <col min="3351" max="3351" width="11.7109375" style="16" bestFit="1" customWidth="1"/>
    <col min="3352" max="3352" width="13.42578125" style="16" bestFit="1" customWidth="1"/>
    <col min="3353" max="3584" width="9.140625" style="16"/>
    <col min="3585" max="3585" width="12.85546875" style="16" customWidth="1"/>
    <col min="3586" max="3586" width="10.7109375" style="16" customWidth="1"/>
    <col min="3587" max="3587" width="8.28515625" style="16" customWidth="1"/>
    <col min="3588" max="3588" width="8.7109375" style="16" customWidth="1"/>
    <col min="3589" max="3589" width="10.7109375" style="16" customWidth="1"/>
    <col min="3590" max="3590" width="8.28515625" style="16" customWidth="1"/>
    <col min="3591" max="3591" width="8.7109375" style="16" customWidth="1"/>
    <col min="3592" max="3592" width="4.140625" style="16" customWidth="1"/>
    <col min="3593" max="3593" width="12.85546875" style="16" customWidth="1"/>
    <col min="3594" max="3594" width="10.7109375" style="16" customWidth="1"/>
    <col min="3595" max="3595" width="8.28515625" style="16" customWidth="1"/>
    <col min="3596" max="3596" width="8.7109375" style="16" customWidth="1"/>
    <col min="3597" max="3597" width="10.7109375" style="16" customWidth="1"/>
    <col min="3598" max="3598" width="8.28515625" style="16" customWidth="1"/>
    <col min="3599" max="3599" width="8.7109375" style="16" customWidth="1"/>
    <col min="3600" max="3600" width="9.140625" style="16"/>
    <col min="3601" max="3601" width="9.28515625" style="16" bestFit="1" customWidth="1"/>
    <col min="3602" max="3602" width="11.85546875" style="16" bestFit="1" customWidth="1"/>
    <col min="3603" max="3603" width="17.5703125" style="16" bestFit="1" customWidth="1"/>
    <col min="3604" max="3605" width="14.5703125" style="16" bestFit="1" customWidth="1"/>
    <col min="3606" max="3606" width="13.42578125" style="16" bestFit="1" customWidth="1"/>
    <col min="3607" max="3607" width="11.7109375" style="16" bestFit="1" customWidth="1"/>
    <col min="3608" max="3608" width="13.42578125" style="16" bestFit="1" customWidth="1"/>
    <col min="3609" max="3840" width="9.140625" style="16"/>
    <col min="3841" max="3841" width="12.85546875" style="16" customWidth="1"/>
    <col min="3842" max="3842" width="10.7109375" style="16" customWidth="1"/>
    <col min="3843" max="3843" width="8.28515625" style="16" customWidth="1"/>
    <col min="3844" max="3844" width="8.7109375" style="16" customWidth="1"/>
    <col min="3845" max="3845" width="10.7109375" style="16" customWidth="1"/>
    <col min="3846" max="3846" width="8.28515625" style="16" customWidth="1"/>
    <col min="3847" max="3847" width="8.7109375" style="16" customWidth="1"/>
    <col min="3848" max="3848" width="4.140625" style="16" customWidth="1"/>
    <col min="3849" max="3849" width="12.85546875" style="16" customWidth="1"/>
    <col min="3850" max="3850" width="10.7109375" style="16" customWidth="1"/>
    <col min="3851" max="3851" width="8.28515625" style="16" customWidth="1"/>
    <col min="3852" max="3852" width="8.7109375" style="16" customWidth="1"/>
    <col min="3853" max="3853" width="10.7109375" style="16" customWidth="1"/>
    <col min="3854" max="3854" width="8.28515625" style="16" customWidth="1"/>
    <col min="3855" max="3855" width="8.7109375" style="16" customWidth="1"/>
    <col min="3856" max="3856" width="9.140625" style="16"/>
    <col min="3857" max="3857" width="9.28515625" style="16" bestFit="1" customWidth="1"/>
    <col min="3858" max="3858" width="11.85546875" style="16" bestFit="1" customWidth="1"/>
    <col min="3859" max="3859" width="17.5703125" style="16" bestFit="1" customWidth="1"/>
    <col min="3860" max="3861" width="14.5703125" style="16" bestFit="1" customWidth="1"/>
    <col min="3862" max="3862" width="13.42578125" style="16" bestFit="1" customWidth="1"/>
    <col min="3863" max="3863" width="11.7109375" style="16" bestFit="1" customWidth="1"/>
    <col min="3864" max="3864" width="13.42578125" style="16" bestFit="1" customWidth="1"/>
    <col min="3865" max="4096" width="9.140625" style="16"/>
    <col min="4097" max="4097" width="12.85546875" style="16" customWidth="1"/>
    <col min="4098" max="4098" width="10.7109375" style="16" customWidth="1"/>
    <col min="4099" max="4099" width="8.28515625" style="16" customWidth="1"/>
    <col min="4100" max="4100" width="8.7109375" style="16" customWidth="1"/>
    <col min="4101" max="4101" width="10.7109375" style="16" customWidth="1"/>
    <col min="4102" max="4102" width="8.28515625" style="16" customWidth="1"/>
    <col min="4103" max="4103" width="8.7109375" style="16" customWidth="1"/>
    <col min="4104" max="4104" width="4.140625" style="16" customWidth="1"/>
    <col min="4105" max="4105" width="12.85546875" style="16" customWidth="1"/>
    <col min="4106" max="4106" width="10.7109375" style="16" customWidth="1"/>
    <col min="4107" max="4107" width="8.28515625" style="16" customWidth="1"/>
    <col min="4108" max="4108" width="8.7109375" style="16" customWidth="1"/>
    <col min="4109" max="4109" width="10.7109375" style="16" customWidth="1"/>
    <col min="4110" max="4110" width="8.28515625" style="16" customWidth="1"/>
    <col min="4111" max="4111" width="8.7109375" style="16" customWidth="1"/>
    <col min="4112" max="4112" width="9.140625" style="16"/>
    <col min="4113" max="4113" width="9.28515625" style="16" bestFit="1" customWidth="1"/>
    <col min="4114" max="4114" width="11.85546875" style="16" bestFit="1" customWidth="1"/>
    <col min="4115" max="4115" width="17.5703125" style="16" bestFit="1" customWidth="1"/>
    <col min="4116" max="4117" width="14.5703125" style="16" bestFit="1" customWidth="1"/>
    <col min="4118" max="4118" width="13.42578125" style="16" bestFit="1" customWidth="1"/>
    <col min="4119" max="4119" width="11.7109375" style="16" bestFit="1" customWidth="1"/>
    <col min="4120" max="4120" width="13.42578125" style="16" bestFit="1" customWidth="1"/>
    <col min="4121" max="4352" width="9.140625" style="16"/>
    <col min="4353" max="4353" width="12.85546875" style="16" customWidth="1"/>
    <col min="4354" max="4354" width="10.7109375" style="16" customWidth="1"/>
    <col min="4355" max="4355" width="8.28515625" style="16" customWidth="1"/>
    <col min="4356" max="4356" width="8.7109375" style="16" customWidth="1"/>
    <col min="4357" max="4357" width="10.7109375" style="16" customWidth="1"/>
    <col min="4358" max="4358" width="8.28515625" style="16" customWidth="1"/>
    <col min="4359" max="4359" width="8.7109375" style="16" customWidth="1"/>
    <col min="4360" max="4360" width="4.140625" style="16" customWidth="1"/>
    <col min="4361" max="4361" width="12.85546875" style="16" customWidth="1"/>
    <col min="4362" max="4362" width="10.7109375" style="16" customWidth="1"/>
    <col min="4363" max="4363" width="8.28515625" style="16" customWidth="1"/>
    <col min="4364" max="4364" width="8.7109375" style="16" customWidth="1"/>
    <col min="4365" max="4365" width="10.7109375" style="16" customWidth="1"/>
    <col min="4366" max="4366" width="8.28515625" style="16" customWidth="1"/>
    <col min="4367" max="4367" width="8.7109375" style="16" customWidth="1"/>
    <col min="4368" max="4368" width="9.140625" style="16"/>
    <col min="4369" max="4369" width="9.28515625" style="16" bestFit="1" customWidth="1"/>
    <col min="4370" max="4370" width="11.85546875" style="16" bestFit="1" customWidth="1"/>
    <col min="4371" max="4371" width="17.5703125" style="16" bestFit="1" customWidth="1"/>
    <col min="4372" max="4373" width="14.5703125" style="16" bestFit="1" customWidth="1"/>
    <col min="4374" max="4374" width="13.42578125" style="16" bestFit="1" customWidth="1"/>
    <col min="4375" max="4375" width="11.7109375" style="16" bestFit="1" customWidth="1"/>
    <col min="4376" max="4376" width="13.42578125" style="16" bestFit="1" customWidth="1"/>
    <col min="4377" max="4608" width="9.140625" style="16"/>
    <col min="4609" max="4609" width="12.85546875" style="16" customWidth="1"/>
    <col min="4610" max="4610" width="10.7109375" style="16" customWidth="1"/>
    <col min="4611" max="4611" width="8.28515625" style="16" customWidth="1"/>
    <col min="4612" max="4612" width="8.7109375" style="16" customWidth="1"/>
    <col min="4613" max="4613" width="10.7109375" style="16" customWidth="1"/>
    <col min="4614" max="4614" width="8.28515625" style="16" customWidth="1"/>
    <col min="4615" max="4615" width="8.7109375" style="16" customWidth="1"/>
    <col min="4616" max="4616" width="4.140625" style="16" customWidth="1"/>
    <col min="4617" max="4617" width="12.85546875" style="16" customWidth="1"/>
    <col min="4618" max="4618" width="10.7109375" style="16" customWidth="1"/>
    <col min="4619" max="4619" width="8.28515625" style="16" customWidth="1"/>
    <col min="4620" max="4620" width="8.7109375" style="16" customWidth="1"/>
    <col min="4621" max="4621" width="10.7109375" style="16" customWidth="1"/>
    <col min="4622" max="4622" width="8.28515625" style="16" customWidth="1"/>
    <col min="4623" max="4623" width="8.7109375" style="16" customWidth="1"/>
    <col min="4624" max="4624" width="9.140625" style="16"/>
    <col min="4625" max="4625" width="9.28515625" style="16" bestFit="1" customWidth="1"/>
    <col min="4626" max="4626" width="11.85546875" style="16" bestFit="1" customWidth="1"/>
    <col min="4627" max="4627" width="17.5703125" style="16" bestFit="1" customWidth="1"/>
    <col min="4628" max="4629" width="14.5703125" style="16" bestFit="1" customWidth="1"/>
    <col min="4630" max="4630" width="13.42578125" style="16" bestFit="1" customWidth="1"/>
    <col min="4631" max="4631" width="11.7109375" style="16" bestFit="1" customWidth="1"/>
    <col min="4632" max="4632" width="13.42578125" style="16" bestFit="1" customWidth="1"/>
    <col min="4633" max="4864" width="9.140625" style="16"/>
    <col min="4865" max="4865" width="12.85546875" style="16" customWidth="1"/>
    <col min="4866" max="4866" width="10.7109375" style="16" customWidth="1"/>
    <col min="4867" max="4867" width="8.28515625" style="16" customWidth="1"/>
    <col min="4868" max="4868" width="8.7109375" style="16" customWidth="1"/>
    <col min="4869" max="4869" width="10.7109375" style="16" customWidth="1"/>
    <col min="4870" max="4870" width="8.28515625" style="16" customWidth="1"/>
    <col min="4871" max="4871" width="8.7109375" style="16" customWidth="1"/>
    <col min="4872" max="4872" width="4.140625" style="16" customWidth="1"/>
    <col min="4873" max="4873" width="12.85546875" style="16" customWidth="1"/>
    <col min="4874" max="4874" width="10.7109375" style="16" customWidth="1"/>
    <col min="4875" max="4875" width="8.28515625" style="16" customWidth="1"/>
    <col min="4876" max="4876" width="8.7109375" style="16" customWidth="1"/>
    <col min="4877" max="4877" width="10.7109375" style="16" customWidth="1"/>
    <col min="4878" max="4878" width="8.28515625" style="16" customWidth="1"/>
    <col min="4879" max="4879" width="8.7109375" style="16" customWidth="1"/>
    <col min="4880" max="4880" width="9.140625" style="16"/>
    <col min="4881" max="4881" width="9.28515625" style="16" bestFit="1" customWidth="1"/>
    <col min="4882" max="4882" width="11.85546875" style="16" bestFit="1" customWidth="1"/>
    <col min="4883" max="4883" width="17.5703125" style="16" bestFit="1" customWidth="1"/>
    <col min="4884" max="4885" width="14.5703125" style="16" bestFit="1" customWidth="1"/>
    <col min="4886" max="4886" width="13.42578125" style="16" bestFit="1" customWidth="1"/>
    <col min="4887" max="4887" width="11.7109375" style="16" bestFit="1" customWidth="1"/>
    <col min="4888" max="4888" width="13.42578125" style="16" bestFit="1" customWidth="1"/>
    <col min="4889" max="5120" width="9.140625" style="16"/>
    <col min="5121" max="5121" width="12.85546875" style="16" customWidth="1"/>
    <col min="5122" max="5122" width="10.7109375" style="16" customWidth="1"/>
    <col min="5123" max="5123" width="8.28515625" style="16" customWidth="1"/>
    <col min="5124" max="5124" width="8.7109375" style="16" customWidth="1"/>
    <col min="5125" max="5125" width="10.7109375" style="16" customWidth="1"/>
    <col min="5126" max="5126" width="8.28515625" style="16" customWidth="1"/>
    <col min="5127" max="5127" width="8.7109375" style="16" customWidth="1"/>
    <col min="5128" max="5128" width="4.140625" style="16" customWidth="1"/>
    <col min="5129" max="5129" width="12.85546875" style="16" customWidth="1"/>
    <col min="5130" max="5130" width="10.7109375" style="16" customWidth="1"/>
    <col min="5131" max="5131" width="8.28515625" style="16" customWidth="1"/>
    <col min="5132" max="5132" width="8.7109375" style="16" customWidth="1"/>
    <col min="5133" max="5133" width="10.7109375" style="16" customWidth="1"/>
    <col min="5134" max="5134" width="8.28515625" style="16" customWidth="1"/>
    <col min="5135" max="5135" width="8.7109375" style="16" customWidth="1"/>
    <col min="5136" max="5136" width="9.140625" style="16"/>
    <col min="5137" max="5137" width="9.28515625" style="16" bestFit="1" customWidth="1"/>
    <col min="5138" max="5138" width="11.85546875" style="16" bestFit="1" customWidth="1"/>
    <col min="5139" max="5139" width="17.5703125" style="16" bestFit="1" customWidth="1"/>
    <col min="5140" max="5141" width="14.5703125" style="16" bestFit="1" customWidth="1"/>
    <col min="5142" max="5142" width="13.42578125" style="16" bestFit="1" customWidth="1"/>
    <col min="5143" max="5143" width="11.7109375" style="16" bestFit="1" customWidth="1"/>
    <col min="5144" max="5144" width="13.42578125" style="16" bestFit="1" customWidth="1"/>
    <col min="5145" max="5376" width="9.140625" style="16"/>
    <col min="5377" max="5377" width="12.85546875" style="16" customWidth="1"/>
    <col min="5378" max="5378" width="10.7109375" style="16" customWidth="1"/>
    <col min="5379" max="5379" width="8.28515625" style="16" customWidth="1"/>
    <col min="5380" max="5380" width="8.7109375" style="16" customWidth="1"/>
    <col min="5381" max="5381" width="10.7109375" style="16" customWidth="1"/>
    <col min="5382" max="5382" width="8.28515625" style="16" customWidth="1"/>
    <col min="5383" max="5383" width="8.7109375" style="16" customWidth="1"/>
    <col min="5384" max="5384" width="4.140625" style="16" customWidth="1"/>
    <col min="5385" max="5385" width="12.85546875" style="16" customWidth="1"/>
    <col min="5386" max="5386" width="10.7109375" style="16" customWidth="1"/>
    <col min="5387" max="5387" width="8.28515625" style="16" customWidth="1"/>
    <col min="5388" max="5388" width="8.7109375" style="16" customWidth="1"/>
    <col min="5389" max="5389" width="10.7109375" style="16" customWidth="1"/>
    <col min="5390" max="5390" width="8.28515625" style="16" customWidth="1"/>
    <col min="5391" max="5391" width="8.7109375" style="16" customWidth="1"/>
    <col min="5392" max="5392" width="9.140625" style="16"/>
    <col min="5393" max="5393" width="9.28515625" style="16" bestFit="1" customWidth="1"/>
    <col min="5394" max="5394" width="11.85546875" style="16" bestFit="1" customWidth="1"/>
    <col min="5395" max="5395" width="17.5703125" style="16" bestFit="1" customWidth="1"/>
    <col min="5396" max="5397" width="14.5703125" style="16" bestFit="1" customWidth="1"/>
    <col min="5398" max="5398" width="13.42578125" style="16" bestFit="1" customWidth="1"/>
    <col min="5399" max="5399" width="11.7109375" style="16" bestFit="1" customWidth="1"/>
    <col min="5400" max="5400" width="13.42578125" style="16" bestFit="1" customWidth="1"/>
    <col min="5401" max="5632" width="9.140625" style="16"/>
    <col min="5633" max="5633" width="12.85546875" style="16" customWidth="1"/>
    <col min="5634" max="5634" width="10.7109375" style="16" customWidth="1"/>
    <col min="5635" max="5635" width="8.28515625" style="16" customWidth="1"/>
    <col min="5636" max="5636" width="8.7109375" style="16" customWidth="1"/>
    <col min="5637" max="5637" width="10.7109375" style="16" customWidth="1"/>
    <col min="5638" max="5638" width="8.28515625" style="16" customWidth="1"/>
    <col min="5639" max="5639" width="8.7109375" style="16" customWidth="1"/>
    <col min="5640" max="5640" width="4.140625" style="16" customWidth="1"/>
    <col min="5641" max="5641" width="12.85546875" style="16" customWidth="1"/>
    <col min="5642" max="5642" width="10.7109375" style="16" customWidth="1"/>
    <col min="5643" max="5643" width="8.28515625" style="16" customWidth="1"/>
    <col min="5644" max="5644" width="8.7109375" style="16" customWidth="1"/>
    <col min="5645" max="5645" width="10.7109375" style="16" customWidth="1"/>
    <col min="5646" max="5646" width="8.28515625" style="16" customWidth="1"/>
    <col min="5647" max="5647" width="8.7109375" style="16" customWidth="1"/>
    <col min="5648" max="5648" width="9.140625" style="16"/>
    <col min="5649" max="5649" width="9.28515625" style="16" bestFit="1" customWidth="1"/>
    <col min="5650" max="5650" width="11.85546875" style="16" bestFit="1" customWidth="1"/>
    <col min="5651" max="5651" width="17.5703125" style="16" bestFit="1" customWidth="1"/>
    <col min="5652" max="5653" width="14.5703125" style="16" bestFit="1" customWidth="1"/>
    <col min="5654" max="5654" width="13.42578125" style="16" bestFit="1" customWidth="1"/>
    <col min="5655" max="5655" width="11.7109375" style="16" bestFit="1" customWidth="1"/>
    <col min="5656" max="5656" width="13.42578125" style="16" bestFit="1" customWidth="1"/>
    <col min="5657" max="5888" width="9.140625" style="16"/>
    <col min="5889" max="5889" width="12.85546875" style="16" customWidth="1"/>
    <col min="5890" max="5890" width="10.7109375" style="16" customWidth="1"/>
    <col min="5891" max="5891" width="8.28515625" style="16" customWidth="1"/>
    <col min="5892" max="5892" width="8.7109375" style="16" customWidth="1"/>
    <col min="5893" max="5893" width="10.7109375" style="16" customWidth="1"/>
    <col min="5894" max="5894" width="8.28515625" style="16" customWidth="1"/>
    <col min="5895" max="5895" width="8.7109375" style="16" customWidth="1"/>
    <col min="5896" max="5896" width="4.140625" style="16" customWidth="1"/>
    <col min="5897" max="5897" width="12.85546875" style="16" customWidth="1"/>
    <col min="5898" max="5898" width="10.7109375" style="16" customWidth="1"/>
    <col min="5899" max="5899" width="8.28515625" style="16" customWidth="1"/>
    <col min="5900" max="5900" width="8.7109375" style="16" customWidth="1"/>
    <col min="5901" max="5901" width="10.7109375" style="16" customWidth="1"/>
    <col min="5902" max="5902" width="8.28515625" style="16" customWidth="1"/>
    <col min="5903" max="5903" width="8.7109375" style="16" customWidth="1"/>
    <col min="5904" max="5904" width="9.140625" style="16"/>
    <col min="5905" max="5905" width="9.28515625" style="16" bestFit="1" customWidth="1"/>
    <col min="5906" max="5906" width="11.85546875" style="16" bestFit="1" customWidth="1"/>
    <col min="5907" max="5907" width="17.5703125" style="16" bestFit="1" customWidth="1"/>
    <col min="5908" max="5909" width="14.5703125" style="16" bestFit="1" customWidth="1"/>
    <col min="5910" max="5910" width="13.42578125" style="16" bestFit="1" customWidth="1"/>
    <col min="5911" max="5911" width="11.7109375" style="16" bestFit="1" customWidth="1"/>
    <col min="5912" max="5912" width="13.42578125" style="16" bestFit="1" customWidth="1"/>
    <col min="5913" max="6144" width="9.140625" style="16"/>
    <col min="6145" max="6145" width="12.85546875" style="16" customWidth="1"/>
    <col min="6146" max="6146" width="10.7109375" style="16" customWidth="1"/>
    <col min="6147" max="6147" width="8.28515625" style="16" customWidth="1"/>
    <col min="6148" max="6148" width="8.7109375" style="16" customWidth="1"/>
    <col min="6149" max="6149" width="10.7109375" style="16" customWidth="1"/>
    <col min="6150" max="6150" width="8.28515625" style="16" customWidth="1"/>
    <col min="6151" max="6151" width="8.7109375" style="16" customWidth="1"/>
    <col min="6152" max="6152" width="4.140625" style="16" customWidth="1"/>
    <col min="6153" max="6153" width="12.85546875" style="16" customWidth="1"/>
    <col min="6154" max="6154" width="10.7109375" style="16" customWidth="1"/>
    <col min="6155" max="6155" width="8.28515625" style="16" customWidth="1"/>
    <col min="6156" max="6156" width="8.7109375" style="16" customWidth="1"/>
    <col min="6157" max="6157" width="10.7109375" style="16" customWidth="1"/>
    <col min="6158" max="6158" width="8.28515625" style="16" customWidth="1"/>
    <col min="6159" max="6159" width="8.7109375" style="16" customWidth="1"/>
    <col min="6160" max="6160" width="9.140625" style="16"/>
    <col min="6161" max="6161" width="9.28515625" style="16" bestFit="1" customWidth="1"/>
    <col min="6162" max="6162" width="11.85546875" style="16" bestFit="1" customWidth="1"/>
    <col min="6163" max="6163" width="17.5703125" style="16" bestFit="1" customWidth="1"/>
    <col min="6164" max="6165" width="14.5703125" style="16" bestFit="1" customWidth="1"/>
    <col min="6166" max="6166" width="13.42578125" style="16" bestFit="1" customWidth="1"/>
    <col min="6167" max="6167" width="11.7109375" style="16" bestFit="1" customWidth="1"/>
    <col min="6168" max="6168" width="13.42578125" style="16" bestFit="1" customWidth="1"/>
    <col min="6169" max="6400" width="9.140625" style="16"/>
    <col min="6401" max="6401" width="12.85546875" style="16" customWidth="1"/>
    <col min="6402" max="6402" width="10.7109375" style="16" customWidth="1"/>
    <col min="6403" max="6403" width="8.28515625" style="16" customWidth="1"/>
    <col min="6404" max="6404" width="8.7109375" style="16" customWidth="1"/>
    <col min="6405" max="6405" width="10.7109375" style="16" customWidth="1"/>
    <col min="6406" max="6406" width="8.28515625" style="16" customWidth="1"/>
    <col min="6407" max="6407" width="8.7109375" style="16" customWidth="1"/>
    <col min="6408" max="6408" width="4.140625" style="16" customWidth="1"/>
    <col min="6409" max="6409" width="12.85546875" style="16" customWidth="1"/>
    <col min="6410" max="6410" width="10.7109375" style="16" customWidth="1"/>
    <col min="6411" max="6411" width="8.28515625" style="16" customWidth="1"/>
    <col min="6412" max="6412" width="8.7109375" style="16" customWidth="1"/>
    <col min="6413" max="6413" width="10.7109375" style="16" customWidth="1"/>
    <col min="6414" max="6414" width="8.28515625" style="16" customWidth="1"/>
    <col min="6415" max="6415" width="8.7109375" style="16" customWidth="1"/>
    <col min="6416" max="6416" width="9.140625" style="16"/>
    <col min="6417" max="6417" width="9.28515625" style="16" bestFit="1" customWidth="1"/>
    <col min="6418" max="6418" width="11.85546875" style="16" bestFit="1" customWidth="1"/>
    <col min="6419" max="6419" width="17.5703125" style="16" bestFit="1" customWidth="1"/>
    <col min="6420" max="6421" width="14.5703125" style="16" bestFit="1" customWidth="1"/>
    <col min="6422" max="6422" width="13.42578125" style="16" bestFit="1" customWidth="1"/>
    <col min="6423" max="6423" width="11.7109375" style="16" bestFit="1" customWidth="1"/>
    <col min="6424" max="6424" width="13.42578125" style="16" bestFit="1" customWidth="1"/>
    <col min="6425" max="6656" width="9.140625" style="16"/>
    <col min="6657" max="6657" width="12.85546875" style="16" customWidth="1"/>
    <col min="6658" max="6658" width="10.7109375" style="16" customWidth="1"/>
    <col min="6659" max="6659" width="8.28515625" style="16" customWidth="1"/>
    <col min="6660" max="6660" width="8.7109375" style="16" customWidth="1"/>
    <col min="6661" max="6661" width="10.7109375" style="16" customWidth="1"/>
    <col min="6662" max="6662" width="8.28515625" style="16" customWidth="1"/>
    <col min="6663" max="6663" width="8.7109375" style="16" customWidth="1"/>
    <col min="6664" max="6664" width="4.140625" style="16" customWidth="1"/>
    <col min="6665" max="6665" width="12.85546875" style="16" customWidth="1"/>
    <col min="6666" max="6666" width="10.7109375" style="16" customWidth="1"/>
    <col min="6667" max="6667" width="8.28515625" style="16" customWidth="1"/>
    <col min="6668" max="6668" width="8.7109375" style="16" customWidth="1"/>
    <col min="6669" max="6669" width="10.7109375" style="16" customWidth="1"/>
    <col min="6670" max="6670" width="8.28515625" style="16" customWidth="1"/>
    <col min="6671" max="6671" width="8.7109375" style="16" customWidth="1"/>
    <col min="6672" max="6672" width="9.140625" style="16"/>
    <col min="6673" max="6673" width="9.28515625" style="16" bestFit="1" customWidth="1"/>
    <col min="6674" max="6674" width="11.85546875" style="16" bestFit="1" customWidth="1"/>
    <col min="6675" max="6675" width="17.5703125" style="16" bestFit="1" customWidth="1"/>
    <col min="6676" max="6677" width="14.5703125" style="16" bestFit="1" customWidth="1"/>
    <col min="6678" max="6678" width="13.42578125" style="16" bestFit="1" customWidth="1"/>
    <col min="6679" max="6679" width="11.7109375" style="16" bestFit="1" customWidth="1"/>
    <col min="6680" max="6680" width="13.42578125" style="16" bestFit="1" customWidth="1"/>
    <col min="6681" max="6912" width="9.140625" style="16"/>
    <col min="6913" max="6913" width="12.85546875" style="16" customWidth="1"/>
    <col min="6914" max="6914" width="10.7109375" style="16" customWidth="1"/>
    <col min="6915" max="6915" width="8.28515625" style="16" customWidth="1"/>
    <col min="6916" max="6916" width="8.7109375" style="16" customWidth="1"/>
    <col min="6917" max="6917" width="10.7109375" style="16" customWidth="1"/>
    <col min="6918" max="6918" width="8.28515625" style="16" customWidth="1"/>
    <col min="6919" max="6919" width="8.7109375" style="16" customWidth="1"/>
    <col min="6920" max="6920" width="4.140625" style="16" customWidth="1"/>
    <col min="6921" max="6921" width="12.85546875" style="16" customWidth="1"/>
    <col min="6922" max="6922" width="10.7109375" style="16" customWidth="1"/>
    <col min="6923" max="6923" width="8.28515625" style="16" customWidth="1"/>
    <col min="6924" max="6924" width="8.7109375" style="16" customWidth="1"/>
    <col min="6925" max="6925" width="10.7109375" style="16" customWidth="1"/>
    <col min="6926" max="6926" width="8.28515625" style="16" customWidth="1"/>
    <col min="6927" max="6927" width="8.7109375" style="16" customWidth="1"/>
    <col min="6928" max="6928" width="9.140625" style="16"/>
    <col min="6929" max="6929" width="9.28515625" style="16" bestFit="1" customWidth="1"/>
    <col min="6930" max="6930" width="11.85546875" style="16" bestFit="1" customWidth="1"/>
    <col min="6931" max="6931" width="17.5703125" style="16" bestFit="1" customWidth="1"/>
    <col min="6932" max="6933" width="14.5703125" style="16" bestFit="1" customWidth="1"/>
    <col min="6934" max="6934" width="13.42578125" style="16" bestFit="1" customWidth="1"/>
    <col min="6935" max="6935" width="11.7109375" style="16" bestFit="1" customWidth="1"/>
    <col min="6936" max="6936" width="13.42578125" style="16" bestFit="1" customWidth="1"/>
    <col min="6937" max="7168" width="9.140625" style="16"/>
    <col min="7169" max="7169" width="12.85546875" style="16" customWidth="1"/>
    <col min="7170" max="7170" width="10.7109375" style="16" customWidth="1"/>
    <col min="7171" max="7171" width="8.28515625" style="16" customWidth="1"/>
    <col min="7172" max="7172" width="8.7109375" style="16" customWidth="1"/>
    <col min="7173" max="7173" width="10.7109375" style="16" customWidth="1"/>
    <col min="7174" max="7174" width="8.28515625" style="16" customWidth="1"/>
    <col min="7175" max="7175" width="8.7109375" style="16" customWidth="1"/>
    <col min="7176" max="7176" width="4.140625" style="16" customWidth="1"/>
    <col min="7177" max="7177" width="12.85546875" style="16" customWidth="1"/>
    <col min="7178" max="7178" width="10.7109375" style="16" customWidth="1"/>
    <col min="7179" max="7179" width="8.28515625" style="16" customWidth="1"/>
    <col min="7180" max="7180" width="8.7109375" style="16" customWidth="1"/>
    <col min="7181" max="7181" width="10.7109375" style="16" customWidth="1"/>
    <col min="7182" max="7182" width="8.28515625" style="16" customWidth="1"/>
    <col min="7183" max="7183" width="8.7109375" style="16" customWidth="1"/>
    <col min="7184" max="7184" width="9.140625" style="16"/>
    <col min="7185" max="7185" width="9.28515625" style="16" bestFit="1" customWidth="1"/>
    <col min="7186" max="7186" width="11.85546875" style="16" bestFit="1" customWidth="1"/>
    <col min="7187" max="7187" width="17.5703125" style="16" bestFit="1" customWidth="1"/>
    <col min="7188" max="7189" width="14.5703125" style="16" bestFit="1" customWidth="1"/>
    <col min="7190" max="7190" width="13.42578125" style="16" bestFit="1" customWidth="1"/>
    <col min="7191" max="7191" width="11.7109375" style="16" bestFit="1" customWidth="1"/>
    <col min="7192" max="7192" width="13.42578125" style="16" bestFit="1" customWidth="1"/>
    <col min="7193" max="7424" width="9.140625" style="16"/>
    <col min="7425" max="7425" width="12.85546875" style="16" customWidth="1"/>
    <col min="7426" max="7426" width="10.7109375" style="16" customWidth="1"/>
    <col min="7427" max="7427" width="8.28515625" style="16" customWidth="1"/>
    <col min="7428" max="7428" width="8.7109375" style="16" customWidth="1"/>
    <col min="7429" max="7429" width="10.7109375" style="16" customWidth="1"/>
    <col min="7430" max="7430" width="8.28515625" style="16" customWidth="1"/>
    <col min="7431" max="7431" width="8.7109375" style="16" customWidth="1"/>
    <col min="7432" max="7432" width="4.140625" style="16" customWidth="1"/>
    <col min="7433" max="7433" width="12.85546875" style="16" customWidth="1"/>
    <col min="7434" max="7434" width="10.7109375" style="16" customWidth="1"/>
    <col min="7435" max="7435" width="8.28515625" style="16" customWidth="1"/>
    <col min="7436" max="7436" width="8.7109375" style="16" customWidth="1"/>
    <col min="7437" max="7437" width="10.7109375" style="16" customWidth="1"/>
    <col min="7438" max="7438" width="8.28515625" style="16" customWidth="1"/>
    <col min="7439" max="7439" width="8.7109375" style="16" customWidth="1"/>
    <col min="7440" max="7440" width="9.140625" style="16"/>
    <col min="7441" max="7441" width="9.28515625" style="16" bestFit="1" customWidth="1"/>
    <col min="7442" max="7442" width="11.85546875" style="16" bestFit="1" customWidth="1"/>
    <col min="7443" max="7443" width="17.5703125" style="16" bestFit="1" customWidth="1"/>
    <col min="7444" max="7445" width="14.5703125" style="16" bestFit="1" customWidth="1"/>
    <col min="7446" max="7446" width="13.42578125" style="16" bestFit="1" customWidth="1"/>
    <col min="7447" max="7447" width="11.7109375" style="16" bestFit="1" customWidth="1"/>
    <col min="7448" max="7448" width="13.42578125" style="16" bestFit="1" customWidth="1"/>
    <col min="7449" max="7680" width="9.140625" style="16"/>
    <col min="7681" max="7681" width="12.85546875" style="16" customWidth="1"/>
    <col min="7682" max="7682" width="10.7109375" style="16" customWidth="1"/>
    <col min="7683" max="7683" width="8.28515625" style="16" customWidth="1"/>
    <col min="7684" max="7684" width="8.7109375" style="16" customWidth="1"/>
    <col min="7685" max="7685" width="10.7109375" style="16" customWidth="1"/>
    <col min="7686" max="7686" width="8.28515625" style="16" customWidth="1"/>
    <col min="7687" max="7687" width="8.7109375" style="16" customWidth="1"/>
    <col min="7688" max="7688" width="4.140625" style="16" customWidth="1"/>
    <col min="7689" max="7689" width="12.85546875" style="16" customWidth="1"/>
    <col min="7690" max="7690" width="10.7109375" style="16" customWidth="1"/>
    <col min="7691" max="7691" width="8.28515625" style="16" customWidth="1"/>
    <col min="7692" max="7692" width="8.7109375" style="16" customWidth="1"/>
    <col min="7693" max="7693" width="10.7109375" style="16" customWidth="1"/>
    <col min="7694" max="7694" width="8.28515625" style="16" customWidth="1"/>
    <col min="7695" max="7695" width="8.7109375" style="16" customWidth="1"/>
    <col min="7696" max="7696" width="9.140625" style="16"/>
    <col min="7697" max="7697" width="9.28515625" style="16" bestFit="1" customWidth="1"/>
    <col min="7698" max="7698" width="11.85546875" style="16" bestFit="1" customWidth="1"/>
    <col min="7699" max="7699" width="17.5703125" style="16" bestFit="1" customWidth="1"/>
    <col min="7700" max="7701" width="14.5703125" style="16" bestFit="1" customWidth="1"/>
    <col min="7702" max="7702" width="13.42578125" style="16" bestFit="1" customWidth="1"/>
    <col min="7703" max="7703" width="11.7109375" style="16" bestFit="1" customWidth="1"/>
    <col min="7704" max="7704" width="13.42578125" style="16" bestFit="1" customWidth="1"/>
    <col min="7705" max="7936" width="9.140625" style="16"/>
    <col min="7937" max="7937" width="12.85546875" style="16" customWidth="1"/>
    <col min="7938" max="7938" width="10.7109375" style="16" customWidth="1"/>
    <col min="7939" max="7939" width="8.28515625" style="16" customWidth="1"/>
    <col min="7940" max="7940" width="8.7109375" style="16" customWidth="1"/>
    <col min="7941" max="7941" width="10.7109375" style="16" customWidth="1"/>
    <col min="7942" max="7942" width="8.28515625" style="16" customWidth="1"/>
    <col min="7943" max="7943" width="8.7109375" style="16" customWidth="1"/>
    <col min="7944" max="7944" width="4.140625" style="16" customWidth="1"/>
    <col min="7945" max="7945" width="12.85546875" style="16" customWidth="1"/>
    <col min="7946" max="7946" width="10.7109375" style="16" customWidth="1"/>
    <col min="7947" max="7947" width="8.28515625" style="16" customWidth="1"/>
    <col min="7948" max="7948" width="8.7109375" style="16" customWidth="1"/>
    <col min="7949" max="7949" width="10.7109375" style="16" customWidth="1"/>
    <col min="7950" max="7950" width="8.28515625" style="16" customWidth="1"/>
    <col min="7951" max="7951" width="8.7109375" style="16" customWidth="1"/>
    <col min="7952" max="7952" width="9.140625" style="16"/>
    <col min="7953" max="7953" width="9.28515625" style="16" bestFit="1" customWidth="1"/>
    <col min="7954" max="7954" width="11.85546875" style="16" bestFit="1" customWidth="1"/>
    <col min="7955" max="7955" width="17.5703125" style="16" bestFit="1" customWidth="1"/>
    <col min="7956" max="7957" width="14.5703125" style="16" bestFit="1" customWidth="1"/>
    <col min="7958" max="7958" width="13.42578125" style="16" bestFit="1" customWidth="1"/>
    <col min="7959" max="7959" width="11.7109375" style="16" bestFit="1" customWidth="1"/>
    <col min="7960" max="7960" width="13.42578125" style="16" bestFit="1" customWidth="1"/>
    <col min="7961" max="8192" width="9.140625" style="16"/>
    <col min="8193" max="8193" width="12.85546875" style="16" customWidth="1"/>
    <col min="8194" max="8194" width="10.7109375" style="16" customWidth="1"/>
    <col min="8195" max="8195" width="8.28515625" style="16" customWidth="1"/>
    <col min="8196" max="8196" width="8.7109375" style="16" customWidth="1"/>
    <col min="8197" max="8197" width="10.7109375" style="16" customWidth="1"/>
    <col min="8198" max="8198" width="8.28515625" style="16" customWidth="1"/>
    <col min="8199" max="8199" width="8.7109375" style="16" customWidth="1"/>
    <col min="8200" max="8200" width="4.140625" style="16" customWidth="1"/>
    <col min="8201" max="8201" width="12.85546875" style="16" customWidth="1"/>
    <col min="8202" max="8202" width="10.7109375" style="16" customWidth="1"/>
    <col min="8203" max="8203" width="8.28515625" style="16" customWidth="1"/>
    <col min="8204" max="8204" width="8.7109375" style="16" customWidth="1"/>
    <col min="8205" max="8205" width="10.7109375" style="16" customWidth="1"/>
    <col min="8206" max="8206" width="8.28515625" style="16" customWidth="1"/>
    <col min="8207" max="8207" width="8.7109375" style="16" customWidth="1"/>
    <col min="8208" max="8208" width="9.140625" style="16"/>
    <col min="8209" max="8209" width="9.28515625" style="16" bestFit="1" customWidth="1"/>
    <col min="8210" max="8210" width="11.85546875" style="16" bestFit="1" customWidth="1"/>
    <col min="8211" max="8211" width="17.5703125" style="16" bestFit="1" customWidth="1"/>
    <col min="8212" max="8213" width="14.5703125" style="16" bestFit="1" customWidth="1"/>
    <col min="8214" max="8214" width="13.42578125" style="16" bestFit="1" customWidth="1"/>
    <col min="8215" max="8215" width="11.7109375" style="16" bestFit="1" customWidth="1"/>
    <col min="8216" max="8216" width="13.42578125" style="16" bestFit="1" customWidth="1"/>
    <col min="8217" max="8448" width="9.140625" style="16"/>
    <col min="8449" max="8449" width="12.85546875" style="16" customWidth="1"/>
    <col min="8450" max="8450" width="10.7109375" style="16" customWidth="1"/>
    <col min="8451" max="8451" width="8.28515625" style="16" customWidth="1"/>
    <col min="8452" max="8452" width="8.7109375" style="16" customWidth="1"/>
    <col min="8453" max="8453" width="10.7109375" style="16" customWidth="1"/>
    <col min="8454" max="8454" width="8.28515625" style="16" customWidth="1"/>
    <col min="8455" max="8455" width="8.7109375" style="16" customWidth="1"/>
    <col min="8456" max="8456" width="4.140625" style="16" customWidth="1"/>
    <col min="8457" max="8457" width="12.85546875" style="16" customWidth="1"/>
    <col min="8458" max="8458" width="10.7109375" style="16" customWidth="1"/>
    <col min="8459" max="8459" width="8.28515625" style="16" customWidth="1"/>
    <col min="8460" max="8460" width="8.7109375" style="16" customWidth="1"/>
    <col min="8461" max="8461" width="10.7109375" style="16" customWidth="1"/>
    <col min="8462" max="8462" width="8.28515625" style="16" customWidth="1"/>
    <col min="8463" max="8463" width="8.7109375" style="16" customWidth="1"/>
    <col min="8464" max="8464" width="9.140625" style="16"/>
    <col min="8465" max="8465" width="9.28515625" style="16" bestFit="1" customWidth="1"/>
    <col min="8466" max="8466" width="11.85546875" style="16" bestFit="1" customWidth="1"/>
    <col min="8467" max="8467" width="17.5703125" style="16" bestFit="1" customWidth="1"/>
    <col min="8468" max="8469" width="14.5703125" style="16" bestFit="1" customWidth="1"/>
    <col min="8470" max="8470" width="13.42578125" style="16" bestFit="1" customWidth="1"/>
    <col min="8471" max="8471" width="11.7109375" style="16" bestFit="1" customWidth="1"/>
    <col min="8472" max="8472" width="13.42578125" style="16" bestFit="1" customWidth="1"/>
    <col min="8473" max="8704" width="9.140625" style="16"/>
    <col min="8705" max="8705" width="12.85546875" style="16" customWidth="1"/>
    <col min="8706" max="8706" width="10.7109375" style="16" customWidth="1"/>
    <col min="8707" max="8707" width="8.28515625" style="16" customWidth="1"/>
    <col min="8708" max="8708" width="8.7109375" style="16" customWidth="1"/>
    <col min="8709" max="8709" width="10.7109375" style="16" customWidth="1"/>
    <col min="8710" max="8710" width="8.28515625" style="16" customWidth="1"/>
    <col min="8711" max="8711" width="8.7109375" style="16" customWidth="1"/>
    <col min="8712" max="8712" width="4.140625" style="16" customWidth="1"/>
    <col min="8713" max="8713" width="12.85546875" style="16" customWidth="1"/>
    <col min="8714" max="8714" width="10.7109375" style="16" customWidth="1"/>
    <col min="8715" max="8715" width="8.28515625" style="16" customWidth="1"/>
    <col min="8716" max="8716" width="8.7109375" style="16" customWidth="1"/>
    <col min="8717" max="8717" width="10.7109375" style="16" customWidth="1"/>
    <col min="8718" max="8718" width="8.28515625" style="16" customWidth="1"/>
    <col min="8719" max="8719" width="8.7109375" style="16" customWidth="1"/>
    <col min="8720" max="8720" width="9.140625" style="16"/>
    <col min="8721" max="8721" width="9.28515625" style="16" bestFit="1" customWidth="1"/>
    <col min="8722" max="8722" width="11.85546875" style="16" bestFit="1" customWidth="1"/>
    <col min="8723" max="8723" width="17.5703125" style="16" bestFit="1" customWidth="1"/>
    <col min="8724" max="8725" width="14.5703125" style="16" bestFit="1" customWidth="1"/>
    <col min="8726" max="8726" width="13.42578125" style="16" bestFit="1" customWidth="1"/>
    <col min="8727" max="8727" width="11.7109375" style="16" bestFit="1" customWidth="1"/>
    <col min="8728" max="8728" width="13.42578125" style="16" bestFit="1" customWidth="1"/>
    <col min="8729" max="8960" width="9.140625" style="16"/>
    <col min="8961" max="8961" width="12.85546875" style="16" customWidth="1"/>
    <col min="8962" max="8962" width="10.7109375" style="16" customWidth="1"/>
    <col min="8963" max="8963" width="8.28515625" style="16" customWidth="1"/>
    <col min="8964" max="8964" width="8.7109375" style="16" customWidth="1"/>
    <col min="8965" max="8965" width="10.7109375" style="16" customWidth="1"/>
    <col min="8966" max="8966" width="8.28515625" style="16" customWidth="1"/>
    <col min="8967" max="8967" width="8.7109375" style="16" customWidth="1"/>
    <col min="8968" max="8968" width="4.140625" style="16" customWidth="1"/>
    <col min="8969" max="8969" width="12.85546875" style="16" customWidth="1"/>
    <col min="8970" max="8970" width="10.7109375" style="16" customWidth="1"/>
    <col min="8971" max="8971" width="8.28515625" style="16" customWidth="1"/>
    <col min="8972" max="8972" width="8.7109375" style="16" customWidth="1"/>
    <col min="8973" max="8973" width="10.7109375" style="16" customWidth="1"/>
    <col min="8974" max="8974" width="8.28515625" style="16" customWidth="1"/>
    <col min="8975" max="8975" width="8.7109375" style="16" customWidth="1"/>
    <col min="8976" max="8976" width="9.140625" style="16"/>
    <col min="8977" max="8977" width="9.28515625" style="16" bestFit="1" customWidth="1"/>
    <col min="8978" max="8978" width="11.85546875" style="16" bestFit="1" customWidth="1"/>
    <col min="8979" max="8979" width="17.5703125" style="16" bestFit="1" customWidth="1"/>
    <col min="8980" max="8981" width="14.5703125" style="16" bestFit="1" customWidth="1"/>
    <col min="8982" max="8982" width="13.42578125" style="16" bestFit="1" customWidth="1"/>
    <col min="8983" max="8983" width="11.7109375" style="16" bestFit="1" customWidth="1"/>
    <col min="8984" max="8984" width="13.42578125" style="16" bestFit="1" customWidth="1"/>
    <col min="8985" max="9216" width="9.140625" style="16"/>
    <col min="9217" max="9217" width="12.85546875" style="16" customWidth="1"/>
    <col min="9218" max="9218" width="10.7109375" style="16" customWidth="1"/>
    <col min="9219" max="9219" width="8.28515625" style="16" customWidth="1"/>
    <col min="9220" max="9220" width="8.7109375" style="16" customWidth="1"/>
    <col min="9221" max="9221" width="10.7109375" style="16" customWidth="1"/>
    <col min="9222" max="9222" width="8.28515625" style="16" customWidth="1"/>
    <col min="9223" max="9223" width="8.7109375" style="16" customWidth="1"/>
    <col min="9224" max="9224" width="4.140625" style="16" customWidth="1"/>
    <col min="9225" max="9225" width="12.85546875" style="16" customWidth="1"/>
    <col min="9226" max="9226" width="10.7109375" style="16" customWidth="1"/>
    <col min="9227" max="9227" width="8.28515625" style="16" customWidth="1"/>
    <col min="9228" max="9228" width="8.7109375" style="16" customWidth="1"/>
    <col min="9229" max="9229" width="10.7109375" style="16" customWidth="1"/>
    <col min="9230" max="9230" width="8.28515625" style="16" customWidth="1"/>
    <col min="9231" max="9231" width="8.7109375" style="16" customWidth="1"/>
    <col min="9232" max="9232" width="9.140625" style="16"/>
    <col min="9233" max="9233" width="9.28515625" style="16" bestFit="1" customWidth="1"/>
    <col min="9234" max="9234" width="11.85546875" style="16" bestFit="1" customWidth="1"/>
    <col min="9235" max="9235" width="17.5703125" style="16" bestFit="1" customWidth="1"/>
    <col min="9236" max="9237" width="14.5703125" style="16" bestFit="1" customWidth="1"/>
    <col min="9238" max="9238" width="13.42578125" style="16" bestFit="1" customWidth="1"/>
    <col min="9239" max="9239" width="11.7109375" style="16" bestFit="1" customWidth="1"/>
    <col min="9240" max="9240" width="13.42578125" style="16" bestFit="1" customWidth="1"/>
    <col min="9241" max="9472" width="9.140625" style="16"/>
    <col min="9473" max="9473" width="12.85546875" style="16" customWidth="1"/>
    <col min="9474" max="9474" width="10.7109375" style="16" customWidth="1"/>
    <col min="9475" max="9475" width="8.28515625" style="16" customWidth="1"/>
    <col min="9476" max="9476" width="8.7109375" style="16" customWidth="1"/>
    <col min="9477" max="9477" width="10.7109375" style="16" customWidth="1"/>
    <col min="9478" max="9478" width="8.28515625" style="16" customWidth="1"/>
    <col min="9479" max="9479" width="8.7109375" style="16" customWidth="1"/>
    <col min="9480" max="9480" width="4.140625" style="16" customWidth="1"/>
    <col min="9481" max="9481" width="12.85546875" style="16" customWidth="1"/>
    <col min="9482" max="9482" width="10.7109375" style="16" customWidth="1"/>
    <col min="9483" max="9483" width="8.28515625" style="16" customWidth="1"/>
    <col min="9484" max="9484" width="8.7109375" style="16" customWidth="1"/>
    <col min="9485" max="9485" width="10.7109375" style="16" customWidth="1"/>
    <col min="9486" max="9486" width="8.28515625" style="16" customWidth="1"/>
    <col min="9487" max="9487" width="8.7109375" style="16" customWidth="1"/>
    <col min="9488" max="9488" width="9.140625" style="16"/>
    <col min="9489" max="9489" width="9.28515625" style="16" bestFit="1" customWidth="1"/>
    <col min="9490" max="9490" width="11.85546875" style="16" bestFit="1" customWidth="1"/>
    <col min="9491" max="9491" width="17.5703125" style="16" bestFit="1" customWidth="1"/>
    <col min="9492" max="9493" width="14.5703125" style="16" bestFit="1" customWidth="1"/>
    <col min="9494" max="9494" width="13.42578125" style="16" bestFit="1" customWidth="1"/>
    <col min="9495" max="9495" width="11.7109375" style="16" bestFit="1" customWidth="1"/>
    <col min="9496" max="9496" width="13.42578125" style="16" bestFit="1" customWidth="1"/>
    <col min="9497" max="9728" width="9.140625" style="16"/>
    <col min="9729" max="9729" width="12.85546875" style="16" customWidth="1"/>
    <col min="9730" max="9730" width="10.7109375" style="16" customWidth="1"/>
    <col min="9731" max="9731" width="8.28515625" style="16" customWidth="1"/>
    <col min="9732" max="9732" width="8.7109375" style="16" customWidth="1"/>
    <col min="9733" max="9733" width="10.7109375" style="16" customWidth="1"/>
    <col min="9734" max="9734" width="8.28515625" style="16" customWidth="1"/>
    <col min="9735" max="9735" width="8.7109375" style="16" customWidth="1"/>
    <col min="9736" max="9736" width="4.140625" style="16" customWidth="1"/>
    <col min="9737" max="9737" width="12.85546875" style="16" customWidth="1"/>
    <col min="9738" max="9738" width="10.7109375" style="16" customWidth="1"/>
    <col min="9739" max="9739" width="8.28515625" style="16" customWidth="1"/>
    <col min="9740" max="9740" width="8.7109375" style="16" customWidth="1"/>
    <col min="9741" max="9741" width="10.7109375" style="16" customWidth="1"/>
    <col min="9742" max="9742" width="8.28515625" style="16" customWidth="1"/>
    <col min="9743" max="9743" width="8.7109375" style="16" customWidth="1"/>
    <col min="9744" max="9744" width="9.140625" style="16"/>
    <col min="9745" max="9745" width="9.28515625" style="16" bestFit="1" customWidth="1"/>
    <col min="9746" max="9746" width="11.85546875" style="16" bestFit="1" customWidth="1"/>
    <col min="9747" max="9747" width="17.5703125" style="16" bestFit="1" customWidth="1"/>
    <col min="9748" max="9749" width="14.5703125" style="16" bestFit="1" customWidth="1"/>
    <col min="9750" max="9750" width="13.42578125" style="16" bestFit="1" customWidth="1"/>
    <col min="9751" max="9751" width="11.7109375" style="16" bestFit="1" customWidth="1"/>
    <col min="9752" max="9752" width="13.42578125" style="16" bestFit="1" customWidth="1"/>
    <col min="9753" max="9984" width="9.140625" style="16"/>
    <col min="9985" max="9985" width="12.85546875" style="16" customWidth="1"/>
    <col min="9986" max="9986" width="10.7109375" style="16" customWidth="1"/>
    <col min="9987" max="9987" width="8.28515625" style="16" customWidth="1"/>
    <col min="9988" max="9988" width="8.7109375" style="16" customWidth="1"/>
    <col min="9989" max="9989" width="10.7109375" style="16" customWidth="1"/>
    <col min="9990" max="9990" width="8.28515625" style="16" customWidth="1"/>
    <col min="9991" max="9991" width="8.7109375" style="16" customWidth="1"/>
    <col min="9992" max="9992" width="4.140625" style="16" customWidth="1"/>
    <col min="9993" max="9993" width="12.85546875" style="16" customWidth="1"/>
    <col min="9994" max="9994" width="10.7109375" style="16" customWidth="1"/>
    <col min="9995" max="9995" width="8.28515625" style="16" customWidth="1"/>
    <col min="9996" max="9996" width="8.7109375" style="16" customWidth="1"/>
    <col min="9997" max="9997" width="10.7109375" style="16" customWidth="1"/>
    <col min="9998" max="9998" width="8.28515625" style="16" customWidth="1"/>
    <col min="9999" max="9999" width="8.7109375" style="16" customWidth="1"/>
    <col min="10000" max="10000" width="9.140625" style="16"/>
    <col min="10001" max="10001" width="9.28515625" style="16" bestFit="1" customWidth="1"/>
    <col min="10002" max="10002" width="11.85546875" style="16" bestFit="1" customWidth="1"/>
    <col min="10003" max="10003" width="17.5703125" style="16" bestFit="1" customWidth="1"/>
    <col min="10004" max="10005" width="14.5703125" style="16" bestFit="1" customWidth="1"/>
    <col min="10006" max="10006" width="13.42578125" style="16" bestFit="1" customWidth="1"/>
    <col min="10007" max="10007" width="11.7109375" style="16" bestFit="1" customWidth="1"/>
    <col min="10008" max="10008" width="13.42578125" style="16" bestFit="1" customWidth="1"/>
    <col min="10009" max="10240" width="9.140625" style="16"/>
    <col min="10241" max="10241" width="12.85546875" style="16" customWidth="1"/>
    <col min="10242" max="10242" width="10.7109375" style="16" customWidth="1"/>
    <col min="10243" max="10243" width="8.28515625" style="16" customWidth="1"/>
    <col min="10244" max="10244" width="8.7109375" style="16" customWidth="1"/>
    <col min="10245" max="10245" width="10.7109375" style="16" customWidth="1"/>
    <col min="10246" max="10246" width="8.28515625" style="16" customWidth="1"/>
    <col min="10247" max="10247" width="8.7109375" style="16" customWidth="1"/>
    <col min="10248" max="10248" width="4.140625" style="16" customWidth="1"/>
    <col min="10249" max="10249" width="12.85546875" style="16" customWidth="1"/>
    <col min="10250" max="10250" width="10.7109375" style="16" customWidth="1"/>
    <col min="10251" max="10251" width="8.28515625" style="16" customWidth="1"/>
    <col min="10252" max="10252" width="8.7109375" style="16" customWidth="1"/>
    <col min="10253" max="10253" width="10.7109375" style="16" customWidth="1"/>
    <col min="10254" max="10254" width="8.28515625" style="16" customWidth="1"/>
    <col min="10255" max="10255" width="8.7109375" style="16" customWidth="1"/>
    <col min="10256" max="10256" width="9.140625" style="16"/>
    <col min="10257" max="10257" width="9.28515625" style="16" bestFit="1" customWidth="1"/>
    <col min="10258" max="10258" width="11.85546875" style="16" bestFit="1" customWidth="1"/>
    <col min="10259" max="10259" width="17.5703125" style="16" bestFit="1" customWidth="1"/>
    <col min="10260" max="10261" width="14.5703125" style="16" bestFit="1" customWidth="1"/>
    <col min="10262" max="10262" width="13.42578125" style="16" bestFit="1" customWidth="1"/>
    <col min="10263" max="10263" width="11.7109375" style="16" bestFit="1" customWidth="1"/>
    <col min="10264" max="10264" width="13.42578125" style="16" bestFit="1" customWidth="1"/>
    <col min="10265" max="10496" width="9.140625" style="16"/>
    <col min="10497" max="10497" width="12.85546875" style="16" customWidth="1"/>
    <col min="10498" max="10498" width="10.7109375" style="16" customWidth="1"/>
    <col min="10499" max="10499" width="8.28515625" style="16" customWidth="1"/>
    <col min="10500" max="10500" width="8.7109375" style="16" customWidth="1"/>
    <col min="10501" max="10501" width="10.7109375" style="16" customWidth="1"/>
    <col min="10502" max="10502" width="8.28515625" style="16" customWidth="1"/>
    <col min="10503" max="10503" width="8.7109375" style="16" customWidth="1"/>
    <col min="10504" max="10504" width="4.140625" style="16" customWidth="1"/>
    <col min="10505" max="10505" width="12.85546875" style="16" customWidth="1"/>
    <col min="10506" max="10506" width="10.7109375" style="16" customWidth="1"/>
    <col min="10507" max="10507" width="8.28515625" style="16" customWidth="1"/>
    <col min="10508" max="10508" width="8.7109375" style="16" customWidth="1"/>
    <col min="10509" max="10509" width="10.7109375" style="16" customWidth="1"/>
    <col min="10510" max="10510" width="8.28515625" style="16" customWidth="1"/>
    <col min="10511" max="10511" width="8.7109375" style="16" customWidth="1"/>
    <col min="10512" max="10512" width="9.140625" style="16"/>
    <col min="10513" max="10513" width="9.28515625" style="16" bestFit="1" customWidth="1"/>
    <col min="10514" max="10514" width="11.85546875" style="16" bestFit="1" customWidth="1"/>
    <col min="10515" max="10515" width="17.5703125" style="16" bestFit="1" customWidth="1"/>
    <col min="10516" max="10517" width="14.5703125" style="16" bestFit="1" customWidth="1"/>
    <col min="10518" max="10518" width="13.42578125" style="16" bestFit="1" customWidth="1"/>
    <col min="10519" max="10519" width="11.7109375" style="16" bestFit="1" customWidth="1"/>
    <col min="10520" max="10520" width="13.42578125" style="16" bestFit="1" customWidth="1"/>
    <col min="10521" max="10752" width="9.140625" style="16"/>
    <col min="10753" max="10753" width="12.85546875" style="16" customWidth="1"/>
    <col min="10754" max="10754" width="10.7109375" style="16" customWidth="1"/>
    <col min="10755" max="10755" width="8.28515625" style="16" customWidth="1"/>
    <col min="10756" max="10756" width="8.7109375" style="16" customWidth="1"/>
    <col min="10757" max="10757" width="10.7109375" style="16" customWidth="1"/>
    <col min="10758" max="10758" width="8.28515625" style="16" customWidth="1"/>
    <col min="10759" max="10759" width="8.7109375" style="16" customWidth="1"/>
    <col min="10760" max="10760" width="4.140625" style="16" customWidth="1"/>
    <col min="10761" max="10761" width="12.85546875" style="16" customWidth="1"/>
    <col min="10762" max="10762" width="10.7109375" style="16" customWidth="1"/>
    <col min="10763" max="10763" width="8.28515625" style="16" customWidth="1"/>
    <col min="10764" max="10764" width="8.7109375" style="16" customWidth="1"/>
    <col min="10765" max="10765" width="10.7109375" style="16" customWidth="1"/>
    <col min="10766" max="10766" width="8.28515625" style="16" customWidth="1"/>
    <col min="10767" max="10767" width="8.7109375" style="16" customWidth="1"/>
    <col min="10768" max="10768" width="9.140625" style="16"/>
    <col min="10769" max="10769" width="9.28515625" style="16" bestFit="1" customWidth="1"/>
    <col min="10770" max="10770" width="11.85546875" style="16" bestFit="1" customWidth="1"/>
    <col min="10771" max="10771" width="17.5703125" style="16" bestFit="1" customWidth="1"/>
    <col min="10772" max="10773" width="14.5703125" style="16" bestFit="1" customWidth="1"/>
    <col min="10774" max="10774" width="13.42578125" style="16" bestFit="1" customWidth="1"/>
    <col min="10775" max="10775" width="11.7109375" style="16" bestFit="1" customWidth="1"/>
    <col min="10776" max="10776" width="13.42578125" style="16" bestFit="1" customWidth="1"/>
    <col min="10777" max="11008" width="9.140625" style="16"/>
    <col min="11009" max="11009" width="12.85546875" style="16" customWidth="1"/>
    <col min="11010" max="11010" width="10.7109375" style="16" customWidth="1"/>
    <col min="11011" max="11011" width="8.28515625" style="16" customWidth="1"/>
    <col min="11012" max="11012" width="8.7109375" style="16" customWidth="1"/>
    <col min="11013" max="11013" width="10.7109375" style="16" customWidth="1"/>
    <col min="11014" max="11014" width="8.28515625" style="16" customWidth="1"/>
    <col min="11015" max="11015" width="8.7109375" style="16" customWidth="1"/>
    <col min="11016" max="11016" width="4.140625" style="16" customWidth="1"/>
    <col min="11017" max="11017" width="12.85546875" style="16" customWidth="1"/>
    <col min="11018" max="11018" width="10.7109375" style="16" customWidth="1"/>
    <col min="11019" max="11019" width="8.28515625" style="16" customWidth="1"/>
    <col min="11020" max="11020" width="8.7109375" style="16" customWidth="1"/>
    <col min="11021" max="11021" width="10.7109375" style="16" customWidth="1"/>
    <col min="11022" max="11022" width="8.28515625" style="16" customWidth="1"/>
    <col min="11023" max="11023" width="8.7109375" style="16" customWidth="1"/>
    <col min="11024" max="11024" width="9.140625" style="16"/>
    <col min="11025" max="11025" width="9.28515625" style="16" bestFit="1" customWidth="1"/>
    <col min="11026" max="11026" width="11.85546875" style="16" bestFit="1" customWidth="1"/>
    <col min="11027" max="11027" width="17.5703125" style="16" bestFit="1" customWidth="1"/>
    <col min="11028" max="11029" width="14.5703125" style="16" bestFit="1" customWidth="1"/>
    <col min="11030" max="11030" width="13.42578125" style="16" bestFit="1" customWidth="1"/>
    <col min="11031" max="11031" width="11.7109375" style="16" bestFit="1" customWidth="1"/>
    <col min="11032" max="11032" width="13.42578125" style="16" bestFit="1" customWidth="1"/>
    <col min="11033" max="11264" width="9.140625" style="16"/>
    <col min="11265" max="11265" width="12.85546875" style="16" customWidth="1"/>
    <col min="11266" max="11266" width="10.7109375" style="16" customWidth="1"/>
    <col min="11267" max="11267" width="8.28515625" style="16" customWidth="1"/>
    <col min="11268" max="11268" width="8.7109375" style="16" customWidth="1"/>
    <col min="11269" max="11269" width="10.7109375" style="16" customWidth="1"/>
    <col min="11270" max="11270" width="8.28515625" style="16" customWidth="1"/>
    <col min="11271" max="11271" width="8.7109375" style="16" customWidth="1"/>
    <col min="11272" max="11272" width="4.140625" style="16" customWidth="1"/>
    <col min="11273" max="11273" width="12.85546875" style="16" customWidth="1"/>
    <col min="11274" max="11274" width="10.7109375" style="16" customWidth="1"/>
    <col min="11275" max="11275" width="8.28515625" style="16" customWidth="1"/>
    <col min="11276" max="11276" width="8.7109375" style="16" customWidth="1"/>
    <col min="11277" max="11277" width="10.7109375" style="16" customWidth="1"/>
    <col min="11278" max="11278" width="8.28515625" style="16" customWidth="1"/>
    <col min="11279" max="11279" width="8.7109375" style="16" customWidth="1"/>
    <col min="11280" max="11280" width="9.140625" style="16"/>
    <col min="11281" max="11281" width="9.28515625" style="16" bestFit="1" customWidth="1"/>
    <col min="11282" max="11282" width="11.85546875" style="16" bestFit="1" customWidth="1"/>
    <col min="11283" max="11283" width="17.5703125" style="16" bestFit="1" customWidth="1"/>
    <col min="11284" max="11285" width="14.5703125" style="16" bestFit="1" customWidth="1"/>
    <col min="11286" max="11286" width="13.42578125" style="16" bestFit="1" customWidth="1"/>
    <col min="11287" max="11287" width="11.7109375" style="16" bestFit="1" customWidth="1"/>
    <col min="11288" max="11288" width="13.42578125" style="16" bestFit="1" customWidth="1"/>
    <col min="11289" max="11520" width="9.140625" style="16"/>
    <col min="11521" max="11521" width="12.85546875" style="16" customWidth="1"/>
    <col min="11522" max="11522" width="10.7109375" style="16" customWidth="1"/>
    <col min="11523" max="11523" width="8.28515625" style="16" customWidth="1"/>
    <col min="11524" max="11524" width="8.7109375" style="16" customWidth="1"/>
    <col min="11525" max="11525" width="10.7109375" style="16" customWidth="1"/>
    <col min="11526" max="11526" width="8.28515625" style="16" customWidth="1"/>
    <col min="11527" max="11527" width="8.7109375" style="16" customWidth="1"/>
    <col min="11528" max="11528" width="4.140625" style="16" customWidth="1"/>
    <col min="11529" max="11529" width="12.85546875" style="16" customWidth="1"/>
    <col min="11530" max="11530" width="10.7109375" style="16" customWidth="1"/>
    <col min="11531" max="11531" width="8.28515625" style="16" customWidth="1"/>
    <col min="11532" max="11532" width="8.7109375" style="16" customWidth="1"/>
    <col min="11533" max="11533" width="10.7109375" style="16" customWidth="1"/>
    <col min="11534" max="11534" width="8.28515625" style="16" customWidth="1"/>
    <col min="11535" max="11535" width="8.7109375" style="16" customWidth="1"/>
    <col min="11536" max="11536" width="9.140625" style="16"/>
    <col min="11537" max="11537" width="9.28515625" style="16" bestFit="1" customWidth="1"/>
    <col min="11538" max="11538" width="11.85546875" style="16" bestFit="1" customWidth="1"/>
    <col min="11539" max="11539" width="17.5703125" style="16" bestFit="1" customWidth="1"/>
    <col min="11540" max="11541" width="14.5703125" style="16" bestFit="1" customWidth="1"/>
    <col min="11542" max="11542" width="13.42578125" style="16" bestFit="1" customWidth="1"/>
    <col min="11543" max="11543" width="11.7109375" style="16" bestFit="1" customWidth="1"/>
    <col min="11544" max="11544" width="13.42578125" style="16" bestFit="1" customWidth="1"/>
    <col min="11545" max="11776" width="9.140625" style="16"/>
    <col min="11777" max="11777" width="12.85546875" style="16" customWidth="1"/>
    <col min="11778" max="11778" width="10.7109375" style="16" customWidth="1"/>
    <col min="11779" max="11779" width="8.28515625" style="16" customWidth="1"/>
    <col min="11780" max="11780" width="8.7109375" style="16" customWidth="1"/>
    <col min="11781" max="11781" width="10.7109375" style="16" customWidth="1"/>
    <col min="11782" max="11782" width="8.28515625" style="16" customWidth="1"/>
    <col min="11783" max="11783" width="8.7109375" style="16" customWidth="1"/>
    <col min="11784" max="11784" width="4.140625" style="16" customWidth="1"/>
    <col min="11785" max="11785" width="12.85546875" style="16" customWidth="1"/>
    <col min="11786" max="11786" width="10.7109375" style="16" customWidth="1"/>
    <col min="11787" max="11787" width="8.28515625" style="16" customWidth="1"/>
    <col min="11788" max="11788" width="8.7109375" style="16" customWidth="1"/>
    <col min="11789" max="11789" width="10.7109375" style="16" customWidth="1"/>
    <col min="11790" max="11790" width="8.28515625" style="16" customWidth="1"/>
    <col min="11791" max="11791" width="8.7109375" style="16" customWidth="1"/>
    <col min="11792" max="11792" width="9.140625" style="16"/>
    <col min="11793" max="11793" width="9.28515625" style="16" bestFit="1" customWidth="1"/>
    <col min="11794" max="11794" width="11.85546875" style="16" bestFit="1" customWidth="1"/>
    <col min="11795" max="11795" width="17.5703125" style="16" bestFit="1" customWidth="1"/>
    <col min="11796" max="11797" width="14.5703125" style="16" bestFit="1" customWidth="1"/>
    <col min="11798" max="11798" width="13.42578125" style="16" bestFit="1" customWidth="1"/>
    <col min="11799" max="11799" width="11.7109375" style="16" bestFit="1" customWidth="1"/>
    <col min="11800" max="11800" width="13.42578125" style="16" bestFit="1" customWidth="1"/>
    <col min="11801" max="12032" width="9.140625" style="16"/>
    <col min="12033" max="12033" width="12.85546875" style="16" customWidth="1"/>
    <col min="12034" max="12034" width="10.7109375" style="16" customWidth="1"/>
    <col min="12035" max="12035" width="8.28515625" style="16" customWidth="1"/>
    <col min="12036" max="12036" width="8.7109375" style="16" customWidth="1"/>
    <col min="12037" max="12037" width="10.7109375" style="16" customWidth="1"/>
    <col min="12038" max="12038" width="8.28515625" style="16" customWidth="1"/>
    <col min="12039" max="12039" width="8.7109375" style="16" customWidth="1"/>
    <col min="12040" max="12040" width="4.140625" style="16" customWidth="1"/>
    <col min="12041" max="12041" width="12.85546875" style="16" customWidth="1"/>
    <col min="12042" max="12042" width="10.7109375" style="16" customWidth="1"/>
    <col min="12043" max="12043" width="8.28515625" style="16" customWidth="1"/>
    <col min="12044" max="12044" width="8.7109375" style="16" customWidth="1"/>
    <col min="12045" max="12045" width="10.7109375" style="16" customWidth="1"/>
    <col min="12046" max="12046" width="8.28515625" style="16" customWidth="1"/>
    <col min="12047" max="12047" width="8.7109375" style="16" customWidth="1"/>
    <col min="12048" max="12048" width="9.140625" style="16"/>
    <col min="12049" max="12049" width="9.28515625" style="16" bestFit="1" customWidth="1"/>
    <col min="12050" max="12050" width="11.85546875" style="16" bestFit="1" customWidth="1"/>
    <col min="12051" max="12051" width="17.5703125" style="16" bestFit="1" customWidth="1"/>
    <col min="12052" max="12053" width="14.5703125" style="16" bestFit="1" customWidth="1"/>
    <col min="12054" max="12054" width="13.42578125" style="16" bestFit="1" customWidth="1"/>
    <col min="12055" max="12055" width="11.7109375" style="16" bestFit="1" customWidth="1"/>
    <col min="12056" max="12056" width="13.42578125" style="16" bestFit="1" customWidth="1"/>
    <col min="12057" max="12288" width="9.140625" style="16"/>
    <col min="12289" max="12289" width="12.85546875" style="16" customWidth="1"/>
    <col min="12290" max="12290" width="10.7109375" style="16" customWidth="1"/>
    <col min="12291" max="12291" width="8.28515625" style="16" customWidth="1"/>
    <col min="12292" max="12292" width="8.7109375" style="16" customWidth="1"/>
    <col min="12293" max="12293" width="10.7109375" style="16" customWidth="1"/>
    <col min="12294" max="12294" width="8.28515625" style="16" customWidth="1"/>
    <col min="12295" max="12295" width="8.7109375" style="16" customWidth="1"/>
    <col min="12296" max="12296" width="4.140625" style="16" customWidth="1"/>
    <col min="12297" max="12297" width="12.85546875" style="16" customWidth="1"/>
    <col min="12298" max="12298" width="10.7109375" style="16" customWidth="1"/>
    <col min="12299" max="12299" width="8.28515625" style="16" customWidth="1"/>
    <col min="12300" max="12300" width="8.7109375" style="16" customWidth="1"/>
    <col min="12301" max="12301" width="10.7109375" style="16" customWidth="1"/>
    <col min="12302" max="12302" width="8.28515625" style="16" customWidth="1"/>
    <col min="12303" max="12303" width="8.7109375" style="16" customWidth="1"/>
    <col min="12304" max="12304" width="9.140625" style="16"/>
    <col min="12305" max="12305" width="9.28515625" style="16" bestFit="1" customWidth="1"/>
    <col min="12306" max="12306" width="11.85546875" style="16" bestFit="1" customWidth="1"/>
    <col min="12307" max="12307" width="17.5703125" style="16" bestFit="1" customWidth="1"/>
    <col min="12308" max="12309" width="14.5703125" style="16" bestFit="1" customWidth="1"/>
    <col min="12310" max="12310" width="13.42578125" style="16" bestFit="1" customWidth="1"/>
    <col min="12311" max="12311" width="11.7109375" style="16" bestFit="1" customWidth="1"/>
    <col min="12312" max="12312" width="13.42578125" style="16" bestFit="1" customWidth="1"/>
    <col min="12313" max="12544" width="9.140625" style="16"/>
    <col min="12545" max="12545" width="12.85546875" style="16" customWidth="1"/>
    <col min="12546" max="12546" width="10.7109375" style="16" customWidth="1"/>
    <col min="12547" max="12547" width="8.28515625" style="16" customWidth="1"/>
    <col min="12548" max="12548" width="8.7109375" style="16" customWidth="1"/>
    <col min="12549" max="12549" width="10.7109375" style="16" customWidth="1"/>
    <col min="12550" max="12550" width="8.28515625" style="16" customWidth="1"/>
    <col min="12551" max="12551" width="8.7109375" style="16" customWidth="1"/>
    <col min="12552" max="12552" width="4.140625" style="16" customWidth="1"/>
    <col min="12553" max="12553" width="12.85546875" style="16" customWidth="1"/>
    <col min="12554" max="12554" width="10.7109375" style="16" customWidth="1"/>
    <col min="12555" max="12555" width="8.28515625" style="16" customWidth="1"/>
    <col min="12556" max="12556" width="8.7109375" style="16" customWidth="1"/>
    <col min="12557" max="12557" width="10.7109375" style="16" customWidth="1"/>
    <col min="12558" max="12558" width="8.28515625" style="16" customWidth="1"/>
    <col min="12559" max="12559" width="8.7109375" style="16" customWidth="1"/>
    <col min="12560" max="12560" width="9.140625" style="16"/>
    <col min="12561" max="12561" width="9.28515625" style="16" bestFit="1" customWidth="1"/>
    <col min="12562" max="12562" width="11.85546875" style="16" bestFit="1" customWidth="1"/>
    <col min="12563" max="12563" width="17.5703125" style="16" bestFit="1" customWidth="1"/>
    <col min="12564" max="12565" width="14.5703125" style="16" bestFit="1" customWidth="1"/>
    <col min="12566" max="12566" width="13.42578125" style="16" bestFit="1" customWidth="1"/>
    <col min="12567" max="12567" width="11.7109375" style="16" bestFit="1" customWidth="1"/>
    <col min="12568" max="12568" width="13.42578125" style="16" bestFit="1" customWidth="1"/>
    <col min="12569" max="12800" width="9.140625" style="16"/>
    <col min="12801" max="12801" width="12.85546875" style="16" customWidth="1"/>
    <col min="12802" max="12802" width="10.7109375" style="16" customWidth="1"/>
    <col min="12803" max="12803" width="8.28515625" style="16" customWidth="1"/>
    <col min="12804" max="12804" width="8.7109375" style="16" customWidth="1"/>
    <col min="12805" max="12805" width="10.7109375" style="16" customWidth="1"/>
    <col min="12806" max="12806" width="8.28515625" style="16" customWidth="1"/>
    <col min="12807" max="12807" width="8.7109375" style="16" customWidth="1"/>
    <col min="12808" max="12808" width="4.140625" style="16" customWidth="1"/>
    <col min="12809" max="12809" width="12.85546875" style="16" customWidth="1"/>
    <col min="12810" max="12810" width="10.7109375" style="16" customWidth="1"/>
    <col min="12811" max="12811" width="8.28515625" style="16" customWidth="1"/>
    <col min="12812" max="12812" width="8.7109375" style="16" customWidth="1"/>
    <col min="12813" max="12813" width="10.7109375" style="16" customWidth="1"/>
    <col min="12814" max="12814" width="8.28515625" style="16" customWidth="1"/>
    <col min="12815" max="12815" width="8.7109375" style="16" customWidth="1"/>
    <col min="12816" max="12816" width="9.140625" style="16"/>
    <col min="12817" max="12817" width="9.28515625" style="16" bestFit="1" customWidth="1"/>
    <col min="12818" max="12818" width="11.85546875" style="16" bestFit="1" customWidth="1"/>
    <col min="12819" max="12819" width="17.5703125" style="16" bestFit="1" customWidth="1"/>
    <col min="12820" max="12821" width="14.5703125" style="16" bestFit="1" customWidth="1"/>
    <col min="12822" max="12822" width="13.42578125" style="16" bestFit="1" customWidth="1"/>
    <col min="12823" max="12823" width="11.7109375" style="16" bestFit="1" customWidth="1"/>
    <col min="12824" max="12824" width="13.42578125" style="16" bestFit="1" customWidth="1"/>
    <col min="12825" max="13056" width="9.140625" style="16"/>
    <col min="13057" max="13057" width="12.85546875" style="16" customWidth="1"/>
    <col min="13058" max="13058" width="10.7109375" style="16" customWidth="1"/>
    <col min="13059" max="13059" width="8.28515625" style="16" customWidth="1"/>
    <col min="13060" max="13060" width="8.7109375" style="16" customWidth="1"/>
    <col min="13061" max="13061" width="10.7109375" style="16" customWidth="1"/>
    <col min="13062" max="13062" width="8.28515625" style="16" customWidth="1"/>
    <col min="13063" max="13063" width="8.7109375" style="16" customWidth="1"/>
    <col min="13064" max="13064" width="4.140625" style="16" customWidth="1"/>
    <col min="13065" max="13065" width="12.85546875" style="16" customWidth="1"/>
    <col min="13066" max="13066" width="10.7109375" style="16" customWidth="1"/>
    <col min="13067" max="13067" width="8.28515625" style="16" customWidth="1"/>
    <col min="13068" max="13068" width="8.7109375" style="16" customWidth="1"/>
    <col min="13069" max="13069" width="10.7109375" style="16" customWidth="1"/>
    <col min="13070" max="13070" width="8.28515625" style="16" customWidth="1"/>
    <col min="13071" max="13071" width="8.7109375" style="16" customWidth="1"/>
    <col min="13072" max="13072" width="9.140625" style="16"/>
    <col min="13073" max="13073" width="9.28515625" style="16" bestFit="1" customWidth="1"/>
    <col min="13074" max="13074" width="11.85546875" style="16" bestFit="1" customWidth="1"/>
    <col min="13075" max="13075" width="17.5703125" style="16" bestFit="1" customWidth="1"/>
    <col min="13076" max="13077" width="14.5703125" style="16" bestFit="1" customWidth="1"/>
    <col min="13078" max="13078" width="13.42578125" style="16" bestFit="1" customWidth="1"/>
    <col min="13079" max="13079" width="11.7109375" style="16" bestFit="1" customWidth="1"/>
    <col min="13080" max="13080" width="13.42578125" style="16" bestFit="1" customWidth="1"/>
    <col min="13081" max="13312" width="9.140625" style="16"/>
    <col min="13313" max="13313" width="12.85546875" style="16" customWidth="1"/>
    <col min="13314" max="13314" width="10.7109375" style="16" customWidth="1"/>
    <col min="13315" max="13315" width="8.28515625" style="16" customWidth="1"/>
    <col min="13316" max="13316" width="8.7109375" style="16" customWidth="1"/>
    <col min="13317" max="13317" width="10.7109375" style="16" customWidth="1"/>
    <col min="13318" max="13318" width="8.28515625" style="16" customWidth="1"/>
    <col min="13319" max="13319" width="8.7109375" style="16" customWidth="1"/>
    <col min="13320" max="13320" width="4.140625" style="16" customWidth="1"/>
    <col min="13321" max="13321" width="12.85546875" style="16" customWidth="1"/>
    <col min="13322" max="13322" width="10.7109375" style="16" customWidth="1"/>
    <col min="13323" max="13323" width="8.28515625" style="16" customWidth="1"/>
    <col min="13324" max="13324" width="8.7109375" style="16" customWidth="1"/>
    <col min="13325" max="13325" width="10.7109375" style="16" customWidth="1"/>
    <col min="13326" max="13326" width="8.28515625" style="16" customWidth="1"/>
    <col min="13327" max="13327" width="8.7109375" style="16" customWidth="1"/>
    <col min="13328" max="13328" width="9.140625" style="16"/>
    <col min="13329" max="13329" width="9.28515625" style="16" bestFit="1" customWidth="1"/>
    <col min="13330" max="13330" width="11.85546875" style="16" bestFit="1" customWidth="1"/>
    <col min="13331" max="13331" width="17.5703125" style="16" bestFit="1" customWidth="1"/>
    <col min="13332" max="13333" width="14.5703125" style="16" bestFit="1" customWidth="1"/>
    <col min="13334" max="13334" width="13.42578125" style="16" bestFit="1" customWidth="1"/>
    <col min="13335" max="13335" width="11.7109375" style="16" bestFit="1" customWidth="1"/>
    <col min="13336" max="13336" width="13.42578125" style="16" bestFit="1" customWidth="1"/>
    <col min="13337" max="13568" width="9.140625" style="16"/>
    <col min="13569" max="13569" width="12.85546875" style="16" customWidth="1"/>
    <col min="13570" max="13570" width="10.7109375" style="16" customWidth="1"/>
    <col min="13571" max="13571" width="8.28515625" style="16" customWidth="1"/>
    <col min="13572" max="13572" width="8.7109375" style="16" customWidth="1"/>
    <col min="13573" max="13573" width="10.7109375" style="16" customWidth="1"/>
    <col min="13574" max="13574" width="8.28515625" style="16" customWidth="1"/>
    <col min="13575" max="13575" width="8.7109375" style="16" customWidth="1"/>
    <col min="13576" max="13576" width="4.140625" style="16" customWidth="1"/>
    <col min="13577" max="13577" width="12.85546875" style="16" customWidth="1"/>
    <col min="13578" max="13578" width="10.7109375" style="16" customWidth="1"/>
    <col min="13579" max="13579" width="8.28515625" style="16" customWidth="1"/>
    <col min="13580" max="13580" width="8.7109375" style="16" customWidth="1"/>
    <col min="13581" max="13581" width="10.7109375" style="16" customWidth="1"/>
    <col min="13582" max="13582" width="8.28515625" style="16" customWidth="1"/>
    <col min="13583" max="13583" width="8.7109375" style="16" customWidth="1"/>
    <col min="13584" max="13584" width="9.140625" style="16"/>
    <col min="13585" max="13585" width="9.28515625" style="16" bestFit="1" customWidth="1"/>
    <col min="13586" max="13586" width="11.85546875" style="16" bestFit="1" customWidth="1"/>
    <col min="13587" max="13587" width="17.5703125" style="16" bestFit="1" customWidth="1"/>
    <col min="13588" max="13589" width="14.5703125" style="16" bestFit="1" customWidth="1"/>
    <col min="13590" max="13590" width="13.42578125" style="16" bestFit="1" customWidth="1"/>
    <col min="13591" max="13591" width="11.7109375" style="16" bestFit="1" customWidth="1"/>
    <col min="13592" max="13592" width="13.42578125" style="16" bestFit="1" customWidth="1"/>
    <col min="13593" max="13824" width="9.140625" style="16"/>
    <col min="13825" max="13825" width="12.85546875" style="16" customWidth="1"/>
    <col min="13826" max="13826" width="10.7109375" style="16" customWidth="1"/>
    <col min="13827" max="13827" width="8.28515625" style="16" customWidth="1"/>
    <col min="13828" max="13828" width="8.7109375" style="16" customWidth="1"/>
    <col min="13829" max="13829" width="10.7109375" style="16" customWidth="1"/>
    <col min="13830" max="13830" width="8.28515625" style="16" customWidth="1"/>
    <col min="13831" max="13831" width="8.7109375" style="16" customWidth="1"/>
    <col min="13832" max="13832" width="4.140625" style="16" customWidth="1"/>
    <col min="13833" max="13833" width="12.85546875" style="16" customWidth="1"/>
    <col min="13834" max="13834" width="10.7109375" style="16" customWidth="1"/>
    <col min="13835" max="13835" width="8.28515625" style="16" customWidth="1"/>
    <col min="13836" max="13836" width="8.7109375" style="16" customWidth="1"/>
    <col min="13837" max="13837" width="10.7109375" style="16" customWidth="1"/>
    <col min="13838" max="13838" width="8.28515625" style="16" customWidth="1"/>
    <col min="13839" max="13839" width="8.7109375" style="16" customWidth="1"/>
    <col min="13840" max="13840" width="9.140625" style="16"/>
    <col min="13841" max="13841" width="9.28515625" style="16" bestFit="1" customWidth="1"/>
    <col min="13842" max="13842" width="11.85546875" style="16" bestFit="1" customWidth="1"/>
    <col min="13843" max="13843" width="17.5703125" style="16" bestFit="1" customWidth="1"/>
    <col min="13844" max="13845" width="14.5703125" style="16" bestFit="1" customWidth="1"/>
    <col min="13846" max="13846" width="13.42578125" style="16" bestFit="1" customWidth="1"/>
    <col min="13847" max="13847" width="11.7109375" style="16" bestFit="1" customWidth="1"/>
    <col min="13848" max="13848" width="13.42578125" style="16" bestFit="1" customWidth="1"/>
    <col min="13849" max="14080" width="9.140625" style="16"/>
    <col min="14081" max="14081" width="12.85546875" style="16" customWidth="1"/>
    <col min="14082" max="14082" width="10.7109375" style="16" customWidth="1"/>
    <col min="14083" max="14083" width="8.28515625" style="16" customWidth="1"/>
    <col min="14084" max="14084" width="8.7109375" style="16" customWidth="1"/>
    <col min="14085" max="14085" width="10.7109375" style="16" customWidth="1"/>
    <col min="14086" max="14086" width="8.28515625" style="16" customWidth="1"/>
    <col min="14087" max="14087" width="8.7109375" style="16" customWidth="1"/>
    <col min="14088" max="14088" width="4.140625" style="16" customWidth="1"/>
    <col min="14089" max="14089" width="12.85546875" style="16" customWidth="1"/>
    <col min="14090" max="14090" width="10.7109375" style="16" customWidth="1"/>
    <col min="14091" max="14091" width="8.28515625" style="16" customWidth="1"/>
    <col min="14092" max="14092" width="8.7109375" style="16" customWidth="1"/>
    <col min="14093" max="14093" width="10.7109375" style="16" customWidth="1"/>
    <col min="14094" max="14094" width="8.28515625" style="16" customWidth="1"/>
    <col min="14095" max="14095" width="8.7109375" style="16" customWidth="1"/>
    <col min="14096" max="14096" width="9.140625" style="16"/>
    <col min="14097" max="14097" width="9.28515625" style="16" bestFit="1" customWidth="1"/>
    <col min="14098" max="14098" width="11.85546875" style="16" bestFit="1" customWidth="1"/>
    <col min="14099" max="14099" width="17.5703125" style="16" bestFit="1" customWidth="1"/>
    <col min="14100" max="14101" width="14.5703125" style="16" bestFit="1" customWidth="1"/>
    <col min="14102" max="14102" width="13.42578125" style="16" bestFit="1" customWidth="1"/>
    <col min="14103" max="14103" width="11.7109375" style="16" bestFit="1" customWidth="1"/>
    <col min="14104" max="14104" width="13.42578125" style="16" bestFit="1" customWidth="1"/>
    <col min="14105" max="14336" width="9.140625" style="16"/>
    <col min="14337" max="14337" width="12.85546875" style="16" customWidth="1"/>
    <col min="14338" max="14338" width="10.7109375" style="16" customWidth="1"/>
    <col min="14339" max="14339" width="8.28515625" style="16" customWidth="1"/>
    <col min="14340" max="14340" width="8.7109375" style="16" customWidth="1"/>
    <col min="14341" max="14341" width="10.7109375" style="16" customWidth="1"/>
    <col min="14342" max="14342" width="8.28515625" style="16" customWidth="1"/>
    <col min="14343" max="14343" width="8.7109375" style="16" customWidth="1"/>
    <col min="14344" max="14344" width="4.140625" style="16" customWidth="1"/>
    <col min="14345" max="14345" width="12.85546875" style="16" customWidth="1"/>
    <col min="14346" max="14346" width="10.7109375" style="16" customWidth="1"/>
    <col min="14347" max="14347" width="8.28515625" style="16" customWidth="1"/>
    <col min="14348" max="14348" width="8.7109375" style="16" customWidth="1"/>
    <col min="14349" max="14349" width="10.7109375" style="16" customWidth="1"/>
    <col min="14350" max="14350" width="8.28515625" style="16" customWidth="1"/>
    <col min="14351" max="14351" width="8.7109375" style="16" customWidth="1"/>
    <col min="14352" max="14352" width="9.140625" style="16"/>
    <col min="14353" max="14353" width="9.28515625" style="16" bestFit="1" customWidth="1"/>
    <col min="14354" max="14354" width="11.85546875" style="16" bestFit="1" customWidth="1"/>
    <col min="14355" max="14355" width="17.5703125" style="16" bestFit="1" customWidth="1"/>
    <col min="14356" max="14357" width="14.5703125" style="16" bestFit="1" customWidth="1"/>
    <col min="14358" max="14358" width="13.42578125" style="16" bestFit="1" customWidth="1"/>
    <col min="14359" max="14359" width="11.7109375" style="16" bestFit="1" customWidth="1"/>
    <col min="14360" max="14360" width="13.42578125" style="16" bestFit="1" customWidth="1"/>
    <col min="14361" max="14592" width="9.140625" style="16"/>
    <col min="14593" max="14593" width="12.85546875" style="16" customWidth="1"/>
    <col min="14594" max="14594" width="10.7109375" style="16" customWidth="1"/>
    <col min="14595" max="14595" width="8.28515625" style="16" customWidth="1"/>
    <col min="14596" max="14596" width="8.7109375" style="16" customWidth="1"/>
    <col min="14597" max="14597" width="10.7109375" style="16" customWidth="1"/>
    <col min="14598" max="14598" width="8.28515625" style="16" customWidth="1"/>
    <col min="14599" max="14599" width="8.7109375" style="16" customWidth="1"/>
    <col min="14600" max="14600" width="4.140625" style="16" customWidth="1"/>
    <col min="14601" max="14601" width="12.85546875" style="16" customWidth="1"/>
    <col min="14602" max="14602" width="10.7109375" style="16" customWidth="1"/>
    <col min="14603" max="14603" width="8.28515625" style="16" customWidth="1"/>
    <col min="14604" max="14604" width="8.7109375" style="16" customWidth="1"/>
    <col min="14605" max="14605" width="10.7109375" style="16" customWidth="1"/>
    <col min="14606" max="14606" width="8.28515625" style="16" customWidth="1"/>
    <col min="14607" max="14607" width="8.7109375" style="16" customWidth="1"/>
    <col min="14608" max="14608" width="9.140625" style="16"/>
    <col min="14609" max="14609" width="9.28515625" style="16" bestFit="1" customWidth="1"/>
    <col min="14610" max="14610" width="11.85546875" style="16" bestFit="1" customWidth="1"/>
    <col min="14611" max="14611" width="17.5703125" style="16" bestFit="1" customWidth="1"/>
    <col min="14612" max="14613" width="14.5703125" style="16" bestFit="1" customWidth="1"/>
    <col min="14614" max="14614" width="13.42578125" style="16" bestFit="1" customWidth="1"/>
    <col min="14615" max="14615" width="11.7109375" style="16" bestFit="1" customWidth="1"/>
    <col min="14616" max="14616" width="13.42578125" style="16" bestFit="1" customWidth="1"/>
    <col min="14617" max="14848" width="9.140625" style="16"/>
    <col min="14849" max="14849" width="12.85546875" style="16" customWidth="1"/>
    <col min="14850" max="14850" width="10.7109375" style="16" customWidth="1"/>
    <col min="14851" max="14851" width="8.28515625" style="16" customWidth="1"/>
    <col min="14852" max="14852" width="8.7109375" style="16" customWidth="1"/>
    <col min="14853" max="14853" width="10.7109375" style="16" customWidth="1"/>
    <col min="14854" max="14854" width="8.28515625" style="16" customWidth="1"/>
    <col min="14855" max="14855" width="8.7109375" style="16" customWidth="1"/>
    <col min="14856" max="14856" width="4.140625" style="16" customWidth="1"/>
    <col min="14857" max="14857" width="12.85546875" style="16" customWidth="1"/>
    <col min="14858" max="14858" width="10.7109375" style="16" customWidth="1"/>
    <col min="14859" max="14859" width="8.28515625" style="16" customWidth="1"/>
    <col min="14860" max="14860" width="8.7109375" style="16" customWidth="1"/>
    <col min="14861" max="14861" width="10.7109375" style="16" customWidth="1"/>
    <col min="14862" max="14862" width="8.28515625" style="16" customWidth="1"/>
    <col min="14863" max="14863" width="8.7109375" style="16" customWidth="1"/>
    <col min="14864" max="14864" width="9.140625" style="16"/>
    <col min="14865" max="14865" width="9.28515625" style="16" bestFit="1" customWidth="1"/>
    <col min="14866" max="14866" width="11.85546875" style="16" bestFit="1" customWidth="1"/>
    <col min="14867" max="14867" width="17.5703125" style="16" bestFit="1" customWidth="1"/>
    <col min="14868" max="14869" width="14.5703125" style="16" bestFit="1" customWidth="1"/>
    <col min="14870" max="14870" width="13.42578125" style="16" bestFit="1" customWidth="1"/>
    <col min="14871" max="14871" width="11.7109375" style="16" bestFit="1" customWidth="1"/>
    <col min="14872" max="14872" width="13.42578125" style="16" bestFit="1" customWidth="1"/>
    <col min="14873" max="15104" width="9.140625" style="16"/>
    <col min="15105" max="15105" width="12.85546875" style="16" customWidth="1"/>
    <col min="15106" max="15106" width="10.7109375" style="16" customWidth="1"/>
    <col min="15107" max="15107" width="8.28515625" style="16" customWidth="1"/>
    <col min="15108" max="15108" width="8.7109375" style="16" customWidth="1"/>
    <col min="15109" max="15109" width="10.7109375" style="16" customWidth="1"/>
    <col min="15110" max="15110" width="8.28515625" style="16" customWidth="1"/>
    <col min="15111" max="15111" width="8.7109375" style="16" customWidth="1"/>
    <col min="15112" max="15112" width="4.140625" style="16" customWidth="1"/>
    <col min="15113" max="15113" width="12.85546875" style="16" customWidth="1"/>
    <col min="15114" max="15114" width="10.7109375" style="16" customWidth="1"/>
    <col min="15115" max="15115" width="8.28515625" style="16" customWidth="1"/>
    <col min="15116" max="15116" width="8.7109375" style="16" customWidth="1"/>
    <col min="15117" max="15117" width="10.7109375" style="16" customWidth="1"/>
    <col min="15118" max="15118" width="8.28515625" style="16" customWidth="1"/>
    <col min="15119" max="15119" width="8.7109375" style="16" customWidth="1"/>
    <col min="15120" max="15120" width="9.140625" style="16"/>
    <col min="15121" max="15121" width="9.28515625" style="16" bestFit="1" customWidth="1"/>
    <col min="15122" max="15122" width="11.85546875" style="16" bestFit="1" customWidth="1"/>
    <col min="15123" max="15123" width="17.5703125" style="16" bestFit="1" customWidth="1"/>
    <col min="15124" max="15125" width="14.5703125" style="16" bestFit="1" customWidth="1"/>
    <col min="15126" max="15126" width="13.42578125" style="16" bestFit="1" customWidth="1"/>
    <col min="15127" max="15127" width="11.7109375" style="16" bestFit="1" customWidth="1"/>
    <col min="15128" max="15128" width="13.42578125" style="16" bestFit="1" customWidth="1"/>
    <col min="15129" max="15360" width="9.140625" style="16"/>
    <col min="15361" max="15361" width="12.85546875" style="16" customWidth="1"/>
    <col min="15362" max="15362" width="10.7109375" style="16" customWidth="1"/>
    <col min="15363" max="15363" width="8.28515625" style="16" customWidth="1"/>
    <col min="15364" max="15364" width="8.7109375" style="16" customWidth="1"/>
    <col min="15365" max="15365" width="10.7109375" style="16" customWidth="1"/>
    <col min="15366" max="15366" width="8.28515625" style="16" customWidth="1"/>
    <col min="15367" max="15367" width="8.7109375" style="16" customWidth="1"/>
    <col min="15368" max="15368" width="4.140625" style="16" customWidth="1"/>
    <col min="15369" max="15369" width="12.85546875" style="16" customWidth="1"/>
    <col min="15370" max="15370" width="10.7109375" style="16" customWidth="1"/>
    <col min="15371" max="15371" width="8.28515625" style="16" customWidth="1"/>
    <col min="15372" max="15372" width="8.7109375" style="16" customWidth="1"/>
    <col min="15373" max="15373" width="10.7109375" style="16" customWidth="1"/>
    <col min="15374" max="15374" width="8.28515625" style="16" customWidth="1"/>
    <col min="15375" max="15375" width="8.7109375" style="16" customWidth="1"/>
    <col min="15376" max="15376" width="9.140625" style="16"/>
    <col min="15377" max="15377" width="9.28515625" style="16" bestFit="1" customWidth="1"/>
    <col min="15378" max="15378" width="11.85546875" style="16" bestFit="1" customWidth="1"/>
    <col min="15379" max="15379" width="17.5703125" style="16" bestFit="1" customWidth="1"/>
    <col min="15380" max="15381" width="14.5703125" style="16" bestFit="1" customWidth="1"/>
    <col min="15382" max="15382" width="13.42578125" style="16" bestFit="1" customWidth="1"/>
    <col min="15383" max="15383" width="11.7109375" style="16" bestFit="1" customWidth="1"/>
    <col min="15384" max="15384" width="13.42578125" style="16" bestFit="1" customWidth="1"/>
    <col min="15385" max="15616" width="9.140625" style="16"/>
    <col min="15617" max="15617" width="12.85546875" style="16" customWidth="1"/>
    <col min="15618" max="15618" width="10.7109375" style="16" customWidth="1"/>
    <col min="15619" max="15619" width="8.28515625" style="16" customWidth="1"/>
    <col min="15620" max="15620" width="8.7109375" style="16" customWidth="1"/>
    <col min="15621" max="15621" width="10.7109375" style="16" customWidth="1"/>
    <col min="15622" max="15622" width="8.28515625" style="16" customWidth="1"/>
    <col min="15623" max="15623" width="8.7109375" style="16" customWidth="1"/>
    <col min="15624" max="15624" width="4.140625" style="16" customWidth="1"/>
    <col min="15625" max="15625" width="12.85546875" style="16" customWidth="1"/>
    <col min="15626" max="15626" width="10.7109375" style="16" customWidth="1"/>
    <col min="15627" max="15627" width="8.28515625" style="16" customWidth="1"/>
    <col min="15628" max="15628" width="8.7109375" style="16" customWidth="1"/>
    <col min="15629" max="15629" width="10.7109375" style="16" customWidth="1"/>
    <col min="15630" max="15630" width="8.28515625" style="16" customWidth="1"/>
    <col min="15631" max="15631" width="8.7109375" style="16" customWidth="1"/>
    <col min="15632" max="15632" width="9.140625" style="16"/>
    <col min="15633" max="15633" width="9.28515625" style="16" bestFit="1" customWidth="1"/>
    <col min="15634" max="15634" width="11.85546875" style="16" bestFit="1" customWidth="1"/>
    <col min="15635" max="15635" width="17.5703125" style="16" bestFit="1" customWidth="1"/>
    <col min="15636" max="15637" width="14.5703125" style="16" bestFit="1" customWidth="1"/>
    <col min="15638" max="15638" width="13.42578125" style="16" bestFit="1" customWidth="1"/>
    <col min="15639" max="15639" width="11.7109375" style="16" bestFit="1" customWidth="1"/>
    <col min="15640" max="15640" width="13.42578125" style="16" bestFit="1" customWidth="1"/>
    <col min="15641" max="15872" width="9.140625" style="16"/>
    <col min="15873" max="15873" width="12.85546875" style="16" customWidth="1"/>
    <col min="15874" max="15874" width="10.7109375" style="16" customWidth="1"/>
    <col min="15875" max="15875" width="8.28515625" style="16" customWidth="1"/>
    <col min="15876" max="15876" width="8.7109375" style="16" customWidth="1"/>
    <col min="15877" max="15877" width="10.7109375" style="16" customWidth="1"/>
    <col min="15878" max="15878" width="8.28515625" style="16" customWidth="1"/>
    <col min="15879" max="15879" width="8.7109375" style="16" customWidth="1"/>
    <col min="15880" max="15880" width="4.140625" style="16" customWidth="1"/>
    <col min="15881" max="15881" width="12.85546875" style="16" customWidth="1"/>
    <col min="15882" max="15882" width="10.7109375" style="16" customWidth="1"/>
    <col min="15883" max="15883" width="8.28515625" style="16" customWidth="1"/>
    <col min="15884" max="15884" width="8.7109375" style="16" customWidth="1"/>
    <col min="15885" max="15885" width="10.7109375" style="16" customWidth="1"/>
    <col min="15886" max="15886" width="8.28515625" style="16" customWidth="1"/>
    <col min="15887" max="15887" width="8.7109375" style="16" customWidth="1"/>
    <col min="15888" max="15888" width="9.140625" style="16"/>
    <col min="15889" max="15889" width="9.28515625" style="16" bestFit="1" customWidth="1"/>
    <col min="15890" max="15890" width="11.85546875" style="16" bestFit="1" customWidth="1"/>
    <col min="15891" max="15891" width="17.5703125" style="16" bestFit="1" customWidth="1"/>
    <col min="15892" max="15893" width="14.5703125" style="16" bestFit="1" customWidth="1"/>
    <col min="15894" max="15894" width="13.42578125" style="16" bestFit="1" customWidth="1"/>
    <col min="15895" max="15895" width="11.7109375" style="16" bestFit="1" customWidth="1"/>
    <col min="15896" max="15896" width="13.42578125" style="16" bestFit="1" customWidth="1"/>
    <col min="15897" max="16128" width="9.140625" style="16"/>
    <col min="16129" max="16129" width="12.85546875" style="16" customWidth="1"/>
    <col min="16130" max="16130" width="10.7109375" style="16" customWidth="1"/>
    <col min="16131" max="16131" width="8.28515625" style="16" customWidth="1"/>
    <col min="16132" max="16132" width="8.7109375" style="16" customWidth="1"/>
    <col min="16133" max="16133" width="10.7109375" style="16" customWidth="1"/>
    <col min="16134" max="16134" width="8.28515625" style="16" customWidth="1"/>
    <col min="16135" max="16135" width="8.7109375" style="16" customWidth="1"/>
    <col min="16136" max="16136" width="4.140625" style="16" customWidth="1"/>
    <col min="16137" max="16137" width="12.85546875" style="16" customWidth="1"/>
    <col min="16138" max="16138" width="10.7109375" style="16" customWidth="1"/>
    <col min="16139" max="16139" width="8.28515625" style="16" customWidth="1"/>
    <col min="16140" max="16140" width="8.7109375" style="16" customWidth="1"/>
    <col min="16141" max="16141" width="10.7109375" style="16" customWidth="1"/>
    <col min="16142" max="16142" width="8.28515625" style="16" customWidth="1"/>
    <col min="16143" max="16143" width="8.7109375" style="16" customWidth="1"/>
    <col min="16144" max="16144" width="9.140625" style="16"/>
    <col min="16145" max="16145" width="9.28515625" style="16" bestFit="1" customWidth="1"/>
    <col min="16146" max="16146" width="11.85546875" style="16" bestFit="1" customWidth="1"/>
    <col min="16147" max="16147" width="17.5703125" style="16" bestFit="1" customWidth="1"/>
    <col min="16148" max="16149" width="14.5703125" style="16" bestFit="1" customWidth="1"/>
    <col min="16150" max="16150" width="13.42578125" style="16" bestFit="1" customWidth="1"/>
    <col min="16151" max="16151" width="11.7109375" style="16" bestFit="1" customWidth="1"/>
    <col min="16152" max="16152" width="13.42578125" style="16" bestFit="1" customWidth="1"/>
    <col min="16153" max="16384" width="9.140625" style="16"/>
  </cols>
  <sheetData>
    <row r="1" spans="1:60" ht="18" customHeight="1" x14ac:dyDescent="0.2">
      <c r="A1" s="10" t="s">
        <v>583</v>
      </c>
      <c r="I1" s="44"/>
      <c r="J1" s="44"/>
      <c r="K1" s="44"/>
      <c r="L1" s="44"/>
      <c r="M1" s="44"/>
      <c r="N1" s="44"/>
      <c r="O1" s="44"/>
      <c r="P1" s="136"/>
      <c r="Q1" s="136"/>
      <c r="R1" s="136"/>
      <c r="W1" s="484"/>
      <c r="Y1" s="741" t="s">
        <v>97</v>
      </c>
      <c r="Z1" s="742" t="s">
        <v>98</v>
      </c>
      <c r="AA1" s="742" t="s">
        <v>99</v>
      </c>
      <c r="AB1" s="742" t="s">
        <v>100</v>
      </c>
      <c r="AC1" s="742" t="s">
        <v>98</v>
      </c>
      <c r="AD1" s="742" t="s">
        <v>99</v>
      </c>
      <c r="AE1" s="742" t="s">
        <v>100</v>
      </c>
      <c r="AL1" s="418"/>
      <c r="AM1" s="418"/>
      <c r="AN1" s="418"/>
      <c r="AO1" s="418"/>
      <c r="AP1" s="418"/>
      <c r="AQ1" s="418"/>
      <c r="AR1" s="418"/>
      <c r="AV1" s="136"/>
      <c r="AW1" s="136"/>
      <c r="AX1" s="136"/>
      <c r="AY1" s="136"/>
      <c r="AZ1" s="136"/>
      <c r="BA1" s="136"/>
      <c r="BB1" s="136"/>
      <c r="BC1" s="418"/>
      <c r="BD1" s="418"/>
      <c r="BE1" s="418"/>
      <c r="BF1" s="418"/>
      <c r="BG1" s="418"/>
      <c r="BH1" s="418"/>
    </row>
    <row r="2" spans="1:60" ht="5.0999999999999996" customHeight="1" x14ac:dyDescent="0.2">
      <c r="H2" s="96"/>
      <c r="I2" s="44"/>
      <c r="J2" s="44"/>
      <c r="K2" s="44"/>
      <c r="L2" s="44"/>
      <c r="M2" s="44"/>
      <c r="N2" s="44"/>
      <c r="O2" s="44"/>
      <c r="P2" s="136"/>
      <c r="Q2" s="136"/>
      <c r="R2" s="136"/>
      <c r="W2" s="484"/>
      <c r="Y2" s="741"/>
      <c r="Z2" s="742"/>
      <c r="AA2" s="742"/>
      <c r="AB2" s="742"/>
      <c r="AC2" s="742"/>
      <c r="AD2" s="742"/>
      <c r="AE2" s="742"/>
      <c r="AL2" s="418"/>
      <c r="AM2" s="418"/>
      <c r="AN2" s="418"/>
      <c r="AO2" s="418"/>
      <c r="AP2" s="418"/>
      <c r="AQ2" s="418"/>
      <c r="AR2" s="418"/>
      <c r="AV2" s="136"/>
      <c r="AW2" s="136"/>
      <c r="AX2" s="136"/>
      <c r="AY2" s="136"/>
      <c r="AZ2" s="136"/>
      <c r="BA2" s="136"/>
      <c r="BB2" s="136"/>
      <c r="BC2" s="418"/>
      <c r="BD2" s="418"/>
      <c r="BE2" s="418"/>
      <c r="BF2" s="418"/>
      <c r="BG2" s="418"/>
      <c r="BH2" s="418"/>
    </row>
    <row r="3" spans="1:60" ht="12.75" customHeight="1" thickBot="1" x14ac:dyDescent="0.25">
      <c r="A3" s="784" t="s">
        <v>4</v>
      </c>
      <c r="B3" s="784"/>
      <c r="C3" s="784"/>
      <c r="D3" s="784"/>
      <c r="E3" s="784"/>
      <c r="F3" s="784"/>
      <c r="G3" s="784"/>
      <c r="I3" s="785" t="s">
        <v>5</v>
      </c>
      <c r="J3" s="785"/>
      <c r="K3" s="785"/>
      <c r="L3" s="785"/>
      <c r="M3" s="785"/>
      <c r="N3" s="785"/>
      <c r="O3" s="785"/>
      <c r="P3" s="418"/>
      <c r="Q3" s="420">
        <v>18</v>
      </c>
      <c r="R3" s="421">
        <f>196+32254</f>
        <v>32450</v>
      </c>
      <c r="S3" s="743">
        <f>133+23429</f>
        <v>23562</v>
      </c>
      <c r="T3" s="743">
        <f>121+22237</f>
        <v>22358</v>
      </c>
      <c r="U3" s="744">
        <f>1+495</f>
        <v>496</v>
      </c>
      <c r="V3" s="744">
        <f>2+225</f>
        <v>227</v>
      </c>
      <c r="W3" s="744">
        <f>2+181</f>
        <v>183</v>
      </c>
      <c r="AK3" s="136"/>
      <c r="AU3" s="418"/>
      <c r="BA3" s="16"/>
    </row>
    <row r="4" spans="1:60" ht="39" thickTop="1" x14ac:dyDescent="0.2">
      <c r="A4" s="422" t="s">
        <v>101</v>
      </c>
      <c r="B4" s="423" t="s">
        <v>102</v>
      </c>
      <c r="C4" s="424" t="s">
        <v>103</v>
      </c>
      <c r="D4" s="425" t="s">
        <v>104</v>
      </c>
      <c r="E4" s="426" t="s">
        <v>102</v>
      </c>
      <c r="F4" s="424" t="s">
        <v>103</v>
      </c>
      <c r="G4" s="427" t="s">
        <v>104</v>
      </c>
      <c r="I4" s="422" t="s">
        <v>105</v>
      </c>
      <c r="J4" s="423" t="s">
        <v>102</v>
      </c>
      <c r="K4" s="424" t="s">
        <v>103</v>
      </c>
      <c r="L4" s="425" t="s">
        <v>104</v>
      </c>
      <c r="M4" s="426" t="s">
        <v>102</v>
      </c>
      <c r="N4" s="424" t="s">
        <v>103</v>
      </c>
      <c r="O4" s="427" t="s">
        <v>104</v>
      </c>
      <c r="P4" s="418"/>
      <c r="Q4" s="420">
        <v>19</v>
      </c>
      <c r="R4" s="421">
        <v>24051</v>
      </c>
      <c r="S4" s="743">
        <v>15139</v>
      </c>
      <c r="T4" s="743">
        <v>14234</v>
      </c>
      <c r="U4" s="744">
        <v>1003</v>
      </c>
      <c r="V4" s="744">
        <v>471</v>
      </c>
      <c r="W4" s="744">
        <v>404</v>
      </c>
      <c r="AK4" s="136"/>
      <c r="AU4" s="418"/>
      <c r="BA4" s="16"/>
    </row>
    <row r="5" spans="1:60" ht="13.5" thickBot="1" x14ac:dyDescent="0.25">
      <c r="A5" s="428"/>
      <c r="B5" s="429" t="s">
        <v>106</v>
      </c>
      <c r="C5" s="430"/>
      <c r="D5" s="431"/>
      <c r="E5" s="432" t="s">
        <v>107</v>
      </c>
      <c r="F5" s="430"/>
      <c r="G5" s="433"/>
      <c r="I5" s="428"/>
      <c r="J5" s="429" t="s">
        <v>106</v>
      </c>
      <c r="K5" s="430"/>
      <c r="L5" s="431"/>
      <c r="M5" s="432" t="s">
        <v>107</v>
      </c>
      <c r="N5" s="430"/>
      <c r="O5" s="433"/>
      <c r="P5" s="418"/>
      <c r="Q5" s="420">
        <v>20</v>
      </c>
      <c r="R5" s="421">
        <v>12424</v>
      </c>
      <c r="S5" s="743">
        <v>6574</v>
      </c>
      <c r="T5" s="743">
        <v>6167</v>
      </c>
      <c r="U5" s="744">
        <v>1331</v>
      </c>
      <c r="V5" s="744">
        <v>571</v>
      </c>
      <c r="W5" s="744">
        <v>516</v>
      </c>
      <c r="AK5" s="136"/>
      <c r="AU5" s="418"/>
      <c r="BA5" s="16"/>
    </row>
    <row r="6" spans="1:60" ht="13.5" thickTop="1" x14ac:dyDescent="0.2">
      <c r="A6" s="434">
        <v>18</v>
      </c>
      <c r="B6" s="435">
        <v>0.35840116632243957</v>
      </c>
      <c r="C6" s="436">
        <v>0.43103322113273818</v>
      </c>
      <c r="D6" s="437">
        <v>0.43556525296604393</v>
      </c>
      <c r="E6" s="438">
        <v>2.7766892459273357E-2</v>
      </c>
      <c r="F6" s="436">
        <v>3.2746682054241201E-2</v>
      </c>
      <c r="G6" s="439">
        <v>2.8197226502311247E-2</v>
      </c>
      <c r="I6" s="434">
        <v>18</v>
      </c>
      <c r="J6" s="435">
        <v>0.21968901298767834</v>
      </c>
      <c r="K6" s="436">
        <v>0.27209226770630279</v>
      </c>
      <c r="L6" s="437">
        <v>0.27415458937198067</v>
      </c>
      <c r="M6" s="438">
        <v>2.8131008196444835E-2</v>
      </c>
      <c r="N6" s="436">
        <v>2.2219663826847803E-2</v>
      </c>
      <c r="O6" s="439">
        <v>1.8994950709305122E-2</v>
      </c>
      <c r="P6" s="418"/>
      <c r="Q6" s="420">
        <v>21</v>
      </c>
      <c r="R6" s="421">
        <v>7341</v>
      </c>
      <c r="S6" s="743">
        <v>3385</v>
      </c>
      <c r="T6" s="743">
        <v>3163</v>
      </c>
      <c r="U6" s="744">
        <v>1558</v>
      </c>
      <c r="V6" s="744">
        <v>643</v>
      </c>
      <c r="W6" s="744">
        <v>602</v>
      </c>
      <c r="AK6" s="136"/>
      <c r="AU6" s="418"/>
      <c r="BA6" s="16"/>
    </row>
    <row r="7" spans="1:60" x14ac:dyDescent="0.2">
      <c r="A7" s="440">
        <v>19</v>
      </c>
      <c r="B7" s="441">
        <v>0.26563656244132494</v>
      </c>
      <c r="C7" s="381">
        <v>0.27694643641153227</v>
      </c>
      <c r="D7" s="442">
        <v>0.27729831875474859</v>
      </c>
      <c r="E7" s="443">
        <v>5.6149582936796734E-2</v>
      </c>
      <c r="F7" s="381">
        <v>6.794575879976919E-2</v>
      </c>
      <c r="G7" s="444">
        <v>6.2249614791987672E-2</v>
      </c>
      <c r="I7" s="440">
        <v>19</v>
      </c>
      <c r="J7" s="441">
        <v>0.26075261930988547</v>
      </c>
      <c r="K7" s="381">
        <v>0.27718215291314707</v>
      </c>
      <c r="L7" s="442">
        <v>0.27828333895067969</v>
      </c>
      <c r="M7" s="443">
        <v>5.4508044658818769E-2</v>
      </c>
      <c r="N7" s="381">
        <v>4.9965461662445317E-2</v>
      </c>
      <c r="O7" s="444">
        <v>4.460206780476076E-2</v>
      </c>
      <c r="P7" s="418"/>
      <c r="Q7" s="420">
        <v>22</v>
      </c>
      <c r="R7" s="421">
        <v>4644</v>
      </c>
      <c r="S7" s="743">
        <v>2060</v>
      </c>
      <c r="T7" s="743">
        <v>1894</v>
      </c>
      <c r="U7" s="744">
        <v>1591</v>
      </c>
      <c r="V7" s="744">
        <v>622</v>
      </c>
      <c r="W7" s="744">
        <v>2581</v>
      </c>
      <c r="AK7" s="136"/>
      <c r="AU7" s="418"/>
      <c r="BA7" s="16"/>
    </row>
    <row r="8" spans="1:60" x14ac:dyDescent="0.2">
      <c r="A8" s="440">
        <v>20</v>
      </c>
      <c r="B8" s="441">
        <v>0.13721960216918302</v>
      </c>
      <c r="C8" s="381">
        <v>0.12026196399824382</v>
      </c>
      <c r="D8" s="442">
        <v>0.12014182462839219</v>
      </c>
      <c r="E8" s="443">
        <v>7.4511560208251698E-2</v>
      </c>
      <c r="F8" s="381">
        <v>8.2371609924985573E-2</v>
      </c>
      <c r="G8" s="444">
        <v>7.950693374422188E-2</v>
      </c>
      <c r="I8" s="440">
        <v>20</v>
      </c>
      <c r="J8" s="441">
        <v>0.17201629223557138</v>
      </c>
      <c r="K8" s="381">
        <v>0.16171215074723846</v>
      </c>
      <c r="L8" s="442">
        <v>0.16228513650151669</v>
      </c>
      <c r="M8" s="443">
        <v>7.7781900360913411E-2</v>
      </c>
      <c r="N8" s="381">
        <v>7.057333640340778E-2</v>
      </c>
      <c r="O8" s="444">
        <v>6.816542438086079E-2</v>
      </c>
      <c r="P8" s="418"/>
      <c r="Q8" s="420">
        <v>23</v>
      </c>
      <c r="R8" s="421">
        <v>3046</v>
      </c>
      <c r="S8" s="743">
        <v>1368</v>
      </c>
      <c r="T8" s="743">
        <v>1206</v>
      </c>
      <c r="U8" s="744">
        <v>1606</v>
      </c>
      <c r="V8" s="744">
        <v>607</v>
      </c>
      <c r="W8" s="744">
        <v>580</v>
      </c>
      <c r="AK8" s="136"/>
      <c r="AU8" s="418"/>
      <c r="BA8" s="16"/>
    </row>
    <row r="9" spans="1:60" x14ac:dyDescent="0.2">
      <c r="A9" s="440">
        <v>21</v>
      </c>
      <c r="B9" s="441">
        <v>8.1079290045393798E-2</v>
      </c>
      <c r="C9" s="381">
        <v>6.192375237816479E-2</v>
      </c>
      <c r="D9" s="442">
        <v>6.1619684011610915E-2</v>
      </c>
      <c r="E9" s="443">
        <v>8.7219392039411078E-2</v>
      </c>
      <c r="F9" s="381">
        <v>9.275822273514138E-2</v>
      </c>
      <c r="G9" s="444">
        <v>9.2758089368258856E-2</v>
      </c>
      <c r="I9" s="440">
        <v>21</v>
      </c>
      <c r="J9" s="441">
        <v>0.1189896764607936</v>
      </c>
      <c r="K9" s="381">
        <v>0.10921594108728612</v>
      </c>
      <c r="L9" s="442">
        <v>0.10897651949219189</v>
      </c>
      <c r="M9" s="443">
        <v>8.2639052855263601E-2</v>
      </c>
      <c r="N9" s="381">
        <v>7.9668431959475011E-2</v>
      </c>
      <c r="O9" s="444">
        <v>7.8624669391680696E-2</v>
      </c>
      <c r="P9" s="418"/>
      <c r="Q9" s="420">
        <v>24</v>
      </c>
      <c r="R9" s="421">
        <v>1877</v>
      </c>
      <c r="S9" s="743">
        <v>817</v>
      </c>
      <c r="T9" s="743">
        <v>711</v>
      </c>
      <c r="U9" s="744">
        <v>1444</v>
      </c>
      <c r="V9" s="744">
        <v>563</v>
      </c>
      <c r="W9" s="744">
        <v>526</v>
      </c>
      <c r="AK9" s="136"/>
      <c r="AU9" s="418"/>
      <c r="BA9" s="16"/>
    </row>
    <row r="10" spans="1:60" x14ac:dyDescent="0.2">
      <c r="A10" s="440">
        <v>22</v>
      </c>
      <c r="B10" s="441">
        <v>5.1291680012370083E-2</v>
      </c>
      <c r="C10" s="381">
        <v>3.7684765110493193E-2</v>
      </c>
      <c r="D10" s="442">
        <v>3.689778106797062E-2</v>
      </c>
      <c r="E10" s="443">
        <v>8.9066786094161118E-2</v>
      </c>
      <c r="F10" s="381">
        <v>8.9728793998845938E-2</v>
      </c>
      <c r="G10" s="444">
        <v>8.9522340000000006E-2</v>
      </c>
      <c r="I10" s="440">
        <v>22</v>
      </c>
      <c r="J10" s="441">
        <v>7.4275687168583654E-2</v>
      </c>
      <c r="K10" s="381">
        <v>6.4435780810049817E-2</v>
      </c>
      <c r="L10" s="442">
        <v>6.4093922031232445E-2</v>
      </c>
      <c r="M10" s="443">
        <v>8.9148986406719061E-2</v>
      </c>
      <c r="N10" s="381">
        <v>8.4273543633433104E-2</v>
      </c>
      <c r="O10" s="444">
        <v>8.4275066121663855E-2</v>
      </c>
      <c r="P10" s="418"/>
      <c r="Q10" s="420">
        <v>25</v>
      </c>
      <c r="R10" s="421">
        <v>1248</v>
      </c>
      <c r="S10" s="743">
        <v>510</v>
      </c>
      <c r="T10" s="743">
        <v>440</v>
      </c>
      <c r="U10" s="744">
        <v>1278</v>
      </c>
      <c r="V10" s="744">
        <v>524</v>
      </c>
      <c r="W10" s="744">
        <v>499</v>
      </c>
      <c r="AK10" s="136"/>
      <c r="AU10" s="418"/>
      <c r="BA10" s="16"/>
    </row>
    <row r="11" spans="1:60" x14ac:dyDescent="0.2">
      <c r="A11" s="440">
        <v>23</v>
      </c>
      <c r="B11" s="441">
        <v>3.3642217338001566E-2</v>
      </c>
      <c r="C11" s="381">
        <v>2.5025611005414897E-2</v>
      </c>
      <c r="D11" s="442">
        <v>2.3494574428707799E-2</v>
      </c>
      <c r="E11" s="443">
        <v>8.9906510664502046E-2</v>
      </c>
      <c r="F11" s="381">
        <v>8.7564916330063469E-2</v>
      </c>
      <c r="G11" s="444">
        <v>8.9368258859784278E-2</v>
      </c>
      <c r="I11" s="440">
        <v>23</v>
      </c>
      <c r="J11" s="441">
        <v>4.8838281630248226E-2</v>
      </c>
      <c r="K11" s="381">
        <v>4.2614251678579164E-2</v>
      </c>
      <c r="L11" s="442">
        <v>4.18773171553758E-2</v>
      </c>
      <c r="M11" s="443">
        <v>8.5708503389887683E-2</v>
      </c>
      <c r="N11" s="381">
        <v>8.8878655307391211E-2</v>
      </c>
      <c r="O11" s="444">
        <v>9.0286126472709782E-2</v>
      </c>
      <c r="P11" s="418"/>
      <c r="Q11" s="420">
        <v>26</v>
      </c>
      <c r="R11" s="421">
        <v>735</v>
      </c>
      <c r="S11" s="743">
        <v>275</v>
      </c>
      <c r="T11" s="743">
        <v>254</v>
      </c>
      <c r="U11" s="744">
        <v>1059</v>
      </c>
      <c r="V11" s="744">
        <v>383</v>
      </c>
      <c r="W11" s="744">
        <v>365</v>
      </c>
      <c r="AK11" s="136"/>
      <c r="AU11" s="418"/>
      <c r="BA11" s="16"/>
    </row>
    <row r="12" spans="1:60" x14ac:dyDescent="0.2">
      <c r="A12" s="440">
        <v>24</v>
      </c>
      <c r="B12" s="441">
        <v>2.0730939574336488E-2</v>
      </c>
      <c r="C12" s="381">
        <v>1.4945851017122787E-2</v>
      </c>
      <c r="D12" s="442">
        <v>1.385127895423818E-2</v>
      </c>
      <c r="E12" s="443">
        <v>8.0837485304820017E-2</v>
      </c>
      <c r="F12" s="381">
        <v>8.1217541834968265E-2</v>
      </c>
      <c r="G12" s="444">
        <v>8.1047765793528501E-2</v>
      </c>
      <c r="I12" s="440">
        <v>24</v>
      </c>
      <c r="J12" s="441">
        <v>3.1764736019673646E-2</v>
      </c>
      <c r="K12" s="381">
        <v>2.7696556205328134E-2</v>
      </c>
      <c r="L12" s="442">
        <v>2.6485788113695091E-2</v>
      </c>
      <c r="M12" s="443">
        <v>7.751205855567174E-2</v>
      </c>
      <c r="N12" s="381">
        <v>8.0359198710568736E-2</v>
      </c>
      <c r="O12" s="444">
        <v>8.1269535946140906E-2</v>
      </c>
      <c r="P12" s="418"/>
      <c r="Q12" s="420">
        <v>27</v>
      </c>
      <c r="R12" s="421">
        <v>534</v>
      </c>
      <c r="S12" s="743">
        <v>209</v>
      </c>
      <c r="T12" s="743">
        <v>192</v>
      </c>
      <c r="U12" s="744">
        <v>752</v>
      </c>
      <c r="V12" s="744">
        <v>274</v>
      </c>
      <c r="W12" s="744">
        <v>261</v>
      </c>
      <c r="AK12" s="136"/>
      <c r="AU12" s="418"/>
      <c r="BA12" s="16"/>
    </row>
    <row r="13" spans="1:60" x14ac:dyDescent="0.2">
      <c r="A13" s="440">
        <v>25</v>
      </c>
      <c r="B13" s="441">
        <v>1.3783810649319094E-2</v>
      </c>
      <c r="C13" s="381">
        <v>9.3297234011415191E-3</v>
      </c>
      <c r="D13" s="442">
        <v>8.5718181995285501E-3</v>
      </c>
      <c r="E13" s="443">
        <v>7.1544533393047074E-2</v>
      </c>
      <c r="F13" s="381">
        <v>7.5591459896133875E-2</v>
      </c>
      <c r="G13" s="444">
        <v>7.6887519260400619E-2</v>
      </c>
      <c r="I13" s="440">
        <v>25</v>
      </c>
      <c r="J13" s="441">
        <v>1.9648026231523938E-2</v>
      </c>
      <c r="K13" s="381">
        <v>1.5756985055230668E-2</v>
      </c>
      <c r="L13" s="442">
        <v>1.5363442309852825E-2</v>
      </c>
      <c r="M13" s="443">
        <v>6.9990218234559989E-2</v>
      </c>
      <c r="N13" s="381">
        <v>7.9323048583928163E-2</v>
      </c>
      <c r="O13" s="444">
        <v>8.0307766289973548E-2</v>
      </c>
      <c r="P13" s="418"/>
      <c r="Q13" s="420">
        <v>28</v>
      </c>
      <c r="R13" s="421">
        <v>374</v>
      </c>
      <c r="S13" s="743">
        <v>138</v>
      </c>
      <c r="T13" s="743">
        <v>119</v>
      </c>
      <c r="U13" s="744">
        <v>678</v>
      </c>
      <c r="V13" s="744">
        <v>241</v>
      </c>
      <c r="W13" s="744">
        <v>236</v>
      </c>
      <c r="AK13" s="136"/>
      <c r="AU13" s="418"/>
      <c r="BA13" s="16"/>
    </row>
    <row r="14" spans="1:60" x14ac:dyDescent="0.2">
      <c r="A14" s="440">
        <v>26</v>
      </c>
      <c r="B14" s="441">
        <v>8.1178692526037936E-3</v>
      </c>
      <c r="C14" s="381">
        <v>5.0307332064978777E-3</v>
      </c>
      <c r="D14" s="442">
        <v>4.948276869727845E-3</v>
      </c>
      <c r="E14" s="443">
        <v>5.9284554666069529E-2</v>
      </c>
      <c r="F14" s="381">
        <v>5.5251009809578762E-2</v>
      </c>
      <c r="G14" s="444">
        <v>5.6240369799691832E-2</v>
      </c>
      <c r="I14" s="440">
        <v>26</v>
      </c>
      <c r="J14" s="441">
        <v>1.2910828188641546E-2</v>
      </c>
      <c r="K14" s="381">
        <v>8.6094866796621178E-3</v>
      </c>
      <c r="L14" s="442">
        <v>8.3136726210538137E-3</v>
      </c>
      <c r="M14" s="443">
        <v>5.9365197153168951E-2</v>
      </c>
      <c r="N14" s="381">
        <v>6.5162330186507023E-2</v>
      </c>
      <c r="O14" s="444">
        <v>6.6602548689588842E-2</v>
      </c>
      <c r="P14" s="418"/>
      <c r="Q14" s="420">
        <v>29</v>
      </c>
      <c r="R14" s="421">
        <v>256</v>
      </c>
      <c r="S14" s="743">
        <v>85</v>
      </c>
      <c r="T14" s="743">
        <v>81</v>
      </c>
      <c r="U14" s="744">
        <v>555</v>
      </c>
      <c r="V14" s="744">
        <v>187</v>
      </c>
      <c r="W14" s="744">
        <v>179</v>
      </c>
      <c r="AK14" s="136"/>
      <c r="AU14" s="418"/>
      <c r="BA14" s="16"/>
    </row>
    <row r="15" spans="1:60" x14ac:dyDescent="0.2">
      <c r="A15" s="440">
        <v>27</v>
      </c>
      <c r="B15" s="441">
        <v>5.8978805182182655E-3</v>
      </c>
      <c r="C15" s="381">
        <v>3.8233572369383872E-3</v>
      </c>
      <c r="D15" s="442">
        <v>3.7404297597942765E-3</v>
      </c>
      <c r="E15" s="443">
        <v>4.2098191793091863E-2</v>
      </c>
      <c r="F15" s="381">
        <v>3.9526832083092905E-2</v>
      </c>
      <c r="G15" s="444">
        <v>4.0215716486902926E-2</v>
      </c>
      <c r="I15" s="440">
        <v>27</v>
      </c>
      <c r="J15" s="441">
        <v>8.9914696313753619E-3</v>
      </c>
      <c r="K15" s="381">
        <v>5.6584362139917698E-3</v>
      </c>
      <c r="L15" s="442">
        <v>5.561172901921132E-3</v>
      </c>
      <c r="M15" s="443">
        <v>5.1404863898539481E-2</v>
      </c>
      <c r="N15" s="381">
        <v>5.41100621690076E-2</v>
      </c>
      <c r="O15" s="444">
        <v>5.4460206780476077E-2</v>
      </c>
      <c r="P15" s="418"/>
      <c r="Q15" s="420" t="s">
        <v>108</v>
      </c>
      <c r="R15" s="445">
        <f>184+180+1197</f>
        <v>1561</v>
      </c>
      <c r="S15" s="745">
        <f>60+59+423</f>
        <v>542</v>
      </c>
      <c r="T15" s="745">
        <f>59+55+398</f>
        <v>512</v>
      </c>
      <c r="U15" s="745">
        <f>469+446+3597</f>
        <v>4512</v>
      </c>
      <c r="V15" s="745">
        <f>173+150+1296</f>
        <v>1619</v>
      </c>
      <c r="W15" s="745">
        <f>164+142+1252</f>
        <v>1558</v>
      </c>
      <c r="AK15" s="136"/>
      <c r="AU15" s="418"/>
      <c r="BA15" s="16"/>
    </row>
    <row r="16" spans="1:60" x14ac:dyDescent="0.2">
      <c r="A16" s="440">
        <v>28</v>
      </c>
      <c r="B16" s="441">
        <v>4.1307253067670996E-3</v>
      </c>
      <c r="C16" s="381">
        <v>2.5245133908971171E-3</v>
      </c>
      <c r="D16" s="442">
        <v>2.318287194872494E-3</v>
      </c>
      <c r="E16" s="443">
        <v>3.7955550579409955E-2</v>
      </c>
      <c r="F16" s="381">
        <v>3.4766301211771496E-2</v>
      </c>
      <c r="G16" s="444">
        <v>3.6363636363636362E-2</v>
      </c>
      <c r="I16" s="440">
        <v>28</v>
      </c>
      <c r="J16" s="441">
        <v>5.930271281092297E-3</v>
      </c>
      <c r="K16" s="381">
        <v>3.1676413255360622E-3</v>
      </c>
      <c r="L16" s="442">
        <v>3.0052803055836421E-3</v>
      </c>
      <c r="M16" s="443">
        <v>3.8553647923904609E-2</v>
      </c>
      <c r="N16" s="381">
        <v>4.0524982730831223E-2</v>
      </c>
      <c r="O16" s="444">
        <v>4.1476316422216879E-2</v>
      </c>
      <c r="P16" s="418"/>
      <c r="Q16" s="420" t="s">
        <v>36</v>
      </c>
      <c r="R16" s="445">
        <v>19.8</v>
      </c>
      <c r="S16" s="745">
        <v>19.38</v>
      </c>
      <c r="T16" s="745">
        <v>19.36</v>
      </c>
      <c r="U16" s="745">
        <v>25.29</v>
      </c>
      <c r="V16" s="745">
        <v>24.96</v>
      </c>
      <c r="W16" s="745">
        <v>25.1</v>
      </c>
      <c r="AK16" s="136"/>
      <c r="AU16" s="418"/>
      <c r="BA16" s="16"/>
    </row>
    <row r="17" spans="1:53" x14ac:dyDescent="0.2">
      <c r="A17" s="440">
        <v>29</v>
      </c>
      <c r="B17" s="441">
        <v>2.8274483383218651E-3</v>
      </c>
      <c r="C17" s="381">
        <v>1.5549539001902533E-3</v>
      </c>
      <c r="D17" s="442">
        <v>1.5779938049132103E-3</v>
      </c>
      <c r="E17" s="443">
        <v>3.1069809102614341E-2</v>
      </c>
      <c r="F17" s="381">
        <v>2.6976341604154644E-2</v>
      </c>
      <c r="G17" s="444">
        <v>2.7580893682588599E-2</v>
      </c>
      <c r="I17" s="440">
        <v>29</v>
      </c>
      <c r="J17" s="441">
        <v>4.3036093962138481E-3</v>
      </c>
      <c r="K17" s="381">
        <v>2.2742040285899934E-3</v>
      </c>
      <c r="L17" s="442">
        <v>2.3031120098865295E-3</v>
      </c>
      <c r="M17" s="443">
        <v>3.3291732721691905E-2</v>
      </c>
      <c r="N17" s="381">
        <v>3.3962698595440939E-2</v>
      </c>
      <c r="O17" s="444">
        <v>3.5104592450108198E-2</v>
      </c>
      <c r="P17" s="418"/>
      <c r="R17" s="418">
        <v>90541</v>
      </c>
      <c r="S17" s="483">
        <v>54664</v>
      </c>
      <c r="T17" s="483">
        <v>51331</v>
      </c>
      <c r="U17" s="483">
        <v>17863</v>
      </c>
      <c r="V17" s="483">
        <v>6932</v>
      </c>
      <c r="W17" s="483">
        <v>6490</v>
      </c>
      <c r="AK17" s="136"/>
      <c r="AU17" s="418"/>
      <c r="BA17" s="16"/>
    </row>
    <row r="18" spans="1:53" x14ac:dyDescent="0.2">
      <c r="A18" s="446" t="s">
        <v>108</v>
      </c>
      <c r="B18" s="447">
        <v>1.7240808031720435E-2</v>
      </c>
      <c r="C18" s="387">
        <v>9.9151178106249085E-3</v>
      </c>
      <c r="D18" s="448">
        <v>9.974479359451404E-3</v>
      </c>
      <c r="E18" s="449">
        <v>0.25258915075855121</v>
      </c>
      <c r="F18" s="387">
        <v>0.23355452971725332</v>
      </c>
      <c r="G18" s="450">
        <v>0.24006163328197228</v>
      </c>
      <c r="I18" s="446" t="s">
        <v>108</v>
      </c>
      <c r="J18" s="447">
        <v>2.1415580090683197E-2</v>
      </c>
      <c r="K18" s="387">
        <v>9.3675546891921167E-3</v>
      </c>
      <c r="L18" s="448">
        <v>9.1281878440624652E-3</v>
      </c>
      <c r="M18" s="449">
        <v>0.25189732519310554</v>
      </c>
      <c r="N18" s="387">
        <v>0.25086345843886715</v>
      </c>
      <c r="O18" s="450">
        <v>0.25571050733349365</v>
      </c>
      <c r="P18" s="418"/>
      <c r="AK18" s="136"/>
      <c r="AU18" s="418"/>
      <c r="BA18" s="16"/>
    </row>
    <row r="19" spans="1:53" ht="13.5" thickBot="1" x14ac:dyDescent="0.25">
      <c r="A19" s="451" t="s">
        <v>36</v>
      </c>
      <c r="B19" s="452">
        <f t="shared" ref="B19:G19" si="0">+R16</f>
        <v>19.8</v>
      </c>
      <c r="C19" s="453">
        <f t="shared" si="0"/>
        <v>19.38</v>
      </c>
      <c r="D19" s="454">
        <f t="shared" si="0"/>
        <v>19.36</v>
      </c>
      <c r="E19" s="455">
        <f t="shared" si="0"/>
        <v>25.29</v>
      </c>
      <c r="F19" s="453">
        <f t="shared" si="0"/>
        <v>24.96</v>
      </c>
      <c r="G19" s="456">
        <f t="shared" si="0"/>
        <v>25.1</v>
      </c>
      <c r="I19" s="451" t="s">
        <v>36</v>
      </c>
      <c r="J19" s="452">
        <v>20.47</v>
      </c>
      <c r="K19" s="453">
        <v>20</v>
      </c>
      <c r="L19" s="454">
        <v>19.986000000000001</v>
      </c>
      <c r="M19" s="455">
        <v>26.167999999999999</v>
      </c>
      <c r="N19" s="453">
        <v>26.297999999999998</v>
      </c>
      <c r="O19" s="456">
        <v>26.42</v>
      </c>
      <c r="P19" s="418"/>
      <c r="AK19" s="136"/>
      <c r="AU19" s="418"/>
      <c r="BA19" s="16"/>
    </row>
    <row r="20" spans="1:53" ht="16.5" customHeight="1" thickTop="1" x14ac:dyDescent="0.2">
      <c r="A20" s="457"/>
      <c r="B20" s="457"/>
      <c r="C20" s="457"/>
      <c r="D20" s="457"/>
      <c r="E20" s="457"/>
      <c r="F20" s="457"/>
      <c r="G20" s="749"/>
      <c r="I20" s="458"/>
      <c r="J20" s="458"/>
      <c r="K20" s="458"/>
      <c r="L20" s="458"/>
      <c r="M20" s="458"/>
      <c r="N20" s="458"/>
      <c r="O20" s="748"/>
      <c r="P20" s="459"/>
      <c r="AG20" s="750"/>
    </row>
    <row r="21" spans="1:53" ht="13.5" thickBot="1" x14ac:dyDescent="0.25">
      <c r="A21" s="785" t="s">
        <v>6</v>
      </c>
      <c r="B21" s="785"/>
      <c r="C21" s="785"/>
      <c r="D21" s="785"/>
      <c r="E21" s="785"/>
      <c r="F21" s="785"/>
      <c r="G21" s="785"/>
      <c r="I21" s="785" t="s">
        <v>7</v>
      </c>
      <c r="J21" s="785"/>
      <c r="K21" s="785"/>
      <c r="L21" s="785"/>
      <c r="M21" s="785"/>
      <c r="N21" s="785"/>
      <c r="O21" s="785"/>
    </row>
    <row r="22" spans="1:53" ht="39" thickTop="1" x14ac:dyDescent="0.2">
      <c r="A22" s="422" t="s">
        <v>109</v>
      </c>
      <c r="B22" s="423" t="s">
        <v>102</v>
      </c>
      <c r="C22" s="424" t="s">
        <v>103</v>
      </c>
      <c r="D22" s="425" t="s">
        <v>104</v>
      </c>
      <c r="E22" s="426" t="s">
        <v>102</v>
      </c>
      <c r="F22" s="424" t="s">
        <v>103</v>
      </c>
      <c r="G22" s="427" t="s">
        <v>104</v>
      </c>
      <c r="I22" s="422" t="s">
        <v>110</v>
      </c>
      <c r="J22" s="423" t="s">
        <v>102</v>
      </c>
      <c r="K22" s="424" t="s">
        <v>103</v>
      </c>
      <c r="L22" s="425" t="s">
        <v>104</v>
      </c>
      <c r="M22" s="426" t="s">
        <v>102</v>
      </c>
      <c r="N22" s="424" t="s">
        <v>103</v>
      </c>
      <c r="O22" s="427" t="s">
        <v>104</v>
      </c>
      <c r="R22" s="419" t="s">
        <v>97</v>
      </c>
      <c r="S22" s="742" t="s">
        <v>98</v>
      </c>
      <c r="T22" s="742" t="s">
        <v>99</v>
      </c>
      <c r="U22" s="742" t="s">
        <v>100</v>
      </c>
      <c r="V22" s="742" t="s">
        <v>98</v>
      </c>
      <c r="W22" s="742" t="s">
        <v>99</v>
      </c>
      <c r="X22" s="742" t="s">
        <v>100</v>
      </c>
      <c r="AV22" s="136"/>
      <c r="AW22" s="136"/>
      <c r="AX22" s="136"/>
      <c r="AY22" s="136"/>
      <c r="AZ22" s="136"/>
      <c r="BA22" s="136"/>
    </row>
    <row r="23" spans="1:53" ht="13.5" thickBot="1" x14ac:dyDescent="0.25">
      <c r="A23" s="428"/>
      <c r="B23" s="429" t="s">
        <v>106</v>
      </c>
      <c r="C23" s="430"/>
      <c r="D23" s="431"/>
      <c r="E23" s="432" t="s">
        <v>107</v>
      </c>
      <c r="F23" s="430"/>
      <c r="G23" s="433"/>
      <c r="I23" s="428"/>
      <c r="J23" s="429" t="s">
        <v>106</v>
      </c>
      <c r="K23" s="430"/>
      <c r="L23" s="431"/>
      <c r="M23" s="432" t="s">
        <v>107</v>
      </c>
      <c r="N23" s="430"/>
      <c r="O23" s="433"/>
      <c r="R23" s="460"/>
      <c r="S23" s="783" t="s">
        <v>106</v>
      </c>
      <c r="T23" s="783"/>
      <c r="U23" s="783"/>
      <c r="V23" s="783" t="s">
        <v>107</v>
      </c>
      <c r="W23" s="783"/>
      <c r="X23" s="783"/>
      <c r="AV23" s="136"/>
      <c r="AW23" s="136"/>
      <c r="AX23" s="136"/>
      <c r="AY23" s="136"/>
      <c r="AZ23" s="136"/>
      <c r="BA23" s="136"/>
    </row>
    <row r="24" spans="1:53" ht="13.5" thickTop="1" x14ac:dyDescent="0.2">
      <c r="A24" s="434">
        <v>18</v>
      </c>
      <c r="B24" s="435">
        <v>9.278977051730844E-2</v>
      </c>
      <c r="C24" s="436">
        <v>0.12471605319453941</v>
      </c>
      <c r="D24" s="437">
        <v>0.12705925602554971</v>
      </c>
      <c r="E24" s="438">
        <v>7.1707463583120593E-3</v>
      </c>
      <c r="F24" s="436">
        <v>7.4104151862755046E-3</v>
      </c>
      <c r="G24" s="439">
        <v>4.6718817905258584E-3</v>
      </c>
      <c r="I24" s="434">
        <v>18</v>
      </c>
      <c r="J24" s="435">
        <v>1.8518518518518519E-3</v>
      </c>
      <c r="K24" s="436">
        <v>2.318694474198223E-2</v>
      </c>
      <c r="L24" s="437">
        <v>2.3647981028917728E-2</v>
      </c>
      <c r="M24" s="438">
        <v>1.9059948933721725E-3</v>
      </c>
      <c r="N24" s="436">
        <v>1.8518518518518519E-3</v>
      </c>
      <c r="O24" s="439">
        <v>1.4805414551607445E-3</v>
      </c>
      <c r="R24" s="420">
        <v>18</v>
      </c>
      <c r="S24" s="746">
        <v>17152</v>
      </c>
      <c r="T24" s="743">
        <v>10050</v>
      </c>
      <c r="U24" s="743">
        <v>9761</v>
      </c>
      <c r="V24" s="744">
        <v>834</v>
      </c>
      <c r="W24" s="744">
        <v>193</v>
      </c>
      <c r="X24" s="744">
        <v>158</v>
      </c>
      <c r="AV24" s="136"/>
      <c r="AW24" s="136"/>
      <c r="AX24" s="136"/>
      <c r="AY24" s="136"/>
      <c r="AZ24" s="136"/>
      <c r="BA24" s="136"/>
    </row>
    <row r="25" spans="1:53" x14ac:dyDescent="0.2">
      <c r="A25" s="440">
        <v>19</v>
      </c>
      <c r="B25" s="441">
        <v>0.45367804356281605</v>
      </c>
      <c r="C25" s="381">
        <v>0.48752839468054604</v>
      </c>
      <c r="D25" s="442">
        <v>0.49389977712933392</v>
      </c>
      <c r="E25" s="443">
        <v>5.4212344195825199E-2</v>
      </c>
      <c r="F25" s="381">
        <v>5.014719317835753E-2</v>
      </c>
      <c r="G25" s="444">
        <v>3.9330725771403736E-2</v>
      </c>
      <c r="I25" s="440">
        <v>19</v>
      </c>
      <c r="J25" s="441">
        <v>0.44995863344364417</v>
      </c>
      <c r="K25" s="381">
        <v>0.50839056560183138</v>
      </c>
      <c r="L25" s="442">
        <v>0.51421733306984607</v>
      </c>
      <c r="M25" s="443">
        <v>5.3547667853418204E-2</v>
      </c>
      <c r="N25" s="381">
        <v>5.1267056530214426E-2</v>
      </c>
      <c r="O25" s="444">
        <v>4.1032148900169207E-2</v>
      </c>
      <c r="R25" s="420">
        <v>19</v>
      </c>
      <c r="S25" s="746">
        <v>20358</v>
      </c>
      <c r="T25" s="743">
        <v>10238</v>
      </c>
      <c r="U25" s="743">
        <v>9908</v>
      </c>
      <c r="V25" s="744">
        <v>1616</v>
      </c>
      <c r="W25" s="744">
        <v>434</v>
      </c>
      <c r="X25" s="744">
        <v>371</v>
      </c>
      <c r="AV25" s="136"/>
      <c r="AW25" s="136"/>
      <c r="AX25" s="136"/>
      <c r="AY25" s="136"/>
      <c r="AZ25" s="136"/>
      <c r="BA25" s="136"/>
    </row>
    <row r="26" spans="1:53" x14ac:dyDescent="0.2">
      <c r="A26" s="440">
        <v>20</v>
      </c>
      <c r="B26" s="441">
        <v>0.15871742512640996</v>
      </c>
      <c r="C26" s="381">
        <v>0.14332973116026729</v>
      </c>
      <c r="D26" s="442">
        <v>0.14266020265147164</v>
      </c>
      <c r="E26" s="443">
        <v>5.6990539119987985E-2</v>
      </c>
      <c r="F26" s="381">
        <v>5.1162318546340471E-2</v>
      </c>
      <c r="G26" s="444">
        <v>4.5415036940460667E-2</v>
      </c>
      <c r="I26" s="440">
        <v>20</v>
      </c>
      <c r="J26" s="441">
        <v>0.23582587113101031</v>
      </c>
      <c r="K26" s="381">
        <v>0.23604897822023396</v>
      </c>
      <c r="L26" s="442">
        <v>0.23549173308741189</v>
      </c>
      <c r="M26" s="443">
        <v>6.2574171971086417E-2</v>
      </c>
      <c r="N26" s="381">
        <v>6.6471734892787529E-2</v>
      </c>
      <c r="O26" s="444">
        <v>6.006768189509306E-2</v>
      </c>
      <c r="R26" s="420">
        <v>20</v>
      </c>
      <c r="S26" s="746">
        <v>13430</v>
      </c>
      <c r="T26" s="743">
        <v>5973</v>
      </c>
      <c r="U26" s="743">
        <v>5778</v>
      </c>
      <c r="V26" s="744">
        <v>2306</v>
      </c>
      <c r="W26" s="744">
        <v>613</v>
      </c>
      <c r="X26" s="744">
        <v>567</v>
      </c>
      <c r="AV26" s="136"/>
      <c r="AW26" s="136"/>
      <c r="AX26" s="136"/>
      <c r="AY26" s="136"/>
      <c r="AZ26" s="136"/>
      <c r="BA26" s="136"/>
    </row>
    <row r="27" spans="1:53" x14ac:dyDescent="0.2">
      <c r="A27" s="440">
        <v>21</v>
      </c>
      <c r="B27" s="441">
        <v>9.1258265266433297E-2</v>
      </c>
      <c r="C27" s="381">
        <v>7.8799373662968922E-2</v>
      </c>
      <c r="D27" s="442">
        <v>7.6970797049835712E-2</v>
      </c>
      <c r="E27" s="443">
        <v>7.2120438504279918E-2</v>
      </c>
      <c r="F27" s="381">
        <v>7.0246675464419858E-2</v>
      </c>
      <c r="G27" s="444">
        <v>6.8991742720556276E-2</v>
      </c>
      <c r="I27" s="440">
        <v>21</v>
      </c>
      <c r="J27" s="441">
        <v>9.8853903056258519E-2</v>
      </c>
      <c r="K27" s="381">
        <v>9.3314850986075226E-2</v>
      </c>
      <c r="L27" s="442">
        <v>9.2527940627538816E-2</v>
      </c>
      <c r="M27" s="443">
        <v>7.2283957276944658E-2</v>
      </c>
      <c r="N27" s="381">
        <v>7.9142300194931778E-2</v>
      </c>
      <c r="O27" s="444">
        <v>7.6565143824027071E-2</v>
      </c>
      <c r="R27" s="420">
        <v>21</v>
      </c>
      <c r="S27" s="746">
        <v>9290</v>
      </c>
      <c r="T27" s="743">
        <v>4034</v>
      </c>
      <c r="U27" s="743">
        <v>3880</v>
      </c>
      <c r="V27" s="744">
        <v>2450</v>
      </c>
      <c r="W27" s="744">
        <v>692</v>
      </c>
      <c r="X27" s="744">
        <v>654</v>
      </c>
      <c r="AV27" s="136"/>
      <c r="AW27" s="136"/>
      <c r="AX27" s="136"/>
      <c r="AY27" s="136"/>
      <c r="AZ27" s="136"/>
      <c r="BA27" s="136"/>
    </row>
    <row r="28" spans="1:53" x14ac:dyDescent="0.2">
      <c r="A28" s="440">
        <v>22</v>
      </c>
      <c r="B28" s="441">
        <v>6.545361726954492E-2</v>
      </c>
      <c r="C28" s="381">
        <v>5.7252497629182011E-2</v>
      </c>
      <c r="D28" s="442">
        <v>5.5625761091836499E-2</v>
      </c>
      <c r="E28" s="443">
        <v>8.597386995044301E-2</v>
      </c>
      <c r="F28" s="381">
        <v>8.537204344736575E-2</v>
      </c>
      <c r="G28" s="444">
        <v>8.6158192090395477E-2</v>
      </c>
      <c r="I28" s="440">
        <v>22</v>
      </c>
      <c r="J28" s="441">
        <v>6.481166050223866E-2</v>
      </c>
      <c r="K28" s="381">
        <v>5.8072375191649338E-2</v>
      </c>
      <c r="L28" s="442">
        <v>5.7176734075489101E-2</v>
      </c>
      <c r="M28" s="443">
        <v>8.134642356241234E-2</v>
      </c>
      <c r="N28" s="381">
        <v>9.269005847953217E-2</v>
      </c>
      <c r="O28" s="444">
        <v>9.1793570219966161E-2</v>
      </c>
      <c r="R28" s="420">
        <v>22</v>
      </c>
      <c r="S28" s="746">
        <v>5799</v>
      </c>
      <c r="T28" s="743">
        <v>2380</v>
      </c>
      <c r="U28" s="743">
        <v>2282</v>
      </c>
      <c r="V28" s="744">
        <v>2643</v>
      </c>
      <c r="W28" s="744">
        <v>732</v>
      </c>
      <c r="X28" s="744">
        <v>701</v>
      </c>
      <c r="AV28" s="136"/>
      <c r="AW28" s="136"/>
      <c r="AX28" s="136"/>
      <c r="AY28" s="136"/>
      <c r="AZ28" s="136"/>
      <c r="BA28" s="136"/>
    </row>
    <row r="29" spans="1:53" x14ac:dyDescent="0.2">
      <c r="A29" s="440">
        <v>23</v>
      </c>
      <c r="B29" s="441">
        <v>4.4134091793076625E-2</v>
      </c>
      <c r="C29" s="381">
        <v>3.881525262995391E-2</v>
      </c>
      <c r="D29" s="442">
        <v>3.7451462445143947E-2</v>
      </c>
      <c r="E29" s="443">
        <v>8.597386995044301E-2</v>
      </c>
      <c r="F29" s="381">
        <v>8.6996244036138468E-2</v>
      </c>
      <c r="G29" s="444">
        <v>8.8005215123859198E-2</v>
      </c>
      <c r="I29" s="440">
        <v>23</v>
      </c>
      <c r="J29" s="441">
        <v>4.8800369865680357E-2</v>
      </c>
      <c r="K29" s="381">
        <v>4.5575788125091887E-2</v>
      </c>
      <c r="L29" s="442">
        <v>4.4068243198735264E-2</v>
      </c>
      <c r="M29" s="443">
        <v>9.0229079008882662E-2</v>
      </c>
      <c r="N29" s="381">
        <v>0.10243664717348928</v>
      </c>
      <c r="O29" s="444">
        <v>0.10384940778341793</v>
      </c>
      <c r="R29" s="420">
        <v>23</v>
      </c>
      <c r="S29" s="746">
        <v>3813</v>
      </c>
      <c r="T29" s="743">
        <v>1574</v>
      </c>
      <c r="U29" s="743">
        <v>1491</v>
      </c>
      <c r="V29" s="744">
        <v>2541</v>
      </c>
      <c r="W29" s="744">
        <v>772</v>
      </c>
      <c r="X29" s="744">
        <v>751</v>
      </c>
      <c r="AV29" s="136"/>
      <c r="AW29" s="136"/>
      <c r="AX29" s="136"/>
      <c r="AY29" s="136"/>
      <c r="AZ29" s="136"/>
      <c r="BA29" s="136"/>
    </row>
    <row r="30" spans="1:53" x14ac:dyDescent="0.2">
      <c r="A30" s="440">
        <v>24</v>
      </c>
      <c r="B30" s="441">
        <v>2.8977051730844028E-2</v>
      </c>
      <c r="C30" s="381">
        <v>2.4810885914033038E-2</v>
      </c>
      <c r="D30" s="442">
        <v>2.3412908117547045E-2</v>
      </c>
      <c r="E30" s="443">
        <v>8.161886169094458E-2</v>
      </c>
      <c r="F30" s="381">
        <v>7.5626839914729474E-2</v>
      </c>
      <c r="G30" s="444">
        <v>9.1373315949587142E-2</v>
      </c>
      <c r="I30" s="440">
        <v>24</v>
      </c>
      <c r="J30" s="441">
        <v>3.2241580689118164E-2</v>
      </c>
      <c r="K30" s="381">
        <v>3.0243840967802912E-2</v>
      </c>
      <c r="L30" s="442">
        <v>2.8939683376150011E-2</v>
      </c>
      <c r="M30" s="443">
        <v>8.5374186355953535E-2</v>
      </c>
      <c r="N30" s="381">
        <v>9.2592592592592587E-2</v>
      </c>
      <c r="O30" s="444">
        <v>9.4120135363790186E-2</v>
      </c>
      <c r="R30" s="420">
        <v>24</v>
      </c>
      <c r="S30" s="746">
        <v>2480</v>
      </c>
      <c r="T30" s="743">
        <v>1023</v>
      </c>
      <c r="U30" s="743">
        <v>943</v>
      </c>
      <c r="V30" s="744">
        <v>2298</v>
      </c>
      <c r="W30" s="744">
        <v>698</v>
      </c>
      <c r="X30" s="744">
        <v>676</v>
      </c>
      <c r="AV30" s="136"/>
      <c r="AW30" s="136"/>
      <c r="AX30" s="136"/>
      <c r="AY30" s="136"/>
      <c r="AZ30" s="136"/>
      <c r="BA30" s="136"/>
    </row>
    <row r="31" spans="1:53" x14ac:dyDescent="0.2">
      <c r="A31" s="440">
        <v>25</v>
      </c>
      <c r="B31" s="441">
        <v>1.7138273045507586E-2</v>
      </c>
      <c r="C31" s="381">
        <v>1.4048474957545817E-2</v>
      </c>
      <c r="D31" s="442">
        <v>1.3349263607747628E-2</v>
      </c>
      <c r="E31" s="443">
        <v>7.2608499774740959E-2</v>
      </c>
      <c r="F31" s="381">
        <v>7.5626839914729474E-2</v>
      </c>
      <c r="G31" s="444">
        <v>7.5945241199478486E-2</v>
      </c>
      <c r="I31" s="440">
        <v>25</v>
      </c>
      <c r="J31" s="441">
        <v>1.9685614171695544E-2</v>
      </c>
      <c r="K31" s="381">
        <v>1.6697120534307858E-2</v>
      </c>
      <c r="L31" s="442">
        <v>1.6226423380102321E-2</v>
      </c>
      <c r="M31" s="443">
        <v>7.6167871399287948E-2</v>
      </c>
      <c r="N31" s="381">
        <v>8.3820662768031184E-2</v>
      </c>
      <c r="O31" s="444">
        <v>8.5765651438240276E-2</v>
      </c>
      <c r="R31" s="420">
        <v>25</v>
      </c>
      <c r="S31" s="746">
        <v>1534</v>
      </c>
      <c r="T31" s="743">
        <v>582</v>
      </c>
      <c r="U31" s="743">
        <v>547</v>
      </c>
      <c r="V31" s="744">
        <v>2075</v>
      </c>
      <c r="W31" s="744">
        <v>689</v>
      </c>
      <c r="X31" s="744">
        <v>668</v>
      </c>
      <c r="AV31" s="136"/>
      <c r="AW31" s="136"/>
      <c r="AX31" s="136"/>
      <c r="AY31" s="136"/>
      <c r="AZ31" s="136"/>
      <c r="BA31" s="136"/>
    </row>
    <row r="32" spans="1:53" x14ac:dyDescent="0.2">
      <c r="A32" s="440">
        <v>26</v>
      </c>
      <c r="B32" s="441">
        <v>1.1923862310385063E-2</v>
      </c>
      <c r="C32" s="381">
        <v>8.4026200295525214E-3</v>
      </c>
      <c r="D32" s="442">
        <v>7.9038669209383541E-3</v>
      </c>
      <c r="E32" s="443">
        <v>6.3297792461330535E-2</v>
      </c>
      <c r="F32" s="381">
        <v>6.3343822962135823E-2</v>
      </c>
      <c r="G32" s="444">
        <v>6.4211212516297259E-2</v>
      </c>
      <c r="I32" s="440">
        <v>26</v>
      </c>
      <c r="J32" s="441">
        <v>1.208146778275258E-2</v>
      </c>
      <c r="K32" s="381">
        <v>9.6402243084871778E-3</v>
      </c>
      <c r="L32" s="442">
        <v>8.9146520870386232E-3</v>
      </c>
      <c r="M32" s="443">
        <v>6.7932534973208183E-2</v>
      </c>
      <c r="N32" s="381">
        <v>7.3976608187134502E-2</v>
      </c>
      <c r="O32" s="444">
        <v>7.5296108291032143E-2</v>
      </c>
      <c r="R32" s="420">
        <v>26</v>
      </c>
      <c r="S32" s="746">
        <v>1008</v>
      </c>
      <c r="T32" s="743">
        <v>318</v>
      </c>
      <c r="U32" s="743">
        <v>296</v>
      </c>
      <c r="V32" s="744">
        <v>1760</v>
      </c>
      <c r="W32" s="744">
        <v>566</v>
      </c>
      <c r="X32" s="744">
        <v>554</v>
      </c>
      <c r="AV32" s="136"/>
      <c r="AW32" s="136"/>
      <c r="AX32" s="136"/>
      <c r="AY32" s="136"/>
      <c r="AZ32" s="136"/>
      <c r="BA32" s="136"/>
    </row>
    <row r="33" spans="1:53" x14ac:dyDescent="0.2">
      <c r="A33" s="440">
        <v>27</v>
      </c>
      <c r="B33" s="441">
        <v>7.6453714507973549E-3</v>
      </c>
      <c r="C33" s="381">
        <v>4.9621771828066074E-3</v>
      </c>
      <c r="D33" s="442">
        <v>4.6412241803184522E-3</v>
      </c>
      <c r="E33" s="443">
        <v>5.5563898483255741E-2</v>
      </c>
      <c r="F33" s="381">
        <v>5.9892396710993806E-2</v>
      </c>
      <c r="G33" s="444">
        <v>6.0843111690569315E-2</v>
      </c>
      <c r="I33" s="440">
        <v>27</v>
      </c>
      <c r="J33" s="441">
        <v>8.5409772240607352E-3</v>
      </c>
      <c r="K33" s="381">
        <v>6.531829542351879E-3</v>
      </c>
      <c r="L33" s="442">
        <v>6.2578222778473091E-3</v>
      </c>
      <c r="M33" s="443">
        <v>5.8654295680943644E-2</v>
      </c>
      <c r="N33" s="381">
        <v>6.5399610136452235E-2</v>
      </c>
      <c r="O33" s="444">
        <v>6.6730118443316416E-2</v>
      </c>
      <c r="R33" s="420">
        <v>27</v>
      </c>
      <c r="S33" s="746">
        <v>702</v>
      </c>
      <c r="T33" s="743">
        <v>209</v>
      </c>
      <c r="U33" s="743">
        <v>198</v>
      </c>
      <c r="V33" s="744">
        <v>1524</v>
      </c>
      <c r="W33" s="744">
        <v>470</v>
      </c>
      <c r="X33" s="744">
        <v>453</v>
      </c>
      <c r="AV33" s="136"/>
      <c r="AW33" s="136"/>
      <c r="AX33" s="136"/>
      <c r="AY33" s="136"/>
      <c r="AZ33" s="136"/>
      <c r="BA33" s="136"/>
    </row>
    <row r="34" spans="1:53" x14ac:dyDescent="0.2">
      <c r="A34" s="440">
        <v>28</v>
      </c>
      <c r="B34" s="441">
        <v>5.7492220925709839E-3</v>
      </c>
      <c r="C34" s="381">
        <v>3.99179586705776E-3</v>
      </c>
      <c r="D34" s="442">
        <v>3.8600280311559404E-3</v>
      </c>
      <c r="E34" s="443">
        <v>4.5952845772638536E-2</v>
      </c>
      <c r="F34" s="381">
        <v>4.994416810476094E-2</v>
      </c>
      <c r="G34" s="444">
        <v>5.171664493698392E-2</v>
      </c>
      <c r="I34" s="440">
        <v>28</v>
      </c>
      <c r="J34" s="441">
        <v>5.5358185711504772E-3</v>
      </c>
      <c r="K34" s="381">
        <v>3.5704534475878439E-3</v>
      </c>
      <c r="L34" s="442">
        <v>3.4472915706036055E-3</v>
      </c>
      <c r="M34" s="443">
        <v>5.3295932678821878E-2</v>
      </c>
      <c r="N34" s="381">
        <v>5.7407407407407407E-2</v>
      </c>
      <c r="O34" s="444">
        <v>5.8798646362098139E-2</v>
      </c>
      <c r="R34" s="420">
        <v>28</v>
      </c>
      <c r="S34" s="746">
        <v>463</v>
      </c>
      <c r="T34" s="743">
        <v>117</v>
      </c>
      <c r="U34" s="743">
        <v>107</v>
      </c>
      <c r="V34" s="744">
        <v>1143</v>
      </c>
      <c r="W34" s="744">
        <v>352</v>
      </c>
      <c r="X34" s="744">
        <v>345</v>
      </c>
      <c r="AV34" s="136"/>
      <c r="AW34" s="136"/>
      <c r="AX34" s="136"/>
      <c r="AY34" s="136"/>
      <c r="AZ34" s="136"/>
      <c r="BA34" s="136"/>
    </row>
    <row r="35" spans="1:53" x14ac:dyDescent="0.2">
      <c r="A35" s="440">
        <v>29</v>
      </c>
      <c r="B35" s="441">
        <v>3.9381563593932321E-3</v>
      </c>
      <c r="C35" s="381">
        <v>1.874600269060274E-3</v>
      </c>
      <c r="D35" s="442">
        <v>1.8151322289364244E-3</v>
      </c>
      <c r="E35" s="443">
        <v>3.791860639735696E-2</v>
      </c>
      <c r="F35" s="381">
        <v>3.7356613541772409E-2</v>
      </c>
      <c r="G35" s="444">
        <v>3.8787483702737942E-2</v>
      </c>
      <c r="I35" s="440">
        <v>29</v>
      </c>
      <c r="J35" s="441">
        <v>4.221822075141133E-3</v>
      </c>
      <c r="K35" s="381">
        <v>2.8563627580702748E-3</v>
      </c>
      <c r="L35" s="442">
        <v>2.722701622642338E-3</v>
      </c>
      <c r="M35" s="443">
        <v>4.4988671917143168E-2</v>
      </c>
      <c r="N35" s="381">
        <v>5.146198830409357E-2</v>
      </c>
      <c r="O35" s="444">
        <v>5.2453468697123522E-2</v>
      </c>
      <c r="R35" s="420">
        <v>29</v>
      </c>
      <c r="S35" s="746">
        <v>336</v>
      </c>
      <c r="T35" s="743">
        <v>84</v>
      </c>
      <c r="U35" s="743">
        <v>82</v>
      </c>
      <c r="V35" s="744">
        <v>987</v>
      </c>
      <c r="W35" s="744">
        <v>295</v>
      </c>
      <c r="X35" s="744">
        <v>292</v>
      </c>
      <c r="AV35" s="136"/>
      <c r="AW35" s="136"/>
      <c r="AX35" s="136"/>
      <c r="AY35" s="136"/>
      <c r="AZ35" s="136"/>
      <c r="BA35" s="136"/>
    </row>
    <row r="36" spans="1:53" x14ac:dyDescent="0.2">
      <c r="A36" s="446" t="s">
        <v>108</v>
      </c>
      <c r="B36" s="447">
        <v>1.7150427849085957E-2</v>
      </c>
      <c r="C36" s="387">
        <v>1.0299274419425269E-2</v>
      </c>
      <c r="D36" s="448">
        <v>1.0178526296440962E-2</v>
      </c>
      <c r="E36" s="449">
        <v>0.2811983781348551</v>
      </c>
      <c r="F36" s="387">
        <v>0.27215511115622781</v>
      </c>
      <c r="G36" s="450">
        <v>0.28455019556714473</v>
      </c>
      <c r="I36" s="446" t="s">
        <v>108</v>
      </c>
      <c r="J36" s="447">
        <v>1.891911621569009E-2</v>
      </c>
      <c r="K36" s="387">
        <v>1.2139541721798668E-2</v>
      </c>
      <c r="L36" s="448">
        <v>1.19227982346354E-2</v>
      </c>
      <c r="M36" s="449">
        <v>0.30632574531592766</v>
      </c>
      <c r="N36" s="387">
        <v>0.33859649122807017</v>
      </c>
      <c r="O36" s="450">
        <v>0.35035956006768187</v>
      </c>
      <c r="R36" s="420" t="s">
        <v>108</v>
      </c>
      <c r="S36" s="745">
        <v>1672</v>
      </c>
      <c r="T36" s="745">
        <v>346</v>
      </c>
      <c r="U36" s="745">
        <v>325</v>
      </c>
      <c r="V36" s="745">
        <v>7468</v>
      </c>
      <c r="W36" s="745">
        <v>2179</v>
      </c>
      <c r="X36" s="745">
        <v>2127</v>
      </c>
      <c r="AV36" s="136"/>
      <c r="AW36" s="136"/>
      <c r="AX36" s="136"/>
      <c r="AY36" s="136"/>
      <c r="AZ36" s="136"/>
      <c r="BA36" s="136"/>
    </row>
    <row r="37" spans="1:53" ht="13.5" thickBot="1" x14ac:dyDescent="0.25">
      <c r="A37" s="451" t="s">
        <v>36</v>
      </c>
      <c r="B37" s="452">
        <v>20.73</v>
      </c>
      <c r="C37" s="453">
        <v>20.010000000000002</v>
      </c>
      <c r="D37" s="454">
        <v>19.97</v>
      </c>
      <c r="E37" s="455">
        <v>26.82</v>
      </c>
      <c r="F37" s="453">
        <v>26.79</v>
      </c>
      <c r="G37" s="456">
        <v>27.04</v>
      </c>
      <c r="I37" s="451" t="s">
        <v>36</v>
      </c>
      <c r="J37" s="461">
        <v>20.87</v>
      </c>
      <c r="K37" s="462">
        <v>21.200491462415727</v>
      </c>
      <c r="L37" s="463">
        <v>21.485607008760951</v>
      </c>
      <c r="M37" s="464">
        <v>26.975869385406551</v>
      </c>
      <c r="N37" s="462">
        <v>29.568226120857698</v>
      </c>
      <c r="O37" s="465">
        <v>29.864213197969544</v>
      </c>
      <c r="R37" s="420" t="s">
        <v>36</v>
      </c>
      <c r="AV37" s="136"/>
      <c r="AW37" s="136"/>
      <c r="AX37" s="136"/>
      <c r="AY37" s="136"/>
      <c r="AZ37" s="136"/>
      <c r="BA37" s="136"/>
    </row>
    <row r="38" spans="1:53" ht="13.5" thickTop="1" x14ac:dyDescent="0.2">
      <c r="S38" s="745" t="e">
        <f>+'vš_druh studia '!#REF!</f>
        <v>#REF!</v>
      </c>
      <c r="T38" s="745" t="e">
        <f>+'vš_druh studia '!#REF!</f>
        <v>#REF!</v>
      </c>
      <c r="U38" s="745" t="e">
        <f>+'vš_druh studia '!#REF!</f>
        <v>#REF!</v>
      </c>
      <c r="V38" s="745" t="e">
        <f>+'vš_druh studia '!#REF!</f>
        <v>#REF!</v>
      </c>
      <c r="W38" s="745" t="e">
        <f>+'vš_druh studia '!#REF!</f>
        <v>#REF!</v>
      </c>
      <c r="X38" s="745" t="e">
        <f>+'vš_druh studia '!#REF!</f>
        <v>#REF!</v>
      </c>
      <c r="AV38" s="136"/>
      <c r="AW38" s="136"/>
      <c r="AX38" s="136"/>
      <c r="AY38" s="136"/>
      <c r="AZ38" s="136"/>
      <c r="BA38" s="136"/>
    </row>
    <row r="39" spans="1:53" ht="13.5" thickBot="1" x14ac:dyDescent="0.25">
      <c r="A39" s="785" t="s">
        <v>8</v>
      </c>
      <c r="B39" s="785"/>
      <c r="C39" s="785"/>
      <c r="D39" s="785"/>
      <c r="E39" s="785"/>
      <c r="F39" s="785"/>
      <c r="G39" s="785"/>
      <c r="I39" s="785" t="s">
        <v>9</v>
      </c>
      <c r="J39" s="785"/>
      <c r="K39" s="785"/>
      <c r="L39" s="785"/>
      <c r="M39" s="785"/>
      <c r="N39" s="785"/>
      <c r="O39" s="785"/>
      <c r="AV39" s="136"/>
      <c r="AW39" s="136"/>
      <c r="AX39" s="136"/>
      <c r="AY39" s="136"/>
      <c r="AZ39" s="136"/>
      <c r="BA39" s="136"/>
    </row>
    <row r="40" spans="1:53" ht="39" thickTop="1" x14ac:dyDescent="0.2">
      <c r="A40" s="422" t="s">
        <v>111</v>
      </c>
      <c r="B40" s="423" t="s">
        <v>102</v>
      </c>
      <c r="C40" s="424" t="s">
        <v>103</v>
      </c>
      <c r="D40" s="425" t="s">
        <v>104</v>
      </c>
      <c r="E40" s="426" t="s">
        <v>102</v>
      </c>
      <c r="F40" s="424" t="s">
        <v>103</v>
      </c>
      <c r="G40" s="427" t="s">
        <v>104</v>
      </c>
      <c r="I40" s="422" t="s">
        <v>112</v>
      </c>
      <c r="J40" s="423" t="s">
        <v>102</v>
      </c>
      <c r="K40" s="424" t="s">
        <v>103</v>
      </c>
      <c r="L40" s="425" t="s">
        <v>104</v>
      </c>
      <c r="M40" s="426" t="s">
        <v>102</v>
      </c>
      <c r="N40" s="424" t="s">
        <v>103</v>
      </c>
      <c r="O40" s="427" t="s">
        <v>104</v>
      </c>
      <c r="AV40" s="136"/>
      <c r="AW40" s="136"/>
      <c r="AX40" s="136"/>
      <c r="AY40" s="136"/>
      <c r="AZ40" s="136"/>
      <c r="BA40" s="136"/>
    </row>
    <row r="41" spans="1:53" ht="14.25" customHeight="1" thickBot="1" x14ac:dyDescent="0.25">
      <c r="A41" s="428"/>
      <c r="B41" s="429" t="s">
        <v>106</v>
      </c>
      <c r="C41" s="430"/>
      <c r="D41" s="431"/>
      <c r="E41" s="432" t="s">
        <v>107</v>
      </c>
      <c r="F41" s="430"/>
      <c r="G41" s="433"/>
      <c r="I41" s="428"/>
      <c r="J41" s="429" t="s">
        <v>106</v>
      </c>
      <c r="K41" s="430"/>
      <c r="L41" s="431"/>
      <c r="M41" s="432" t="s">
        <v>107</v>
      </c>
      <c r="N41" s="430"/>
      <c r="O41" s="433"/>
      <c r="AV41" s="136"/>
      <c r="AW41" s="136"/>
      <c r="AX41" s="136"/>
      <c r="AY41" s="136"/>
      <c r="AZ41" s="136"/>
      <c r="BA41" s="136"/>
    </row>
    <row r="42" spans="1:53" ht="13.5" thickTop="1" x14ac:dyDescent="0.2">
      <c r="A42" s="434">
        <v>18</v>
      </c>
      <c r="B42" s="435">
        <f>33.5651449005112%/100</f>
        <v>3.35651449005112E-3</v>
      </c>
      <c r="C42" s="436">
        <f>40%/100</f>
        <v>4.0000000000000001E-3</v>
      </c>
      <c r="D42" s="437">
        <v>4.0000000000000001E-3</v>
      </c>
      <c r="E42" s="438">
        <v>0</v>
      </c>
      <c r="F42" s="436">
        <f>0.0520639642989959/100</f>
        <v>5.2063964298995906E-4</v>
      </c>
      <c r="G42" s="439">
        <f>4.78850758180367%/100</f>
        <v>4.7885075818036702E-4</v>
      </c>
      <c r="I42" s="434">
        <v>18</v>
      </c>
      <c r="J42" s="435">
        <v>3.8465602874352745E-3</v>
      </c>
      <c r="K42" s="436">
        <v>4.20082661426926E-3</v>
      </c>
      <c r="L42" s="437">
        <v>4.1702309666381519E-3</v>
      </c>
      <c r="M42" s="438">
        <v>6.0986022003756742E-4</v>
      </c>
      <c r="N42" s="436">
        <v>9.1858996440463887E-4</v>
      </c>
      <c r="O42" s="439">
        <v>8.4879350066690922E-4</v>
      </c>
      <c r="AV42" s="136"/>
      <c r="AW42" s="136"/>
      <c r="AX42" s="136"/>
      <c r="AY42" s="136"/>
      <c r="AZ42" s="136"/>
      <c r="BA42" s="136"/>
    </row>
    <row r="43" spans="1:53" ht="12.75" customHeight="1" x14ac:dyDescent="0.2">
      <c r="A43" s="440">
        <v>19</v>
      </c>
      <c r="B43" s="441">
        <f>4565.07908650155%/100</f>
        <v>0.45650790865015495</v>
      </c>
      <c r="C43" s="381">
        <f>51.0873001932197/100</f>
        <v>0.51087300193219698</v>
      </c>
      <c r="D43" s="442">
        <v>0.52200000000000002</v>
      </c>
      <c r="E43" s="443">
        <v>5.2999999999999999E-2</v>
      </c>
      <c r="F43" s="381">
        <f>382.298252138341%/100</f>
        <v>3.8229825213834105E-2</v>
      </c>
      <c r="G43" s="444">
        <f>320.830007980846%/100</f>
        <v>3.2083000798084599E-2</v>
      </c>
      <c r="I43" s="440">
        <v>19</v>
      </c>
      <c r="J43" s="441">
        <v>0.46011835570115189</v>
      </c>
      <c r="K43" s="381">
        <v>0.52373128260722268</v>
      </c>
      <c r="L43" s="442">
        <v>0.53836968919304251</v>
      </c>
      <c r="M43" s="466">
        <v>4.9471861049447466E-2</v>
      </c>
      <c r="N43" s="381">
        <v>4.1279136525433462E-2</v>
      </c>
      <c r="O43" s="444">
        <v>3.6134351885534134E-2</v>
      </c>
      <c r="R43" s="419" t="s">
        <v>109</v>
      </c>
      <c r="S43" s="742" t="s">
        <v>113</v>
      </c>
      <c r="T43" s="742" t="s">
        <v>114</v>
      </c>
      <c r="U43" s="742" t="s">
        <v>115</v>
      </c>
      <c r="V43" s="742" t="s">
        <v>116</v>
      </c>
      <c r="W43" s="742" t="s">
        <v>114</v>
      </c>
      <c r="X43" s="742" t="s">
        <v>117</v>
      </c>
      <c r="AV43" s="136"/>
      <c r="AW43" s="136"/>
      <c r="AX43" s="136"/>
      <c r="AY43" s="136"/>
      <c r="AZ43" s="136"/>
      <c r="BA43" s="136"/>
    </row>
    <row r="44" spans="1:53" x14ac:dyDescent="0.2">
      <c r="A44" s="440">
        <v>20</v>
      </c>
      <c r="B44" s="441">
        <f>2131.49639119847%/100</f>
        <v>0.21314963911984702</v>
      </c>
      <c r="C44" s="381">
        <f>2040.40049183207%/100</f>
        <v>0.20404004918320698</v>
      </c>
      <c r="D44" s="442">
        <v>0.20399999999999999</v>
      </c>
      <c r="E44" s="443">
        <v>5.7000000000000002E-2</v>
      </c>
      <c r="F44" s="381">
        <f>481.219784306434%/100</f>
        <v>4.8121978430643406E-2</v>
      </c>
      <c r="G44" s="444">
        <f>453.312051077414%/100</f>
        <v>4.5331205107741405E-2</v>
      </c>
      <c r="I44" s="440">
        <v>20</v>
      </c>
      <c r="J44" s="441">
        <v>0.22379794991017646</v>
      </c>
      <c r="K44" s="381">
        <v>0.21402195270682295</v>
      </c>
      <c r="L44" s="442">
        <v>0.21328771029369833</v>
      </c>
      <c r="M44" s="466">
        <v>5.4472714853755516E-2</v>
      </c>
      <c r="N44" s="381">
        <v>4.5642438856355494E-2</v>
      </c>
      <c r="O44" s="444">
        <v>4.2985327998059902E-2</v>
      </c>
      <c r="R44" s="460"/>
      <c r="S44" s="783" t="s">
        <v>106</v>
      </c>
      <c r="T44" s="783"/>
      <c r="U44" s="783"/>
      <c r="V44" s="783" t="s">
        <v>107</v>
      </c>
      <c r="W44" s="783"/>
      <c r="X44" s="783"/>
      <c r="AV44" s="136"/>
      <c r="AW44" s="136"/>
      <c r="AX44" s="136"/>
      <c r="AY44" s="136"/>
      <c r="AZ44" s="136"/>
      <c r="BA44" s="136"/>
    </row>
    <row r="45" spans="1:53" x14ac:dyDescent="0.2">
      <c r="A45" s="440">
        <v>21</v>
      </c>
      <c r="B45" s="441">
        <f>1039.53228177171%/100</f>
        <v>0.10395322817717099</v>
      </c>
      <c r="C45" s="381">
        <f>930.08958369928%/100</f>
        <v>9.3008958369927994E-2</v>
      </c>
      <c r="D45" s="442">
        <v>9.0999999999999998E-2</v>
      </c>
      <c r="E45" s="443">
        <v>6.0999999999999999E-2</v>
      </c>
      <c r="F45" s="381">
        <f>592.785422089996%/100</f>
        <v>5.9278542208999606E-2</v>
      </c>
      <c r="G45" s="444">
        <f>587.390263367917%/100</f>
        <v>5.8739026336791698E-2</v>
      </c>
      <c r="I45" s="440">
        <v>21</v>
      </c>
      <c r="J45" s="441">
        <v>0.10075029060551621</v>
      </c>
      <c r="K45" s="381">
        <v>8.9640219527068229E-2</v>
      </c>
      <c r="L45" s="442">
        <v>8.7004562303963501E-2</v>
      </c>
      <c r="M45" s="466">
        <v>5.4155587539335984E-2</v>
      </c>
      <c r="N45" s="381">
        <v>5.080950740613159E-2</v>
      </c>
      <c r="O45" s="444">
        <v>5.0018188432157148E-2</v>
      </c>
      <c r="R45" s="420">
        <v>18</v>
      </c>
      <c r="S45" s="746">
        <v>7634</v>
      </c>
      <c r="T45" s="746">
        <v>5655</v>
      </c>
      <c r="U45" s="743">
        <v>5530</v>
      </c>
      <c r="V45" s="744">
        <v>191</v>
      </c>
      <c r="W45" s="744">
        <v>73</v>
      </c>
      <c r="X45" s="744">
        <v>43</v>
      </c>
      <c r="AV45" s="136"/>
      <c r="AW45" s="136"/>
      <c r="AX45" s="136"/>
      <c r="AY45" s="136"/>
      <c r="AZ45" s="136"/>
      <c r="BA45" s="136"/>
    </row>
    <row r="46" spans="1:53" x14ac:dyDescent="0.2">
      <c r="A46" s="440">
        <v>22</v>
      </c>
      <c r="B46" s="441">
        <f>607.572998705658%/100</f>
        <v>6.0757299870565801E-2</v>
      </c>
      <c r="C46" s="381">
        <f>509.221851396452%/100</f>
        <v>5.09221851396452E-2</v>
      </c>
      <c r="D46" s="442">
        <v>4.9000000000000002E-2</v>
      </c>
      <c r="E46" s="443">
        <v>7.2999999999999995E-2</v>
      </c>
      <c r="F46" s="381">
        <f>701.375976199331%/100</f>
        <v>7.0137597619933101E-2</v>
      </c>
      <c r="G46" s="444">
        <f>695.929768555467%/100</f>
        <v>6.9592976855546704E-2</v>
      </c>
      <c r="I46" s="440">
        <v>22</v>
      </c>
      <c r="J46" s="441">
        <v>6.8931628447638171E-2</v>
      </c>
      <c r="K46" s="381">
        <v>5.9336675926553291E-2</v>
      </c>
      <c r="L46" s="442">
        <v>5.6333761049329911E-2</v>
      </c>
      <c r="M46" s="466">
        <v>6.1571487814992804E-2</v>
      </c>
      <c r="N46" s="381">
        <v>5.8847169594672177E-2</v>
      </c>
      <c r="O46" s="444">
        <v>5.7839214259730813E-2</v>
      </c>
      <c r="R46" s="420">
        <v>19</v>
      </c>
      <c r="S46" s="746">
        <v>37325</v>
      </c>
      <c r="T46" s="746">
        <v>22106</v>
      </c>
      <c r="U46" s="743">
        <v>21496</v>
      </c>
      <c r="V46" s="744">
        <v>1444</v>
      </c>
      <c r="W46" s="744">
        <v>494</v>
      </c>
      <c r="X46" s="744">
        <v>362</v>
      </c>
      <c r="AV46" s="136"/>
      <c r="AW46" s="136"/>
      <c r="AX46" s="136"/>
      <c r="AY46" s="136"/>
      <c r="AZ46" s="136"/>
      <c r="BA46" s="136"/>
    </row>
    <row r="47" spans="1:53" x14ac:dyDescent="0.2">
      <c r="A47" s="440">
        <v>23</v>
      </c>
      <c r="B47" s="441">
        <f>477.151569664129%/100</f>
        <v>4.7715156966412903E-2</v>
      </c>
      <c r="C47" s="381">
        <f>439.311435095732%/100</f>
        <v>4.3931143509573195E-2</v>
      </c>
      <c r="D47" s="442">
        <v>4.2000000000000003E-2</v>
      </c>
      <c r="E47" s="443">
        <v>8.1000000000000003E-2</v>
      </c>
      <c r="F47" s="381">
        <f>804.016362960208%/100</f>
        <v>8.0401636296020804E-2</v>
      </c>
      <c r="G47" s="444">
        <f>803.67118914605%/100</f>
        <v>8.0367118914605004E-2</v>
      </c>
      <c r="I47" s="440">
        <v>23</v>
      </c>
      <c r="J47" s="441">
        <v>4.1530170136320405E-2</v>
      </c>
      <c r="K47" s="381">
        <v>3.5588454502337559E-2</v>
      </c>
      <c r="L47" s="442">
        <v>3.3272740233818078E-2</v>
      </c>
      <c r="M47" s="466">
        <v>6.566974849364525E-2</v>
      </c>
      <c r="N47" s="381">
        <v>6.4760592490527041E-2</v>
      </c>
      <c r="O47" s="444">
        <v>6.4811446586637567E-2</v>
      </c>
      <c r="R47" s="420">
        <v>20</v>
      </c>
      <c r="S47" s="746">
        <v>13058</v>
      </c>
      <c r="T47" s="746">
        <v>6499</v>
      </c>
      <c r="U47" s="743">
        <v>6209</v>
      </c>
      <c r="V47" s="744">
        <v>1518</v>
      </c>
      <c r="W47" s="744">
        <v>504</v>
      </c>
      <c r="X47" s="744">
        <v>418</v>
      </c>
      <c r="AV47" s="136"/>
      <c r="AW47" s="136"/>
      <c r="AX47" s="136"/>
      <c r="AY47" s="136"/>
      <c r="AZ47" s="136"/>
      <c r="BA47" s="136"/>
    </row>
    <row r="48" spans="1:53" x14ac:dyDescent="0.2">
      <c r="A48" s="440">
        <v>24</v>
      </c>
      <c r="B48" s="441">
        <f>374.70109470636%/100</f>
        <v>3.7470109470635997E-2</v>
      </c>
      <c r="C48" s="381">
        <f>353.240822062182%/100</f>
        <v>3.5324082206218202E-2</v>
      </c>
      <c r="D48" s="442">
        <v>3.3000000000000002E-2</v>
      </c>
      <c r="E48" s="443">
        <v>8.4000000000000005E-2</v>
      </c>
      <c r="F48" s="381">
        <f>876.162142060245%/100</f>
        <v>8.7616214206024487E-2</v>
      </c>
      <c r="G48" s="444">
        <f>883.479648842777%/100</f>
        <v>8.8347964884277708E-2</v>
      </c>
      <c r="I48" s="440">
        <v>24</v>
      </c>
      <c r="J48" s="441">
        <v>2.8976011835570116E-2</v>
      </c>
      <c r="K48" s="381">
        <v>2.5086387966664406E-2</v>
      </c>
      <c r="L48" s="442">
        <v>2.3257057313943542E-2</v>
      </c>
      <c r="M48" s="466">
        <v>7.1280462517990875E-2</v>
      </c>
      <c r="N48" s="381">
        <v>7.0846251004707775E-2</v>
      </c>
      <c r="O48" s="444">
        <v>7.0449860555353461E-2</v>
      </c>
      <c r="R48" s="420">
        <v>21</v>
      </c>
      <c r="S48" s="746">
        <v>7508</v>
      </c>
      <c r="T48" s="746">
        <v>3573</v>
      </c>
      <c r="U48" s="743">
        <v>3350</v>
      </c>
      <c r="V48" s="744">
        <v>1921</v>
      </c>
      <c r="W48" s="744">
        <v>692</v>
      </c>
      <c r="X48" s="744">
        <v>635</v>
      </c>
      <c r="AV48" s="136"/>
      <c r="AW48" s="136"/>
      <c r="AX48" s="136"/>
      <c r="AY48" s="136"/>
      <c r="AZ48" s="136"/>
      <c r="BA48" s="136"/>
    </row>
    <row r="49" spans="1:53" x14ac:dyDescent="0.2">
      <c r="A49" s="440">
        <v>25</v>
      </c>
      <c r="B49" s="441">
        <f>216.528091613101%/100</f>
        <v>2.1652809161310099E-2</v>
      </c>
      <c r="C49" s="381">
        <f>196.908484103285%/100</f>
        <v>1.9690848410328497E-2</v>
      </c>
      <c r="D49" s="442">
        <v>1.7999999999999999E-2</v>
      </c>
      <c r="E49" s="443">
        <v>7.4999999999999997E-2</v>
      </c>
      <c r="F49" s="381">
        <f>797.322424693195%/100</f>
        <v>7.9732242469319495E-2</v>
      </c>
      <c r="G49" s="444">
        <f>803.67118914605%/100</f>
        <v>8.0367118914605004E-2</v>
      </c>
      <c r="I49" s="440">
        <v>25</v>
      </c>
      <c r="J49" s="441">
        <v>1.84296734650745E-2</v>
      </c>
      <c r="K49" s="381">
        <v>1.4990853038823769E-2</v>
      </c>
      <c r="L49" s="442">
        <v>1.3722554890219561E-2</v>
      </c>
      <c r="M49" s="466">
        <v>6.7816456468177494E-2</v>
      </c>
      <c r="N49" s="381">
        <v>6.929613043977495E-2</v>
      </c>
      <c r="O49" s="444">
        <v>7.014672001940099E-2</v>
      </c>
      <c r="R49" s="420">
        <v>22</v>
      </c>
      <c r="S49" s="746">
        <v>5385</v>
      </c>
      <c r="T49" s="746">
        <v>2596</v>
      </c>
      <c r="U49" s="743">
        <v>2421</v>
      </c>
      <c r="V49" s="744">
        <v>2290</v>
      </c>
      <c r="W49" s="744">
        <v>841</v>
      </c>
      <c r="X49" s="744">
        <v>793</v>
      </c>
      <c r="AV49" s="136"/>
      <c r="AW49" s="136"/>
      <c r="AX49" s="136"/>
      <c r="AY49" s="136"/>
      <c r="AZ49" s="136"/>
      <c r="BA49" s="136"/>
    </row>
    <row r="50" spans="1:53" x14ac:dyDescent="0.2">
      <c r="A50" s="440">
        <v>26</v>
      </c>
      <c r="B50" s="441">
        <f>129.105148849352%/100</f>
        <v>1.2910514884935198E-2</v>
      </c>
      <c r="C50" s="381">
        <f>103.109081327947%/100</f>
        <v>1.0310908132794701E-2</v>
      </c>
      <c r="D50" s="442">
        <v>0.01</v>
      </c>
      <c r="E50" s="443">
        <v>6.8000000000000005E-2</v>
      </c>
      <c r="F50" s="381">
        <f>713.276310896244%/100</f>
        <v>7.1327631089624394E-2</v>
      </c>
      <c r="G50" s="444">
        <f>725.458898643256%/100</f>
        <v>7.2545889864325599E-2</v>
      </c>
      <c r="I50" s="440">
        <v>26</v>
      </c>
      <c r="J50" s="441">
        <v>1.0504068477227095E-2</v>
      </c>
      <c r="K50" s="381">
        <v>7.5547123788874578E-3</v>
      </c>
      <c r="L50" s="442">
        <v>6.665240946678073E-3</v>
      </c>
      <c r="M50" s="466">
        <v>6.4791549776791163E-2</v>
      </c>
      <c r="N50" s="381">
        <v>6.9812837294752558E-2</v>
      </c>
      <c r="O50" s="444">
        <v>7.0389232448162961E-2</v>
      </c>
      <c r="R50" s="420">
        <v>23</v>
      </c>
      <c r="S50" s="746">
        <v>3631</v>
      </c>
      <c r="T50" s="746">
        <v>1760</v>
      </c>
      <c r="U50" s="743">
        <v>1630</v>
      </c>
      <c r="V50" s="744">
        <v>2274</v>
      </c>
      <c r="W50" s="744">
        <v>857</v>
      </c>
      <c r="X50" s="744">
        <v>810</v>
      </c>
      <c r="AV50" s="136"/>
      <c r="AW50" s="136"/>
      <c r="AX50" s="136"/>
      <c r="AY50" s="136"/>
      <c r="AZ50" s="136"/>
      <c r="BA50" s="136"/>
    </row>
    <row r="51" spans="1:53" x14ac:dyDescent="0.2">
      <c r="A51" s="440">
        <v>27</v>
      </c>
      <c r="B51" s="441">
        <f>88.5198429238971%/100</f>
        <v>8.8519842923897099E-3</v>
      </c>
      <c r="C51" s="381">
        <f>65.3434041805726%/100</f>
        <v>6.5343404180572603E-3</v>
      </c>
      <c r="D51" s="442">
        <v>6.0000000000000001E-3</v>
      </c>
      <c r="E51" s="443">
        <v>5.8000000000000003E-2</v>
      </c>
      <c r="F51" s="381">
        <f>585.347712904425%/100</f>
        <v>5.8534771290442496E-2</v>
      </c>
      <c r="G51" s="444">
        <f>592.976855546688%/100</f>
        <v>5.92976855546688E-2</v>
      </c>
      <c r="I51" s="440">
        <v>27</v>
      </c>
      <c r="J51" s="441">
        <v>7.1119095424284047E-3</v>
      </c>
      <c r="K51" s="381">
        <v>4.6242970390947893E-3</v>
      </c>
      <c r="L51" s="442">
        <v>4.1880524664955803E-3</v>
      </c>
      <c r="M51" s="466">
        <v>5.7448832727538847E-2</v>
      </c>
      <c r="N51" s="381">
        <v>5.8330462739694576E-2</v>
      </c>
      <c r="O51" s="444">
        <v>5.9597429368255128E-2</v>
      </c>
      <c r="R51" s="420">
        <v>24</v>
      </c>
      <c r="S51" s="746">
        <v>2384</v>
      </c>
      <c r="T51" s="746">
        <v>1125</v>
      </c>
      <c r="U51" s="743">
        <v>1019</v>
      </c>
      <c r="V51" s="744">
        <v>2174</v>
      </c>
      <c r="W51" s="744">
        <v>890</v>
      </c>
      <c r="X51" s="744">
        <v>841</v>
      </c>
      <c r="AV51" s="136"/>
      <c r="AW51" s="136"/>
      <c r="AX51" s="136"/>
      <c r="AY51" s="136"/>
      <c r="AZ51" s="136"/>
      <c r="BA51" s="136"/>
    </row>
    <row r="52" spans="1:53" x14ac:dyDescent="0.2">
      <c r="A52" s="440">
        <v>28</v>
      </c>
      <c r="B52" s="441">
        <f>65.5946295768159%/100</f>
        <v>6.5594629576815897E-3</v>
      </c>
      <c r="C52" s="381">
        <f>42.5083435798349%/100</f>
        <v>4.2508343579834903E-3</v>
      </c>
      <c r="D52" s="442">
        <v>4.0000000000000001E-3</v>
      </c>
      <c r="E52" s="443">
        <v>5.0999999999999997E-2</v>
      </c>
      <c r="F52" s="381">
        <f>558.57195983637%/100</f>
        <v>5.585719598363699E-2</v>
      </c>
      <c r="G52" s="444">
        <f>569.832402234637%/100</f>
        <v>5.6983240223463703E-2</v>
      </c>
      <c r="I52" s="440">
        <v>28</v>
      </c>
      <c r="J52" s="441">
        <v>5.9917573708126379E-3</v>
      </c>
      <c r="K52" s="381">
        <v>3.9467443593739415E-3</v>
      </c>
      <c r="L52" s="442">
        <v>3.6534074707727402E-3</v>
      </c>
      <c r="M52" s="466">
        <v>5.1886907520796235E-2</v>
      </c>
      <c r="N52" s="381">
        <v>5.3507865426570218E-2</v>
      </c>
      <c r="O52" s="444">
        <v>5.4201527828301198E-2</v>
      </c>
      <c r="R52" s="420">
        <v>25</v>
      </c>
      <c r="S52" s="746">
        <v>1410</v>
      </c>
      <c r="T52" s="746">
        <v>637</v>
      </c>
      <c r="U52" s="743">
        <v>581</v>
      </c>
      <c r="V52" s="744">
        <v>1934</v>
      </c>
      <c r="W52" s="744">
        <v>745</v>
      </c>
      <c r="X52" s="744">
        <v>699</v>
      </c>
      <c r="AV52" s="136"/>
      <c r="AW52" s="136"/>
      <c r="AX52" s="136"/>
      <c r="AY52" s="136"/>
      <c r="AZ52" s="136"/>
      <c r="BA52" s="136"/>
    </row>
    <row r="53" spans="1:53" x14ac:dyDescent="0.2">
      <c r="A53" s="440">
        <v>29</v>
      </c>
      <c r="B53" s="441">
        <f>49.0314371585898%/100</f>
        <v>4.9031437158589802E-3</v>
      </c>
      <c r="C53" s="381">
        <f>30.2125417178992%/100</f>
        <v>3.0212541717899201E-3</v>
      </c>
      <c r="D53" s="442">
        <v>3.0000000000000001E-3</v>
      </c>
      <c r="E53" s="443">
        <v>4.5999999999999999E-2</v>
      </c>
      <c r="F53" s="381">
        <v>4.8000000000000001E-2</v>
      </c>
      <c r="G53" s="444">
        <f>486.83160415004%/100</f>
        <v>4.8683160415004E-2</v>
      </c>
      <c r="I53" s="440">
        <v>29</v>
      </c>
      <c r="J53" s="441">
        <v>5.3788439184191059E-3</v>
      </c>
      <c r="K53" s="381">
        <v>2.8287824378345418E-3</v>
      </c>
      <c r="L53" s="442">
        <v>2.6732249786142002E-3</v>
      </c>
      <c r="M53" s="466">
        <v>4.4836923377161948E-2</v>
      </c>
      <c r="N53" s="381">
        <v>4.7249971294063615E-2</v>
      </c>
      <c r="O53" s="444">
        <v>4.8017460894870856E-2</v>
      </c>
      <c r="R53" s="420">
        <v>26</v>
      </c>
      <c r="S53" s="746">
        <v>981</v>
      </c>
      <c r="T53" s="746">
        <v>381</v>
      </c>
      <c r="U53" s="743">
        <v>344</v>
      </c>
      <c r="V53" s="744">
        <v>1686</v>
      </c>
      <c r="W53" s="744">
        <v>624</v>
      </c>
      <c r="X53" s="744">
        <v>591</v>
      </c>
      <c r="AV53" s="136"/>
      <c r="AW53" s="136"/>
      <c r="AX53" s="136"/>
      <c r="AY53" s="136"/>
      <c r="AZ53" s="136"/>
      <c r="BA53" s="136"/>
    </row>
    <row r="54" spans="1:53" x14ac:dyDescent="0.2">
      <c r="A54" s="446" t="s">
        <v>108</v>
      </c>
      <c r="B54" s="447">
        <v>1.8679999999999999E-2</v>
      </c>
      <c r="C54" s="387">
        <v>1.4E-2</v>
      </c>
      <c r="D54" s="448">
        <v>1.4E-2</v>
      </c>
      <c r="E54" s="449">
        <v>0.29299999999999998</v>
      </c>
      <c r="F54" s="387">
        <f>30.2%</f>
        <v>0.30199999999999999</v>
      </c>
      <c r="G54" s="450">
        <v>0.307</v>
      </c>
      <c r="I54" s="446" t="s">
        <v>108</v>
      </c>
      <c r="J54" s="447">
        <v>2.4E-2</v>
      </c>
      <c r="K54" s="387">
        <v>1.4E-2</v>
      </c>
      <c r="L54" s="448">
        <v>1.2999999999999999E-2</v>
      </c>
      <c r="M54" s="467">
        <v>0.35599999999999998</v>
      </c>
      <c r="N54" s="387">
        <v>0.36899999999999999</v>
      </c>
      <c r="O54" s="450">
        <v>0.374</v>
      </c>
      <c r="R54" s="420">
        <v>27</v>
      </c>
      <c r="S54" s="746">
        <v>629</v>
      </c>
      <c r="T54" s="746">
        <v>225</v>
      </c>
      <c r="U54" s="743">
        <v>202</v>
      </c>
      <c r="V54" s="744">
        <v>1480</v>
      </c>
      <c r="W54" s="744">
        <v>590</v>
      </c>
      <c r="X54" s="744">
        <v>560</v>
      </c>
      <c r="AV54" s="136"/>
      <c r="AW54" s="136"/>
      <c r="AX54" s="136"/>
      <c r="AY54" s="136"/>
      <c r="AZ54" s="136"/>
      <c r="BA54" s="136"/>
    </row>
    <row r="55" spans="1:53" ht="13.5" thickBot="1" x14ac:dyDescent="0.25">
      <c r="A55" s="451" t="s">
        <v>36</v>
      </c>
      <c r="B55" s="452">
        <v>20.420000000000002</v>
      </c>
      <c r="C55" s="453">
        <v>20.5</v>
      </c>
      <c r="D55" s="454">
        <v>20.3</v>
      </c>
      <c r="E55" s="455">
        <v>25.9</v>
      </c>
      <c r="F55" s="453">
        <v>27.68</v>
      </c>
      <c r="G55" s="456">
        <v>27.81</v>
      </c>
      <c r="I55" s="451" t="s">
        <v>36</v>
      </c>
      <c r="J55" s="461">
        <v>20.69</v>
      </c>
      <c r="K55" s="453">
        <v>20.309999999999999</v>
      </c>
      <c r="L55" s="454">
        <v>20.239999999999998</v>
      </c>
      <c r="M55" s="455">
        <v>28.37</v>
      </c>
      <c r="N55" s="453">
        <v>28.64</v>
      </c>
      <c r="O55" s="456">
        <v>28.75</v>
      </c>
      <c r="R55" s="420">
        <v>28</v>
      </c>
      <c r="S55" s="746">
        <v>473</v>
      </c>
      <c r="T55" s="746">
        <v>181</v>
      </c>
      <c r="U55" s="743">
        <v>168</v>
      </c>
      <c r="V55" s="744">
        <v>1224</v>
      </c>
      <c r="W55" s="744">
        <v>492</v>
      </c>
      <c r="X55" s="744">
        <v>476</v>
      </c>
      <c r="AV55" s="136"/>
      <c r="AW55" s="136"/>
      <c r="AX55" s="136"/>
      <c r="AY55" s="136"/>
      <c r="AZ55" s="136"/>
      <c r="BA55" s="136"/>
    </row>
    <row r="56" spans="1:53" ht="13.5" thickTop="1" x14ac:dyDescent="0.2">
      <c r="R56" s="420">
        <v>29</v>
      </c>
      <c r="S56" s="746">
        <v>324</v>
      </c>
      <c r="T56" s="746">
        <v>85</v>
      </c>
      <c r="U56" s="743">
        <v>79</v>
      </c>
      <c r="V56" s="744">
        <v>1010</v>
      </c>
      <c r="W56" s="744">
        <v>368</v>
      </c>
      <c r="X56" s="744">
        <v>357</v>
      </c>
      <c r="AV56" s="136"/>
      <c r="AW56" s="136"/>
      <c r="AX56" s="136"/>
      <c r="AY56" s="136"/>
      <c r="AZ56" s="136"/>
      <c r="BA56" s="136"/>
    </row>
    <row r="57" spans="1:53" ht="13.5" thickBot="1" x14ac:dyDescent="0.25">
      <c r="A57" s="785" t="s">
        <v>10</v>
      </c>
      <c r="B57" s="785"/>
      <c r="C57" s="785"/>
      <c r="D57" s="785"/>
      <c r="E57" s="785"/>
      <c r="F57" s="785"/>
      <c r="G57" s="785"/>
      <c r="I57" s="785" t="s">
        <v>11</v>
      </c>
      <c r="J57" s="785"/>
      <c r="K57" s="785"/>
      <c r="L57" s="785"/>
      <c r="M57" s="785"/>
      <c r="N57" s="785"/>
      <c r="O57" s="785"/>
    </row>
    <row r="58" spans="1:53" ht="39" thickTop="1" x14ac:dyDescent="0.2">
      <c r="A58" s="422" t="s">
        <v>118</v>
      </c>
      <c r="B58" s="423" t="s">
        <v>102</v>
      </c>
      <c r="C58" s="424" t="s">
        <v>103</v>
      </c>
      <c r="D58" s="425" t="s">
        <v>104</v>
      </c>
      <c r="E58" s="426" t="s">
        <v>102</v>
      </c>
      <c r="F58" s="424" t="s">
        <v>103</v>
      </c>
      <c r="G58" s="427" t="s">
        <v>104</v>
      </c>
      <c r="I58" s="422" t="s">
        <v>119</v>
      </c>
      <c r="J58" s="423" t="s">
        <v>102</v>
      </c>
      <c r="K58" s="424" t="s">
        <v>103</v>
      </c>
      <c r="L58" s="425" t="s">
        <v>104</v>
      </c>
      <c r="M58" s="426" t="s">
        <v>102</v>
      </c>
      <c r="N58" s="424" t="s">
        <v>103</v>
      </c>
      <c r="O58" s="427" t="s">
        <v>104</v>
      </c>
    </row>
    <row r="59" spans="1:53" ht="13.5" thickBot="1" x14ac:dyDescent="0.25">
      <c r="A59" s="428"/>
      <c r="B59" s="429" t="s">
        <v>106</v>
      </c>
      <c r="C59" s="430"/>
      <c r="D59" s="431"/>
      <c r="E59" s="432" t="s">
        <v>107</v>
      </c>
      <c r="F59" s="430"/>
      <c r="G59" s="433"/>
      <c r="I59" s="428"/>
      <c r="J59" s="429" t="s">
        <v>106</v>
      </c>
      <c r="K59" s="430"/>
      <c r="L59" s="431"/>
      <c r="M59" s="432" t="s">
        <v>107</v>
      </c>
      <c r="N59" s="430"/>
      <c r="O59" s="433"/>
      <c r="P59" s="468"/>
    </row>
    <row r="60" spans="1:53" ht="13.5" thickTop="1" x14ac:dyDescent="0.2">
      <c r="A60" s="434">
        <v>18</v>
      </c>
      <c r="B60" s="435">
        <v>3.3312468835867133E-3</v>
      </c>
      <c r="C60" s="436">
        <v>4.0000000000000001E-3</v>
      </c>
      <c r="D60" s="469">
        <v>3.9402985074626865E-3</v>
      </c>
      <c r="E60" s="438">
        <v>3.0496387351036875E-4</v>
      </c>
      <c r="F60" s="436">
        <v>4.1681863179284114E-4</v>
      </c>
      <c r="G60" s="439">
        <v>3.8785460992907798E-4</v>
      </c>
      <c r="I60" s="434">
        <v>18</v>
      </c>
      <c r="J60" s="435">
        <v>5.0254893647822809E-3</v>
      </c>
      <c r="K60" s="436">
        <v>5.8701657458563542E-3</v>
      </c>
      <c r="L60" s="437">
        <v>6.0122757169991988E-3</v>
      </c>
      <c r="M60" s="438">
        <v>3.773268489015596E-4</v>
      </c>
      <c r="N60" s="436">
        <v>3.3658700774150119E-4</v>
      </c>
      <c r="O60" s="439">
        <v>3.1336735607485005E-4</v>
      </c>
      <c r="P60" s="468"/>
      <c r="T60" s="496"/>
      <c r="U60" s="496"/>
      <c r="X60" s="747"/>
    </row>
    <row r="61" spans="1:53" x14ac:dyDescent="0.2">
      <c r="A61" s="440">
        <v>19</v>
      </c>
      <c r="B61" s="441">
        <v>0.47048027244082796</v>
      </c>
      <c r="C61" s="381">
        <v>0.52900000000000003</v>
      </c>
      <c r="D61" s="470">
        <v>0.54200426439232408</v>
      </c>
      <c r="E61" s="466">
        <v>5.4565074598855207E-2</v>
      </c>
      <c r="F61" s="381">
        <v>3.5481686031365603E-2</v>
      </c>
      <c r="G61" s="444">
        <v>2.9753989361702128E-2</v>
      </c>
      <c r="I61" s="440">
        <v>19</v>
      </c>
      <c r="J61" s="441">
        <v>0.47274757773480724</v>
      </c>
      <c r="K61" s="381">
        <v>0.52667847705981263</v>
      </c>
      <c r="L61" s="442">
        <v>0.53736872674756286</v>
      </c>
      <c r="M61" s="466">
        <v>5.5949186651014587E-2</v>
      </c>
      <c r="N61" s="381">
        <v>3.9380679905755639E-2</v>
      </c>
      <c r="O61" s="444">
        <v>3.2993105918166357E-2</v>
      </c>
      <c r="P61" s="468"/>
      <c r="T61" s="496"/>
      <c r="U61" s="496"/>
      <c r="X61" s="747"/>
    </row>
    <row r="62" spans="1:53" x14ac:dyDescent="0.2">
      <c r="A62" s="440">
        <v>20</v>
      </c>
      <c r="B62" s="441">
        <v>0.22869964671808529</v>
      </c>
      <c r="C62" s="381">
        <v>0.221</v>
      </c>
      <c r="D62" s="470">
        <v>0.22021321961620469</v>
      </c>
      <c r="E62" s="466">
        <v>5.6441775358919026E-2</v>
      </c>
      <c r="F62" s="381">
        <v>4.9861928828218618E-2</v>
      </c>
      <c r="G62" s="444">
        <v>4.6376329787234043E-2</v>
      </c>
      <c r="I62" s="440">
        <v>20</v>
      </c>
      <c r="J62" s="441">
        <v>0.22362393621971521</v>
      </c>
      <c r="K62" s="381">
        <v>0.21602510208983905</v>
      </c>
      <c r="L62" s="442">
        <v>0.21534307646421677</v>
      </c>
      <c r="M62" s="466">
        <v>6.0665772262284083E-2</v>
      </c>
      <c r="N62" s="381">
        <v>5.2086839447997309E-2</v>
      </c>
      <c r="O62" s="444">
        <v>4.7676604888530753E-2</v>
      </c>
      <c r="P62" s="468"/>
      <c r="T62" s="496"/>
      <c r="U62" s="496"/>
      <c r="X62" s="747"/>
    </row>
    <row r="63" spans="1:53" x14ac:dyDescent="0.2">
      <c r="A63" s="440">
        <v>21</v>
      </c>
      <c r="B63" s="441">
        <v>9.8473355329464565E-2</v>
      </c>
      <c r="C63" s="381">
        <v>8.6999999999999994E-2</v>
      </c>
      <c r="D63" s="470">
        <v>8.4759061833688698E-2</v>
      </c>
      <c r="E63" s="466">
        <v>5.7825842169466082E-2</v>
      </c>
      <c r="F63" s="381">
        <v>5.26233522638462E-2</v>
      </c>
      <c r="G63" s="444">
        <v>5.0753546099290781E-2</v>
      </c>
      <c r="I63" s="440">
        <v>21</v>
      </c>
      <c r="J63" s="441">
        <v>9.623915538689029E-2</v>
      </c>
      <c r="K63" s="381">
        <v>8.5290055248618782E-2</v>
      </c>
      <c r="L63" s="442">
        <v>8.3434061190210823E-2</v>
      </c>
      <c r="M63" s="466">
        <v>5.7898708703672648E-2</v>
      </c>
      <c r="N63" s="381">
        <v>5.3559407606866373E-2</v>
      </c>
      <c r="O63" s="444">
        <v>5.2063747873578654E-2</v>
      </c>
      <c r="P63" s="468"/>
      <c r="Q63" s="418" t="s">
        <v>120</v>
      </c>
      <c r="T63" s="496"/>
      <c r="U63" s="496"/>
      <c r="X63" s="747"/>
    </row>
    <row r="64" spans="1:53" x14ac:dyDescent="0.2">
      <c r="A64" s="440">
        <v>22</v>
      </c>
      <c r="B64" s="441">
        <v>6.5829257683616416E-2</v>
      </c>
      <c r="C64" s="381">
        <v>5.7000000000000002E-2</v>
      </c>
      <c r="D64" s="470">
        <v>5.4788912579957355E-2</v>
      </c>
      <c r="E64" s="466">
        <v>6.5356103969222104E-2</v>
      </c>
      <c r="F64" s="381">
        <v>6.2887511071744909E-2</v>
      </c>
      <c r="G64" s="444">
        <v>6.2222960992907798E-2</v>
      </c>
      <c r="I64" s="440">
        <v>22</v>
      </c>
      <c r="J64" s="441">
        <v>6.7358102309036577E-2</v>
      </c>
      <c r="K64" s="381">
        <v>6.0323084314196487E-2</v>
      </c>
      <c r="L64" s="442">
        <v>5.7438425191906194E-2</v>
      </c>
      <c r="M64" s="466">
        <v>6.6095086365923192E-2</v>
      </c>
      <c r="N64" s="381">
        <v>6.3951531470885226E-2</v>
      </c>
      <c r="O64" s="444">
        <v>6.388217387411585E-2</v>
      </c>
      <c r="P64" s="468"/>
      <c r="S64" s="483" t="s">
        <v>66</v>
      </c>
      <c r="T64" s="496" t="s">
        <v>67</v>
      </c>
      <c r="U64" s="496" t="s">
        <v>68</v>
      </c>
      <c r="V64" s="483" t="s">
        <v>64</v>
      </c>
      <c r="X64" s="747"/>
    </row>
    <row r="65" spans="1:24" x14ac:dyDescent="0.2">
      <c r="A65" s="440">
        <v>23</v>
      </c>
      <c r="B65" s="441">
        <v>4.3391082018693169E-2</v>
      </c>
      <c r="C65" s="381">
        <v>3.7999999999999999E-2</v>
      </c>
      <c r="D65" s="470">
        <v>3.5837953091684437E-2</v>
      </c>
      <c r="E65" s="466">
        <v>6.7913108754809048E-2</v>
      </c>
      <c r="F65" s="381">
        <v>6.8722971916844677E-2</v>
      </c>
      <c r="G65" s="444">
        <v>6.8927304964538999E-2</v>
      </c>
      <c r="I65" s="440">
        <v>23</v>
      </c>
      <c r="J65" s="441">
        <v>4.2571892417301749E-2</v>
      </c>
      <c r="K65" s="381">
        <v>3.7307830891184245E-2</v>
      </c>
      <c r="L65" s="442">
        <v>3.5320157606392164E-2</v>
      </c>
      <c r="M65" s="466">
        <v>6.4690591983900717E-2</v>
      </c>
      <c r="N65" s="381">
        <v>6.2605183439919221E-2</v>
      </c>
      <c r="O65" s="444">
        <v>6.31211388665055E-2</v>
      </c>
      <c r="P65" s="468"/>
      <c r="Q65" s="418" t="s">
        <v>69</v>
      </c>
      <c r="R65" s="418">
        <v>18</v>
      </c>
      <c r="S65" s="483">
        <v>7</v>
      </c>
      <c r="T65" s="496">
        <v>3.8785460992907798E-2</v>
      </c>
      <c r="U65" s="496">
        <f t="shared" ref="U65:U75" si="1">T65/100</f>
        <v>3.8785460992907798E-4</v>
      </c>
      <c r="V65" s="483">
        <v>3.8798359383660351E-2</v>
      </c>
      <c r="X65" s="747"/>
    </row>
    <row r="66" spans="1:24" x14ac:dyDescent="0.2">
      <c r="A66" s="440">
        <v>24</v>
      </c>
      <c r="B66" s="441">
        <v>2.406136284068365E-2</v>
      </c>
      <c r="C66" s="381">
        <v>0.02</v>
      </c>
      <c r="D66" s="470">
        <v>1.8473347547974413E-2</v>
      </c>
      <c r="E66" s="466">
        <v>6.2705264145631989E-2</v>
      </c>
      <c r="F66" s="381">
        <v>6.4033762309175221E-2</v>
      </c>
      <c r="G66" s="444">
        <v>6.4494680851063829E-2</v>
      </c>
      <c r="I66" s="440">
        <v>24</v>
      </c>
      <c r="J66" s="441">
        <v>2.7567807914628727E-2</v>
      </c>
      <c r="K66" s="381">
        <v>2.3585755464809031E-2</v>
      </c>
      <c r="L66" s="442">
        <v>2.2055476194213774E-2</v>
      </c>
      <c r="M66" s="466">
        <v>6.3642461848063062E-2</v>
      </c>
      <c r="N66" s="381">
        <v>6.4792998990238979E-2</v>
      </c>
      <c r="O66" s="444">
        <v>6.6165278896946914E-2</v>
      </c>
      <c r="P66" s="468"/>
      <c r="R66" s="418">
        <v>19</v>
      </c>
      <c r="S66" s="483">
        <v>537</v>
      </c>
      <c r="T66" s="496">
        <v>2.9753989361702127</v>
      </c>
      <c r="U66" s="496">
        <f t="shared" si="1"/>
        <v>2.9753989361702128E-2</v>
      </c>
      <c r="V66" s="483">
        <v>3.0151867863873187</v>
      </c>
      <c r="X66" s="747"/>
    </row>
    <row r="67" spans="1:24" x14ac:dyDescent="0.2">
      <c r="A67" s="440">
        <v>25</v>
      </c>
      <c r="B67" s="441">
        <v>1.4757211512958975E-2</v>
      </c>
      <c r="C67" s="381">
        <v>1.1000000000000001E-2</v>
      </c>
      <c r="D67" s="470">
        <v>1.0524520255863539E-2</v>
      </c>
      <c r="E67" s="466">
        <v>6.3737449563667073E-2</v>
      </c>
      <c r="F67" s="381">
        <v>6.575313916532069E-2</v>
      </c>
      <c r="G67" s="444">
        <v>6.6544769503546097E-2</v>
      </c>
      <c r="I67" s="440">
        <v>25</v>
      </c>
      <c r="J67" s="441">
        <v>1.3535731643004124E-2</v>
      </c>
      <c r="K67" s="381">
        <v>1.0869565217391304E-2</v>
      </c>
      <c r="L67" s="442">
        <v>1.0329183868891575E-2</v>
      </c>
      <c r="M67" s="466">
        <v>5.649421432165018E-2</v>
      </c>
      <c r="N67" s="381">
        <v>5.9197239986536518E-2</v>
      </c>
      <c r="O67" s="444">
        <v>5.9495030889067956E-2</v>
      </c>
      <c r="P67" s="468"/>
      <c r="R67" s="418">
        <v>20</v>
      </c>
      <c r="S67" s="483">
        <v>837</v>
      </c>
      <c r="T67" s="496">
        <v>4.6376329787234045</v>
      </c>
      <c r="U67" s="496">
        <f t="shared" si="1"/>
        <v>4.6376329787234043E-2</v>
      </c>
      <c r="V67" s="483">
        <v>7.6543620441192779</v>
      </c>
      <c r="X67" s="747"/>
    </row>
    <row r="68" spans="1:24" x14ac:dyDescent="0.2">
      <c r="A68" s="440">
        <v>26</v>
      </c>
      <c r="B68" s="441">
        <v>9.1662334631175801E-3</v>
      </c>
      <c r="C68" s="381">
        <v>6.0000000000000001E-3</v>
      </c>
      <c r="D68" s="470">
        <v>5.6631130063965881E-3</v>
      </c>
      <c r="E68" s="466">
        <v>6.2869475462137558E-2</v>
      </c>
      <c r="F68" s="381">
        <v>6.4242171625071634E-2</v>
      </c>
      <c r="G68" s="444">
        <v>6.499335106382978E-2</v>
      </c>
      <c r="I68" s="440">
        <v>26</v>
      </c>
      <c r="J68" s="441">
        <v>7.9311735448312944E-3</v>
      </c>
      <c r="K68" s="381">
        <v>5.1345183761710303E-3</v>
      </c>
      <c r="L68" s="442">
        <v>4.9291242170698395E-3</v>
      </c>
      <c r="M68" s="466">
        <v>5.6703840348817709E-2</v>
      </c>
      <c r="N68" s="381">
        <v>5.8734432850891957E-2</v>
      </c>
      <c r="O68" s="444">
        <v>5.9495030889067956E-2</v>
      </c>
      <c r="P68" s="468"/>
      <c r="R68" s="418">
        <v>21</v>
      </c>
      <c r="S68" s="483">
        <v>916</v>
      </c>
      <c r="T68" s="496">
        <v>5.0753546099290778</v>
      </c>
      <c r="U68" s="496">
        <f t="shared" si="1"/>
        <v>5.0753546099290781E-2</v>
      </c>
      <c r="V68" s="483">
        <v>12.731404500609688</v>
      </c>
      <c r="X68" s="747"/>
    </row>
    <row r="69" spans="1:24" x14ac:dyDescent="0.2">
      <c r="A69" s="440">
        <v>27</v>
      </c>
      <c r="B69" s="441">
        <v>6.9595476294040896E-3</v>
      </c>
      <c r="C69" s="381">
        <v>5.0000000000000001E-3</v>
      </c>
      <c r="D69" s="470">
        <v>4.366737739872068E-3</v>
      </c>
      <c r="E69" s="466">
        <v>5.487003847236558E-2</v>
      </c>
      <c r="F69" s="381">
        <v>6.0021882978169128E-2</v>
      </c>
      <c r="G69" s="444">
        <v>6.0782358156028372E-2</v>
      </c>
      <c r="I69" s="440">
        <v>27</v>
      </c>
      <c r="J69" s="441">
        <v>6.9281437744940898E-3</v>
      </c>
      <c r="K69" s="381">
        <v>4.7591880855152539E-3</v>
      </c>
      <c r="L69" s="442">
        <v>4.4110952388427549E-3</v>
      </c>
      <c r="M69" s="466">
        <v>5.3727150763038738E-2</v>
      </c>
      <c r="N69" s="381">
        <v>5.7892965331538197E-2</v>
      </c>
      <c r="O69" s="444">
        <v>5.9002596472378911E-2</v>
      </c>
      <c r="P69" s="468"/>
      <c r="R69" s="418">
        <v>22</v>
      </c>
      <c r="S69" s="483">
        <v>1123</v>
      </c>
      <c r="T69" s="496">
        <v>6.2222960992907801</v>
      </c>
      <c r="U69" s="496">
        <f t="shared" si="1"/>
        <v>6.2222960992907798E-2</v>
      </c>
      <c r="V69" s="483">
        <v>18.955769870302628</v>
      </c>
      <c r="X69" s="747"/>
    </row>
    <row r="70" spans="1:24" x14ac:dyDescent="0.2">
      <c r="A70" s="440">
        <v>28</v>
      </c>
      <c r="B70" s="441">
        <v>5.4848873847590154E-3</v>
      </c>
      <c r="C70" s="381">
        <v>3.0000000000000001E-3</v>
      </c>
      <c r="D70" s="470">
        <v>3.0191897654584222E-3</v>
      </c>
      <c r="E70" s="466">
        <v>5.0624003002721213E-2</v>
      </c>
      <c r="F70" s="381">
        <v>5.304017089563904E-2</v>
      </c>
      <c r="G70" s="444">
        <v>5.4355053191489359E-2</v>
      </c>
      <c r="I70" s="440">
        <v>28</v>
      </c>
      <c r="J70" s="441">
        <v>5.2012780874186983E-3</v>
      </c>
      <c r="K70" s="381">
        <v>3.3779726159019934E-3</v>
      </c>
      <c r="L70" s="442">
        <v>3.2023609563128896E-3</v>
      </c>
      <c r="M70" s="466">
        <v>4.9765218849572364E-2</v>
      </c>
      <c r="N70" s="381">
        <v>5.1497812184449682E-2</v>
      </c>
      <c r="O70" s="444">
        <v>5.1839914047810902E-2</v>
      </c>
      <c r="P70" s="468"/>
      <c r="R70" s="418">
        <v>23</v>
      </c>
      <c r="S70" s="483">
        <v>1244</v>
      </c>
      <c r="T70" s="496">
        <v>6.8927304964539005</v>
      </c>
      <c r="U70" s="496">
        <f t="shared" si="1"/>
        <v>6.8927304964538999E-2</v>
      </c>
      <c r="V70" s="483">
        <v>25.850792595055982</v>
      </c>
      <c r="X70" s="747"/>
    </row>
    <row r="71" spans="1:24" x14ac:dyDescent="0.2">
      <c r="A71" s="440">
        <v>29</v>
      </c>
      <c r="B71" s="441">
        <v>4.3497172683775558E-3</v>
      </c>
      <c r="C71" s="381">
        <v>2E-3</v>
      </c>
      <c r="D71" s="470">
        <v>2.2174840085287849E-3</v>
      </c>
      <c r="E71" s="466">
        <v>4.555691095054893E-2</v>
      </c>
      <c r="F71" s="381">
        <v>4.8038347314124943E-2</v>
      </c>
      <c r="G71" s="444">
        <v>4.8758865248226951E-2</v>
      </c>
      <c r="I71" s="440">
        <v>29</v>
      </c>
      <c r="J71" s="441">
        <v>4.3430155004291317E-3</v>
      </c>
      <c r="K71" s="381">
        <v>2.717391304347826E-3</v>
      </c>
      <c r="L71" s="442">
        <v>2.6686341302607415E-3</v>
      </c>
      <c r="M71" s="466">
        <v>4.5425960087204426E-2</v>
      </c>
      <c r="N71" s="381">
        <v>4.6491080444294848E-2</v>
      </c>
      <c r="O71" s="444">
        <v>4.7318470767302355E-2</v>
      </c>
      <c r="P71" s="468"/>
      <c r="R71" s="418">
        <v>24</v>
      </c>
      <c r="S71" s="483">
        <v>1164</v>
      </c>
      <c r="T71" s="496">
        <v>6.4494680851063828</v>
      </c>
      <c r="U71" s="496">
        <f t="shared" si="1"/>
        <v>6.4494680851063829E-2</v>
      </c>
      <c r="V71" s="483">
        <v>32.302405498281786</v>
      </c>
      <c r="X71" s="747"/>
    </row>
    <row r="72" spans="1:24" x14ac:dyDescent="0.2">
      <c r="A72" s="446" t="s">
        <v>108</v>
      </c>
      <c r="B72" s="447">
        <v>2.5000000000000001E-2</v>
      </c>
      <c r="C72" s="387">
        <v>1.2E-2</v>
      </c>
      <c r="D72" s="471">
        <v>1.4E-2</v>
      </c>
      <c r="E72" s="467">
        <v>0.35699999999999998</v>
      </c>
      <c r="F72" s="387">
        <v>0.375</v>
      </c>
      <c r="G72" s="450">
        <v>0.38100000000000001</v>
      </c>
      <c r="I72" s="446" t="s">
        <v>108</v>
      </c>
      <c r="J72" s="447">
        <v>2.7E-2</v>
      </c>
      <c r="K72" s="387">
        <v>1.7999999999999999E-2</v>
      </c>
      <c r="L72" s="448">
        <v>1.7000000000000001E-2</v>
      </c>
      <c r="M72" s="467">
        <v>0.36899999999999999</v>
      </c>
      <c r="N72" s="387">
        <v>0.38900000000000001</v>
      </c>
      <c r="O72" s="450">
        <v>0.39700000000000002</v>
      </c>
      <c r="P72" s="468"/>
      <c r="R72" s="418">
        <v>25</v>
      </c>
      <c r="S72" s="483">
        <v>1201</v>
      </c>
      <c r="T72" s="496">
        <v>6.65447695035461</v>
      </c>
      <c r="U72" s="496">
        <f t="shared" si="1"/>
        <v>6.6544769503546097E-2</v>
      </c>
      <c r="V72" s="483">
        <v>38.959095443964081</v>
      </c>
      <c r="X72" s="747"/>
    </row>
    <row r="73" spans="1:24" ht="13.5" thickBot="1" x14ac:dyDescent="0.25">
      <c r="A73" s="451" t="s">
        <v>36</v>
      </c>
      <c r="B73" s="461">
        <v>20.62</v>
      </c>
      <c r="C73" s="453">
        <v>20.27</v>
      </c>
      <c r="D73" s="454">
        <v>20.21</v>
      </c>
      <c r="E73" s="455">
        <v>28.28</v>
      </c>
      <c r="F73" s="453">
        <v>28.68</v>
      </c>
      <c r="G73" s="456">
        <v>28.82</v>
      </c>
      <c r="I73" s="451" t="s">
        <v>36</v>
      </c>
      <c r="J73" s="461">
        <v>20.66</v>
      </c>
      <c r="K73" s="453">
        <v>20.329999999999998</v>
      </c>
      <c r="L73" s="454">
        <v>20.29</v>
      </c>
      <c r="M73" s="455">
        <v>28.44</v>
      </c>
      <c r="N73" s="453">
        <v>28.87</v>
      </c>
      <c r="O73" s="456">
        <v>29.1</v>
      </c>
      <c r="P73" s="468"/>
      <c r="R73" s="418">
        <v>26</v>
      </c>
      <c r="S73" s="483">
        <v>1173</v>
      </c>
      <c r="T73" s="496">
        <v>6.4993351063829783</v>
      </c>
      <c r="U73" s="496">
        <f t="shared" si="1"/>
        <v>6.499335106382978E-2</v>
      </c>
      <c r="V73" s="483">
        <v>45.460591952111734</v>
      </c>
      <c r="X73" s="747"/>
    </row>
    <row r="74" spans="1:24" ht="13.5" thickTop="1" x14ac:dyDescent="0.2">
      <c r="J74" s="468"/>
      <c r="K74" s="468"/>
      <c r="L74" s="468"/>
      <c r="M74" s="472"/>
      <c r="N74" s="472"/>
      <c r="O74" s="468"/>
      <c r="P74" s="468"/>
      <c r="R74" s="418">
        <v>27</v>
      </c>
      <c r="S74" s="483">
        <v>1097</v>
      </c>
      <c r="T74" s="496">
        <v>6.0782358156028371</v>
      </c>
      <c r="U74" s="496">
        <f t="shared" si="1"/>
        <v>6.0782358156028372E-2</v>
      </c>
      <c r="V74" s="483">
        <v>51.540849129808223</v>
      </c>
      <c r="X74" s="747"/>
    </row>
    <row r="75" spans="1:24" ht="13.5" thickBot="1" x14ac:dyDescent="0.25">
      <c r="A75" s="785" t="s">
        <v>12</v>
      </c>
      <c r="B75" s="785"/>
      <c r="C75" s="785"/>
      <c r="D75" s="785"/>
      <c r="E75" s="785"/>
      <c r="F75" s="785"/>
      <c r="G75" s="785"/>
      <c r="I75" s="785" t="s">
        <v>13</v>
      </c>
      <c r="J75" s="785"/>
      <c r="K75" s="785"/>
      <c r="L75" s="785"/>
      <c r="M75" s="785"/>
      <c r="N75" s="785"/>
      <c r="O75" s="785"/>
      <c r="P75" s="468"/>
      <c r="R75" s="418">
        <v>28</v>
      </c>
      <c r="S75" s="483">
        <v>981</v>
      </c>
      <c r="T75" s="496">
        <v>5.4355053191489358</v>
      </c>
      <c r="U75" s="496">
        <f t="shared" si="1"/>
        <v>5.4355053191489359E-2</v>
      </c>
      <c r="V75" s="483">
        <v>56.978162066289769</v>
      </c>
      <c r="X75" s="747"/>
    </row>
    <row r="76" spans="1:24" ht="39" thickTop="1" x14ac:dyDescent="0.2">
      <c r="A76" s="422" t="s">
        <v>121</v>
      </c>
      <c r="B76" s="423" t="s">
        <v>102</v>
      </c>
      <c r="C76" s="424" t="s">
        <v>103</v>
      </c>
      <c r="D76" s="425" t="s">
        <v>104</v>
      </c>
      <c r="E76" s="426" t="s">
        <v>102</v>
      </c>
      <c r="F76" s="424" t="s">
        <v>103</v>
      </c>
      <c r="G76" s="427" t="s">
        <v>104</v>
      </c>
      <c r="I76" s="422" t="s">
        <v>122</v>
      </c>
      <c r="J76" s="423" t="s">
        <v>102</v>
      </c>
      <c r="K76" s="424" t="s">
        <v>103</v>
      </c>
      <c r="L76" s="425" t="s">
        <v>104</v>
      </c>
      <c r="M76" s="426" t="s">
        <v>102</v>
      </c>
      <c r="N76" s="424" t="s">
        <v>103</v>
      </c>
      <c r="O76" s="427" t="s">
        <v>104</v>
      </c>
      <c r="P76" s="468"/>
      <c r="Q76" s="418" t="s">
        <v>123</v>
      </c>
      <c r="T76" s="496"/>
      <c r="U76" s="496"/>
      <c r="X76" s="747"/>
    </row>
    <row r="77" spans="1:24" ht="13.5" thickBot="1" x14ac:dyDescent="0.25">
      <c r="A77" s="428"/>
      <c r="B77" s="429" t="s">
        <v>106</v>
      </c>
      <c r="C77" s="430"/>
      <c r="D77" s="431"/>
      <c r="E77" s="432" t="s">
        <v>107</v>
      </c>
      <c r="F77" s="430"/>
      <c r="G77" s="433"/>
      <c r="I77" s="428"/>
      <c r="J77" s="429" t="s">
        <v>106</v>
      </c>
      <c r="K77" s="430"/>
      <c r="L77" s="431"/>
      <c r="M77" s="432" t="s">
        <v>107</v>
      </c>
      <c r="N77" s="430"/>
      <c r="O77" s="433"/>
      <c r="P77" s="468"/>
      <c r="Q77" s="418" t="s">
        <v>61</v>
      </c>
      <c r="R77" s="418" t="s">
        <v>61</v>
      </c>
      <c r="S77" s="483" t="s">
        <v>66</v>
      </c>
      <c r="T77" s="496" t="s">
        <v>67</v>
      </c>
      <c r="U77" s="496" t="s">
        <v>68</v>
      </c>
      <c r="V77" s="483" t="s">
        <v>64</v>
      </c>
      <c r="X77" s="747"/>
    </row>
    <row r="78" spans="1:24" ht="13.5" thickTop="1" x14ac:dyDescent="0.2">
      <c r="A78" s="434">
        <v>18</v>
      </c>
      <c r="B78" s="435">
        <v>5.5919861608400047E-3</v>
      </c>
      <c r="C78" s="436">
        <v>8.0000000000000002E-3</v>
      </c>
      <c r="D78" s="437">
        <v>6.5306355249461724E-3</v>
      </c>
      <c r="E78" s="438">
        <v>5.8972441171394052E-4</v>
      </c>
      <c r="F78" s="436">
        <v>4.1923312586668386E-4</v>
      </c>
      <c r="G78" s="439">
        <v>3.6043829296424453E-4</v>
      </c>
      <c r="I78" s="434">
        <v>18</v>
      </c>
      <c r="J78" s="435">
        <v>5.4916662444906023E-3</v>
      </c>
      <c r="K78" s="436">
        <v>6.081145715183733E-3</v>
      </c>
      <c r="L78" s="437">
        <v>6.1068922703779631E-3</v>
      </c>
      <c r="M78" s="438">
        <v>5.1619793520825917E-4</v>
      </c>
      <c r="N78" s="436">
        <v>5.2075356103538058E-4</v>
      </c>
      <c r="O78" s="439">
        <v>4.632387002845609E-4</v>
      </c>
      <c r="P78" s="468"/>
      <c r="Q78" s="418" t="s">
        <v>69</v>
      </c>
      <c r="R78" s="418">
        <v>18</v>
      </c>
      <c r="S78" s="483">
        <v>41</v>
      </c>
      <c r="T78" s="496">
        <v>5.8972441171394052E-2</v>
      </c>
      <c r="U78" s="496">
        <v>5.8972441171394052E-2</v>
      </c>
      <c r="V78" s="496">
        <f>T78/100</f>
        <v>5.8972441171394052E-4</v>
      </c>
      <c r="X78" s="747"/>
    </row>
    <row r="79" spans="1:24" x14ac:dyDescent="0.2">
      <c r="A79" s="440">
        <v>19</v>
      </c>
      <c r="B79" s="441">
        <v>0.47214064448646254</v>
      </c>
      <c r="C79" s="381">
        <v>0.59599999999999997</v>
      </c>
      <c r="D79" s="442">
        <v>0.54505140380145722</v>
      </c>
      <c r="E79" s="466">
        <v>5.3449168632414709E-2</v>
      </c>
      <c r="F79" s="381">
        <v>4.5406172401560835E-2</v>
      </c>
      <c r="G79" s="444">
        <v>3.7629757785467129E-2</v>
      </c>
      <c r="I79" s="440">
        <v>19</v>
      </c>
      <c r="J79" s="441">
        <v>0.47289123055879223</v>
      </c>
      <c r="K79" s="381">
        <v>0.52107902756330537</v>
      </c>
      <c r="L79" s="442">
        <v>0.53295989374296193</v>
      </c>
      <c r="M79" s="466">
        <v>6.2086151655393378E-2</v>
      </c>
      <c r="N79" s="381">
        <v>4.5581252871802723E-2</v>
      </c>
      <c r="O79" s="444">
        <v>3.6562768843888559E-2</v>
      </c>
      <c r="P79" s="468"/>
      <c r="R79" s="418">
        <v>19</v>
      </c>
      <c r="S79" s="483">
        <v>3716</v>
      </c>
      <c r="T79" s="496">
        <v>5.3449168632414708</v>
      </c>
      <c r="U79" s="496">
        <v>5.3449168632414708</v>
      </c>
      <c r="V79" s="496">
        <f t="shared" ref="V79:V124" si="2">T79/100</f>
        <v>5.3449168632414709E-2</v>
      </c>
    </row>
    <row r="80" spans="1:24" x14ac:dyDescent="0.2">
      <c r="A80" s="440">
        <v>20</v>
      </c>
      <c r="B80" s="441">
        <v>0.22283461399203441</v>
      </c>
      <c r="C80" s="381">
        <v>0.20499999999999999</v>
      </c>
      <c r="D80" s="442">
        <v>0.21379988877956965</v>
      </c>
      <c r="E80" s="466">
        <v>6.469708302169036E-2</v>
      </c>
      <c r="F80" s="381">
        <v>5.6467477184043345E-2</v>
      </c>
      <c r="G80" s="444">
        <v>5.1398500576701263E-2</v>
      </c>
      <c r="I80" s="440">
        <v>20</v>
      </c>
      <c r="J80" s="441">
        <v>0.22361821774152693</v>
      </c>
      <c r="K80" s="381">
        <v>0.21769135110758844</v>
      </c>
      <c r="L80" s="442">
        <v>0.21782692807437992</v>
      </c>
      <c r="M80" s="466">
        <v>6.7443930224279108E-2</v>
      </c>
      <c r="N80" s="381">
        <v>5.9733496706999539E-2</v>
      </c>
      <c r="O80" s="444">
        <v>5.5555555555555552E-2</v>
      </c>
      <c r="P80" s="468"/>
      <c r="R80" s="418">
        <v>20</v>
      </c>
      <c r="S80" s="483">
        <v>4498</v>
      </c>
      <c r="T80" s="496">
        <v>6.4697083021690354</v>
      </c>
      <c r="U80" s="496">
        <v>6.4697083021690354</v>
      </c>
      <c r="V80" s="496">
        <f t="shared" si="2"/>
        <v>6.469708302169036E-2</v>
      </c>
    </row>
    <row r="81" spans="1:22" x14ac:dyDescent="0.2">
      <c r="A81" s="440">
        <v>21</v>
      </c>
      <c r="B81" s="441">
        <v>9.7024982902200574E-2</v>
      </c>
      <c r="C81" s="381">
        <v>7.0000000000000007E-2</v>
      </c>
      <c r="D81" s="442">
        <v>8.0463703640330231E-2</v>
      </c>
      <c r="E81" s="466">
        <v>6.2108049019043786E-2</v>
      </c>
      <c r="F81" s="381">
        <v>5.7692927859653652E-2</v>
      </c>
      <c r="G81" s="444">
        <v>5.6408592848904267E-2</v>
      </c>
      <c r="I81" s="440">
        <v>21</v>
      </c>
      <c r="J81" s="441">
        <v>9.7613860884543296E-2</v>
      </c>
      <c r="K81" s="381">
        <v>8.6789565027262663E-2</v>
      </c>
      <c r="L81" s="442">
        <v>8.3879536857910081E-2</v>
      </c>
      <c r="M81" s="466">
        <v>6.2459950160199361E-2</v>
      </c>
      <c r="N81" s="381">
        <v>5.958033389493031E-2</v>
      </c>
      <c r="O81" s="444">
        <v>5.8599695585996953E-2</v>
      </c>
      <c r="P81" s="468"/>
      <c r="R81" s="418">
        <v>21</v>
      </c>
      <c r="S81" s="483">
        <v>4318</v>
      </c>
      <c r="T81" s="496">
        <v>6.2108049019043783</v>
      </c>
      <c r="U81" s="496">
        <v>6.2108049019043783</v>
      </c>
      <c r="V81" s="496">
        <f t="shared" si="2"/>
        <v>6.2108049019043786E-2</v>
      </c>
    </row>
    <row r="82" spans="1:22" x14ac:dyDescent="0.2">
      <c r="A82" s="440">
        <v>22</v>
      </c>
      <c r="B82" s="441">
        <v>6.7224524278875167E-2</v>
      </c>
      <c r="C82" s="381">
        <v>4.5999999999999999E-2</v>
      </c>
      <c r="D82" s="442">
        <v>5.6422979851991274E-2</v>
      </c>
      <c r="E82" s="466">
        <v>6.6739543179333755E-2</v>
      </c>
      <c r="F82" s="381">
        <v>6.6013092973007836E-2</v>
      </c>
      <c r="G82" s="444">
        <v>6.5131199538638981E-2</v>
      </c>
      <c r="I82" s="440">
        <v>22</v>
      </c>
      <c r="J82" s="441">
        <v>6.9294290490906324E-2</v>
      </c>
      <c r="K82" s="381">
        <v>6.3284911925878345E-2</v>
      </c>
      <c r="L82" s="442">
        <v>5.9986140386336734E-2</v>
      </c>
      <c r="M82" s="466">
        <v>6.7568529725881094E-2</v>
      </c>
      <c r="N82" s="381">
        <v>6.625823250114872E-2</v>
      </c>
      <c r="O82" s="444">
        <v>6.5482099133081867E-2</v>
      </c>
      <c r="P82" s="468"/>
      <c r="R82" s="418">
        <v>22</v>
      </c>
      <c r="S82" s="483">
        <v>4640</v>
      </c>
      <c r="T82" s="496">
        <v>6.6739543179333758</v>
      </c>
      <c r="U82" s="496">
        <v>6.6739543179333758</v>
      </c>
      <c r="V82" s="496">
        <f t="shared" si="2"/>
        <v>6.6739543179333755E-2</v>
      </c>
    </row>
    <row r="83" spans="1:22" x14ac:dyDescent="0.2">
      <c r="A83" s="440">
        <v>23</v>
      </c>
      <c r="B83" s="441">
        <v>4.2563463008408096E-2</v>
      </c>
      <c r="C83" s="381">
        <v>2.7999999999999997E-2</v>
      </c>
      <c r="D83" s="442">
        <v>3.4350002138854425E-2</v>
      </c>
      <c r="E83" s="466">
        <v>6.5027904033139641E-2</v>
      </c>
      <c r="F83" s="381">
        <v>6.3594440323776966E-2</v>
      </c>
      <c r="G83" s="444">
        <v>6.2680219146482127E-2</v>
      </c>
      <c r="I83" s="440">
        <v>23</v>
      </c>
      <c r="J83" s="441">
        <v>4.2879578499417398E-2</v>
      </c>
      <c r="K83" s="381">
        <v>3.8249723273706217E-2</v>
      </c>
      <c r="L83" s="442">
        <v>3.6150492305026996E-2</v>
      </c>
      <c r="M83" s="466">
        <v>6.4311142755428985E-2</v>
      </c>
      <c r="N83" s="381">
        <v>6.2643590136314903E-2</v>
      </c>
      <c r="O83" s="444">
        <v>6.204089735953941E-2</v>
      </c>
      <c r="P83" s="468"/>
      <c r="R83" s="418">
        <v>23</v>
      </c>
      <c r="S83" s="483">
        <v>4521</v>
      </c>
      <c r="T83" s="496">
        <v>6.5027904033139636</v>
      </c>
      <c r="U83" s="496">
        <v>6.5027904033139636</v>
      </c>
      <c r="V83" s="496">
        <f t="shared" si="2"/>
        <v>6.5027904033139641E-2</v>
      </c>
    </row>
    <row r="84" spans="1:22" x14ac:dyDescent="0.2">
      <c r="A84" s="440">
        <v>24</v>
      </c>
      <c r="B84" s="441">
        <v>2.5536066299231604E-2</v>
      </c>
      <c r="C84" s="381">
        <v>1.4999999999999999E-2</v>
      </c>
      <c r="D84" s="442">
        <v>1.9477834338594915E-2</v>
      </c>
      <c r="E84" s="466">
        <v>6.0382026350612739E-2</v>
      </c>
      <c r="F84" s="381">
        <v>6.0821051952658911E-2</v>
      </c>
      <c r="G84" s="444">
        <v>6.0697808535178775E-2</v>
      </c>
      <c r="I84" s="440">
        <v>24</v>
      </c>
      <c r="J84" s="441">
        <v>2.7397537869192967E-2</v>
      </c>
      <c r="K84" s="381">
        <v>2.4338248356724108E-2</v>
      </c>
      <c r="L84" s="442">
        <v>2.2825051251696361E-2</v>
      </c>
      <c r="M84" s="466">
        <v>6.0074759700961197E-2</v>
      </c>
      <c r="N84" s="381">
        <v>5.9365905958033392E-2</v>
      </c>
      <c r="O84" s="444">
        <v>5.9592349943749588E-2</v>
      </c>
      <c r="P84" s="468"/>
      <c r="R84" s="418">
        <v>24</v>
      </c>
      <c r="S84" s="483">
        <v>4198</v>
      </c>
      <c r="T84" s="496">
        <v>6.0382026350612739</v>
      </c>
      <c r="U84" s="496">
        <v>6.0382026350612739</v>
      </c>
      <c r="V84" s="496">
        <f t="shared" si="2"/>
        <v>6.0382026350612739E-2</v>
      </c>
    </row>
    <row r="85" spans="1:22" x14ac:dyDescent="0.2">
      <c r="A85" s="440">
        <v>25</v>
      </c>
      <c r="B85" s="441">
        <v>1.4915315605262098E-2</v>
      </c>
      <c r="C85" s="381">
        <v>9.0000000000000011E-3</v>
      </c>
      <c r="D85" s="442">
        <v>1.1692404214969129E-2</v>
      </c>
      <c r="E85" s="466">
        <v>5.8195730970600081E-2</v>
      </c>
      <c r="F85" s="381">
        <v>5.9563352575058855E-2</v>
      </c>
      <c r="G85" s="444">
        <v>5.9652537485582469E-2</v>
      </c>
      <c r="I85" s="440">
        <v>25</v>
      </c>
      <c r="J85" s="441">
        <v>1.380009119002989E-2</v>
      </c>
      <c r="K85" s="381">
        <v>1.1779657542670512E-2</v>
      </c>
      <c r="L85" s="442">
        <v>1.1073253833049404E-2</v>
      </c>
      <c r="M85" s="466">
        <v>5.6283374866500535E-2</v>
      </c>
      <c r="N85" s="381">
        <v>5.8538826772859549E-2</v>
      </c>
      <c r="O85" s="444">
        <v>5.8765137978955731E-2</v>
      </c>
      <c r="P85" s="468"/>
      <c r="R85" s="418">
        <v>25</v>
      </c>
      <c r="S85" s="483">
        <v>4046</v>
      </c>
      <c r="T85" s="496">
        <v>5.8195730970600081</v>
      </c>
      <c r="U85" s="496">
        <v>5.8195730970600081</v>
      </c>
      <c r="V85" s="496">
        <f t="shared" si="2"/>
        <v>5.8195730970600081E-2</v>
      </c>
    </row>
    <row r="86" spans="1:22" x14ac:dyDescent="0.2">
      <c r="A86" s="440">
        <v>26</v>
      </c>
      <c r="B86" s="441">
        <v>7.6437220903568413E-3</v>
      </c>
      <c r="C86" s="381">
        <v>4.0000000000000001E-3</v>
      </c>
      <c r="D86" s="442">
        <v>4.7482568336399021E-3</v>
      </c>
      <c r="E86" s="466">
        <v>5.0342327829238823E-2</v>
      </c>
      <c r="F86" s="381">
        <v>5.063046212389951E-2</v>
      </c>
      <c r="G86" s="444">
        <v>5.1506632064590538E-2</v>
      </c>
      <c r="I86" s="440">
        <v>26</v>
      </c>
      <c r="J86" s="441">
        <v>7.6194336085921273E-3</v>
      </c>
      <c r="K86" s="381">
        <v>5.2065539718764093E-3</v>
      </c>
      <c r="L86" s="442">
        <v>4.6487454162215227E-3</v>
      </c>
      <c r="M86" s="466">
        <v>4.818440726237095E-2</v>
      </c>
      <c r="N86" s="381">
        <v>4.8767039362842698E-2</v>
      </c>
      <c r="O86" s="444">
        <v>4.9765071801998545E-2</v>
      </c>
      <c r="P86" s="468"/>
      <c r="R86" s="418">
        <v>26</v>
      </c>
      <c r="S86" s="483">
        <v>3500</v>
      </c>
      <c r="T86" s="496">
        <v>5.0342327829238824</v>
      </c>
      <c r="U86" s="496">
        <v>5.0342327829238824</v>
      </c>
      <c r="V86" s="496">
        <f t="shared" si="2"/>
        <v>5.0342327829238823E-2</v>
      </c>
    </row>
    <row r="87" spans="1:22" x14ac:dyDescent="0.2">
      <c r="A87" s="440">
        <v>27</v>
      </c>
      <c r="B87" s="441">
        <v>6.2155529629480634E-3</v>
      </c>
      <c r="C87" s="381">
        <v>3.0000000000000001E-3</v>
      </c>
      <c r="D87" s="442">
        <v>3.6930886483865911E-3</v>
      </c>
      <c r="E87" s="466">
        <v>4.9723836373051035E-2</v>
      </c>
      <c r="F87" s="381">
        <v>5.1081943951755943E-2</v>
      </c>
      <c r="G87" s="444">
        <v>5.1362456747404847E-2</v>
      </c>
      <c r="I87" s="440">
        <v>27</v>
      </c>
      <c r="J87" s="441">
        <v>5.7449718830741171E-3</v>
      </c>
      <c r="K87" s="381">
        <v>4.2499692526340241E-3</v>
      </c>
      <c r="L87" s="442">
        <v>4.1145728062830251E-3</v>
      </c>
      <c r="M87" s="466">
        <v>4.4072623709505161E-2</v>
      </c>
      <c r="N87" s="381">
        <v>4.4264052688007351E-2</v>
      </c>
      <c r="O87" s="444">
        <v>4.5066507841969423E-2</v>
      </c>
      <c r="P87" s="468"/>
      <c r="R87" s="418">
        <v>27</v>
      </c>
      <c r="S87" s="483">
        <v>3457</v>
      </c>
      <c r="T87" s="496">
        <v>4.9723836373051036</v>
      </c>
      <c r="U87" s="496">
        <v>4.9723836373051036</v>
      </c>
      <c r="V87" s="496">
        <f t="shared" si="2"/>
        <v>4.9723836373051035E-2</v>
      </c>
    </row>
    <row r="88" spans="1:22" x14ac:dyDescent="0.2">
      <c r="A88" s="440">
        <v>28</v>
      </c>
      <c r="B88" s="441">
        <v>5.7428490968338894E-3</v>
      </c>
      <c r="C88" s="381">
        <v>2E-3</v>
      </c>
      <c r="D88" s="442">
        <v>3.1797635852903851E-3</v>
      </c>
      <c r="E88" s="466">
        <v>4.8227950060410786E-2</v>
      </c>
      <c r="F88" s="381">
        <v>4.9469508852268695E-2</v>
      </c>
      <c r="G88" s="444">
        <v>5.0317185697808534E-2</v>
      </c>
      <c r="I88" s="440">
        <v>28</v>
      </c>
      <c r="J88" s="441">
        <v>4.5088403667865647E-3</v>
      </c>
      <c r="K88" s="381">
        <v>2.80142667778127E-3</v>
      </c>
      <c r="L88" s="442">
        <v>2.5120549764675311E-3</v>
      </c>
      <c r="M88" s="466">
        <v>4.4019223923104304E-2</v>
      </c>
      <c r="N88" s="381">
        <v>4.5213662122836576E-2</v>
      </c>
      <c r="O88" s="444">
        <v>4.6092250678313809E-2</v>
      </c>
      <c r="P88" s="468"/>
      <c r="R88" s="418">
        <v>28</v>
      </c>
      <c r="S88" s="483">
        <v>3353</v>
      </c>
      <c r="T88" s="496">
        <v>4.8227950060410789</v>
      </c>
      <c r="U88" s="496">
        <v>4.8227950060410789</v>
      </c>
      <c r="V88" s="496">
        <f t="shared" si="2"/>
        <v>4.8227950060410786E-2</v>
      </c>
    </row>
    <row r="89" spans="1:22" x14ac:dyDescent="0.2">
      <c r="A89" s="440">
        <v>29</v>
      </c>
      <c r="B89" s="441">
        <v>4.2241622078287803E-3</v>
      </c>
      <c r="C89" s="381">
        <v>2E-3</v>
      </c>
      <c r="D89" s="442">
        <v>2.4240350201765268E-3</v>
      </c>
      <c r="E89" s="466">
        <v>4.3006731488406877E-2</v>
      </c>
      <c r="F89" s="381">
        <v>4.3310006772227412E-2</v>
      </c>
      <c r="G89" s="444">
        <v>4.4405997693194921E-2</v>
      </c>
      <c r="I89" s="440">
        <v>29</v>
      </c>
      <c r="J89" s="441">
        <v>4.0630224428795788E-3</v>
      </c>
      <c r="K89" s="381">
        <v>2.3914617981059621E-3</v>
      </c>
      <c r="L89" s="442">
        <v>2.3099356105448559E-3</v>
      </c>
      <c r="M89" s="466">
        <v>4.2897828408686368E-2</v>
      </c>
      <c r="N89" s="381">
        <v>4.4631643436973505E-2</v>
      </c>
      <c r="O89" s="444">
        <v>4.5992985242538545E-2</v>
      </c>
      <c r="P89" s="468"/>
      <c r="R89" s="418">
        <v>29</v>
      </c>
      <c r="S89" s="483">
        <v>2990</v>
      </c>
      <c r="T89" s="496">
        <v>4.300673148840688</v>
      </c>
      <c r="U89" s="496">
        <v>4.300673148840688</v>
      </c>
      <c r="V89" s="496">
        <f t="shared" si="2"/>
        <v>4.3006731488406877E-2</v>
      </c>
    </row>
    <row r="90" spans="1:22" x14ac:dyDescent="0.2">
      <c r="A90" s="446" t="s">
        <v>108</v>
      </c>
      <c r="B90" s="447">
        <v>2.8000000000000001E-2</v>
      </c>
      <c r="C90" s="387">
        <v>1.2E-2</v>
      </c>
      <c r="D90" s="448">
        <v>1.7999999999999999E-2</v>
      </c>
      <c r="E90" s="467">
        <v>0.378</v>
      </c>
      <c r="F90" s="387">
        <v>0.39600000000000002</v>
      </c>
      <c r="G90" s="450">
        <v>0.40799999999999997</v>
      </c>
      <c r="I90" s="446" t="s">
        <v>108</v>
      </c>
      <c r="J90" s="447">
        <v>2.4975935964334565E-2</v>
      </c>
      <c r="K90" s="387">
        <v>1.6002295803326183E-2</v>
      </c>
      <c r="L90" s="448">
        <v>1.5548754078480062E-2</v>
      </c>
      <c r="M90" s="467">
        <v>0.3800818796724813</v>
      </c>
      <c r="N90" s="387">
        <v>0.40490120998621537</v>
      </c>
      <c r="O90" s="450">
        <v>0.41602144133412744</v>
      </c>
      <c r="P90" s="468"/>
      <c r="R90" s="418">
        <v>30</v>
      </c>
      <c r="S90" s="483">
        <v>2677</v>
      </c>
      <c r="T90" s="496">
        <v>3.8504689028249239</v>
      </c>
      <c r="U90" s="496">
        <v>3.8504689028249239</v>
      </c>
      <c r="V90" s="496">
        <f t="shared" si="2"/>
        <v>3.8504689028249238E-2</v>
      </c>
    </row>
    <row r="91" spans="1:22" ht="13.5" thickBot="1" x14ac:dyDescent="0.25">
      <c r="A91" s="451" t="s">
        <v>36</v>
      </c>
      <c r="B91" s="461">
        <v>20.69</v>
      </c>
      <c r="C91" s="453">
        <v>20.04</v>
      </c>
      <c r="D91" s="454">
        <v>20.28</v>
      </c>
      <c r="E91" s="455">
        <v>28.54</v>
      </c>
      <c r="F91" s="453">
        <v>28.9</v>
      </c>
      <c r="G91" s="456">
        <v>29.16</v>
      </c>
      <c r="I91" s="451" t="s">
        <v>36</v>
      </c>
      <c r="J91" s="461">
        <v>20.616211560869345</v>
      </c>
      <c r="K91" s="453">
        <v>20.314005766839308</v>
      </c>
      <c r="L91" s="454">
        <v>20.262047757918747</v>
      </c>
      <c r="M91" s="455">
        <v>28.466518333926665</v>
      </c>
      <c r="N91" s="453">
        <v>28.905958033389492</v>
      </c>
      <c r="O91" s="456">
        <v>29.138045132684798</v>
      </c>
      <c r="P91" s="468"/>
      <c r="R91" s="418">
        <v>31</v>
      </c>
      <c r="S91" s="483">
        <v>2421</v>
      </c>
      <c r="T91" s="496">
        <v>3.482250733559634</v>
      </c>
      <c r="U91" s="496">
        <v>3.482250733559634</v>
      </c>
      <c r="V91" s="496">
        <f t="shared" si="2"/>
        <v>3.4822507335596338E-2</v>
      </c>
    </row>
    <row r="92" spans="1:22" ht="13.5" thickTop="1" x14ac:dyDescent="0.2">
      <c r="J92" s="468"/>
      <c r="K92" s="468"/>
      <c r="L92" s="468"/>
      <c r="M92" s="472"/>
      <c r="N92" s="472"/>
      <c r="O92" s="468"/>
      <c r="P92" s="468"/>
      <c r="R92" s="418">
        <v>32</v>
      </c>
      <c r="S92" s="483">
        <v>2530</v>
      </c>
      <c r="T92" s="496">
        <v>3.6390311259421209</v>
      </c>
      <c r="U92" s="496">
        <v>3.6390311259421209</v>
      </c>
      <c r="V92" s="496">
        <f t="shared" si="2"/>
        <v>3.6390311259421208E-2</v>
      </c>
    </row>
    <row r="93" spans="1:22" ht="13.5" thickBot="1" x14ac:dyDescent="0.25">
      <c r="A93" s="785" t="s">
        <v>14</v>
      </c>
      <c r="B93" s="785"/>
      <c r="C93" s="785"/>
      <c r="D93" s="785"/>
      <c r="E93" s="785"/>
      <c r="F93" s="785"/>
      <c r="G93" s="785"/>
      <c r="I93" s="786" t="s">
        <v>15</v>
      </c>
      <c r="J93" s="785"/>
      <c r="K93" s="785"/>
      <c r="L93" s="785"/>
      <c r="M93" s="785"/>
      <c r="N93" s="785"/>
      <c r="O93" s="785"/>
      <c r="P93" s="468"/>
      <c r="R93" s="418">
        <v>33</v>
      </c>
      <c r="S93" s="483">
        <v>2444</v>
      </c>
      <c r="T93" s="496">
        <v>3.5153328347045623</v>
      </c>
      <c r="U93" s="496">
        <v>3.5153328347045623</v>
      </c>
      <c r="V93" s="496">
        <f t="shared" si="2"/>
        <v>3.5153328347045626E-2</v>
      </c>
    </row>
    <row r="94" spans="1:22" ht="39" thickTop="1" x14ac:dyDescent="0.2">
      <c r="A94" s="422" t="s">
        <v>124</v>
      </c>
      <c r="B94" s="423" t="s">
        <v>102</v>
      </c>
      <c r="C94" s="424" t="s">
        <v>103</v>
      </c>
      <c r="D94" s="425" t="s">
        <v>104</v>
      </c>
      <c r="E94" s="426" t="s">
        <v>102</v>
      </c>
      <c r="F94" s="424" t="s">
        <v>103</v>
      </c>
      <c r="G94" s="427" t="s">
        <v>104</v>
      </c>
      <c r="I94" s="422" t="s">
        <v>125</v>
      </c>
      <c r="J94" s="423" t="s">
        <v>102</v>
      </c>
      <c r="K94" s="424" t="s">
        <v>103</v>
      </c>
      <c r="L94" s="425" t="s">
        <v>104</v>
      </c>
      <c r="M94" s="426" t="s">
        <v>102</v>
      </c>
      <c r="N94" s="424" t="s">
        <v>103</v>
      </c>
      <c r="O94" s="427" t="s">
        <v>104</v>
      </c>
      <c r="P94" s="468"/>
      <c r="R94" s="418">
        <v>34</v>
      </c>
      <c r="S94" s="483">
        <v>2045</v>
      </c>
      <c r="T94" s="496">
        <v>2.9414302974512401</v>
      </c>
      <c r="U94" s="496">
        <v>2.9414302974512401</v>
      </c>
      <c r="V94" s="496">
        <f t="shared" si="2"/>
        <v>2.9414302974512401E-2</v>
      </c>
    </row>
    <row r="95" spans="1:22" ht="13.5" thickBot="1" x14ac:dyDescent="0.25">
      <c r="A95" s="428"/>
      <c r="B95" s="429" t="s">
        <v>106</v>
      </c>
      <c r="C95" s="430"/>
      <c r="D95" s="431"/>
      <c r="E95" s="432" t="s">
        <v>107</v>
      </c>
      <c r="F95" s="430"/>
      <c r="G95" s="433"/>
      <c r="I95" s="428"/>
      <c r="J95" s="429" t="s">
        <v>106</v>
      </c>
      <c r="K95" s="430"/>
      <c r="L95" s="431"/>
      <c r="M95" s="432" t="s">
        <v>107</v>
      </c>
      <c r="N95" s="430"/>
      <c r="O95" s="433"/>
      <c r="P95" s="468" t="s">
        <v>126</v>
      </c>
      <c r="R95" s="418">
        <v>35</v>
      </c>
      <c r="S95" s="483">
        <v>1758</v>
      </c>
      <c r="T95" s="496">
        <v>2.5286232092514815</v>
      </c>
      <c r="U95" s="496">
        <v>2.5286232092514815</v>
      </c>
      <c r="V95" s="496">
        <f t="shared" si="2"/>
        <v>2.5286232092514814E-2</v>
      </c>
    </row>
    <row r="96" spans="1:22" ht="13.5" thickTop="1" x14ac:dyDescent="0.2">
      <c r="A96" s="434">
        <v>18</v>
      </c>
      <c r="B96" s="435">
        <v>5.6390416612795754E-3</v>
      </c>
      <c r="C96" s="436">
        <v>6.2918126791971967E-3</v>
      </c>
      <c r="D96" s="437">
        <v>6.3229365584553361E-3</v>
      </c>
      <c r="E96" s="438">
        <v>7.1024054725903226E-4</v>
      </c>
      <c r="F96" s="436">
        <v>4.0251416540235937E-4</v>
      </c>
      <c r="G96" s="439">
        <v>2.6699596168607947E-4</v>
      </c>
      <c r="I96" s="434">
        <v>18</v>
      </c>
      <c r="J96" s="435">
        <v>5.137099908062972E-3</v>
      </c>
      <c r="K96" s="436">
        <v>5.5628864912416883E-3</v>
      </c>
      <c r="L96" s="437">
        <v>5.6734867276041169E-3</v>
      </c>
      <c r="M96" s="438">
        <v>9.2790728501903155E-4</v>
      </c>
      <c r="N96" s="436">
        <v>9.2898100394016086E-4</v>
      </c>
      <c r="O96" s="439">
        <v>7.0224719101123594E-4</v>
      </c>
      <c r="P96" s="468"/>
      <c r="R96" s="418">
        <v>36</v>
      </c>
      <c r="S96" s="483">
        <v>1595</v>
      </c>
      <c r="T96" s="496">
        <v>2.2941717967895978</v>
      </c>
      <c r="U96" s="496">
        <v>2.2941717967895978</v>
      </c>
      <c r="V96" s="496">
        <f t="shared" si="2"/>
        <v>2.2941717967895979E-2</v>
      </c>
    </row>
    <row r="97" spans="1:22" x14ac:dyDescent="0.2">
      <c r="A97" s="440">
        <v>19</v>
      </c>
      <c r="B97" s="441">
        <v>0.46197376403544538</v>
      </c>
      <c r="C97" s="381">
        <v>0.50801741531273226</v>
      </c>
      <c r="D97" s="442">
        <v>0.52007921352288</v>
      </c>
      <c r="E97" s="466">
        <v>6.3454385735379329E-2</v>
      </c>
      <c r="F97" s="381">
        <v>4.8889989782332721E-2</v>
      </c>
      <c r="G97" s="444">
        <v>3.9515402329539769E-2</v>
      </c>
      <c r="I97" s="440">
        <v>19</v>
      </c>
      <c r="J97" s="441">
        <v>0.46549518041456966</v>
      </c>
      <c r="K97" s="381">
        <v>0.5092887267458408</v>
      </c>
      <c r="L97" s="442">
        <v>0.5216729933809322</v>
      </c>
      <c r="M97" s="466">
        <v>6.8494707141098718E-2</v>
      </c>
      <c r="N97" s="381">
        <v>5.3688695262196877E-2</v>
      </c>
      <c r="O97" s="444">
        <v>4.3188202247191013E-2</v>
      </c>
      <c r="P97" s="473"/>
      <c r="R97" s="418">
        <v>37</v>
      </c>
      <c r="S97" s="483">
        <v>1336</v>
      </c>
      <c r="T97" s="496">
        <v>1.9216385708532306</v>
      </c>
      <c r="U97" s="496">
        <v>1.9216385708532306</v>
      </c>
      <c r="V97" s="496">
        <f t="shared" si="2"/>
        <v>1.9216385708532305E-2</v>
      </c>
    </row>
    <row r="98" spans="1:22" x14ac:dyDescent="0.2">
      <c r="A98" s="440">
        <v>20</v>
      </c>
      <c r="B98" s="441">
        <v>0.23297098926891366</v>
      </c>
      <c r="C98" s="381">
        <v>0.22739460550069024</v>
      </c>
      <c r="D98" s="442">
        <v>0.22662140179644955</v>
      </c>
      <c r="E98" s="466">
        <v>7.1379174999532738E-2</v>
      </c>
      <c r="F98" s="381">
        <v>6.2389695637365697E-2</v>
      </c>
      <c r="G98" s="444">
        <v>5.7404131762507089E-2</v>
      </c>
      <c r="I98" s="440">
        <v>20</v>
      </c>
      <c r="J98" s="441">
        <v>0.22762470736538809</v>
      </c>
      <c r="K98" s="381">
        <v>0.22220497296178426</v>
      </c>
      <c r="L98" s="442">
        <v>0.2224171246111469</v>
      </c>
      <c r="M98" s="466">
        <v>6.8892381691821158E-2</v>
      </c>
      <c r="N98" s="381">
        <v>6.0031393151167636E-2</v>
      </c>
      <c r="O98" s="444">
        <v>5.5547752808988764E-2</v>
      </c>
      <c r="P98" s="473"/>
      <c r="R98" s="418">
        <v>38</v>
      </c>
      <c r="S98" s="483">
        <v>1237</v>
      </c>
      <c r="T98" s="496">
        <v>1.7792417007076693</v>
      </c>
      <c r="U98" s="496">
        <v>1.7792417007076693</v>
      </c>
      <c r="V98" s="496">
        <f t="shared" si="2"/>
        <v>1.7792417007076691E-2</v>
      </c>
    </row>
    <row r="99" spans="1:22" x14ac:dyDescent="0.2">
      <c r="A99" s="440">
        <v>21</v>
      </c>
      <c r="B99" s="441">
        <v>9.7226228008234786E-2</v>
      </c>
      <c r="C99" s="381">
        <v>8.7899543378995429E-2</v>
      </c>
      <c r="D99" s="442">
        <v>8.5083810736261409E-2</v>
      </c>
      <c r="E99" s="466">
        <v>6.4276769526942418E-2</v>
      </c>
      <c r="F99" s="381">
        <v>6.099637737251138E-2</v>
      </c>
      <c r="G99" s="444">
        <v>5.9907218903314088E-2</v>
      </c>
      <c r="I99" s="440">
        <v>21</v>
      </c>
      <c r="J99" s="441">
        <v>0.10252400314671065</v>
      </c>
      <c r="K99" s="381">
        <v>9.2240420191984265E-2</v>
      </c>
      <c r="L99" s="442">
        <v>8.9227227254662811E-2</v>
      </c>
      <c r="M99" s="466">
        <v>6.4972446834699951E-2</v>
      </c>
      <c r="N99" s="381">
        <v>6.0223596117500083E-2</v>
      </c>
      <c r="O99" s="444">
        <v>5.8707865168539326E-2</v>
      </c>
      <c r="P99" s="473"/>
      <c r="R99" s="418">
        <v>39</v>
      </c>
      <c r="S99" s="483">
        <v>1060</v>
      </c>
      <c r="T99" s="496">
        <v>1.5246533571140901</v>
      </c>
      <c r="U99" s="496">
        <v>1.5246533571140901</v>
      </c>
      <c r="V99" s="496">
        <f t="shared" si="2"/>
        <v>1.5246533571140902E-2</v>
      </c>
    </row>
    <row r="100" spans="1:22" x14ac:dyDescent="0.2">
      <c r="A100" s="440">
        <v>22</v>
      </c>
      <c r="B100" s="441">
        <v>6.9548180489114764E-2</v>
      </c>
      <c r="C100" s="381">
        <v>6.2825209727089312E-2</v>
      </c>
      <c r="D100" s="442">
        <v>5.9608175967182972E-2</v>
      </c>
      <c r="E100" s="466">
        <v>6.9042857409864863E-2</v>
      </c>
      <c r="F100" s="381">
        <v>6.7808155556243616E-2</v>
      </c>
      <c r="G100" s="444">
        <v>6.7483229316156593E-2</v>
      </c>
      <c r="I100" s="440">
        <v>22</v>
      </c>
      <c r="J100" s="441">
        <v>7.1246457581013584E-2</v>
      </c>
      <c r="K100" s="381">
        <v>6.6392403425703128E-2</v>
      </c>
      <c r="L100" s="442">
        <v>6.310726178892985E-2</v>
      </c>
      <c r="M100" s="466">
        <v>6.8570454674569653E-2</v>
      </c>
      <c r="N100" s="381">
        <v>6.8648492808405681E-2</v>
      </c>
      <c r="O100" s="444">
        <v>6.839887640449438E-2</v>
      </c>
      <c r="P100" s="473"/>
      <c r="R100" s="418">
        <v>40</v>
      </c>
      <c r="S100" s="483">
        <v>995</v>
      </c>
      <c r="T100" s="496">
        <v>1.431160462574075</v>
      </c>
      <c r="U100" s="496">
        <v>1.431160462574075</v>
      </c>
      <c r="V100" s="496">
        <f t="shared" si="2"/>
        <v>1.4311604625740749E-2</v>
      </c>
    </row>
    <row r="101" spans="1:22" x14ac:dyDescent="0.2">
      <c r="A101" s="440">
        <v>23</v>
      </c>
      <c r="B101" s="441">
        <v>4.4764244298799591E-2</v>
      </c>
      <c r="C101" s="381">
        <v>3.918445364765849E-2</v>
      </c>
      <c r="D101" s="442">
        <v>3.7456680104675011E-2</v>
      </c>
      <c r="E101" s="466">
        <v>6.7547614152477425E-2</v>
      </c>
      <c r="F101" s="381">
        <v>6.8613183887048332E-2</v>
      </c>
      <c r="G101" s="444">
        <v>6.8184093715582553E-2</v>
      </c>
      <c r="I101" s="440">
        <v>23</v>
      </c>
      <c r="J101" s="441">
        <v>4.4916451041163145E-2</v>
      </c>
      <c r="K101" s="381">
        <v>4.0492638878108105E-2</v>
      </c>
      <c r="L101" s="442">
        <v>3.8672897452412605E-2</v>
      </c>
      <c r="M101" s="466">
        <v>6.8797697274982486E-2</v>
      </c>
      <c r="N101" s="381">
        <v>6.8968831085626417E-2</v>
      </c>
      <c r="O101" s="444">
        <v>6.931179775280899E-2</v>
      </c>
      <c r="P101" s="473"/>
      <c r="R101" s="418">
        <v>41</v>
      </c>
      <c r="S101" s="483">
        <v>937</v>
      </c>
      <c r="T101" s="496">
        <v>1.347736033599908</v>
      </c>
      <c r="U101" s="496">
        <v>1.347736033599908</v>
      </c>
      <c r="V101" s="496">
        <f t="shared" si="2"/>
        <v>1.347736033599908E-2</v>
      </c>
    </row>
    <row r="102" spans="1:22" x14ac:dyDescent="0.2">
      <c r="A102" s="440">
        <v>24</v>
      </c>
      <c r="B102" s="441">
        <v>2.8036081910312385E-2</v>
      </c>
      <c r="C102" s="381">
        <v>2.564510990761389E-2</v>
      </c>
      <c r="D102" s="442">
        <v>2.4273286653935921E-2</v>
      </c>
      <c r="E102" s="466">
        <v>6.1622712745079716E-2</v>
      </c>
      <c r="F102" s="381">
        <v>6.1956218843855465E-2</v>
      </c>
      <c r="G102" s="444">
        <v>6.2143310082435003E-2</v>
      </c>
      <c r="I102" s="440">
        <v>24</v>
      </c>
      <c r="J102" s="441">
        <v>2.8055010568019182E-2</v>
      </c>
      <c r="K102" s="381">
        <v>2.513648477321535E-2</v>
      </c>
      <c r="L102" s="442">
        <v>2.3406558769922297E-2</v>
      </c>
      <c r="M102" s="466">
        <v>6.154487094513985E-2</v>
      </c>
      <c r="N102" s="381">
        <v>6.336291123426338E-2</v>
      </c>
      <c r="O102" s="444">
        <v>6.344803370786517E-2</v>
      </c>
      <c r="P102" s="473"/>
      <c r="R102" s="418">
        <v>42</v>
      </c>
      <c r="S102" s="483">
        <v>925</v>
      </c>
      <c r="T102" s="496">
        <v>1.3304758069155975</v>
      </c>
      <c r="U102" s="496">
        <v>1.3304758069155975</v>
      </c>
      <c r="V102" s="496">
        <f t="shared" si="2"/>
        <v>1.3304758069155976E-2</v>
      </c>
    </row>
    <row r="103" spans="1:22" x14ac:dyDescent="0.2">
      <c r="A103" s="440">
        <v>25</v>
      </c>
      <c r="B103" s="441">
        <v>1.5037444430078867E-2</v>
      </c>
      <c r="C103" s="381">
        <v>1.2888924285865987E-2</v>
      </c>
      <c r="D103" s="442">
        <v>1.2235660230567933E-2</v>
      </c>
      <c r="E103" s="466">
        <v>5.4277330243163932E-2</v>
      </c>
      <c r="F103" s="381">
        <v>5.489673963526024E-2</v>
      </c>
      <c r="G103" s="444">
        <v>5.5768781497179856E-2</v>
      </c>
      <c r="I103" s="440">
        <v>25</v>
      </c>
      <c r="J103" s="441">
        <v>1.5108002312642763E-2</v>
      </c>
      <c r="K103" s="381">
        <v>1.3143936453724546E-2</v>
      </c>
      <c r="L103" s="442">
        <v>1.2004769017829001E-2</v>
      </c>
      <c r="M103" s="466">
        <v>5.2739220179142919E-2</v>
      </c>
      <c r="N103" s="381">
        <v>5.3720729089918956E-2</v>
      </c>
      <c r="O103" s="444">
        <v>5.4283707865168541E-2</v>
      </c>
      <c r="P103" s="473"/>
      <c r="R103" s="418">
        <v>43</v>
      </c>
      <c r="S103" s="483">
        <v>911</v>
      </c>
      <c r="T103" s="496">
        <v>1.3103388757839021</v>
      </c>
      <c r="U103" s="496">
        <v>1.3103388757839021</v>
      </c>
      <c r="V103" s="496">
        <f t="shared" si="2"/>
        <v>1.3103388757839021E-2</v>
      </c>
    </row>
    <row r="104" spans="1:22" x14ac:dyDescent="0.2">
      <c r="A104" s="440">
        <v>26</v>
      </c>
      <c r="B104" s="441">
        <v>7.0015614277615891E-3</v>
      </c>
      <c r="C104" s="381">
        <v>4.9511521716045451E-3</v>
      </c>
      <c r="D104" s="442">
        <v>4.6537944691986705E-3</v>
      </c>
      <c r="E104" s="466">
        <v>4.5679681513186174E-2</v>
      </c>
      <c r="F104" s="381">
        <v>4.6103353252624081E-2</v>
      </c>
      <c r="G104" s="444">
        <v>4.689116577111771E-2</v>
      </c>
      <c r="I104" s="440">
        <v>26</v>
      </c>
      <c r="J104" s="441">
        <v>6.7578454510127291E-3</v>
      </c>
      <c r="K104" s="381">
        <v>4.8772283888328287E-3</v>
      </c>
      <c r="L104" s="442">
        <v>4.5360485672390405E-3</v>
      </c>
      <c r="M104" s="466">
        <v>4.6490048667790253E-2</v>
      </c>
      <c r="N104" s="381">
        <v>4.6993625268283309E-2</v>
      </c>
      <c r="O104" s="444">
        <v>4.7752808988764044E-2</v>
      </c>
      <c r="P104" s="473"/>
      <c r="R104" s="418">
        <v>44</v>
      </c>
      <c r="S104" s="483">
        <v>753</v>
      </c>
      <c r="T104" s="496">
        <v>1.083079224440481</v>
      </c>
      <c r="U104" s="496">
        <v>1.083079224440481</v>
      </c>
      <c r="V104" s="496">
        <f t="shared" si="2"/>
        <v>1.0830792244404809E-2</v>
      </c>
    </row>
    <row r="105" spans="1:22" x14ac:dyDescent="0.2">
      <c r="A105" s="440">
        <v>27</v>
      </c>
      <c r="B105" s="441">
        <v>5.3804612676406531E-3</v>
      </c>
      <c r="C105" s="381">
        <v>3.7166825953063609E-3</v>
      </c>
      <c r="D105" s="442">
        <v>3.5080274418275693E-3</v>
      </c>
      <c r="E105" s="466">
        <v>4.2913481487019421E-2</v>
      </c>
      <c r="F105" s="381">
        <v>4.3099978326160325E-2</v>
      </c>
      <c r="G105" s="444">
        <v>4.3386843773987917E-2</v>
      </c>
      <c r="H105" s="468"/>
      <c r="I105" s="440">
        <v>27</v>
      </c>
      <c r="J105" s="441">
        <v>4.9191048935141746E-3</v>
      </c>
      <c r="K105" s="381">
        <v>3.10486687883257E-3</v>
      </c>
      <c r="L105" s="442">
        <v>2.8915596606871223E-3</v>
      </c>
      <c r="M105" s="466">
        <v>3.8555494536709145E-2</v>
      </c>
      <c r="N105" s="381">
        <v>3.7960085850658298E-2</v>
      </c>
      <c r="O105" s="444">
        <v>3.8799157303370788E-2</v>
      </c>
      <c r="P105" s="473"/>
      <c r="R105" s="418">
        <v>45</v>
      </c>
      <c r="S105" s="483">
        <v>537</v>
      </c>
      <c r="T105" s="496">
        <v>0.77239514412289278</v>
      </c>
      <c r="U105" s="496">
        <v>0.77239514412289278</v>
      </c>
      <c r="V105" s="496">
        <f t="shared" si="2"/>
        <v>7.7239514412289281E-3</v>
      </c>
    </row>
    <row r="106" spans="1:22" x14ac:dyDescent="0.2">
      <c r="A106" s="440">
        <v>28</v>
      </c>
      <c r="B106" s="441">
        <v>4.1074500989567277E-3</v>
      </c>
      <c r="C106" s="381">
        <v>2.4556652861845597E-3</v>
      </c>
      <c r="D106" s="442">
        <v>2.4046962302850272E-3</v>
      </c>
      <c r="E106" s="466">
        <v>3.8595966581313194E-2</v>
      </c>
      <c r="F106" s="381">
        <v>3.9756014490509951E-2</v>
      </c>
      <c r="G106" s="444">
        <v>4.0416513700230285E-2</v>
      </c>
      <c r="H106" s="468"/>
      <c r="I106" s="440">
        <v>28</v>
      </c>
      <c r="J106" s="441">
        <v>3.9144322177675417E-3</v>
      </c>
      <c r="K106" s="381">
        <v>2.3545240497813654E-3</v>
      </c>
      <c r="L106" s="442">
        <v>2.2200600238450894E-3</v>
      </c>
      <c r="M106" s="466">
        <v>3.9161474804476681E-2</v>
      </c>
      <c r="N106" s="381">
        <v>3.882499919915431E-2</v>
      </c>
      <c r="O106" s="444">
        <v>3.9360955056179772E-2</v>
      </c>
      <c r="P106" s="473"/>
      <c r="R106" s="418">
        <v>46</v>
      </c>
      <c r="S106" s="483">
        <v>455</v>
      </c>
      <c r="T106" s="496">
        <v>0.65445026178010468</v>
      </c>
      <c r="U106" s="496">
        <v>0.65445026178010468</v>
      </c>
      <c r="V106" s="496">
        <f t="shared" si="2"/>
        <v>6.5445026178010471E-3</v>
      </c>
    </row>
    <row r="107" spans="1:22" x14ac:dyDescent="0.2">
      <c r="A107" s="440">
        <v>29</v>
      </c>
      <c r="B107" s="441">
        <v>3.2620911197525585E-3</v>
      </c>
      <c r="C107" s="381">
        <v>1.9910799617712648E-3</v>
      </c>
      <c r="D107" s="442">
        <v>1.8530306245137563E-3</v>
      </c>
      <c r="E107" s="466">
        <v>3.6745603050296248E-2</v>
      </c>
      <c r="F107" s="381">
        <v>3.7433817382419417E-2</v>
      </c>
      <c r="G107" s="444">
        <v>3.8614290958849246E-2</v>
      </c>
      <c r="H107" s="468"/>
      <c r="I107" s="440">
        <v>29</v>
      </c>
      <c r="J107" s="441">
        <v>2.7960230126911011E-3</v>
      </c>
      <c r="K107" s="381">
        <v>1.6688659473725065E-3</v>
      </c>
      <c r="L107" s="442">
        <v>1.5348563127817901E-3</v>
      </c>
      <c r="M107" s="466">
        <v>3.4995360463574904E-2</v>
      </c>
      <c r="N107" s="381">
        <v>3.5621616426946855E-2</v>
      </c>
      <c r="O107" s="444">
        <v>3.6516853932584269E-2</v>
      </c>
      <c r="P107" s="473"/>
      <c r="R107" s="418">
        <v>47</v>
      </c>
      <c r="S107" s="483">
        <v>380</v>
      </c>
      <c r="T107" s="483">
        <v>0.54657384500316442</v>
      </c>
      <c r="U107" s="496">
        <v>0.54657384500316442</v>
      </c>
      <c r="V107" s="496">
        <f t="shared" si="2"/>
        <v>5.4657384500316443E-3</v>
      </c>
    </row>
    <row r="108" spans="1:22" x14ac:dyDescent="0.2">
      <c r="A108" s="446" t="s">
        <v>108</v>
      </c>
      <c r="B108" s="447">
        <v>2.5052461983709435E-2</v>
      </c>
      <c r="C108" s="387">
        <v>1.6738345545290433E-2</v>
      </c>
      <c r="D108" s="448">
        <v>1.5899285663766884E-2</v>
      </c>
      <c r="E108" s="467">
        <v>0.38375418200848549</v>
      </c>
      <c r="F108" s="387">
        <v>0.4076539616682664</v>
      </c>
      <c r="G108" s="450">
        <v>0.4200180222274138</v>
      </c>
      <c r="H108" s="468"/>
      <c r="I108" s="446" t="s">
        <v>108</v>
      </c>
      <c r="J108" s="447">
        <v>2.1458291866890335E-2</v>
      </c>
      <c r="K108" s="387">
        <v>1.3519107868250156E-2</v>
      </c>
      <c r="L108" s="448">
        <v>1.2621452357785971E-2</v>
      </c>
      <c r="M108" s="467">
        <v>0.38583899861760762</v>
      </c>
      <c r="N108" s="387">
        <v>0.41099400967421601</v>
      </c>
      <c r="O108" s="450">
        <v>0.42394662921348308</v>
      </c>
      <c r="P108" s="473"/>
      <c r="R108" s="418">
        <v>48</v>
      </c>
      <c r="S108" s="483">
        <v>306</v>
      </c>
      <c r="T108" s="483">
        <v>0.44013578044991658</v>
      </c>
      <c r="U108" s="496">
        <v>0.44013578044991658</v>
      </c>
      <c r="V108" s="496">
        <f t="shared" si="2"/>
        <v>4.4013578044991659E-3</v>
      </c>
    </row>
    <row r="109" spans="1:22" ht="13.5" thickBot="1" x14ac:dyDescent="0.25">
      <c r="A109" s="451" t="s">
        <v>36</v>
      </c>
      <c r="B109" s="461">
        <v>20.629026643725943</v>
      </c>
      <c r="C109" s="453">
        <v>20.342439205691832</v>
      </c>
      <c r="D109" s="454">
        <v>20.289228375415519</v>
      </c>
      <c r="E109" s="455">
        <v>28.470982935536323</v>
      </c>
      <c r="F109" s="453">
        <v>28.934421153667522</v>
      </c>
      <c r="G109" s="456">
        <v>29.182725361278912</v>
      </c>
      <c r="H109" s="468"/>
      <c r="I109" s="451" t="s">
        <v>36</v>
      </c>
      <c r="J109" s="461">
        <v>20.578407119906881</v>
      </c>
      <c r="K109" s="453">
        <v>20.306359802323474</v>
      </c>
      <c r="L109" s="454">
        <v>20.247975223033809</v>
      </c>
      <c r="M109" s="455">
        <v>28.557710152063166</v>
      </c>
      <c r="N109" s="453">
        <v>29.066021718935197</v>
      </c>
      <c r="O109" s="456">
        <v>29.324051966292135</v>
      </c>
      <c r="P109" s="473"/>
      <c r="R109" s="418">
        <v>49</v>
      </c>
      <c r="S109" s="483">
        <v>258</v>
      </c>
      <c r="T109" s="483">
        <v>0.37109487371267474</v>
      </c>
      <c r="U109" s="496">
        <v>0.37109487371267474</v>
      </c>
      <c r="V109" s="496">
        <f t="shared" si="2"/>
        <v>3.7109487371267476E-3</v>
      </c>
    </row>
    <row r="110" spans="1:22" ht="13.5" thickTop="1" x14ac:dyDescent="0.2">
      <c r="A110" s="468"/>
      <c r="B110" s="468"/>
      <c r="C110" s="468"/>
      <c r="D110" s="472"/>
      <c r="E110" s="472"/>
      <c r="F110" s="468"/>
      <c r="G110" s="468"/>
      <c r="H110" s="468"/>
      <c r="I110" s="468"/>
      <c r="J110" s="474"/>
      <c r="K110" s="474"/>
      <c r="L110" s="474"/>
      <c r="M110" s="474"/>
      <c r="N110" s="474"/>
      <c r="O110" s="473"/>
      <c r="P110" s="473"/>
      <c r="R110" s="418">
        <v>50</v>
      </c>
      <c r="S110" s="483">
        <v>173</v>
      </c>
      <c r="T110" s="483">
        <v>0.24883493469880905</v>
      </c>
      <c r="U110" s="496">
        <v>0.24883493469880905</v>
      </c>
      <c r="V110" s="496">
        <f t="shared" si="2"/>
        <v>2.4883493469880905E-3</v>
      </c>
    </row>
    <row r="111" spans="1:22" ht="13.5" thickBot="1" x14ac:dyDescent="0.25">
      <c r="A111" s="786" t="s">
        <v>16</v>
      </c>
      <c r="B111" s="785"/>
      <c r="C111" s="785"/>
      <c r="D111" s="785"/>
      <c r="E111" s="785"/>
      <c r="F111" s="785"/>
      <c r="G111" s="785"/>
      <c r="H111" s="468"/>
      <c r="I111" s="786" t="s">
        <v>17</v>
      </c>
      <c r="J111" s="785"/>
      <c r="K111" s="785"/>
      <c r="L111" s="785"/>
      <c r="M111" s="785"/>
      <c r="N111" s="785"/>
      <c r="O111" s="785"/>
      <c r="P111" s="473"/>
      <c r="R111" s="418">
        <v>51</v>
      </c>
      <c r="S111" s="483">
        <v>147</v>
      </c>
      <c r="T111" s="483">
        <v>0.21143777688280307</v>
      </c>
      <c r="U111" s="496">
        <v>0.21143777688280307</v>
      </c>
      <c r="V111" s="496">
        <f t="shared" si="2"/>
        <v>2.1143777688280309E-3</v>
      </c>
    </row>
    <row r="112" spans="1:22" ht="39" thickTop="1" x14ac:dyDescent="0.2">
      <c r="A112" s="422" t="s">
        <v>127</v>
      </c>
      <c r="B112" s="423" t="s">
        <v>102</v>
      </c>
      <c r="C112" s="424" t="s">
        <v>103</v>
      </c>
      <c r="D112" s="425" t="s">
        <v>104</v>
      </c>
      <c r="E112" s="426" t="s">
        <v>102</v>
      </c>
      <c r="F112" s="424" t="s">
        <v>103</v>
      </c>
      <c r="G112" s="427" t="s">
        <v>104</v>
      </c>
      <c r="H112" s="474"/>
      <c r="I112" s="422" t="s">
        <v>128</v>
      </c>
      <c r="J112" s="423" t="s">
        <v>102</v>
      </c>
      <c r="K112" s="424" t="s">
        <v>103</v>
      </c>
      <c r="L112" s="425" t="s">
        <v>104</v>
      </c>
      <c r="M112" s="426" t="s">
        <v>102</v>
      </c>
      <c r="N112" s="424" t="s">
        <v>103</v>
      </c>
      <c r="O112" s="427" t="s">
        <v>104</v>
      </c>
      <c r="P112" s="473"/>
      <c r="Q112" s="478"/>
      <c r="R112" s="478">
        <v>52</v>
      </c>
      <c r="S112" s="483">
        <v>113</v>
      </c>
      <c r="T112" s="483">
        <v>0.16253380127725678</v>
      </c>
      <c r="U112" s="496">
        <v>0.16253380127725678</v>
      </c>
      <c r="V112" s="496">
        <f t="shared" si="2"/>
        <v>1.6253380127725678E-3</v>
      </c>
    </row>
    <row r="113" spans="1:22" ht="13.5" thickBot="1" x14ac:dyDescent="0.25">
      <c r="A113" s="428"/>
      <c r="B113" s="429" t="s">
        <v>106</v>
      </c>
      <c r="C113" s="430"/>
      <c r="D113" s="431"/>
      <c r="E113" s="432" t="s">
        <v>107</v>
      </c>
      <c r="F113" s="430"/>
      <c r="G113" s="433"/>
      <c r="H113" s="474"/>
      <c r="I113" s="428"/>
      <c r="J113" s="429" t="s">
        <v>106</v>
      </c>
      <c r="K113" s="430"/>
      <c r="L113" s="431"/>
      <c r="M113" s="432" t="s">
        <v>107</v>
      </c>
      <c r="N113" s="430"/>
      <c r="O113" s="433"/>
      <c r="P113" s="473"/>
      <c r="Q113" s="478"/>
      <c r="R113" s="478">
        <v>53</v>
      </c>
      <c r="S113" s="483">
        <v>84</v>
      </c>
      <c r="T113" s="483">
        <v>0.12082158679017317</v>
      </c>
      <c r="U113" s="496">
        <v>0.12082158679017317</v>
      </c>
      <c r="V113" s="496">
        <f t="shared" si="2"/>
        <v>1.2082158679017317E-3</v>
      </c>
    </row>
    <row r="114" spans="1:22" ht="13.5" thickTop="1" x14ac:dyDescent="0.2">
      <c r="A114" s="434">
        <v>18</v>
      </c>
      <c r="B114" s="435">
        <v>4.509268517806325E-3</v>
      </c>
      <c r="C114" s="436">
        <v>4.8864236661384066E-3</v>
      </c>
      <c r="D114" s="437">
        <v>4.8987865649370759E-3</v>
      </c>
      <c r="E114" s="438">
        <v>5.0459744337295377E-4</v>
      </c>
      <c r="F114" s="436">
        <v>3.9831380489262132E-4</v>
      </c>
      <c r="G114" s="439">
        <v>2.8955083426834122E-4</v>
      </c>
      <c r="H114" s="474"/>
      <c r="I114" s="434">
        <v>18</v>
      </c>
      <c r="J114" s="435">
        <v>4.7778874629812486E-3</v>
      </c>
      <c r="K114" s="436">
        <v>4.942429594337429E-3</v>
      </c>
      <c r="L114" s="437">
        <v>5.0434172441013959E-3</v>
      </c>
      <c r="M114" s="438">
        <v>5.3374324814791079E-4</v>
      </c>
      <c r="N114" s="436">
        <v>4.0795134253078161E-4</v>
      </c>
      <c r="O114" s="439">
        <v>2.8471487838607317E-4</v>
      </c>
      <c r="P114" s="473"/>
      <c r="Q114" s="478"/>
      <c r="R114" s="478">
        <v>54</v>
      </c>
      <c r="S114" s="483">
        <v>58</v>
      </c>
      <c r="T114" s="483">
        <v>8.34244289741672E-2</v>
      </c>
      <c r="U114" s="496">
        <v>8.34244289741672E-2</v>
      </c>
      <c r="V114" s="496">
        <f t="shared" si="2"/>
        <v>8.34244289741672E-4</v>
      </c>
    </row>
    <row r="115" spans="1:22" x14ac:dyDescent="0.2">
      <c r="A115" s="440">
        <v>19</v>
      </c>
      <c r="B115" s="441">
        <v>0.43532228290131547</v>
      </c>
      <c r="C115" s="381">
        <v>0.47641310089804562</v>
      </c>
      <c r="D115" s="442">
        <v>0.48868211379824883</v>
      </c>
      <c r="E115" s="466">
        <v>6.6588173731030889E-2</v>
      </c>
      <c r="F115" s="381">
        <v>5.1482059282371297E-2</v>
      </c>
      <c r="G115" s="444">
        <v>4.1622932426074052E-2</v>
      </c>
      <c r="H115" s="474"/>
      <c r="I115" s="440">
        <v>19</v>
      </c>
      <c r="J115" s="441">
        <v>0.43363277393879607</v>
      </c>
      <c r="K115" s="381">
        <v>0.47899125148888999</v>
      </c>
      <c r="L115" s="442">
        <v>0.49153583019033426</v>
      </c>
      <c r="M115" s="466">
        <v>6.4625632485749027E-2</v>
      </c>
      <c r="N115" s="381">
        <v>5.1846906987093877E-2</v>
      </c>
      <c r="O115" s="444">
        <v>4.2951273082241892E-2</v>
      </c>
      <c r="P115" s="473"/>
      <c r="Q115" s="478"/>
      <c r="R115" s="478">
        <v>55</v>
      </c>
      <c r="S115" s="483">
        <v>32</v>
      </c>
      <c r="T115" s="483">
        <v>4.6027271158161208E-2</v>
      </c>
      <c r="U115" s="496">
        <v>4.6027271158161208E-2</v>
      </c>
      <c r="V115" s="496">
        <f t="shared" si="2"/>
        <v>4.6027271158161206E-4</v>
      </c>
    </row>
    <row r="116" spans="1:22" x14ac:dyDescent="0.2">
      <c r="A116" s="440">
        <v>20</v>
      </c>
      <c r="B116" s="441">
        <v>0.25153834320436902</v>
      </c>
      <c r="C116" s="381">
        <v>0.24729265715795046</v>
      </c>
      <c r="D116" s="442">
        <v>0.24719164390889381</v>
      </c>
      <c r="E116" s="466">
        <v>7.8605068400986786E-2</v>
      </c>
      <c r="F116" s="381">
        <v>6.8310817539084551E-2</v>
      </c>
      <c r="G116" s="444">
        <v>6.2615367910528796E-2</v>
      </c>
      <c r="H116" s="474"/>
      <c r="I116" s="440">
        <v>20</v>
      </c>
      <c r="J116" s="441">
        <v>0.24906219151036549</v>
      </c>
      <c r="K116" s="381">
        <v>0.24187784942703425</v>
      </c>
      <c r="L116" s="442">
        <v>0.24247872993597056</v>
      </c>
      <c r="M116" s="466">
        <v>8.0744678579815932E-2</v>
      </c>
      <c r="N116" s="381">
        <v>7.3468328141225295E-2</v>
      </c>
      <c r="O116" s="444">
        <v>6.7884161718050867E-2</v>
      </c>
      <c r="P116" s="473"/>
      <c r="Q116" s="478"/>
      <c r="R116" s="478">
        <v>56</v>
      </c>
      <c r="S116" s="483">
        <v>13</v>
      </c>
      <c r="T116" s="483">
        <v>1.8698578908002993E-2</v>
      </c>
      <c r="U116" s="496">
        <v>1.8698578908002993E-2</v>
      </c>
      <c r="V116" s="496">
        <f t="shared" si="2"/>
        <v>1.8698578908002991E-4</v>
      </c>
    </row>
    <row r="117" spans="1:22" x14ac:dyDescent="0.2">
      <c r="A117" s="440">
        <v>21</v>
      </c>
      <c r="B117" s="441">
        <v>0.10566494885008851</v>
      </c>
      <c r="C117" s="381">
        <v>9.5972002113048113E-2</v>
      </c>
      <c r="D117" s="442">
        <v>9.3274022354232947E-2</v>
      </c>
      <c r="E117" s="466">
        <v>6.6438663377438908E-2</v>
      </c>
      <c r="F117" s="381">
        <v>6.4194908221860802E-2</v>
      </c>
      <c r="G117" s="444">
        <v>6.1240001447754169E-2</v>
      </c>
      <c r="H117" s="474"/>
      <c r="I117" s="440">
        <v>21</v>
      </c>
      <c r="J117" s="441">
        <v>0.11353405725567633</v>
      </c>
      <c r="K117" s="381">
        <v>0.10322969291220004</v>
      </c>
      <c r="L117" s="442">
        <v>9.9260298804198482E-2</v>
      </c>
      <c r="M117" s="466">
        <v>7.777706612011355E-2</v>
      </c>
      <c r="N117" s="381">
        <v>7.3727933541017615E-2</v>
      </c>
      <c r="O117" s="444">
        <v>7.2236232001952269E-2</v>
      </c>
      <c r="P117" s="473"/>
      <c r="Q117" s="478"/>
      <c r="R117" s="478">
        <v>57</v>
      </c>
      <c r="S117" s="483">
        <v>10</v>
      </c>
      <c r="T117" s="483">
        <v>1.4383522236925378E-2</v>
      </c>
      <c r="U117" s="496">
        <v>1.4383522236925378E-2</v>
      </c>
      <c r="V117" s="496">
        <f t="shared" si="2"/>
        <v>1.4383522236925377E-4</v>
      </c>
    </row>
    <row r="118" spans="1:22" x14ac:dyDescent="0.2">
      <c r="A118" s="440">
        <v>22</v>
      </c>
      <c r="B118" s="441">
        <v>7.6792169833089799E-2</v>
      </c>
      <c r="C118" s="381">
        <v>7.1143687268885397E-2</v>
      </c>
      <c r="D118" s="442">
        <v>6.7245699484782789E-2</v>
      </c>
      <c r="E118" s="466">
        <v>7.1858413695148407E-2</v>
      </c>
      <c r="F118" s="381">
        <v>7.255949812460584E-2</v>
      </c>
      <c r="G118" s="444">
        <v>7.2206739295667594E-2</v>
      </c>
      <c r="H118" s="474"/>
      <c r="I118" s="440">
        <v>22</v>
      </c>
      <c r="J118" s="441">
        <v>7.5320829220138275E-2</v>
      </c>
      <c r="K118" s="381">
        <v>6.9235087142837604E-2</v>
      </c>
      <c r="L118" s="442">
        <v>6.5988363593836807E-2</v>
      </c>
      <c r="M118" s="466">
        <v>7.4062213113004094E-2</v>
      </c>
      <c r="N118" s="381">
        <v>7.361667408396376E-2</v>
      </c>
      <c r="O118" s="444">
        <v>7.2805661758724424E-2</v>
      </c>
      <c r="P118" s="473"/>
      <c r="Q118" s="478"/>
      <c r="R118" s="478">
        <v>58</v>
      </c>
      <c r="S118" s="483">
        <v>18</v>
      </c>
      <c r="T118" s="483">
        <v>2.5890340026465682E-2</v>
      </c>
      <c r="U118" s="496">
        <v>2.5890340026465682E-2</v>
      </c>
      <c r="V118" s="496">
        <f t="shared" si="2"/>
        <v>2.5890340026465681E-4</v>
      </c>
    </row>
    <row r="119" spans="1:22" x14ac:dyDescent="0.2">
      <c r="A119" s="440">
        <v>23</v>
      </c>
      <c r="B119" s="441">
        <v>4.5631105299592356E-2</v>
      </c>
      <c r="C119" s="381">
        <v>4.1138404648705773E-2</v>
      </c>
      <c r="D119" s="442">
        <v>3.9443678031476109E-2</v>
      </c>
      <c r="E119" s="466">
        <v>6.7877700530761767E-2</v>
      </c>
      <c r="F119" s="381">
        <v>6.9970458392803803E-2</v>
      </c>
      <c r="G119" s="444">
        <v>6.9745557204386688E-2</v>
      </c>
      <c r="H119" s="474"/>
      <c r="I119" s="440">
        <v>23</v>
      </c>
      <c r="J119" s="441">
        <v>4.6495557749259675E-2</v>
      </c>
      <c r="K119" s="381">
        <v>4.2113333607152165E-2</v>
      </c>
      <c r="L119" s="442">
        <v>3.971873812238693E-2</v>
      </c>
      <c r="M119" s="466">
        <v>7.2183436879523444E-2</v>
      </c>
      <c r="N119" s="381">
        <v>7.3468328141225295E-2</v>
      </c>
      <c r="O119" s="444">
        <v>7.2846335312779578E-2</v>
      </c>
      <c r="P119" s="473"/>
      <c r="Q119" s="478"/>
      <c r="R119" s="478">
        <v>59</v>
      </c>
      <c r="S119" s="483">
        <v>10</v>
      </c>
      <c r="T119" s="483">
        <v>1.4383522236925378E-2</v>
      </c>
      <c r="U119" s="496">
        <v>1.4383522236925378E-2</v>
      </c>
      <c r="V119" s="496">
        <f t="shared" si="2"/>
        <v>1.4383522236925377E-4</v>
      </c>
    </row>
    <row r="120" spans="1:22" x14ac:dyDescent="0.2">
      <c r="A120" s="440">
        <v>24</v>
      </c>
      <c r="B120" s="441">
        <v>2.850742250596109E-2</v>
      </c>
      <c r="C120" s="381">
        <v>2.6043317485472804E-2</v>
      </c>
      <c r="D120" s="442">
        <v>2.455024071623638E-2</v>
      </c>
      <c r="E120" s="466">
        <v>6.182253121028633E-2</v>
      </c>
      <c r="F120" s="381">
        <v>6.5788163441431277E-2</v>
      </c>
      <c r="G120" s="444">
        <v>6.5691845524629922E-2</v>
      </c>
      <c r="H120" s="474"/>
      <c r="I120" s="440">
        <v>24</v>
      </c>
      <c r="J120" s="441">
        <v>2.8983218163869725E-2</v>
      </c>
      <c r="K120" s="381">
        <v>2.5862186990868154E-2</v>
      </c>
      <c r="L120" s="442">
        <v>2.4456918983714885E-2</v>
      </c>
      <c r="M120" s="466">
        <v>6.355814598945321E-2</v>
      </c>
      <c r="N120" s="381">
        <v>6.4270879691440408E-2</v>
      </c>
      <c r="O120" s="444">
        <v>6.4508256731473146E-2</v>
      </c>
      <c r="P120" s="473"/>
      <c r="Q120" s="478"/>
      <c r="R120" s="478">
        <v>60</v>
      </c>
      <c r="S120" s="483">
        <v>4</v>
      </c>
      <c r="T120" s="483">
        <v>5.753408894770151E-3</v>
      </c>
      <c r="U120" s="496">
        <v>5.753408894770151E-3</v>
      </c>
      <c r="V120" s="496">
        <f t="shared" si="2"/>
        <v>5.7534088947701508E-5</v>
      </c>
    </row>
    <row r="121" spans="1:22" x14ac:dyDescent="0.2">
      <c r="A121" s="440">
        <v>25</v>
      </c>
      <c r="B121" s="441">
        <v>1.5143065918006314E-2</v>
      </c>
      <c r="C121" s="381">
        <v>1.3549920760697311E-2</v>
      </c>
      <c r="D121" s="442">
        <v>1.2472197978546692E-2</v>
      </c>
      <c r="E121" s="466">
        <v>5.1936159079016234E-2</v>
      </c>
      <c r="F121" s="381">
        <v>5.2876157599495474E-2</v>
      </c>
      <c r="G121" s="444">
        <v>5.3385935068225414E-2</v>
      </c>
      <c r="H121" s="474"/>
      <c r="I121" s="440">
        <v>25</v>
      </c>
      <c r="J121" s="441">
        <v>1.542941757156961E-2</v>
      </c>
      <c r="K121" s="381">
        <v>1.3115921194945311E-2</v>
      </c>
      <c r="L121" s="442">
        <v>1.2308861795748914E-2</v>
      </c>
      <c r="M121" s="466">
        <v>5.3438374004568828E-2</v>
      </c>
      <c r="N121" s="381">
        <v>5.5889333926717077E-2</v>
      </c>
      <c r="O121" s="444">
        <v>5.6332872366387336E-2</v>
      </c>
      <c r="P121" s="473"/>
      <c r="Q121" s="478"/>
      <c r="R121" s="478">
        <v>61</v>
      </c>
      <c r="S121" s="483">
        <v>4</v>
      </c>
      <c r="T121" s="483">
        <v>5.753408894770151E-3</v>
      </c>
      <c r="U121" s="496">
        <v>5.753408894770151E-3</v>
      </c>
      <c r="V121" s="496">
        <f t="shared" si="2"/>
        <v>5.7534088947701508E-5</v>
      </c>
    </row>
    <row r="122" spans="1:22" x14ac:dyDescent="0.2">
      <c r="A122" s="440">
        <v>26</v>
      </c>
      <c r="B122" s="441">
        <v>6.8360126144142788E-3</v>
      </c>
      <c r="C122" s="381">
        <v>5.0052826201796106E-3</v>
      </c>
      <c r="D122" s="442">
        <v>4.7157859173963231E-3</v>
      </c>
      <c r="E122" s="466">
        <v>4.5170815578978854E-2</v>
      </c>
      <c r="F122" s="381">
        <v>4.756530686759386E-2</v>
      </c>
      <c r="G122" s="444">
        <v>4.8318795468529442E-2</v>
      </c>
      <c r="H122" s="474"/>
      <c r="I122" s="440">
        <v>26</v>
      </c>
      <c r="J122" s="441">
        <v>6.2586377097729583E-3</v>
      </c>
      <c r="K122" s="381">
        <v>4.6686107802467128E-3</v>
      </c>
      <c r="L122" s="442">
        <v>4.2101570037715993E-3</v>
      </c>
      <c r="M122" s="466">
        <v>4.4663635005017174E-2</v>
      </c>
      <c r="N122" s="381">
        <v>4.5171339563862906E-2</v>
      </c>
      <c r="O122" s="444">
        <v>4.4700235906613484E-2</v>
      </c>
      <c r="P122" s="473"/>
      <c r="Q122" s="478"/>
      <c r="R122" s="478">
        <v>62</v>
      </c>
      <c r="S122" s="483">
        <v>4</v>
      </c>
      <c r="T122" s="483">
        <v>5.753408894770151E-3</v>
      </c>
      <c r="U122" s="496">
        <v>5.753408894770151E-3</v>
      </c>
      <c r="V122" s="496">
        <f t="shared" si="2"/>
        <v>5.7534088947701508E-5</v>
      </c>
    </row>
    <row r="123" spans="1:22" x14ac:dyDescent="0.2">
      <c r="A123" s="440">
        <v>27</v>
      </c>
      <c r="B123" s="441">
        <v>4.3458195523421294E-3</v>
      </c>
      <c r="C123" s="381">
        <v>3.1035393555203395E-3</v>
      </c>
      <c r="D123" s="442">
        <v>2.9139333877642951E-3</v>
      </c>
      <c r="E123" s="466">
        <v>3.9956641997458332E-2</v>
      </c>
      <c r="F123" s="381">
        <v>4.1524214160055771E-2</v>
      </c>
      <c r="G123" s="444">
        <v>4.2383003366028446E-2</v>
      </c>
      <c r="H123" s="474"/>
      <c r="I123" s="440">
        <v>27</v>
      </c>
      <c r="J123" s="441">
        <v>4.086870681145118E-3</v>
      </c>
      <c r="K123" s="381">
        <v>2.6423515559754122E-3</v>
      </c>
      <c r="L123" s="442">
        <v>2.4705435195743071E-3</v>
      </c>
      <c r="M123" s="466">
        <v>3.7767672238946164E-2</v>
      </c>
      <c r="N123" s="381">
        <v>3.8013647826731917E-2</v>
      </c>
      <c r="O123" s="444">
        <v>3.859920279834049E-2</v>
      </c>
      <c r="P123" s="473"/>
      <c r="Q123" s="478"/>
      <c r="R123" s="478">
        <v>63</v>
      </c>
      <c r="S123" s="483">
        <v>1</v>
      </c>
      <c r="T123" s="483">
        <v>1.4383522236925377E-3</v>
      </c>
      <c r="U123" s="496">
        <v>1.4383522236925377E-3</v>
      </c>
      <c r="V123" s="496">
        <f t="shared" si="2"/>
        <v>1.4383522236925377E-5</v>
      </c>
    </row>
    <row r="124" spans="1:22" x14ac:dyDescent="0.2">
      <c r="A124" s="440">
        <v>28</v>
      </c>
      <c r="B124" s="441">
        <v>3.3747404045842643E-3</v>
      </c>
      <c r="C124" s="381">
        <v>2.0073956682514537E-3</v>
      </c>
      <c r="D124" s="442">
        <v>1.9707762042850303E-3</v>
      </c>
      <c r="E124" s="466">
        <v>3.5863796067877714E-2</v>
      </c>
      <c r="F124" s="381">
        <v>3.6379327513526079E-2</v>
      </c>
      <c r="G124" s="444">
        <v>3.7171088349198307E-2</v>
      </c>
      <c r="H124" s="474"/>
      <c r="I124" s="440">
        <v>28</v>
      </c>
      <c r="J124" s="441">
        <v>3.2379072063178711E-3</v>
      </c>
      <c r="K124" s="381">
        <v>2.0810229870894437E-3</v>
      </c>
      <c r="L124" s="442">
        <v>1.8565622898576153E-3</v>
      </c>
      <c r="M124" s="466">
        <v>3.3817972202651626E-2</v>
      </c>
      <c r="N124" s="381">
        <v>3.4601691143747199E-2</v>
      </c>
      <c r="O124" s="444">
        <v>3.5467339136093685E-2</v>
      </c>
      <c r="P124" s="473"/>
      <c r="Q124" s="478"/>
      <c r="R124" s="478">
        <v>100</v>
      </c>
      <c r="S124" s="483">
        <v>15</v>
      </c>
      <c r="T124" s="483">
        <v>2.1575283355388067E-2</v>
      </c>
      <c r="U124" s="496">
        <v>2.1575283355388067E-2</v>
      </c>
      <c r="V124" s="496">
        <f t="shared" si="2"/>
        <v>2.1575283355388067E-4</v>
      </c>
    </row>
    <row r="125" spans="1:22" x14ac:dyDescent="0.2">
      <c r="A125" s="440">
        <v>29</v>
      </c>
      <c r="B125" s="441">
        <v>2.8940081532189844E-3</v>
      </c>
      <c r="C125" s="381">
        <v>1.7696777601690443E-3</v>
      </c>
      <c r="D125" s="442">
        <v>1.5766209634280246E-3</v>
      </c>
      <c r="E125" s="466">
        <v>3.2144726022277054E-2</v>
      </c>
      <c r="F125" s="381">
        <v>3.2894081720715639E-2</v>
      </c>
      <c r="G125" s="444">
        <v>3.3370733649426325E-2</v>
      </c>
      <c r="H125" s="474"/>
      <c r="I125" s="440">
        <v>29</v>
      </c>
      <c r="J125" s="441">
        <v>2.4185587364264583E-3</v>
      </c>
      <c r="K125" s="381">
        <v>1.5607672403170827E-3</v>
      </c>
      <c r="L125" s="442">
        <v>1.4326228693389473E-3</v>
      </c>
      <c r="M125" s="466">
        <v>3.2536988407096644E-2</v>
      </c>
      <c r="N125" s="381">
        <v>3.3859961430054868E-2</v>
      </c>
      <c r="O125" s="444">
        <v>3.4694541609045774E-2</v>
      </c>
      <c r="P125" s="473"/>
      <c r="Q125" s="478"/>
      <c r="R125" s="478" t="s">
        <v>72</v>
      </c>
      <c r="S125" s="483">
        <v>69524</v>
      </c>
      <c r="T125" s="483">
        <v>100</v>
      </c>
      <c r="U125" s="496">
        <v>100</v>
      </c>
    </row>
    <row r="126" spans="1:22" x14ac:dyDescent="0.2">
      <c r="A126" s="446" t="s">
        <v>108</v>
      </c>
      <c r="B126" s="447">
        <v>1.9440812245211891E-2</v>
      </c>
      <c r="C126" s="387">
        <v>1.1674590596936089E-2</v>
      </c>
      <c r="D126" s="448">
        <v>1.1064500689771665E-2</v>
      </c>
      <c r="E126" s="467">
        <v>0.38123271286536586</v>
      </c>
      <c r="F126" s="387">
        <v>0.39605669333156318</v>
      </c>
      <c r="G126" s="450">
        <v>0.41195844945528265</v>
      </c>
      <c r="H126" s="474"/>
      <c r="I126" s="446" t="s">
        <v>108</v>
      </c>
      <c r="J126" s="447">
        <v>1.6762092793681238E-2</v>
      </c>
      <c r="K126" s="387">
        <v>9.6794950781063926E-3</v>
      </c>
      <c r="L126" s="448">
        <v>9.2389556471651479E-3</v>
      </c>
      <c r="M126" s="467">
        <v>0.36429044172591252</v>
      </c>
      <c r="N126" s="387">
        <v>0.38165702418038905</v>
      </c>
      <c r="O126" s="450">
        <v>0.396689172699911</v>
      </c>
      <c r="P126" s="473"/>
      <c r="Q126" s="480">
        <f>SUM(J114:J126)</f>
        <v>1</v>
      </c>
      <c r="R126" s="480">
        <f>SUM(M114:M126)</f>
        <v>1</v>
      </c>
      <c r="S126" s="483">
        <v>1</v>
      </c>
      <c r="T126" s="483">
        <v>1.0057529066259002E-3</v>
      </c>
      <c r="U126" s="496"/>
    </row>
    <row r="127" spans="1:22" ht="13.5" thickBot="1" x14ac:dyDescent="0.25">
      <c r="A127" s="451" t="s">
        <v>36</v>
      </c>
      <c r="B127" s="461">
        <v>20.580464964233528</v>
      </c>
      <c r="C127" s="453">
        <v>20.321183306920236</v>
      </c>
      <c r="D127" s="454">
        <v>20.267223176328166</v>
      </c>
      <c r="E127" s="455">
        <v>28.527397772295739</v>
      </c>
      <c r="F127" s="453">
        <v>28.840043814518545</v>
      </c>
      <c r="G127" s="456">
        <v>29.156104093524938</v>
      </c>
      <c r="H127" s="474"/>
      <c r="I127" s="451" t="s">
        <v>36</v>
      </c>
      <c r="J127" s="461">
        <v>20.54</v>
      </c>
      <c r="K127" s="453">
        <v>20.28</v>
      </c>
      <c r="L127" s="454">
        <v>20.23</v>
      </c>
      <c r="M127" s="455">
        <v>28.26</v>
      </c>
      <c r="N127" s="453">
        <v>28.64</v>
      </c>
      <c r="O127" s="456">
        <v>28.94</v>
      </c>
      <c r="P127" s="473"/>
      <c r="Q127" s="478"/>
      <c r="R127" s="478"/>
      <c r="S127" s="483">
        <v>99428</v>
      </c>
      <c r="T127" s="483">
        <v>100</v>
      </c>
      <c r="U127" s="496"/>
    </row>
    <row r="128" spans="1:22" ht="13.5" thickTop="1" x14ac:dyDescent="0.2">
      <c r="A128" s="473"/>
      <c r="B128" s="473"/>
      <c r="C128" s="474"/>
      <c r="D128" s="474"/>
      <c r="E128" s="475"/>
      <c r="F128" s="475"/>
      <c r="G128" s="474"/>
      <c r="H128" s="474"/>
      <c r="I128" s="476"/>
      <c r="J128" s="474"/>
      <c r="K128" s="474"/>
      <c r="L128" s="474"/>
      <c r="M128" s="475"/>
      <c r="N128" s="475"/>
      <c r="O128" s="473"/>
      <c r="P128" s="473"/>
      <c r="Q128" s="478">
        <v>101300</v>
      </c>
      <c r="U128" s="496"/>
    </row>
    <row r="129" spans="1:21" ht="13.5" thickBot="1" x14ac:dyDescent="0.25">
      <c r="A129" s="786" t="s">
        <v>38</v>
      </c>
      <c r="B129" s="785"/>
      <c r="C129" s="785"/>
      <c r="D129" s="785"/>
      <c r="E129" s="785"/>
      <c r="F129" s="785"/>
      <c r="G129" s="785"/>
      <c r="H129" s="474"/>
      <c r="I129" s="476"/>
      <c r="J129" s="474"/>
      <c r="K129" s="474"/>
      <c r="L129" s="474"/>
      <c r="M129" s="475"/>
      <c r="N129" s="475"/>
      <c r="O129" s="473"/>
      <c r="P129" s="473"/>
      <c r="U129" s="496"/>
    </row>
    <row r="130" spans="1:21" ht="39" thickTop="1" x14ac:dyDescent="0.2">
      <c r="A130" s="422" t="s">
        <v>129</v>
      </c>
      <c r="B130" s="423" t="s">
        <v>102</v>
      </c>
      <c r="C130" s="424" t="s">
        <v>103</v>
      </c>
      <c r="D130" s="425" t="s">
        <v>104</v>
      </c>
      <c r="E130" s="426" t="s">
        <v>102</v>
      </c>
      <c r="F130" s="424" t="s">
        <v>103</v>
      </c>
      <c r="G130" s="427" t="s">
        <v>104</v>
      </c>
      <c r="H130" s="474"/>
      <c r="I130" s="476"/>
      <c r="J130" s="474"/>
      <c r="K130" s="474"/>
      <c r="L130" s="474"/>
      <c r="M130" s="475"/>
      <c r="N130" s="475"/>
      <c r="O130" s="473"/>
      <c r="P130" s="434"/>
      <c r="Q130" s="478"/>
      <c r="U130" s="496"/>
    </row>
    <row r="131" spans="1:21" ht="13.5" thickBot="1" x14ac:dyDescent="0.25">
      <c r="A131" s="428"/>
      <c r="B131" s="429" t="s">
        <v>106</v>
      </c>
      <c r="C131" s="430"/>
      <c r="D131" s="431"/>
      <c r="E131" s="432" t="s">
        <v>107</v>
      </c>
      <c r="F131" s="430"/>
      <c r="G131" s="433"/>
      <c r="H131" s="474"/>
      <c r="I131" s="476"/>
      <c r="J131" s="474"/>
      <c r="K131" s="474"/>
      <c r="L131" s="474"/>
      <c r="M131" s="475"/>
      <c r="N131" s="475"/>
      <c r="O131" s="473"/>
      <c r="P131" s="440"/>
      <c r="Q131" s="478"/>
      <c r="U131" s="496"/>
    </row>
    <row r="132" spans="1:21" ht="13.5" thickTop="1" x14ac:dyDescent="0.2">
      <c r="A132" s="434">
        <v>18</v>
      </c>
      <c r="B132" s="435">
        <f>1-SUM(B133:B144)</f>
        <v>3.4830000000000139E-3</v>
      </c>
      <c r="C132" s="436">
        <f>1-SUM(C133:C144)</f>
        <v>3.7629999999999608E-3</v>
      </c>
      <c r="D132" s="437">
        <f>1-SUM(D133:D144)</f>
        <v>3.7530000000001174E-3</v>
      </c>
      <c r="E132" s="438">
        <v>5.0799999999999999E-4</v>
      </c>
      <c r="F132" s="436">
        <v>4.0299999999999998E-4</v>
      </c>
      <c r="G132" s="439">
        <v>2.6800000000000001E-4</v>
      </c>
      <c r="H132" s="474"/>
      <c r="I132" s="476"/>
      <c r="J132" s="474"/>
      <c r="K132" s="474"/>
      <c r="L132" s="474"/>
      <c r="M132" s="475"/>
      <c r="N132" s="475"/>
      <c r="O132" s="473"/>
      <c r="P132" s="440"/>
      <c r="Q132" s="478"/>
      <c r="U132" s="496"/>
    </row>
    <row r="133" spans="1:21" x14ac:dyDescent="0.2">
      <c r="A133" s="440">
        <v>19</v>
      </c>
      <c r="B133" s="441">
        <v>0.41340900000000003</v>
      </c>
      <c r="C133" s="381">
        <v>0.45624599999999998</v>
      </c>
      <c r="D133" s="442">
        <v>0.46803499999999998</v>
      </c>
      <c r="E133" s="466">
        <v>6.3353000000000007E-2</v>
      </c>
      <c r="F133" s="381">
        <v>5.0083000000000003E-2</v>
      </c>
      <c r="G133" s="444">
        <v>3.8627000000000002E-2</v>
      </c>
      <c r="H133" s="474"/>
      <c r="I133" s="476"/>
      <c r="J133" s="474"/>
      <c r="K133" s="474"/>
      <c r="L133" s="474"/>
      <c r="M133" s="475"/>
      <c r="N133" s="475"/>
      <c r="O133" s="473"/>
      <c r="P133" s="440"/>
      <c r="Q133" s="478"/>
      <c r="U133" s="496"/>
    </row>
    <row r="134" spans="1:21" x14ac:dyDescent="0.2">
      <c r="A134" s="440">
        <v>20</v>
      </c>
      <c r="B134" s="441">
        <v>0.258913</v>
      </c>
      <c r="C134" s="381">
        <v>0.25504300000000002</v>
      </c>
      <c r="D134" s="442">
        <v>0.25499300000000003</v>
      </c>
      <c r="E134" s="466">
        <v>7.9237000000000002E-2</v>
      </c>
      <c r="F134" s="381">
        <v>7.0937E-2</v>
      </c>
      <c r="G134" s="444">
        <v>6.2992000000000006E-2</v>
      </c>
      <c r="H134" s="474"/>
      <c r="I134" s="476"/>
      <c r="J134" s="474"/>
      <c r="K134" s="474"/>
      <c r="L134" s="474"/>
      <c r="M134" s="475"/>
      <c r="N134" s="475"/>
      <c r="O134" s="473"/>
      <c r="P134" s="440"/>
      <c r="Q134" s="478"/>
      <c r="U134" s="496"/>
    </row>
    <row r="135" spans="1:21" x14ac:dyDescent="0.2">
      <c r="A135" s="440">
        <v>21</v>
      </c>
      <c r="B135" s="441">
        <v>0.11442099999999999</v>
      </c>
      <c r="C135" s="381">
        <v>0.105291</v>
      </c>
      <c r="D135" s="442">
        <v>0.103074</v>
      </c>
      <c r="E135" s="466">
        <v>7.3535000000000003E-2</v>
      </c>
      <c r="F135" s="381">
        <v>6.7515000000000006E-2</v>
      </c>
      <c r="G135" s="444">
        <v>6.4735000000000001E-2</v>
      </c>
      <c r="H135" s="474"/>
      <c r="I135" s="476"/>
      <c r="J135" s="474"/>
      <c r="K135" s="474"/>
      <c r="L135" s="474"/>
      <c r="M135" s="475"/>
      <c r="N135" s="475"/>
      <c r="O135" s="473"/>
      <c r="P135" s="440"/>
      <c r="Q135" s="478"/>
      <c r="U135" s="496"/>
    </row>
    <row r="136" spans="1:21" x14ac:dyDescent="0.2">
      <c r="A136" s="440">
        <v>22</v>
      </c>
      <c r="B136" s="441">
        <v>8.0181000000000002E-2</v>
      </c>
      <c r="C136" s="381">
        <v>7.3248999999999995E-2</v>
      </c>
      <c r="D136" s="442">
        <v>6.9827E-2</v>
      </c>
      <c r="E136" s="466">
        <v>8.1268999999999994E-2</v>
      </c>
      <c r="F136" s="381">
        <v>8.0639000000000002E-2</v>
      </c>
      <c r="G136" s="444">
        <v>7.9979999999999996E-2</v>
      </c>
      <c r="H136" s="474"/>
      <c r="I136" s="476"/>
      <c r="J136" s="474"/>
      <c r="K136" s="474"/>
      <c r="L136" s="474"/>
      <c r="M136" s="475"/>
      <c r="N136" s="475"/>
      <c r="O136" s="473"/>
      <c r="P136" s="440"/>
      <c r="Q136" s="478"/>
      <c r="U136" s="496"/>
    </row>
    <row r="137" spans="1:21" x14ac:dyDescent="0.2">
      <c r="A137" s="440">
        <v>23</v>
      </c>
      <c r="B137" s="441">
        <v>4.7744000000000002E-2</v>
      </c>
      <c r="C137" s="381">
        <v>4.3145999999999997E-2</v>
      </c>
      <c r="D137" s="442">
        <v>4.0834000000000002E-2</v>
      </c>
      <c r="E137" s="466">
        <v>7.1917999999999996E-2</v>
      </c>
      <c r="F137" s="381">
        <v>7.1662000000000003E-2</v>
      </c>
      <c r="G137" s="444">
        <v>7.1351999999999999E-2</v>
      </c>
      <c r="H137" s="474"/>
      <c r="I137" s="476"/>
      <c r="J137" s="474"/>
      <c r="K137" s="474"/>
      <c r="L137" s="474"/>
      <c r="M137" s="475"/>
      <c r="N137" s="475"/>
      <c r="O137" s="473"/>
      <c r="P137" s="440"/>
      <c r="Q137" s="478"/>
      <c r="U137" s="496"/>
    </row>
    <row r="138" spans="1:21" x14ac:dyDescent="0.2">
      <c r="A138" s="440">
        <v>24</v>
      </c>
      <c r="B138" s="441">
        <v>3.0522000000000001E-2</v>
      </c>
      <c r="C138" s="381">
        <v>2.767E-2</v>
      </c>
      <c r="D138" s="442">
        <v>2.5694000000000002E-2</v>
      </c>
      <c r="E138" s="466">
        <v>6.7624000000000004E-2</v>
      </c>
      <c r="F138" s="381">
        <v>6.7595000000000002E-2</v>
      </c>
      <c r="G138" s="444">
        <v>6.8446000000000007E-2</v>
      </c>
      <c r="H138" s="474"/>
      <c r="I138" s="476"/>
      <c r="J138" s="474"/>
      <c r="K138" s="474"/>
      <c r="L138" s="474"/>
      <c r="M138" s="475"/>
      <c r="N138" s="475"/>
      <c r="O138" s="473"/>
      <c r="P138" s="440"/>
      <c r="Q138" s="478"/>
      <c r="U138" s="496"/>
    </row>
    <row r="139" spans="1:21" x14ac:dyDescent="0.2">
      <c r="A139" s="440">
        <v>25</v>
      </c>
      <c r="B139" s="441">
        <v>1.6556000000000001E-2</v>
      </c>
      <c r="C139" s="381">
        <v>1.4357999999999999E-2</v>
      </c>
      <c r="D139" s="442">
        <v>1.3546000000000001E-2</v>
      </c>
      <c r="E139" s="466">
        <v>5.4695000000000001E-2</v>
      </c>
      <c r="F139" s="381">
        <v>5.7450000000000001E-2</v>
      </c>
      <c r="G139" s="444">
        <v>5.7537999999999999E-2</v>
      </c>
      <c r="H139" s="474"/>
      <c r="I139" s="476"/>
      <c r="J139" s="474"/>
      <c r="K139" s="474"/>
      <c r="L139" s="474"/>
      <c r="M139" s="475"/>
      <c r="N139" s="475"/>
      <c r="O139" s="473"/>
      <c r="P139" s="440"/>
      <c r="Q139" s="478"/>
      <c r="U139" s="496"/>
    </row>
    <row r="140" spans="1:21" x14ac:dyDescent="0.2">
      <c r="A140" s="440">
        <v>26</v>
      </c>
      <c r="B140" s="441">
        <v>6.4099999999999999E-3</v>
      </c>
      <c r="C140" s="381">
        <v>4.4140000000000004E-3</v>
      </c>
      <c r="D140" s="442">
        <v>4.058E-3</v>
      </c>
      <c r="E140" s="466">
        <v>4.4882999999999999E-2</v>
      </c>
      <c r="F140" s="381">
        <v>4.4406000000000001E-2</v>
      </c>
      <c r="G140" s="444">
        <v>4.5154E-2</v>
      </c>
      <c r="H140" s="474"/>
      <c r="I140" s="476"/>
      <c r="J140" s="474"/>
      <c r="K140" s="474"/>
      <c r="L140" s="474"/>
      <c r="M140" s="475"/>
      <c r="N140" s="475"/>
      <c r="O140" s="473"/>
      <c r="P140" s="440"/>
      <c r="Q140" s="478"/>
      <c r="U140" s="496"/>
    </row>
    <row r="141" spans="1:21" x14ac:dyDescent="0.2">
      <c r="A141" s="440">
        <v>27</v>
      </c>
      <c r="B141" s="441">
        <v>4.4539999999999996E-3</v>
      </c>
      <c r="C141" s="381">
        <v>3.0699999999999998E-3</v>
      </c>
      <c r="D141" s="442">
        <v>2.957E-3</v>
      </c>
      <c r="E141" s="466">
        <v>3.9064000000000002E-2</v>
      </c>
      <c r="F141" s="381">
        <v>3.8488000000000001E-2</v>
      </c>
      <c r="G141" s="444">
        <v>3.9744000000000002E-2</v>
      </c>
      <c r="H141" s="474"/>
      <c r="I141" s="476"/>
      <c r="J141" s="474"/>
      <c r="K141" s="474"/>
      <c r="L141" s="474"/>
      <c r="M141" s="475"/>
      <c r="N141" s="475"/>
      <c r="O141" s="473"/>
      <c r="P141" s="440"/>
      <c r="Q141" s="478"/>
      <c r="U141" s="496"/>
    </row>
    <row r="142" spans="1:21" x14ac:dyDescent="0.2">
      <c r="A142" s="440">
        <v>28</v>
      </c>
      <c r="B142" s="441">
        <v>3.532E-3</v>
      </c>
      <c r="C142" s="381">
        <v>1.9949999999999998E-3</v>
      </c>
      <c r="D142" s="442">
        <v>1.8710000000000001E-3</v>
      </c>
      <c r="E142" s="466">
        <v>3.5231999999999999E-2</v>
      </c>
      <c r="F142" s="381">
        <v>3.6957999999999998E-2</v>
      </c>
      <c r="G142" s="444">
        <v>3.8135000000000002E-2</v>
      </c>
      <c r="H142" s="474"/>
      <c r="I142" s="476"/>
      <c r="J142" s="474"/>
      <c r="K142" s="474"/>
      <c r="L142" s="474"/>
      <c r="M142" s="475"/>
      <c r="N142" s="475"/>
      <c r="O142" s="473"/>
      <c r="P142" s="446"/>
      <c r="Q142" s="478"/>
      <c r="U142" s="496"/>
    </row>
    <row r="143" spans="1:21" x14ac:dyDescent="0.2">
      <c r="A143" s="440">
        <v>29</v>
      </c>
      <c r="B143" s="441">
        <v>2.539E-3</v>
      </c>
      <c r="C143" s="381">
        <v>1.485E-3</v>
      </c>
      <c r="D143" s="442">
        <v>1.508E-3</v>
      </c>
      <c r="E143" s="466">
        <v>3.1099000000000002E-2</v>
      </c>
      <c r="F143" s="381">
        <v>3.2127000000000003E-2</v>
      </c>
      <c r="G143" s="444">
        <v>3.3485000000000001E-2</v>
      </c>
      <c r="H143" s="474"/>
      <c r="I143" s="476"/>
      <c r="J143" s="474"/>
      <c r="K143" s="474"/>
      <c r="L143" s="474"/>
      <c r="M143" s="475"/>
      <c r="N143" s="475"/>
      <c r="O143" s="473"/>
      <c r="P143" s="473"/>
      <c r="Q143" s="478"/>
    </row>
    <row r="144" spans="1:21" x14ac:dyDescent="0.2">
      <c r="A144" s="446" t="s">
        <v>108</v>
      </c>
      <c r="B144" s="447">
        <v>1.7836000000000001E-2</v>
      </c>
      <c r="C144" s="387">
        <v>1.027E-2</v>
      </c>
      <c r="D144" s="448">
        <v>9.8499999999999994E-3</v>
      </c>
      <c r="E144" s="467">
        <v>0.35758299999999998</v>
      </c>
      <c r="F144" s="387">
        <v>0.38177899999999998</v>
      </c>
      <c r="G144" s="450">
        <v>0.39954400000000001</v>
      </c>
      <c r="H144" s="474"/>
      <c r="I144" s="476"/>
      <c r="J144" s="474"/>
      <c r="K144" s="474"/>
      <c r="L144" s="474"/>
      <c r="M144" s="475"/>
      <c r="N144" s="475"/>
      <c r="O144" s="473"/>
      <c r="P144" s="473"/>
      <c r="Q144" s="478"/>
    </row>
    <row r="145" spans="1:17" ht="13.5" thickBot="1" x14ac:dyDescent="0.25">
      <c r="A145" s="451" t="s">
        <v>36</v>
      </c>
      <c r="B145" s="461">
        <v>20.61</v>
      </c>
      <c r="C145" s="453">
        <v>20.350000000000001</v>
      </c>
      <c r="D145" s="454">
        <v>20.3</v>
      </c>
      <c r="E145" s="455">
        <v>28.28</v>
      </c>
      <c r="F145" s="453">
        <v>28.78</v>
      </c>
      <c r="G145" s="456">
        <v>29.16</v>
      </c>
      <c r="H145" s="474"/>
      <c r="I145" s="476"/>
      <c r="J145" s="474"/>
      <c r="K145" s="474"/>
      <c r="L145" s="474"/>
      <c r="M145" s="475"/>
      <c r="N145" s="475"/>
      <c r="O145" s="473"/>
      <c r="P145" s="473"/>
      <c r="Q145" s="478"/>
    </row>
    <row r="146" spans="1:17" ht="13.5" thickTop="1" x14ac:dyDescent="0.2">
      <c r="A146" s="473"/>
      <c r="B146" s="473"/>
      <c r="C146" s="474"/>
      <c r="D146" s="474"/>
      <c r="E146" s="475"/>
      <c r="F146" s="475"/>
      <c r="G146" s="474"/>
      <c r="H146" s="474"/>
      <c r="I146" s="476"/>
      <c r="J146" s="474"/>
      <c r="K146" s="474"/>
      <c r="L146" s="474"/>
      <c r="M146" s="475"/>
      <c r="N146" s="475"/>
      <c r="O146" s="473"/>
      <c r="P146" s="473"/>
    </row>
    <row r="147" spans="1:17" x14ac:dyDescent="0.2">
      <c r="A147" s="473"/>
      <c r="B147" s="473"/>
      <c r="C147" s="474"/>
      <c r="D147" s="474"/>
      <c r="E147" s="475"/>
      <c r="F147" s="475"/>
      <c r="G147" s="474"/>
      <c r="H147" s="474"/>
      <c r="I147" s="476"/>
      <c r="J147" s="474"/>
      <c r="K147" s="474"/>
      <c r="L147" s="474"/>
      <c r="M147" s="475"/>
      <c r="N147" s="475"/>
      <c r="O147" s="473"/>
      <c r="P147" s="473"/>
    </row>
    <row r="148" spans="1:17" x14ac:dyDescent="0.2">
      <c r="A148" s="473"/>
      <c r="B148" s="473"/>
      <c r="C148" s="474"/>
      <c r="D148" s="474"/>
      <c r="E148" s="475"/>
      <c r="F148" s="475"/>
      <c r="G148" s="474"/>
      <c r="H148" s="474"/>
      <c r="I148" s="476"/>
      <c r="J148" s="474"/>
      <c r="K148" s="474"/>
      <c r="L148" s="474"/>
      <c r="M148" s="475"/>
      <c r="N148" s="475"/>
      <c r="O148" s="473"/>
      <c r="P148" s="473"/>
    </row>
    <row r="149" spans="1:17" x14ac:dyDescent="0.2">
      <c r="A149" s="473"/>
      <c r="B149" s="473"/>
      <c r="C149" s="474"/>
      <c r="D149" s="474"/>
      <c r="E149" s="475"/>
      <c r="F149" s="475"/>
      <c r="G149" s="474"/>
      <c r="H149" s="474"/>
      <c r="I149" s="476"/>
      <c r="J149" s="474"/>
      <c r="K149" s="474"/>
      <c r="L149" s="474"/>
      <c r="M149" s="475"/>
      <c r="N149" s="475"/>
      <c r="O149" s="473"/>
      <c r="P149" s="473"/>
      <c r="Q149" s="136"/>
    </row>
    <row r="150" spans="1:17" x14ac:dyDescent="0.2">
      <c r="A150" s="473"/>
      <c r="B150" s="473"/>
      <c r="C150" s="474"/>
      <c r="D150" s="474"/>
      <c r="E150" s="475"/>
      <c r="F150" s="475"/>
      <c r="G150" s="474"/>
      <c r="H150" s="474"/>
      <c r="I150" s="477"/>
      <c r="J150" s="474"/>
      <c r="K150" s="474"/>
      <c r="L150" s="474"/>
      <c r="M150" s="475"/>
      <c r="N150" s="475"/>
      <c r="O150" s="473"/>
      <c r="P150" s="473"/>
      <c r="Q150" s="136"/>
    </row>
    <row r="151" spans="1:17" x14ac:dyDescent="0.2">
      <c r="A151" s="473"/>
      <c r="B151" s="473"/>
      <c r="C151" s="474"/>
      <c r="D151" s="474"/>
      <c r="E151" s="475"/>
      <c r="F151" s="475"/>
      <c r="G151" s="474"/>
      <c r="H151" s="474"/>
      <c r="I151" s="477"/>
      <c r="J151" s="474"/>
      <c r="K151" s="474"/>
      <c r="L151" s="474"/>
      <c r="M151" s="475"/>
      <c r="N151" s="475"/>
      <c r="O151" s="473"/>
      <c r="P151" s="473"/>
      <c r="Q151" s="136"/>
    </row>
    <row r="152" spans="1:17" x14ac:dyDescent="0.2">
      <c r="A152" s="473"/>
      <c r="B152" s="473"/>
      <c r="C152" s="474"/>
      <c r="D152" s="474"/>
      <c r="E152" s="475"/>
      <c r="F152" s="475"/>
      <c r="G152" s="474"/>
      <c r="H152" s="474"/>
      <c r="I152" s="477"/>
      <c r="J152" s="474"/>
      <c r="K152" s="474"/>
      <c r="L152" s="474"/>
      <c r="M152" s="475"/>
      <c r="N152" s="475"/>
      <c r="O152" s="473"/>
      <c r="P152" s="473"/>
      <c r="Q152" s="136"/>
    </row>
    <row r="153" spans="1:17" x14ac:dyDescent="0.2">
      <c r="A153" s="473"/>
      <c r="B153" s="473"/>
      <c r="C153" s="474"/>
      <c r="D153" s="474"/>
      <c r="E153" s="475"/>
      <c r="F153" s="475"/>
      <c r="G153" s="474"/>
      <c r="H153" s="474"/>
      <c r="I153" s="477"/>
      <c r="J153" s="474"/>
      <c r="K153" s="474"/>
      <c r="L153" s="474"/>
      <c r="M153" s="475"/>
      <c r="N153" s="475"/>
      <c r="O153" s="473"/>
      <c r="P153" s="473"/>
      <c r="Q153" s="136"/>
    </row>
    <row r="154" spans="1:17" x14ac:dyDescent="0.2">
      <c r="A154" s="473"/>
      <c r="B154" s="473"/>
      <c r="C154" s="474"/>
      <c r="D154" s="474"/>
      <c r="E154" s="475"/>
      <c r="F154" s="475"/>
      <c r="G154" s="474"/>
      <c r="H154" s="474"/>
      <c r="I154" s="477"/>
      <c r="J154" s="474"/>
      <c r="K154" s="474"/>
      <c r="L154" s="474"/>
      <c r="M154" s="475"/>
      <c r="N154" s="475"/>
      <c r="O154" s="473"/>
      <c r="P154" s="473"/>
      <c r="Q154" s="136"/>
    </row>
    <row r="155" spans="1:17" x14ac:dyDescent="0.2">
      <c r="A155" s="473"/>
      <c r="B155" s="473"/>
      <c r="C155" s="474"/>
      <c r="D155" s="474"/>
      <c r="E155" s="475"/>
      <c r="F155" s="475"/>
      <c r="G155" s="474"/>
      <c r="H155" s="474"/>
      <c r="I155" s="477"/>
      <c r="J155" s="474"/>
      <c r="K155" s="474"/>
      <c r="L155" s="474"/>
      <c r="M155" s="475"/>
      <c r="N155" s="475"/>
      <c r="O155" s="473"/>
      <c r="P155" s="473"/>
      <c r="Q155" s="136"/>
    </row>
    <row r="156" spans="1:17" x14ac:dyDescent="0.2">
      <c r="A156" s="473"/>
      <c r="B156" s="473"/>
      <c r="C156" s="474"/>
      <c r="D156" s="474"/>
      <c r="E156" s="475"/>
      <c r="F156" s="475"/>
      <c r="G156" s="474"/>
      <c r="H156" s="474"/>
      <c r="I156" s="477"/>
      <c r="J156" s="474"/>
      <c r="K156" s="474"/>
      <c r="L156" s="474"/>
      <c r="M156" s="475"/>
      <c r="N156" s="475"/>
      <c r="O156" s="473"/>
      <c r="P156" s="473"/>
      <c r="Q156" s="136"/>
    </row>
    <row r="157" spans="1:17" x14ac:dyDescent="0.2">
      <c r="A157" s="473"/>
      <c r="B157" s="473"/>
      <c r="C157" s="474"/>
      <c r="D157" s="474"/>
      <c r="E157" s="475"/>
      <c r="F157" s="475"/>
      <c r="G157" s="474"/>
      <c r="H157" s="474"/>
      <c r="I157" s="477"/>
      <c r="J157" s="474"/>
      <c r="K157" s="474"/>
      <c r="L157" s="474"/>
      <c r="M157" s="475"/>
      <c r="N157" s="475"/>
      <c r="O157" s="473"/>
      <c r="P157" s="473"/>
      <c r="Q157" s="136"/>
    </row>
    <row r="158" spans="1:17" x14ac:dyDescent="0.2">
      <c r="A158" s="473"/>
      <c r="B158" s="473"/>
      <c r="C158" s="474"/>
      <c r="D158" s="474"/>
      <c r="E158" s="475"/>
      <c r="F158" s="475"/>
      <c r="G158" s="474"/>
      <c r="H158" s="474"/>
      <c r="I158" s="477"/>
      <c r="J158" s="474"/>
      <c r="K158" s="474"/>
      <c r="L158" s="474"/>
      <c r="M158" s="475"/>
      <c r="N158" s="475"/>
      <c r="O158" s="473"/>
      <c r="P158" s="473"/>
      <c r="Q158" s="136"/>
    </row>
    <row r="159" spans="1:17" x14ac:dyDescent="0.2">
      <c r="A159" s="473"/>
      <c r="B159" s="473"/>
      <c r="C159" s="474"/>
      <c r="D159" s="474"/>
      <c r="E159" s="475"/>
      <c r="F159" s="475"/>
      <c r="G159" s="474"/>
      <c r="H159" s="474"/>
      <c r="I159" s="477"/>
      <c r="J159" s="474"/>
      <c r="K159" s="474"/>
      <c r="L159" s="474"/>
      <c r="M159" s="475"/>
      <c r="N159" s="475"/>
      <c r="O159" s="473"/>
      <c r="P159" s="473"/>
      <c r="Q159" s="136"/>
    </row>
    <row r="160" spans="1:17" x14ac:dyDescent="0.2">
      <c r="A160" s="473"/>
      <c r="B160" s="473"/>
      <c r="C160" s="474"/>
      <c r="D160" s="474"/>
      <c r="E160" s="475"/>
      <c r="F160" s="475"/>
      <c r="G160" s="474"/>
      <c r="H160" s="474"/>
      <c r="I160" s="477"/>
      <c r="J160" s="474"/>
      <c r="K160" s="474"/>
      <c r="L160" s="474"/>
      <c r="M160" s="475"/>
      <c r="N160" s="475"/>
      <c r="O160" s="473"/>
      <c r="P160" s="473"/>
      <c r="Q160" s="136"/>
    </row>
    <row r="161" spans="1:17" x14ac:dyDescent="0.2">
      <c r="A161" s="473"/>
      <c r="B161" s="473"/>
      <c r="C161" s="474"/>
      <c r="D161" s="474"/>
      <c r="E161" s="475"/>
      <c r="F161" s="475"/>
      <c r="G161" s="474"/>
      <c r="H161" s="474"/>
      <c r="I161" s="477"/>
      <c r="J161" s="474"/>
      <c r="K161" s="474"/>
      <c r="L161" s="474"/>
      <c r="M161" s="475"/>
      <c r="N161" s="475"/>
      <c r="O161" s="473"/>
      <c r="P161" s="473"/>
      <c r="Q161" s="136"/>
    </row>
    <row r="162" spans="1:17" x14ac:dyDescent="0.2">
      <c r="A162" s="473"/>
      <c r="B162" s="473"/>
      <c r="C162" s="474"/>
      <c r="D162" s="474"/>
      <c r="E162" s="475"/>
      <c r="F162" s="475"/>
      <c r="G162" s="474"/>
      <c r="H162" s="474"/>
      <c r="I162" s="477"/>
      <c r="J162" s="474"/>
      <c r="K162" s="474"/>
      <c r="L162" s="474"/>
      <c r="M162" s="475"/>
      <c r="N162" s="475"/>
      <c r="O162" s="473"/>
      <c r="P162" s="473"/>
      <c r="Q162" s="136"/>
    </row>
    <row r="163" spans="1:17" x14ac:dyDescent="0.2">
      <c r="A163" s="473"/>
      <c r="B163" s="473"/>
      <c r="C163" s="474"/>
      <c r="D163" s="474"/>
      <c r="E163" s="475"/>
      <c r="F163" s="475"/>
      <c r="G163" s="474"/>
      <c r="H163" s="474"/>
      <c r="I163" s="477"/>
      <c r="J163" s="474"/>
      <c r="K163" s="474"/>
      <c r="L163" s="474"/>
      <c r="M163" s="475"/>
      <c r="N163" s="475"/>
      <c r="O163" s="473"/>
      <c r="P163" s="473"/>
      <c r="Q163" s="136"/>
    </row>
    <row r="164" spans="1:17" x14ac:dyDescent="0.2">
      <c r="A164" s="473"/>
      <c r="B164" s="473"/>
      <c r="C164" s="474"/>
      <c r="D164" s="474"/>
      <c r="E164" s="475"/>
      <c r="F164" s="475"/>
      <c r="G164" s="474"/>
      <c r="H164" s="474"/>
      <c r="I164" s="477"/>
      <c r="J164" s="474"/>
      <c r="K164" s="474"/>
      <c r="L164" s="474"/>
      <c r="M164" s="475"/>
      <c r="N164" s="475"/>
      <c r="O164" s="473"/>
      <c r="P164" s="473"/>
      <c r="Q164" s="136"/>
    </row>
    <row r="165" spans="1:17" x14ac:dyDescent="0.2">
      <c r="A165" s="473"/>
      <c r="B165" s="473"/>
      <c r="C165" s="474"/>
      <c r="D165" s="474"/>
      <c r="E165" s="475"/>
      <c r="F165" s="475"/>
      <c r="G165" s="474"/>
      <c r="H165" s="474"/>
      <c r="I165" s="477"/>
      <c r="J165" s="474"/>
      <c r="K165" s="473"/>
      <c r="L165" s="473"/>
      <c r="M165" s="475"/>
      <c r="N165" s="475"/>
      <c r="O165" s="473"/>
      <c r="P165" s="473"/>
      <c r="Q165" s="136"/>
    </row>
    <row r="166" spans="1:17" x14ac:dyDescent="0.2">
      <c r="A166" s="473"/>
      <c r="B166" s="473"/>
      <c r="C166" s="474"/>
      <c r="D166" s="474"/>
      <c r="E166" s="475"/>
      <c r="F166" s="475"/>
      <c r="G166" s="474"/>
      <c r="H166" s="474"/>
      <c r="I166" s="477"/>
      <c r="J166" s="474"/>
      <c r="K166" s="473"/>
      <c r="L166" s="473"/>
      <c r="M166" s="475"/>
      <c r="N166" s="475"/>
      <c r="O166" s="473"/>
      <c r="P166" s="473"/>
      <c r="Q166" s="136"/>
    </row>
    <row r="167" spans="1:17" x14ac:dyDescent="0.2">
      <c r="A167" s="473"/>
      <c r="B167" s="473"/>
      <c r="C167" s="474"/>
      <c r="D167" s="474"/>
      <c r="E167" s="475"/>
      <c r="F167" s="475"/>
      <c r="G167" s="474"/>
      <c r="H167" s="474"/>
      <c r="I167" s="477"/>
      <c r="J167" s="474"/>
      <c r="K167" s="473"/>
      <c r="L167" s="473"/>
      <c r="M167" s="475"/>
      <c r="N167" s="475"/>
      <c r="O167" s="473"/>
      <c r="P167" s="473"/>
      <c r="Q167" s="136"/>
    </row>
    <row r="168" spans="1:17" x14ac:dyDescent="0.2">
      <c r="A168" s="473"/>
      <c r="B168" s="473"/>
      <c r="C168" s="474"/>
      <c r="D168" s="474"/>
      <c r="E168" s="475"/>
      <c r="F168" s="475"/>
      <c r="G168" s="474"/>
      <c r="H168" s="474"/>
      <c r="I168" s="477"/>
      <c r="J168" s="477"/>
      <c r="K168" s="473"/>
      <c r="L168" s="473"/>
      <c r="M168" s="475"/>
      <c r="N168" s="475"/>
      <c r="O168" s="473"/>
      <c r="P168" s="473"/>
      <c r="Q168" s="136"/>
    </row>
    <row r="169" spans="1:17" x14ac:dyDescent="0.2">
      <c r="A169" s="473"/>
      <c r="B169" s="473"/>
      <c r="C169" s="474"/>
      <c r="D169" s="474"/>
      <c r="E169" s="475"/>
      <c r="F169" s="475"/>
      <c r="G169" s="474"/>
      <c r="H169" s="474"/>
      <c r="I169" s="477"/>
      <c r="J169" s="474"/>
      <c r="K169" s="473"/>
      <c r="L169" s="473"/>
      <c r="M169" s="475"/>
      <c r="N169" s="475"/>
      <c r="O169" s="473"/>
      <c r="P169" s="473"/>
      <c r="Q169" s="136"/>
    </row>
    <row r="170" spans="1:17" x14ac:dyDescent="0.2">
      <c r="A170" s="473"/>
      <c r="B170" s="473"/>
      <c r="C170" s="474"/>
      <c r="D170" s="474"/>
      <c r="E170" s="475"/>
      <c r="F170" s="475"/>
      <c r="G170" s="474"/>
      <c r="H170" s="474"/>
      <c r="I170" s="477"/>
      <c r="J170" s="474"/>
      <c r="K170" s="473"/>
      <c r="L170" s="473"/>
      <c r="M170" s="475"/>
      <c r="N170" s="475"/>
      <c r="O170" s="473"/>
      <c r="P170" s="473"/>
      <c r="Q170" s="136"/>
    </row>
    <row r="171" spans="1:17" x14ac:dyDescent="0.2">
      <c r="A171" s="473"/>
      <c r="B171" s="473"/>
      <c r="C171" s="474"/>
      <c r="D171" s="474"/>
      <c r="E171" s="474"/>
      <c r="F171" s="474"/>
      <c r="G171" s="474"/>
      <c r="H171" s="474"/>
      <c r="I171" s="477"/>
      <c r="J171" s="474"/>
      <c r="K171" s="473"/>
      <c r="L171" s="473"/>
      <c r="M171" s="475"/>
      <c r="N171" s="475"/>
      <c r="O171" s="473"/>
      <c r="P171" s="473"/>
      <c r="Q171" s="136"/>
    </row>
    <row r="172" spans="1:17" x14ac:dyDescent="0.2">
      <c r="A172" s="473"/>
      <c r="B172" s="473"/>
      <c r="C172" s="474"/>
      <c r="D172" s="474"/>
      <c r="E172" s="474"/>
      <c r="F172" s="474"/>
      <c r="G172" s="474"/>
      <c r="H172" s="474"/>
      <c r="I172" s="477"/>
      <c r="J172" s="474"/>
      <c r="K172" s="473"/>
      <c r="L172" s="473"/>
      <c r="M172" s="473"/>
      <c r="N172" s="473"/>
      <c r="O172" s="473"/>
      <c r="P172" s="473"/>
      <c r="Q172" s="136"/>
    </row>
    <row r="173" spans="1:17" x14ac:dyDescent="0.2">
      <c r="A173" s="473"/>
      <c r="B173" s="473"/>
      <c r="C173" s="474"/>
      <c r="D173" s="474"/>
      <c r="E173" s="474"/>
      <c r="F173" s="474"/>
      <c r="G173" s="474"/>
      <c r="H173" s="474"/>
      <c r="I173" s="477"/>
      <c r="J173" s="474"/>
      <c r="K173" s="473"/>
      <c r="L173" s="473"/>
      <c r="M173" s="473"/>
      <c r="N173" s="473"/>
      <c r="O173" s="473"/>
      <c r="P173" s="473"/>
      <c r="Q173" s="136"/>
    </row>
    <row r="174" spans="1:17" x14ac:dyDescent="0.2">
      <c r="A174" s="473"/>
      <c r="B174" s="473"/>
      <c r="C174" s="474"/>
      <c r="D174" s="474"/>
      <c r="E174" s="474"/>
      <c r="F174" s="474"/>
      <c r="G174" s="474"/>
      <c r="H174" s="474"/>
      <c r="I174" s="477"/>
      <c r="J174" s="474"/>
      <c r="K174" s="473"/>
      <c r="L174" s="473"/>
      <c r="M174" s="473"/>
      <c r="N174" s="473"/>
      <c r="O174" s="473"/>
      <c r="P174" s="473"/>
      <c r="Q174" s="136"/>
    </row>
    <row r="175" spans="1:17" x14ac:dyDescent="0.2">
      <c r="A175" s="473"/>
      <c r="B175" s="473"/>
      <c r="C175" s="474"/>
      <c r="D175" s="474"/>
      <c r="E175" s="474"/>
      <c r="F175" s="474"/>
      <c r="G175" s="474"/>
      <c r="H175" s="474"/>
      <c r="I175" s="477"/>
      <c r="J175" s="474"/>
      <c r="K175" s="473"/>
      <c r="L175" s="473"/>
      <c r="M175" s="473"/>
      <c r="N175" s="473"/>
      <c r="O175" s="473"/>
      <c r="P175" s="473"/>
      <c r="Q175" s="136"/>
    </row>
    <row r="176" spans="1:17" x14ac:dyDescent="0.2">
      <c r="A176" s="473"/>
      <c r="B176" s="473"/>
      <c r="C176" s="474"/>
      <c r="D176" s="474"/>
      <c r="E176" s="474"/>
      <c r="F176" s="474"/>
      <c r="G176" s="474"/>
      <c r="H176" s="474"/>
      <c r="I176" s="477"/>
      <c r="J176" s="474"/>
      <c r="K176" s="473"/>
      <c r="L176" s="473"/>
      <c r="M176" s="473"/>
      <c r="N176" s="473"/>
      <c r="O176" s="473"/>
      <c r="P176" s="473"/>
      <c r="Q176" s="136"/>
    </row>
    <row r="177" spans="1:17" x14ac:dyDescent="0.2">
      <c r="A177" s="473"/>
      <c r="B177" s="473"/>
      <c r="C177" s="474"/>
      <c r="D177" s="474"/>
      <c r="E177" s="474"/>
      <c r="F177" s="474"/>
      <c r="G177" s="474"/>
      <c r="H177" s="474"/>
      <c r="I177" s="477"/>
      <c r="J177" s="474"/>
      <c r="K177" s="473"/>
      <c r="L177" s="473"/>
      <c r="M177" s="473"/>
      <c r="N177" s="473"/>
      <c r="O177" s="473"/>
      <c r="P177" s="473"/>
      <c r="Q177" s="136"/>
    </row>
    <row r="178" spans="1:17" x14ac:dyDescent="0.2">
      <c r="A178" s="473"/>
      <c r="B178" s="473"/>
      <c r="C178" s="474"/>
      <c r="D178" s="474"/>
      <c r="E178" s="474"/>
      <c r="F178" s="474"/>
      <c r="G178" s="474"/>
      <c r="H178" s="474"/>
      <c r="I178" s="477"/>
      <c r="J178" s="474"/>
      <c r="K178" s="473"/>
      <c r="L178" s="473"/>
      <c r="M178" s="473"/>
      <c r="N178" s="473"/>
      <c r="O178" s="473"/>
      <c r="P178" s="473"/>
      <c r="Q178" s="136"/>
    </row>
    <row r="179" spans="1:17" x14ac:dyDescent="0.2">
      <c r="A179" s="473"/>
      <c r="B179" s="473"/>
      <c r="C179" s="474"/>
      <c r="D179" s="474"/>
      <c r="E179" s="474"/>
      <c r="F179" s="474"/>
      <c r="G179" s="474"/>
      <c r="H179" s="474"/>
      <c r="I179" s="477"/>
      <c r="J179" s="474"/>
      <c r="K179" s="473"/>
      <c r="L179" s="473"/>
      <c r="M179" s="473"/>
      <c r="N179" s="473"/>
      <c r="O179" s="473"/>
      <c r="P179" s="473"/>
      <c r="Q179" s="136"/>
    </row>
    <row r="180" spans="1:17" x14ac:dyDescent="0.2">
      <c r="A180" s="473"/>
      <c r="B180" s="473"/>
      <c r="C180" s="474"/>
      <c r="D180" s="474"/>
      <c r="E180" s="474"/>
      <c r="F180" s="474"/>
      <c r="G180" s="474"/>
      <c r="H180" s="474"/>
      <c r="I180" s="477"/>
      <c r="J180" s="474"/>
      <c r="K180" s="473"/>
      <c r="L180" s="473"/>
      <c r="M180" s="473"/>
      <c r="N180" s="473"/>
      <c r="O180" s="473"/>
      <c r="P180" s="473"/>
      <c r="Q180" s="136"/>
    </row>
    <row r="181" spans="1:17" x14ac:dyDescent="0.2">
      <c r="A181" s="473"/>
      <c r="B181" s="473"/>
      <c r="C181" s="474"/>
      <c r="D181" s="474"/>
      <c r="E181" s="474"/>
      <c r="F181" s="474"/>
      <c r="G181" s="474"/>
      <c r="H181" s="474"/>
      <c r="I181" s="477"/>
      <c r="J181" s="474"/>
      <c r="K181" s="473"/>
      <c r="L181" s="473"/>
      <c r="M181" s="473"/>
      <c r="N181" s="473"/>
      <c r="O181" s="473"/>
      <c r="P181" s="473"/>
      <c r="Q181" s="136"/>
    </row>
    <row r="182" spans="1:17" x14ac:dyDescent="0.2">
      <c r="A182" s="473"/>
      <c r="B182" s="473"/>
      <c r="C182" s="474"/>
      <c r="D182" s="474"/>
      <c r="E182" s="474"/>
      <c r="F182" s="474"/>
      <c r="G182" s="474"/>
      <c r="H182" s="474"/>
      <c r="I182" s="477"/>
      <c r="J182" s="474"/>
      <c r="K182" s="473"/>
      <c r="L182" s="473"/>
      <c r="M182" s="473"/>
      <c r="N182" s="473"/>
      <c r="O182" s="473"/>
      <c r="P182" s="473"/>
      <c r="Q182" s="136"/>
    </row>
    <row r="183" spans="1:17" x14ac:dyDescent="0.2">
      <c r="A183" s="473"/>
      <c r="B183" s="473"/>
      <c r="C183" s="474"/>
      <c r="D183" s="474"/>
      <c r="E183" s="474"/>
      <c r="F183" s="474"/>
      <c r="G183" s="474"/>
      <c r="H183" s="474"/>
      <c r="I183" s="477"/>
      <c r="J183" s="474"/>
      <c r="K183" s="473"/>
      <c r="L183" s="473"/>
      <c r="M183" s="473"/>
      <c r="N183" s="473"/>
      <c r="O183" s="473"/>
      <c r="P183" s="473"/>
      <c r="Q183" s="136"/>
    </row>
    <row r="184" spans="1:17" x14ac:dyDescent="0.2">
      <c r="A184" s="473"/>
      <c r="B184" s="473"/>
      <c r="C184" s="474"/>
      <c r="D184" s="474"/>
      <c r="E184" s="474"/>
      <c r="F184" s="474"/>
      <c r="G184" s="474"/>
      <c r="H184" s="474"/>
      <c r="I184" s="477"/>
      <c r="J184" s="474"/>
      <c r="K184" s="473"/>
      <c r="L184" s="473"/>
      <c r="M184" s="473"/>
      <c r="N184" s="473"/>
      <c r="O184" s="473"/>
      <c r="P184" s="473"/>
      <c r="Q184" s="136"/>
    </row>
    <row r="185" spans="1:17" x14ac:dyDescent="0.2">
      <c r="A185" s="473"/>
      <c r="B185" s="473"/>
      <c r="C185" s="474"/>
      <c r="D185" s="474"/>
      <c r="E185" s="474"/>
      <c r="F185" s="474"/>
      <c r="G185" s="474"/>
      <c r="H185" s="474"/>
      <c r="I185" s="477"/>
      <c r="J185" s="474"/>
      <c r="K185" s="473"/>
      <c r="L185" s="473"/>
      <c r="M185" s="473"/>
      <c r="N185" s="473"/>
      <c r="O185" s="473"/>
      <c r="P185" s="473"/>
      <c r="Q185" s="136"/>
    </row>
    <row r="186" spans="1:17" x14ac:dyDescent="0.2">
      <c r="A186" s="473"/>
      <c r="B186" s="473"/>
      <c r="C186" s="474"/>
      <c r="D186" s="474"/>
      <c r="E186" s="474"/>
      <c r="F186" s="474"/>
      <c r="G186" s="474"/>
      <c r="H186" s="474"/>
      <c r="I186" s="477"/>
      <c r="J186" s="474"/>
      <c r="K186" s="473"/>
      <c r="L186" s="473"/>
      <c r="M186" s="473"/>
      <c r="N186" s="473"/>
      <c r="O186" s="473"/>
      <c r="P186" s="473"/>
      <c r="Q186" s="136"/>
    </row>
    <row r="187" spans="1:17" x14ac:dyDescent="0.2">
      <c r="A187" s="473"/>
      <c r="B187" s="473"/>
      <c r="C187" s="474"/>
      <c r="D187" s="474"/>
      <c r="E187" s="474"/>
      <c r="F187" s="474"/>
      <c r="G187" s="474"/>
      <c r="H187" s="474"/>
      <c r="I187" s="477"/>
      <c r="J187" s="474"/>
      <c r="K187" s="473"/>
      <c r="L187" s="473"/>
      <c r="M187" s="473"/>
      <c r="N187" s="473"/>
      <c r="O187" s="473"/>
      <c r="P187" s="473"/>
      <c r="Q187" s="136"/>
    </row>
    <row r="188" spans="1:17" x14ac:dyDescent="0.2">
      <c r="A188" s="473"/>
      <c r="B188" s="473"/>
      <c r="C188" s="474"/>
      <c r="D188" s="474"/>
      <c r="E188" s="474"/>
      <c r="F188" s="474"/>
      <c r="G188" s="474"/>
      <c r="H188" s="474"/>
      <c r="I188" s="477"/>
      <c r="J188" s="474"/>
      <c r="K188" s="473"/>
      <c r="L188" s="473"/>
      <c r="M188" s="473"/>
      <c r="N188" s="473"/>
      <c r="O188" s="473"/>
      <c r="P188" s="473"/>
      <c r="Q188" s="136"/>
    </row>
    <row r="189" spans="1:17" x14ac:dyDescent="0.2">
      <c r="A189" s="473"/>
      <c r="B189" s="473"/>
      <c r="C189" s="474"/>
      <c r="D189" s="474"/>
      <c r="E189" s="474"/>
      <c r="F189" s="474"/>
      <c r="G189" s="474"/>
      <c r="H189" s="474"/>
      <c r="I189" s="477"/>
      <c r="J189" s="474"/>
      <c r="K189" s="473"/>
      <c r="L189" s="473"/>
      <c r="M189" s="473"/>
      <c r="N189" s="473"/>
      <c r="O189" s="473"/>
      <c r="P189" s="473"/>
      <c r="Q189" s="136"/>
    </row>
    <row r="190" spans="1:17" x14ac:dyDescent="0.2">
      <c r="A190" s="473"/>
      <c r="B190" s="473"/>
      <c r="C190" s="474"/>
      <c r="D190" s="474"/>
      <c r="E190" s="474"/>
      <c r="F190" s="474"/>
      <c r="G190" s="474"/>
      <c r="H190" s="474"/>
      <c r="I190" s="477"/>
      <c r="J190" s="474"/>
      <c r="K190" s="473"/>
      <c r="L190" s="473"/>
      <c r="M190" s="473"/>
      <c r="N190" s="473"/>
      <c r="O190" s="473"/>
      <c r="P190" s="473"/>
      <c r="Q190" s="136"/>
    </row>
    <row r="191" spans="1:17" x14ac:dyDescent="0.2">
      <c r="A191" s="473"/>
      <c r="B191" s="473"/>
      <c r="C191" s="474"/>
      <c r="D191" s="474"/>
      <c r="E191" s="474"/>
      <c r="F191" s="474"/>
      <c r="G191" s="474"/>
      <c r="H191" s="474"/>
      <c r="I191" s="477"/>
      <c r="J191" s="474"/>
      <c r="K191" s="473"/>
      <c r="L191" s="473"/>
      <c r="M191" s="473"/>
      <c r="N191" s="473"/>
      <c r="O191" s="473"/>
      <c r="P191" s="473"/>
      <c r="Q191" s="136"/>
    </row>
    <row r="192" spans="1:17" x14ac:dyDescent="0.2">
      <c r="A192" s="473"/>
      <c r="B192" s="473"/>
      <c r="C192" s="474"/>
      <c r="D192" s="474"/>
      <c r="E192" s="474"/>
      <c r="F192" s="474"/>
      <c r="G192" s="474"/>
      <c r="H192" s="474"/>
      <c r="I192" s="477"/>
      <c r="J192" s="474"/>
      <c r="K192" s="473"/>
      <c r="L192" s="473"/>
      <c r="M192" s="473"/>
      <c r="N192" s="473"/>
      <c r="O192" s="473"/>
      <c r="P192" s="473"/>
      <c r="Q192" s="136"/>
    </row>
    <row r="193" spans="1:17" x14ac:dyDescent="0.2">
      <c r="A193" s="473"/>
      <c r="B193" s="473"/>
      <c r="C193" s="474"/>
      <c r="D193" s="474"/>
      <c r="E193" s="474"/>
      <c r="F193" s="474"/>
      <c r="G193" s="474"/>
      <c r="H193" s="474"/>
      <c r="I193" s="477"/>
      <c r="J193" s="474"/>
      <c r="M193" s="473"/>
      <c r="N193" s="473"/>
      <c r="O193" s="473"/>
      <c r="P193" s="473"/>
      <c r="Q193" s="136"/>
    </row>
    <row r="194" spans="1:17" x14ac:dyDescent="0.2">
      <c r="A194" s="473"/>
      <c r="B194" s="473"/>
      <c r="C194" s="474"/>
      <c r="D194" s="474"/>
      <c r="E194" s="474"/>
      <c r="F194" s="474"/>
      <c r="G194" s="474"/>
      <c r="H194" s="474"/>
      <c r="I194" s="477"/>
      <c r="J194" s="474"/>
      <c r="P194" s="473"/>
      <c r="Q194" s="136"/>
    </row>
    <row r="195" spans="1:17" x14ac:dyDescent="0.2">
      <c r="A195" s="473"/>
      <c r="B195" s="473"/>
      <c r="C195" s="474"/>
      <c r="D195" s="474"/>
      <c r="E195" s="474"/>
      <c r="F195" s="474"/>
      <c r="G195" s="474"/>
      <c r="H195" s="474"/>
      <c r="I195" s="477"/>
      <c r="J195" s="474"/>
      <c r="P195" s="473"/>
      <c r="Q195" s="136"/>
    </row>
    <row r="196" spans="1:17" x14ac:dyDescent="0.2">
      <c r="A196" s="473"/>
      <c r="B196" s="473"/>
      <c r="C196" s="474"/>
      <c r="D196" s="474"/>
      <c r="E196" s="474"/>
      <c r="F196" s="474"/>
      <c r="G196" s="474"/>
      <c r="H196" s="474"/>
      <c r="I196" s="477"/>
      <c r="J196" s="474"/>
      <c r="P196" s="473"/>
      <c r="Q196" s="136"/>
    </row>
    <row r="197" spans="1:17" x14ac:dyDescent="0.2">
      <c r="A197" s="473"/>
      <c r="B197" s="473"/>
      <c r="C197" s="474"/>
      <c r="D197" s="474"/>
      <c r="E197" s="474"/>
      <c r="F197" s="474"/>
      <c r="G197" s="474"/>
      <c r="H197" s="474"/>
      <c r="I197" s="477"/>
      <c r="J197" s="474"/>
      <c r="P197" s="473"/>
      <c r="Q197" s="136"/>
    </row>
    <row r="198" spans="1:17" x14ac:dyDescent="0.2">
      <c r="A198" s="473"/>
      <c r="B198" s="473"/>
      <c r="C198" s="474"/>
      <c r="D198" s="474"/>
      <c r="E198" s="474"/>
      <c r="F198" s="474"/>
      <c r="G198" s="474"/>
      <c r="H198" s="474"/>
      <c r="I198" s="477"/>
      <c r="J198" s="474"/>
      <c r="P198" s="473"/>
      <c r="Q198" s="136"/>
    </row>
    <row r="199" spans="1:17" x14ac:dyDescent="0.2">
      <c r="A199" s="473"/>
      <c r="B199" s="473"/>
      <c r="C199" s="474"/>
      <c r="D199" s="474"/>
      <c r="E199" s="474"/>
      <c r="F199" s="474"/>
      <c r="G199" s="474"/>
      <c r="H199" s="474"/>
      <c r="I199" s="477"/>
      <c r="J199" s="474"/>
      <c r="P199" s="473"/>
      <c r="Q199" s="136"/>
    </row>
    <row r="200" spans="1:17" x14ac:dyDescent="0.2">
      <c r="A200" s="473"/>
      <c r="B200" s="473"/>
      <c r="C200" s="474"/>
      <c r="D200" s="474"/>
      <c r="E200" s="474"/>
      <c r="F200" s="474"/>
      <c r="G200" s="474"/>
      <c r="H200" s="474"/>
      <c r="I200" s="477"/>
      <c r="J200" s="474"/>
      <c r="P200" s="473"/>
      <c r="Q200" s="136"/>
    </row>
    <row r="201" spans="1:17" x14ac:dyDescent="0.2">
      <c r="A201" s="473"/>
      <c r="B201" s="473"/>
      <c r="C201" s="474"/>
      <c r="D201" s="474"/>
      <c r="E201" s="474"/>
      <c r="F201" s="474"/>
      <c r="G201" s="474"/>
      <c r="H201" s="474"/>
      <c r="I201" s="477"/>
      <c r="J201" s="474"/>
      <c r="P201" s="473"/>
      <c r="Q201" s="136"/>
    </row>
    <row r="202" spans="1:17" x14ac:dyDescent="0.2">
      <c r="A202" s="473"/>
      <c r="B202" s="473"/>
      <c r="C202" s="474"/>
      <c r="D202" s="474"/>
      <c r="E202" s="474"/>
      <c r="F202" s="474"/>
      <c r="G202" s="474"/>
      <c r="H202" s="474"/>
      <c r="I202" s="477"/>
      <c r="J202" s="474"/>
      <c r="P202" s="473"/>
      <c r="Q202" s="136"/>
    </row>
    <row r="203" spans="1:17" x14ac:dyDescent="0.2">
      <c r="A203" s="473"/>
      <c r="B203" s="473"/>
      <c r="C203" s="474"/>
      <c r="D203" s="474"/>
      <c r="E203" s="474"/>
      <c r="F203" s="474"/>
      <c r="H203" s="474"/>
      <c r="I203" s="477"/>
      <c r="J203" s="474"/>
      <c r="P203" s="473"/>
      <c r="Q203" s="136"/>
    </row>
    <row r="204" spans="1:17" x14ac:dyDescent="0.2">
      <c r="A204" s="473"/>
      <c r="B204" s="473"/>
      <c r="C204" s="474"/>
      <c r="D204" s="474"/>
      <c r="E204" s="474"/>
      <c r="F204" s="474"/>
      <c r="G204" s="474"/>
      <c r="H204" s="474"/>
      <c r="I204" s="477"/>
      <c r="J204" s="473"/>
      <c r="P204" s="473"/>
      <c r="Q204" s="136"/>
    </row>
    <row r="205" spans="1:17" x14ac:dyDescent="0.2">
      <c r="A205" s="473"/>
      <c r="B205" s="473"/>
      <c r="C205" s="474"/>
      <c r="D205" s="474"/>
      <c r="E205" s="474"/>
      <c r="F205" s="474"/>
      <c r="G205" s="474"/>
      <c r="H205" s="474"/>
      <c r="I205" s="477"/>
      <c r="J205" s="473"/>
      <c r="P205" s="473"/>
    </row>
    <row r="206" spans="1:17" x14ac:dyDescent="0.2">
      <c r="A206" s="473"/>
      <c r="B206" s="473"/>
      <c r="C206" s="474"/>
      <c r="D206" s="474"/>
      <c r="E206" s="474"/>
      <c r="F206" s="474"/>
      <c r="G206" s="474"/>
      <c r="H206" s="474"/>
      <c r="I206" s="477"/>
      <c r="J206" s="473"/>
      <c r="P206" s="473"/>
    </row>
    <row r="207" spans="1:17" x14ac:dyDescent="0.2">
      <c r="A207" s="473"/>
      <c r="B207" s="473"/>
      <c r="C207" s="474"/>
      <c r="D207" s="474"/>
      <c r="E207" s="474"/>
      <c r="F207" s="474"/>
      <c r="G207" s="474"/>
      <c r="H207" s="474"/>
      <c r="I207" s="477"/>
      <c r="J207" s="473"/>
      <c r="P207" s="473"/>
    </row>
    <row r="208" spans="1:17" x14ac:dyDescent="0.2">
      <c r="A208" s="473"/>
      <c r="B208" s="473"/>
      <c r="C208" s="474"/>
      <c r="D208" s="474"/>
      <c r="E208" s="474"/>
      <c r="F208" s="474"/>
      <c r="G208" s="474"/>
      <c r="H208" s="474"/>
      <c r="I208" s="477"/>
      <c r="J208" s="473"/>
      <c r="P208" s="473"/>
    </row>
    <row r="209" spans="1:16" x14ac:dyDescent="0.2">
      <c r="A209" s="473"/>
      <c r="B209" s="473"/>
      <c r="C209" s="474"/>
      <c r="D209" s="474"/>
      <c r="E209" s="474"/>
      <c r="F209" s="474"/>
      <c r="G209" s="474"/>
      <c r="H209" s="474"/>
      <c r="I209" s="477"/>
      <c r="J209" s="473"/>
      <c r="P209" s="473"/>
    </row>
    <row r="210" spans="1:16" x14ac:dyDescent="0.2">
      <c r="A210" s="473"/>
      <c r="B210" s="473"/>
      <c r="C210" s="474"/>
      <c r="D210" s="474"/>
      <c r="E210" s="474"/>
      <c r="F210" s="474"/>
      <c r="G210" s="474"/>
      <c r="H210" s="474"/>
      <c r="I210" s="477"/>
      <c r="J210" s="473"/>
      <c r="P210" s="473"/>
    </row>
    <row r="211" spans="1:16" x14ac:dyDescent="0.2">
      <c r="A211" s="473"/>
      <c r="B211" s="473"/>
      <c r="C211" s="474"/>
      <c r="D211" s="474"/>
      <c r="E211" s="474"/>
      <c r="F211" s="474"/>
      <c r="G211" s="474"/>
      <c r="H211" s="474"/>
      <c r="I211" s="477"/>
      <c r="J211" s="473"/>
      <c r="P211" s="473"/>
    </row>
    <row r="212" spans="1:16" x14ac:dyDescent="0.2">
      <c r="A212" s="473"/>
      <c r="B212" s="473"/>
      <c r="C212" s="474"/>
      <c r="D212" s="474"/>
      <c r="E212" s="474"/>
      <c r="F212" s="474"/>
      <c r="G212" s="474"/>
      <c r="H212" s="474"/>
      <c r="I212" s="477"/>
      <c r="J212" s="473"/>
      <c r="P212" s="473"/>
    </row>
    <row r="213" spans="1:16" x14ac:dyDescent="0.2">
      <c r="A213" s="473"/>
      <c r="B213" s="473"/>
      <c r="C213" s="474"/>
      <c r="D213" s="474"/>
      <c r="E213" s="474"/>
      <c r="F213" s="474"/>
      <c r="G213" s="474"/>
      <c r="H213" s="474"/>
      <c r="I213" s="477"/>
      <c r="J213" s="473"/>
      <c r="P213" s="473"/>
    </row>
    <row r="214" spans="1:16" x14ac:dyDescent="0.2">
      <c r="A214" s="473"/>
      <c r="B214" s="473"/>
      <c r="C214" s="474"/>
      <c r="D214" s="474"/>
      <c r="E214" s="474"/>
      <c r="F214" s="474"/>
      <c r="G214" s="474"/>
      <c r="H214" s="474"/>
      <c r="I214" s="477"/>
      <c r="J214" s="473"/>
      <c r="P214" s="473"/>
    </row>
    <row r="215" spans="1:16" x14ac:dyDescent="0.2">
      <c r="A215" s="473"/>
      <c r="B215" s="473"/>
      <c r="C215" s="474"/>
      <c r="D215" s="474"/>
      <c r="E215" s="474"/>
      <c r="F215" s="474"/>
      <c r="G215" s="474"/>
      <c r="H215" s="474"/>
      <c r="I215" s="477"/>
      <c r="J215" s="473"/>
      <c r="P215" s="473"/>
    </row>
    <row r="216" spans="1:16" x14ac:dyDescent="0.2">
      <c r="A216" s="473"/>
      <c r="B216" s="473"/>
      <c r="C216" s="474"/>
      <c r="D216" s="474"/>
      <c r="E216" s="474"/>
      <c r="F216" s="474"/>
      <c r="G216" s="474"/>
      <c r="H216" s="474"/>
      <c r="I216" s="477"/>
      <c r="J216" s="473"/>
      <c r="P216" s="473"/>
    </row>
    <row r="217" spans="1:16" x14ac:dyDescent="0.2">
      <c r="A217" s="473"/>
      <c r="B217" s="473"/>
      <c r="C217" s="474"/>
      <c r="D217" s="474"/>
      <c r="E217" s="474"/>
      <c r="F217" s="474"/>
      <c r="G217" s="474"/>
      <c r="H217" s="474"/>
      <c r="I217" s="477"/>
      <c r="J217" s="473"/>
      <c r="P217" s="473"/>
    </row>
    <row r="218" spans="1:16" x14ac:dyDescent="0.2">
      <c r="A218" s="473"/>
      <c r="B218" s="473"/>
      <c r="C218" s="474"/>
      <c r="D218" s="474"/>
      <c r="E218" s="474"/>
      <c r="F218" s="474"/>
      <c r="G218" s="474"/>
      <c r="H218" s="474"/>
      <c r="I218" s="477"/>
      <c r="J218" s="473"/>
      <c r="P218" s="473"/>
    </row>
    <row r="219" spans="1:16" x14ac:dyDescent="0.2">
      <c r="A219" s="473"/>
      <c r="B219" s="473"/>
      <c r="C219" s="474"/>
      <c r="D219" s="474"/>
      <c r="E219" s="474"/>
      <c r="F219" s="474"/>
      <c r="G219" s="474"/>
      <c r="H219" s="474"/>
      <c r="I219" s="477"/>
      <c r="J219" s="473"/>
      <c r="P219" s="473"/>
    </row>
    <row r="220" spans="1:16" x14ac:dyDescent="0.2">
      <c r="A220" s="473"/>
      <c r="B220" s="473"/>
      <c r="C220" s="474"/>
      <c r="D220" s="474"/>
      <c r="E220" s="474"/>
      <c r="F220" s="474"/>
      <c r="G220" s="474"/>
      <c r="H220" s="474"/>
      <c r="I220" s="477"/>
      <c r="J220" s="473"/>
      <c r="P220" s="473"/>
    </row>
    <row r="221" spans="1:16" x14ac:dyDescent="0.2">
      <c r="A221" s="473"/>
      <c r="B221" s="473"/>
      <c r="C221" s="474"/>
      <c r="D221" s="474"/>
      <c r="E221" s="474"/>
      <c r="F221" s="474"/>
      <c r="G221" s="474"/>
      <c r="H221" s="474"/>
      <c r="I221" s="477"/>
      <c r="J221" s="473"/>
      <c r="P221" s="473"/>
    </row>
    <row r="222" spans="1:16" x14ac:dyDescent="0.2">
      <c r="A222" s="473"/>
      <c r="B222" s="473"/>
      <c r="C222" s="474"/>
      <c r="D222" s="474"/>
      <c r="E222" s="474"/>
      <c r="F222" s="474"/>
      <c r="G222" s="474"/>
      <c r="H222" s="474"/>
      <c r="I222" s="477"/>
      <c r="J222" s="473"/>
      <c r="P222" s="473"/>
    </row>
    <row r="223" spans="1:16" x14ac:dyDescent="0.2">
      <c r="A223" s="473"/>
      <c r="B223" s="473"/>
      <c r="C223" s="474"/>
      <c r="D223" s="474"/>
      <c r="E223" s="474"/>
      <c r="F223" s="474"/>
      <c r="G223" s="474"/>
      <c r="H223" s="474"/>
      <c r="I223" s="477"/>
      <c r="J223" s="473"/>
      <c r="P223" s="473"/>
    </row>
    <row r="224" spans="1:16" x14ac:dyDescent="0.2">
      <c r="A224" s="473"/>
      <c r="B224" s="473"/>
      <c r="C224" s="474"/>
      <c r="D224" s="474"/>
      <c r="E224" s="474"/>
      <c r="F224" s="474"/>
      <c r="G224" s="474"/>
      <c r="H224" s="474"/>
      <c r="I224" s="477"/>
      <c r="J224" s="473"/>
      <c r="P224" s="473"/>
    </row>
    <row r="225" spans="1:16" x14ac:dyDescent="0.2">
      <c r="A225" s="473"/>
      <c r="B225" s="473"/>
      <c r="C225" s="474"/>
      <c r="D225" s="474"/>
      <c r="E225" s="474"/>
      <c r="F225" s="474"/>
      <c r="G225" s="474"/>
      <c r="H225" s="474"/>
      <c r="I225" s="477"/>
      <c r="J225" s="473"/>
      <c r="P225" s="473"/>
    </row>
    <row r="226" spans="1:16" x14ac:dyDescent="0.2">
      <c r="A226" s="473"/>
      <c r="B226" s="473"/>
      <c r="C226" s="474"/>
      <c r="D226" s="474"/>
      <c r="E226" s="474"/>
      <c r="F226" s="474"/>
      <c r="G226" s="474"/>
      <c r="H226" s="474"/>
      <c r="I226" s="477"/>
      <c r="J226" s="473"/>
      <c r="P226" s="473"/>
    </row>
    <row r="227" spans="1:16" x14ac:dyDescent="0.2">
      <c r="A227" s="473"/>
      <c r="B227" s="473"/>
      <c r="C227" s="474"/>
      <c r="D227" s="474"/>
      <c r="E227" s="474"/>
      <c r="F227" s="474"/>
      <c r="G227" s="474"/>
      <c r="H227" s="474"/>
      <c r="I227" s="477"/>
      <c r="J227" s="473"/>
      <c r="P227" s="473"/>
    </row>
    <row r="228" spans="1:16" x14ac:dyDescent="0.2">
      <c r="A228" s="473"/>
      <c r="B228" s="473"/>
      <c r="C228" s="474"/>
      <c r="D228" s="474"/>
      <c r="E228" s="474"/>
      <c r="F228" s="474"/>
      <c r="G228" s="474"/>
      <c r="H228" s="474"/>
      <c r="I228" s="477"/>
      <c r="J228" s="473"/>
      <c r="P228" s="473"/>
    </row>
    <row r="229" spans="1:16" x14ac:dyDescent="0.2">
      <c r="A229" s="473"/>
      <c r="B229" s="473"/>
      <c r="C229" s="474"/>
      <c r="D229" s="474"/>
      <c r="E229" s="474"/>
      <c r="F229" s="474"/>
      <c r="G229" s="474"/>
      <c r="H229" s="474"/>
      <c r="I229" s="477"/>
      <c r="J229" s="473"/>
      <c r="P229" s="473"/>
    </row>
    <row r="230" spans="1:16" x14ac:dyDescent="0.2">
      <c r="A230" s="473"/>
      <c r="B230" s="473"/>
      <c r="C230" s="474"/>
      <c r="D230" s="474"/>
      <c r="E230" s="474"/>
      <c r="F230" s="474"/>
      <c r="G230" s="474"/>
      <c r="H230" s="474"/>
      <c r="I230" s="477"/>
      <c r="J230" s="473"/>
      <c r="P230" s="473"/>
    </row>
    <row r="231" spans="1:16" x14ac:dyDescent="0.2">
      <c r="A231" s="473"/>
      <c r="B231" s="473"/>
      <c r="C231" s="474"/>
      <c r="D231" s="474"/>
      <c r="E231" s="474"/>
      <c r="F231" s="474"/>
      <c r="G231" s="474"/>
      <c r="H231" s="474"/>
      <c r="I231" s="477"/>
      <c r="J231" s="473"/>
      <c r="P231" s="473"/>
    </row>
    <row r="232" spans="1:16" x14ac:dyDescent="0.2">
      <c r="A232" s="473"/>
      <c r="B232" s="473"/>
      <c r="C232" s="474"/>
      <c r="D232" s="474"/>
      <c r="E232" s="474"/>
      <c r="F232" s="474"/>
      <c r="G232" s="474"/>
      <c r="H232" s="474"/>
      <c r="I232" s="477"/>
      <c r="J232" s="473"/>
      <c r="P232" s="473"/>
    </row>
    <row r="233" spans="1:16" x14ac:dyDescent="0.2">
      <c r="A233" s="473"/>
      <c r="B233" s="473"/>
      <c r="C233" s="474"/>
      <c r="D233" s="474"/>
      <c r="E233" s="474"/>
      <c r="F233" s="474"/>
      <c r="G233" s="474"/>
      <c r="H233" s="474"/>
      <c r="I233" s="477"/>
      <c r="J233" s="473"/>
      <c r="P233" s="473"/>
    </row>
    <row r="234" spans="1:16" x14ac:dyDescent="0.2">
      <c r="A234" s="473"/>
      <c r="B234" s="473"/>
      <c r="C234" s="474"/>
      <c r="D234" s="474"/>
      <c r="E234" s="474"/>
      <c r="F234" s="474"/>
      <c r="G234" s="474"/>
      <c r="H234" s="474"/>
      <c r="I234" s="477"/>
      <c r="P234" s="473"/>
    </row>
    <row r="235" spans="1:16" x14ac:dyDescent="0.2">
      <c r="A235" s="473"/>
      <c r="B235" s="473"/>
      <c r="C235" s="474"/>
      <c r="D235" s="474"/>
      <c r="E235" s="474"/>
      <c r="F235" s="474"/>
      <c r="G235" s="474"/>
      <c r="H235" s="474"/>
      <c r="I235" s="477"/>
      <c r="P235" s="473"/>
    </row>
    <row r="236" spans="1:16" x14ac:dyDescent="0.2">
      <c r="A236" s="473"/>
      <c r="B236" s="473"/>
      <c r="C236" s="474"/>
      <c r="D236" s="474"/>
      <c r="E236" s="474"/>
      <c r="F236" s="474"/>
      <c r="G236" s="474"/>
      <c r="H236" s="474"/>
      <c r="I236" s="477"/>
      <c r="P236" s="473"/>
    </row>
    <row r="237" spans="1:16" x14ac:dyDescent="0.2">
      <c r="A237" s="473"/>
      <c r="B237" s="473"/>
      <c r="C237" s="474"/>
      <c r="D237" s="474"/>
      <c r="E237" s="474"/>
      <c r="F237" s="474"/>
      <c r="G237" s="474"/>
      <c r="H237" s="474"/>
      <c r="I237" s="477"/>
      <c r="P237" s="473"/>
    </row>
    <row r="238" spans="1:16" x14ac:dyDescent="0.2">
      <c r="A238" s="473"/>
      <c r="B238" s="473"/>
      <c r="C238" s="474"/>
      <c r="D238" s="474"/>
      <c r="E238" s="474"/>
      <c r="F238" s="474"/>
      <c r="G238" s="474"/>
      <c r="H238" s="474"/>
      <c r="I238" s="477"/>
      <c r="P238" s="473"/>
    </row>
    <row r="239" spans="1:16" x14ac:dyDescent="0.2">
      <c r="A239" s="473"/>
      <c r="B239" s="473"/>
      <c r="C239" s="474"/>
      <c r="D239" s="474"/>
      <c r="E239" s="474"/>
      <c r="F239" s="474"/>
      <c r="G239" s="474"/>
      <c r="H239" s="474"/>
      <c r="I239" s="477"/>
      <c r="P239" s="473"/>
    </row>
    <row r="240" spans="1:16" x14ac:dyDescent="0.2">
      <c r="A240" s="473"/>
      <c r="B240" s="473"/>
      <c r="C240" s="474"/>
      <c r="D240" s="474"/>
      <c r="E240" s="474"/>
      <c r="F240" s="474"/>
      <c r="G240" s="474"/>
      <c r="H240" s="474"/>
      <c r="I240" s="477"/>
      <c r="P240" s="473"/>
    </row>
    <row r="241" spans="1:16" x14ac:dyDescent="0.2">
      <c r="A241" s="473"/>
      <c r="B241" s="473"/>
      <c r="C241" s="474"/>
      <c r="D241" s="474"/>
      <c r="E241" s="474"/>
      <c r="F241" s="474"/>
      <c r="G241" s="474"/>
      <c r="H241" s="474"/>
      <c r="I241" s="477"/>
      <c r="P241" s="473"/>
    </row>
    <row r="242" spans="1:16" x14ac:dyDescent="0.2">
      <c r="A242" s="473"/>
      <c r="B242" s="473"/>
      <c r="C242" s="474"/>
      <c r="D242" s="474"/>
      <c r="E242" s="474"/>
      <c r="F242" s="474"/>
      <c r="G242" s="474"/>
      <c r="H242" s="474"/>
      <c r="I242" s="477"/>
      <c r="P242" s="473"/>
    </row>
    <row r="243" spans="1:16" x14ac:dyDescent="0.2">
      <c r="A243" s="473"/>
      <c r="B243" s="473"/>
      <c r="C243" s="474"/>
      <c r="D243" s="474"/>
      <c r="E243" s="474"/>
      <c r="F243" s="474"/>
      <c r="G243" s="474"/>
      <c r="H243" s="474"/>
      <c r="I243" s="477"/>
      <c r="P243" s="473"/>
    </row>
    <row r="244" spans="1:16" x14ac:dyDescent="0.2">
      <c r="A244" s="473"/>
      <c r="B244" s="473"/>
      <c r="C244" s="474"/>
      <c r="D244" s="474"/>
      <c r="E244" s="474"/>
      <c r="F244" s="474"/>
      <c r="G244" s="474"/>
      <c r="H244" s="474"/>
      <c r="I244" s="477"/>
      <c r="P244" s="473"/>
    </row>
    <row r="245" spans="1:16" x14ac:dyDescent="0.2">
      <c r="A245" s="473"/>
      <c r="B245" s="473"/>
      <c r="C245" s="474"/>
      <c r="D245" s="474"/>
      <c r="E245" s="474"/>
      <c r="F245" s="474"/>
      <c r="G245" s="474"/>
      <c r="H245" s="474"/>
      <c r="I245" s="477"/>
      <c r="P245" s="473"/>
    </row>
    <row r="246" spans="1:16" x14ac:dyDescent="0.2">
      <c r="A246" s="473"/>
      <c r="B246" s="473"/>
      <c r="C246" s="474"/>
      <c r="D246" s="474"/>
      <c r="E246" s="474"/>
      <c r="F246" s="474"/>
      <c r="G246" s="474"/>
      <c r="H246" s="474"/>
      <c r="I246" s="477"/>
      <c r="P246" s="473"/>
    </row>
    <row r="247" spans="1:16" x14ac:dyDescent="0.2">
      <c r="A247" s="473"/>
      <c r="B247" s="473"/>
      <c r="C247" s="474"/>
      <c r="D247" s="474"/>
      <c r="E247" s="474"/>
      <c r="F247" s="474"/>
      <c r="G247" s="474"/>
      <c r="H247" s="474"/>
      <c r="I247" s="477"/>
      <c r="P247" s="473"/>
    </row>
    <row r="248" spans="1:16" x14ac:dyDescent="0.2">
      <c r="A248" s="473"/>
      <c r="B248" s="473"/>
      <c r="C248" s="474"/>
      <c r="D248" s="474"/>
      <c r="E248" s="474"/>
      <c r="F248" s="474"/>
      <c r="G248" s="474"/>
      <c r="H248" s="474"/>
      <c r="I248" s="477"/>
      <c r="P248" s="473"/>
    </row>
    <row r="249" spans="1:16" x14ac:dyDescent="0.2">
      <c r="A249" s="473"/>
      <c r="B249" s="473"/>
      <c r="C249" s="474"/>
      <c r="D249" s="474"/>
      <c r="E249" s="474"/>
      <c r="F249" s="474"/>
      <c r="G249" s="474"/>
      <c r="H249" s="474"/>
      <c r="I249" s="477"/>
      <c r="P249" s="473"/>
    </row>
    <row r="250" spans="1:16" x14ac:dyDescent="0.2">
      <c r="A250" s="473"/>
      <c r="B250" s="473"/>
      <c r="C250" s="474"/>
      <c r="D250" s="474"/>
      <c r="E250" s="474"/>
      <c r="F250" s="474"/>
      <c r="G250" s="474"/>
      <c r="H250" s="474"/>
      <c r="I250" s="477"/>
      <c r="P250" s="473"/>
    </row>
    <row r="251" spans="1:16" x14ac:dyDescent="0.2">
      <c r="A251" s="473"/>
      <c r="B251" s="473"/>
      <c r="C251" s="474"/>
      <c r="D251" s="474"/>
      <c r="E251" s="474"/>
      <c r="F251" s="474"/>
      <c r="G251" s="474"/>
      <c r="H251" s="474"/>
      <c r="I251" s="477"/>
      <c r="P251" s="473"/>
    </row>
    <row r="252" spans="1:16" x14ac:dyDescent="0.2">
      <c r="A252" s="473"/>
      <c r="B252" s="473"/>
      <c r="C252" s="474"/>
      <c r="D252" s="474"/>
      <c r="E252" s="474"/>
      <c r="F252" s="474"/>
      <c r="G252" s="474"/>
      <c r="H252" s="474"/>
      <c r="I252" s="477"/>
      <c r="P252" s="473"/>
    </row>
    <row r="253" spans="1:16" x14ac:dyDescent="0.2">
      <c r="A253" s="473"/>
      <c r="B253" s="473"/>
      <c r="C253" s="474"/>
      <c r="D253" s="474"/>
      <c r="E253" s="474"/>
      <c r="F253" s="474"/>
      <c r="G253" s="474"/>
      <c r="H253" s="474"/>
      <c r="I253" s="477"/>
      <c r="P253" s="473"/>
    </row>
    <row r="254" spans="1:16" x14ac:dyDescent="0.2">
      <c r="A254" s="473"/>
      <c r="B254" s="473"/>
      <c r="C254" s="474"/>
      <c r="D254" s="474"/>
      <c r="E254" s="474"/>
      <c r="F254" s="474"/>
      <c r="G254" s="474"/>
      <c r="H254" s="474"/>
      <c r="I254" s="477"/>
      <c r="P254" s="473"/>
    </row>
    <row r="255" spans="1:16" x14ac:dyDescent="0.2">
      <c r="A255" s="473"/>
      <c r="B255" s="473"/>
      <c r="C255" s="474"/>
      <c r="D255" s="474"/>
      <c r="E255" s="474"/>
      <c r="F255" s="474"/>
      <c r="G255" s="474"/>
      <c r="H255" s="474"/>
      <c r="I255" s="477"/>
      <c r="P255" s="473"/>
    </row>
    <row r="256" spans="1:16" x14ac:dyDescent="0.2">
      <c r="A256" s="473"/>
      <c r="B256" s="473"/>
      <c r="C256" s="474"/>
      <c r="D256" s="474"/>
      <c r="E256" s="474"/>
      <c r="F256" s="474"/>
      <c r="G256" s="474"/>
      <c r="H256" s="474"/>
      <c r="I256" s="477"/>
      <c r="P256" s="473"/>
    </row>
    <row r="257" spans="1:16" x14ac:dyDescent="0.2">
      <c r="A257" s="473"/>
      <c r="B257" s="473"/>
      <c r="C257" s="474"/>
      <c r="D257" s="474"/>
      <c r="E257" s="474"/>
      <c r="F257" s="474"/>
      <c r="G257" s="474"/>
      <c r="H257" s="474"/>
      <c r="I257" s="477"/>
      <c r="P257" s="473"/>
    </row>
    <row r="258" spans="1:16" x14ac:dyDescent="0.2">
      <c r="A258" s="473"/>
      <c r="B258" s="473"/>
      <c r="C258" s="474"/>
      <c r="D258" s="474"/>
      <c r="E258" s="474"/>
      <c r="F258" s="474"/>
      <c r="G258" s="474"/>
      <c r="H258" s="474"/>
      <c r="I258" s="477"/>
      <c r="P258" s="473"/>
    </row>
    <row r="259" spans="1:16" x14ac:dyDescent="0.2">
      <c r="A259" s="473"/>
      <c r="B259" s="473"/>
      <c r="C259" s="474"/>
      <c r="D259" s="474"/>
      <c r="E259" s="474"/>
      <c r="F259" s="474"/>
      <c r="G259" s="474"/>
      <c r="H259" s="474"/>
      <c r="I259" s="477"/>
      <c r="P259" s="473"/>
    </row>
    <row r="260" spans="1:16" x14ac:dyDescent="0.2">
      <c r="A260" s="473"/>
      <c r="B260" s="473"/>
      <c r="C260" s="474"/>
      <c r="D260" s="474"/>
      <c r="E260" s="474"/>
      <c r="F260" s="474"/>
      <c r="G260" s="474"/>
      <c r="H260" s="474"/>
      <c r="I260" s="477"/>
      <c r="P260" s="473"/>
    </row>
    <row r="261" spans="1:16" x14ac:dyDescent="0.2">
      <c r="A261" s="473"/>
      <c r="B261" s="473"/>
      <c r="C261" s="474"/>
      <c r="D261" s="474"/>
      <c r="E261" s="474"/>
      <c r="F261" s="474"/>
      <c r="G261" s="474"/>
      <c r="H261" s="474"/>
      <c r="I261" s="477"/>
      <c r="P261" s="473"/>
    </row>
    <row r="262" spans="1:16" x14ac:dyDescent="0.2">
      <c r="A262" s="473"/>
      <c r="B262" s="473"/>
      <c r="C262" s="474"/>
      <c r="D262" s="474"/>
      <c r="E262" s="474"/>
      <c r="F262" s="474"/>
      <c r="G262" s="474"/>
      <c r="H262" s="474"/>
      <c r="I262" s="477"/>
      <c r="P262" s="473"/>
    </row>
    <row r="263" spans="1:16" x14ac:dyDescent="0.2">
      <c r="A263" s="473"/>
      <c r="B263" s="473"/>
      <c r="C263" s="474"/>
      <c r="D263" s="474"/>
      <c r="E263" s="474"/>
      <c r="F263" s="474"/>
      <c r="G263" s="474"/>
      <c r="H263" s="474"/>
      <c r="I263" s="477"/>
      <c r="P263" s="473"/>
    </row>
    <row r="264" spans="1:16" x14ac:dyDescent="0.2">
      <c r="A264" s="473"/>
      <c r="B264" s="473"/>
      <c r="C264" s="473"/>
      <c r="D264" s="473"/>
      <c r="E264" s="473"/>
      <c r="F264" s="474"/>
      <c r="G264" s="474"/>
      <c r="H264" s="474"/>
      <c r="I264" s="477"/>
      <c r="P264" s="473"/>
    </row>
    <row r="265" spans="1:16" x14ac:dyDescent="0.2">
      <c r="A265" s="473"/>
      <c r="B265" s="473"/>
      <c r="C265" s="473"/>
      <c r="D265" s="473"/>
      <c r="E265" s="473"/>
      <c r="F265" s="474"/>
      <c r="G265" s="474"/>
      <c r="H265" s="474"/>
      <c r="I265" s="477"/>
      <c r="P265" s="473"/>
    </row>
    <row r="266" spans="1:16" x14ac:dyDescent="0.2">
      <c r="A266" s="473"/>
      <c r="B266" s="473"/>
      <c r="C266" s="473"/>
      <c r="D266" s="473"/>
      <c r="E266" s="473"/>
      <c r="F266" s="474"/>
      <c r="G266" s="474"/>
      <c r="H266" s="474"/>
      <c r="I266" s="477"/>
      <c r="P266" s="473"/>
    </row>
    <row r="267" spans="1:16" x14ac:dyDescent="0.2">
      <c r="A267" s="473"/>
      <c r="B267" s="473"/>
      <c r="C267" s="473"/>
      <c r="D267" s="473"/>
      <c r="E267" s="473"/>
      <c r="F267" s="474"/>
      <c r="G267" s="474"/>
      <c r="H267" s="474"/>
      <c r="I267" s="477"/>
      <c r="P267" s="473"/>
    </row>
    <row r="268" spans="1:16" x14ac:dyDescent="0.2">
      <c r="A268" s="473"/>
      <c r="B268" s="473"/>
      <c r="C268" s="473"/>
      <c r="D268" s="473"/>
      <c r="E268" s="473"/>
      <c r="F268" s="474"/>
      <c r="G268" s="474"/>
      <c r="H268" s="474"/>
      <c r="I268" s="477"/>
      <c r="P268" s="473"/>
    </row>
    <row r="269" spans="1:16" x14ac:dyDescent="0.2">
      <c r="A269" s="473"/>
      <c r="B269" s="473"/>
      <c r="C269" s="473"/>
      <c r="D269" s="473"/>
      <c r="E269" s="473"/>
      <c r="F269" s="474"/>
      <c r="G269" s="474"/>
      <c r="H269" s="474"/>
      <c r="I269" s="477"/>
      <c r="P269" s="473"/>
    </row>
    <row r="270" spans="1:16" x14ac:dyDescent="0.2">
      <c r="A270" s="473"/>
      <c r="B270" s="473"/>
      <c r="C270" s="473"/>
      <c r="D270" s="473"/>
      <c r="E270" s="473"/>
      <c r="F270" s="474"/>
      <c r="G270" s="474"/>
      <c r="H270" s="474"/>
      <c r="I270" s="477"/>
      <c r="P270" s="473"/>
    </row>
    <row r="271" spans="1:16" x14ac:dyDescent="0.2">
      <c r="A271" s="473"/>
      <c r="B271" s="473"/>
      <c r="C271" s="473"/>
      <c r="D271" s="473"/>
      <c r="E271" s="473"/>
      <c r="F271" s="474"/>
      <c r="G271" s="474"/>
      <c r="H271" s="474"/>
      <c r="I271" s="477"/>
      <c r="P271" s="473"/>
    </row>
    <row r="272" spans="1:16" x14ac:dyDescent="0.2">
      <c r="A272" s="473"/>
      <c r="B272" s="473"/>
      <c r="C272" s="473"/>
      <c r="D272" s="473"/>
      <c r="E272" s="473"/>
      <c r="F272" s="474"/>
      <c r="G272" s="474"/>
      <c r="H272" s="474"/>
      <c r="I272" s="477"/>
      <c r="P272" s="473"/>
    </row>
    <row r="273" spans="1:16" x14ac:dyDescent="0.2">
      <c r="A273" s="473"/>
      <c r="B273" s="473"/>
      <c r="C273" s="473"/>
      <c r="D273" s="473"/>
      <c r="E273" s="473"/>
      <c r="F273" s="474"/>
      <c r="G273" s="474"/>
      <c r="H273" s="474"/>
      <c r="I273" s="477"/>
      <c r="P273" s="473"/>
    </row>
    <row r="274" spans="1:16" x14ac:dyDescent="0.2">
      <c r="A274" s="473"/>
      <c r="B274" s="473"/>
      <c r="C274" s="473"/>
      <c r="D274" s="473"/>
      <c r="E274" s="473"/>
      <c r="F274" s="474"/>
      <c r="G274" s="474"/>
      <c r="H274" s="474"/>
      <c r="I274" s="477"/>
      <c r="P274" s="473"/>
    </row>
    <row r="275" spans="1:16" x14ac:dyDescent="0.2">
      <c r="A275" s="473"/>
      <c r="B275" s="473"/>
      <c r="C275" s="473"/>
      <c r="D275" s="473"/>
      <c r="E275" s="473"/>
      <c r="F275" s="474"/>
      <c r="G275" s="474"/>
      <c r="H275" s="474"/>
      <c r="I275" s="477"/>
      <c r="P275" s="473"/>
    </row>
    <row r="276" spans="1:16" x14ac:dyDescent="0.2">
      <c r="A276" s="473"/>
      <c r="B276" s="473"/>
      <c r="C276" s="473"/>
      <c r="D276" s="473"/>
      <c r="E276" s="473"/>
      <c r="F276" s="474"/>
      <c r="G276" s="474"/>
      <c r="H276" s="474"/>
      <c r="I276" s="477"/>
      <c r="P276" s="473"/>
    </row>
    <row r="277" spans="1:16" x14ac:dyDescent="0.2">
      <c r="A277" s="473"/>
      <c r="B277" s="473"/>
      <c r="C277" s="473"/>
      <c r="D277" s="473"/>
      <c r="E277" s="473"/>
      <c r="F277" s="474"/>
      <c r="G277" s="474"/>
      <c r="H277" s="474"/>
      <c r="I277" s="477"/>
      <c r="P277" s="473"/>
    </row>
    <row r="278" spans="1:16" x14ac:dyDescent="0.2">
      <c r="A278" s="473"/>
      <c r="B278" s="473"/>
      <c r="C278" s="473"/>
      <c r="D278" s="473"/>
      <c r="E278" s="473"/>
      <c r="F278" s="474"/>
      <c r="G278" s="474"/>
      <c r="H278" s="474"/>
      <c r="I278" s="477"/>
      <c r="P278" s="473"/>
    </row>
    <row r="279" spans="1:16" x14ac:dyDescent="0.2">
      <c r="A279" s="473"/>
      <c r="B279" s="473"/>
      <c r="C279" s="473"/>
      <c r="D279" s="473"/>
      <c r="E279" s="473"/>
      <c r="F279" s="474"/>
      <c r="G279" s="474"/>
      <c r="H279" s="474"/>
      <c r="I279" s="477"/>
      <c r="P279" s="473"/>
    </row>
    <row r="280" spans="1:16" x14ac:dyDescent="0.2">
      <c r="A280" s="473"/>
      <c r="B280" s="473"/>
      <c r="C280" s="473"/>
      <c r="D280" s="473"/>
      <c r="E280" s="473"/>
      <c r="F280" s="474"/>
      <c r="G280" s="474"/>
      <c r="H280" s="474"/>
      <c r="I280" s="477"/>
      <c r="P280" s="473"/>
    </row>
    <row r="281" spans="1:16" x14ac:dyDescent="0.2">
      <c r="A281" s="473"/>
      <c r="B281" s="473"/>
      <c r="C281" s="473"/>
      <c r="D281" s="473"/>
      <c r="E281" s="473"/>
      <c r="F281" s="474"/>
      <c r="G281" s="474"/>
      <c r="H281" s="474"/>
      <c r="I281" s="477"/>
      <c r="P281" s="473"/>
    </row>
    <row r="282" spans="1:16" x14ac:dyDescent="0.2">
      <c r="A282" s="473"/>
      <c r="B282" s="473"/>
      <c r="C282" s="473"/>
      <c r="D282" s="473"/>
      <c r="E282" s="473"/>
      <c r="F282" s="474"/>
      <c r="G282" s="474"/>
      <c r="H282" s="474"/>
      <c r="I282" s="477"/>
      <c r="P282" s="473"/>
    </row>
    <row r="283" spans="1:16" x14ac:dyDescent="0.2">
      <c r="A283" s="473"/>
      <c r="B283" s="473"/>
      <c r="C283" s="473"/>
      <c r="D283" s="473"/>
      <c r="E283" s="473"/>
      <c r="F283" s="474"/>
      <c r="G283" s="474"/>
      <c r="H283" s="474"/>
      <c r="I283" s="477"/>
      <c r="P283" s="473"/>
    </row>
    <row r="284" spans="1:16" x14ac:dyDescent="0.2">
      <c r="A284" s="473"/>
      <c r="B284" s="473"/>
      <c r="C284" s="473"/>
      <c r="D284" s="473"/>
      <c r="E284" s="473"/>
      <c r="F284" s="474"/>
      <c r="G284" s="474"/>
      <c r="H284" s="474"/>
      <c r="I284" s="477"/>
      <c r="P284" s="473"/>
    </row>
    <row r="285" spans="1:16" x14ac:dyDescent="0.2">
      <c r="A285" s="473"/>
      <c r="B285" s="473"/>
      <c r="C285" s="473"/>
      <c r="D285" s="473"/>
      <c r="E285" s="473"/>
      <c r="F285" s="474"/>
      <c r="G285" s="474"/>
      <c r="H285" s="474"/>
      <c r="I285" s="477"/>
      <c r="P285" s="473"/>
    </row>
    <row r="286" spans="1:16" x14ac:dyDescent="0.2">
      <c r="A286" s="473"/>
      <c r="B286" s="473"/>
      <c r="C286" s="473"/>
      <c r="D286" s="473"/>
      <c r="E286" s="473"/>
      <c r="F286" s="474"/>
      <c r="G286" s="474"/>
      <c r="H286" s="474"/>
      <c r="I286" s="477"/>
      <c r="P286" s="473"/>
    </row>
    <row r="287" spans="1:16" x14ac:dyDescent="0.2">
      <c r="A287" s="473"/>
      <c r="B287" s="473"/>
      <c r="C287" s="473"/>
      <c r="D287" s="473"/>
      <c r="E287" s="473"/>
      <c r="F287" s="474"/>
      <c r="G287" s="474"/>
      <c r="H287" s="474"/>
      <c r="I287" s="477"/>
      <c r="P287" s="473"/>
    </row>
    <row r="288" spans="1:16" x14ac:dyDescent="0.2">
      <c r="A288" s="473"/>
      <c r="B288" s="473"/>
      <c r="C288" s="473"/>
      <c r="D288" s="473"/>
      <c r="E288" s="473"/>
      <c r="F288" s="474"/>
      <c r="G288" s="474"/>
      <c r="H288" s="474"/>
      <c r="I288" s="477"/>
      <c r="P288" s="473"/>
    </row>
    <row r="289" spans="1:16" x14ac:dyDescent="0.2">
      <c r="A289" s="473"/>
      <c r="B289" s="473"/>
      <c r="C289" s="473"/>
      <c r="D289" s="473"/>
      <c r="E289" s="473"/>
      <c r="F289" s="474"/>
      <c r="G289" s="474"/>
      <c r="H289" s="474"/>
      <c r="I289" s="477"/>
      <c r="P289" s="473"/>
    </row>
    <row r="290" spans="1:16" x14ac:dyDescent="0.2">
      <c r="A290" s="473"/>
      <c r="B290" s="473"/>
      <c r="C290" s="473"/>
      <c r="D290" s="473"/>
      <c r="E290" s="473"/>
      <c r="F290" s="474"/>
      <c r="G290" s="474"/>
      <c r="H290" s="474"/>
      <c r="I290" s="477"/>
      <c r="P290" s="473"/>
    </row>
    <row r="291" spans="1:16" x14ac:dyDescent="0.2">
      <c r="C291" s="473"/>
      <c r="D291" s="473"/>
      <c r="E291" s="473"/>
      <c r="F291" s="474"/>
      <c r="G291" s="474"/>
      <c r="H291" s="474"/>
      <c r="I291" s="477"/>
      <c r="P291" s="473"/>
    </row>
    <row r="292" spans="1:16" x14ac:dyDescent="0.2">
      <c r="C292" s="468"/>
      <c r="D292" s="468"/>
      <c r="E292" s="468"/>
      <c r="F292" s="474"/>
      <c r="G292" s="474"/>
      <c r="H292" s="474"/>
      <c r="I292" s="477"/>
      <c r="P292" s="473"/>
    </row>
    <row r="293" spans="1:16" x14ac:dyDescent="0.2">
      <c r="C293" s="468"/>
      <c r="D293" s="468"/>
      <c r="E293" s="468"/>
      <c r="F293" s="474"/>
      <c r="G293" s="474"/>
      <c r="H293" s="474"/>
      <c r="I293" s="477"/>
      <c r="P293" s="473"/>
    </row>
    <row r="294" spans="1:16" x14ac:dyDescent="0.2">
      <c r="C294" s="468"/>
      <c r="D294" s="468"/>
      <c r="E294" s="468"/>
      <c r="F294" s="474"/>
      <c r="G294" s="474"/>
      <c r="H294" s="474"/>
      <c r="I294" s="477"/>
      <c r="P294" s="473"/>
    </row>
    <row r="295" spans="1:16" x14ac:dyDescent="0.2">
      <c r="C295" s="468"/>
      <c r="D295" s="468"/>
      <c r="E295" s="468"/>
      <c r="F295" s="474"/>
      <c r="G295" s="474"/>
      <c r="H295" s="474"/>
      <c r="I295" s="477"/>
      <c r="P295" s="473"/>
    </row>
    <row r="296" spans="1:16" x14ac:dyDescent="0.2">
      <c r="C296" s="468"/>
      <c r="D296" s="468"/>
      <c r="E296" s="468"/>
      <c r="F296" s="474"/>
      <c r="G296" s="474"/>
      <c r="H296" s="474"/>
      <c r="I296" s="477"/>
      <c r="P296" s="473"/>
    </row>
    <row r="297" spans="1:16" x14ac:dyDescent="0.2">
      <c r="C297" s="468"/>
      <c r="D297" s="468"/>
      <c r="E297" s="468"/>
      <c r="F297" s="474"/>
      <c r="G297" s="474"/>
      <c r="H297" s="474"/>
      <c r="I297" s="477"/>
      <c r="P297" s="473"/>
    </row>
    <row r="298" spans="1:16" x14ac:dyDescent="0.2">
      <c r="C298" s="468"/>
      <c r="D298" s="468"/>
      <c r="E298" s="468"/>
      <c r="F298" s="474"/>
      <c r="G298" s="474"/>
      <c r="H298" s="474"/>
      <c r="I298" s="477"/>
      <c r="P298" s="473"/>
    </row>
    <row r="299" spans="1:16" x14ac:dyDescent="0.2">
      <c r="C299" s="468"/>
      <c r="D299" s="468"/>
      <c r="E299" s="468"/>
      <c r="F299" s="474"/>
      <c r="G299" s="474"/>
      <c r="H299" s="474"/>
      <c r="I299" s="477"/>
      <c r="P299" s="473"/>
    </row>
    <row r="300" spans="1:16" x14ac:dyDescent="0.2">
      <c r="C300" s="468"/>
      <c r="D300" s="468"/>
      <c r="E300" s="468"/>
      <c r="F300" s="474"/>
      <c r="G300" s="474"/>
      <c r="H300" s="474"/>
      <c r="I300" s="477"/>
      <c r="P300" s="473"/>
    </row>
    <row r="301" spans="1:16" x14ac:dyDescent="0.2">
      <c r="C301" s="468"/>
      <c r="D301" s="468"/>
      <c r="E301" s="468"/>
      <c r="F301" s="474"/>
      <c r="G301" s="474"/>
      <c r="H301" s="474"/>
      <c r="I301" s="477"/>
      <c r="P301" s="473"/>
    </row>
    <row r="302" spans="1:16" x14ac:dyDescent="0.2">
      <c r="C302" s="468"/>
      <c r="D302" s="468"/>
      <c r="E302" s="468"/>
      <c r="F302" s="474"/>
      <c r="G302" s="474"/>
      <c r="H302" s="474"/>
      <c r="I302" s="477"/>
      <c r="P302" s="473"/>
    </row>
    <row r="303" spans="1:16" x14ac:dyDescent="0.2">
      <c r="C303" s="468"/>
      <c r="D303" s="468"/>
      <c r="E303" s="468"/>
      <c r="F303" s="474"/>
      <c r="G303" s="474"/>
      <c r="H303" s="474"/>
      <c r="I303" s="477"/>
      <c r="P303" s="473"/>
    </row>
    <row r="304" spans="1:16" x14ac:dyDescent="0.2">
      <c r="C304" s="468"/>
      <c r="D304" s="468"/>
      <c r="E304" s="468"/>
      <c r="F304" s="474"/>
      <c r="G304" s="474"/>
      <c r="H304" s="474"/>
      <c r="I304" s="477"/>
      <c r="P304" s="473"/>
    </row>
    <row r="305" spans="3:16" x14ac:dyDescent="0.2">
      <c r="C305" s="468"/>
      <c r="D305" s="468"/>
      <c r="E305" s="468"/>
      <c r="F305" s="474"/>
      <c r="G305" s="474"/>
      <c r="H305" s="474"/>
      <c r="I305" s="477"/>
      <c r="P305" s="473"/>
    </row>
    <row r="306" spans="3:16" x14ac:dyDescent="0.2">
      <c r="C306" s="468"/>
      <c r="D306" s="468"/>
      <c r="E306" s="468"/>
      <c r="F306" s="474"/>
      <c r="G306" s="474"/>
      <c r="H306" s="474"/>
      <c r="I306" s="477"/>
      <c r="P306" s="473"/>
    </row>
    <row r="307" spans="3:16" x14ac:dyDescent="0.2">
      <c r="C307" s="468"/>
      <c r="D307" s="468"/>
      <c r="E307" s="468"/>
      <c r="F307" s="474"/>
      <c r="G307" s="474"/>
      <c r="H307" s="474"/>
      <c r="I307" s="477"/>
      <c r="P307" s="473"/>
    </row>
    <row r="308" spans="3:16" x14ac:dyDescent="0.2">
      <c r="C308" s="468"/>
      <c r="D308" s="468"/>
      <c r="E308" s="468"/>
      <c r="F308" s="474"/>
      <c r="G308" s="474"/>
      <c r="H308" s="474"/>
      <c r="I308" s="477"/>
      <c r="P308" s="473"/>
    </row>
    <row r="309" spans="3:16" x14ac:dyDescent="0.2">
      <c r="C309" s="468"/>
      <c r="D309" s="468"/>
      <c r="E309" s="468"/>
      <c r="F309" s="474"/>
      <c r="G309" s="474"/>
      <c r="H309" s="474"/>
      <c r="I309" s="477"/>
      <c r="P309" s="473"/>
    </row>
    <row r="310" spans="3:16" x14ac:dyDescent="0.2">
      <c r="C310" s="468"/>
      <c r="D310" s="468"/>
      <c r="E310" s="468"/>
      <c r="F310" s="474"/>
      <c r="G310" s="474"/>
      <c r="H310" s="474"/>
      <c r="I310" s="474"/>
      <c r="P310" s="473"/>
    </row>
    <row r="311" spans="3:16" x14ac:dyDescent="0.2">
      <c r="C311" s="468"/>
      <c r="D311" s="468"/>
      <c r="E311" s="468"/>
      <c r="F311" s="474"/>
      <c r="G311" s="474"/>
      <c r="H311" s="474"/>
      <c r="I311" s="474"/>
      <c r="P311" s="473"/>
    </row>
    <row r="312" spans="3:16" x14ac:dyDescent="0.2">
      <c r="C312" s="468"/>
      <c r="D312" s="468"/>
      <c r="E312" s="468"/>
      <c r="F312" s="474"/>
      <c r="G312" s="474"/>
      <c r="H312" s="474"/>
      <c r="I312" s="474"/>
      <c r="P312" s="473"/>
    </row>
    <row r="313" spans="3:16" x14ac:dyDescent="0.2">
      <c r="C313" s="468"/>
      <c r="D313" s="468"/>
      <c r="E313" s="468"/>
      <c r="F313" s="474"/>
      <c r="G313" s="474"/>
      <c r="H313" s="474"/>
      <c r="I313" s="474"/>
      <c r="P313" s="473"/>
    </row>
    <row r="314" spans="3:16" x14ac:dyDescent="0.2">
      <c r="C314" s="468"/>
      <c r="D314" s="468"/>
      <c r="E314" s="468"/>
      <c r="F314" s="474"/>
      <c r="G314" s="474"/>
      <c r="H314" s="474"/>
      <c r="I314" s="474"/>
      <c r="P314" s="473"/>
    </row>
    <row r="315" spans="3:16" x14ac:dyDescent="0.2">
      <c r="C315" s="468"/>
      <c r="D315" s="468"/>
      <c r="E315" s="468"/>
      <c r="F315" s="474"/>
      <c r="G315" s="474"/>
      <c r="H315" s="474"/>
      <c r="I315" s="474"/>
      <c r="P315" s="473"/>
    </row>
    <row r="316" spans="3:16" x14ac:dyDescent="0.2">
      <c r="C316" s="468"/>
      <c r="D316" s="468"/>
      <c r="E316" s="468"/>
      <c r="F316" s="474"/>
      <c r="G316" s="474"/>
      <c r="H316" s="468"/>
      <c r="I316" s="468"/>
      <c r="P316" s="473"/>
    </row>
    <row r="317" spans="3:16" x14ac:dyDescent="0.2">
      <c r="C317" s="468"/>
      <c r="D317" s="468"/>
      <c r="E317" s="468"/>
      <c r="F317" s="473"/>
      <c r="G317" s="473"/>
      <c r="H317" s="468"/>
      <c r="I317" s="468"/>
      <c r="P317" s="473"/>
    </row>
    <row r="318" spans="3:16" x14ac:dyDescent="0.2">
      <c r="C318" s="468"/>
      <c r="D318" s="468"/>
      <c r="E318" s="468"/>
      <c r="F318" s="473"/>
      <c r="G318" s="473"/>
      <c r="H318" s="468"/>
      <c r="I318" s="468"/>
      <c r="P318" s="473"/>
    </row>
    <row r="319" spans="3:16" x14ac:dyDescent="0.2">
      <c r="C319" s="468"/>
      <c r="D319" s="468"/>
      <c r="E319" s="468"/>
      <c r="F319" s="473"/>
      <c r="G319" s="473"/>
      <c r="H319" s="468"/>
      <c r="I319" s="468"/>
      <c r="P319" s="473"/>
    </row>
    <row r="320" spans="3:16" x14ac:dyDescent="0.2">
      <c r="C320" s="468"/>
      <c r="D320" s="468"/>
      <c r="E320" s="468"/>
      <c r="F320" s="473"/>
      <c r="G320" s="473"/>
      <c r="H320" s="468"/>
      <c r="I320" s="468"/>
      <c r="P320" s="473"/>
    </row>
    <row r="321" spans="3:16" x14ac:dyDescent="0.2">
      <c r="C321" s="468"/>
      <c r="D321" s="468"/>
      <c r="E321" s="468"/>
      <c r="F321" s="473"/>
      <c r="G321" s="473"/>
      <c r="H321" s="468"/>
      <c r="I321" s="468"/>
      <c r="P321" s="473"/>
    </row>
    <row r="322" spans="3:16" x14ac:dyDescent="0.2">
      <c r="C322" s="468"/>
      <c r="D322" s="468"/>
      <c r="E322" s="468"/>
      <c r="F322" s="473"/>
      <c r="G322" s="473"/>
      <c r="H322" s="468"/>
      <c r="I322" s="468"/>
      <c r="P322" s="473"/>
    </row>
    <row r="323" spans="3:16" x14ac:dyDescent="0.2">
      <c r="C323" s="468"/>
      <c r="D323" s="468"/>
      <c r="E323" s="468"/>
      <c r="F323" s="473"/>
      <c r="G323" s="473"/>
      <c r="H323" s="468"/>
      <c r="I323" s="468"/>
      <c r="P323" s="473"/>
    </row>
    <row r="324" spans="3:16" x14ac:dyDescent="0.2">
      <c r="C324" s="468"/>
      <c r="D324" s="468"/>
      <c r="E324" s="468"/>
      <c r="F324" s="473"/>
      <c r="G324" s="473"/>
      <c r="H324" s="468"/>
      <c r="I324" s="468"/>
      <c r="P324" s="473"/>
    </row>
    <row r="325" spans="3:16" x14ac:dyDescent="0.2">
      <c r="C325" s="468"/>
      <c r="D325" s="468"/>
      <c r="E325" s="468"/>
      <c r="F325" s="473"/>
      <c r="G325" s="473"/>
      <c r="H325" s="468"/>
      <c r="I325" s="468"/>
      <c r="P325" s="473"/>
    </row>
    <row r="326" spans="3:16" x14ac:dyDescent="0.2">
      <c r="C326" s="468"/>
      <c r="D326" s="468"/>
      <c r="E326" s="468"/>
      <c r="F326" s="473"/>
      <c r="G326" s="473"/>
      <c r="H326" s="468"/>
      <c r="I326" s="468"/>
      <c r="P326" s="473"/>
    </row>
    <row r="327" spans="3:16" x14ac:dyDescent="0.2">
      <c r="C327" s="468"/>
      <c r="D327" s="468"/>
      <c r="E327" s="468"/>
      <c r="F327" s="473"/>
      <c r="G327" s="473"/>
      <c r="H327" s="468"/>
      <c r="I327" s="468"/>
      <c r="P327" s="473"/>
    </row>
    <row r="328" spans="3:16" x14ac:dyDescent="0.2">
      <c r="C328" s="468"/>
      <c r="D328" s="468"/>
      <c r="E328" s="468"/>
      <c r="F328" s="473"/>
      <c r="G328" s="473"/>
      <c r="H328" s="468"/>
      <c r="I328" s="468"/>
      <c r="P328" s="473"/>
    </row>
    <row r="329" spans="3:16" x14ac:dyDescent="0.2">
      <c r="C329" s="468"/>
      <c r="D329" s="468"/>
      <c r="E329" s="468"/>
      <c r="F329" s="473"/>
      <c r="G329" s="473"/>
      <c r="H329" s="468"/>
      <c r="I329" s="468"/>
    </row>
    <row r="330" spans="3:16" x14ac:dyDescent="0.2">
      <c r="C330" s="468"/>
      <c r="D330" s="468"/>
      <c r="E330" s="468"/>
      <c r="F330" s="473"/>
      <c r="G330" s="473"/>
      <c r="H330" s="468"/>
      <c r="I330" s="468"/>
    </row>
    <row r="331" spans="3:16" x14ac:dyDescent="0.2">
      <c r="C331" s="468"/>
      <c r="D331" s="468"/>
      <c r="E331" s="468"/>
      <c r="F331" s="473"/>
      <c r="G331" s="473"/>
      <c r="H331" s="468"/>
      <c r="I331" s="468"/>
    </row>
    <row r="332" spans="3:16" x14ac:dyDescent="0.2">
      <c r="C332" s="468"/>
      <c r="D332" s="468"/>
      <c r="E332" s="468"/>
      <c r="F332" s="473"/>
      <c r="G332" s="473"/>
      <c r="H332" s="468"/>
      <c r="I332" s="468"/>
    </row>
    <row r="333" spans="3:16" x14ac:dyDescent="0.2">
      <c r="C333" s="468"/>
      <c r="D333" s="468"/>
      <c r="E333" s="468"/>
      <c r="F333" s="473"/>
      <c r="G333" s="473"/>
      <c r="H333" s="468"/>
      <c r="I333" s="468"/>
    </row>
    <row r="334" spans="3:16" x14ac:dyDescent="0.2">
      <c r="C334" s="468"/>
      <c r="D334" s="468"/>
      <c r="E334" s="468"/>
      <c r="F334" s="473"/>
      <c r="G334" s="473"/>
      <c r="H334" s="468"/>
      <c r="I334" s="468"/>
    </row>
    <row r="335" spans="3:16" x14ac:dyDescent="0.2">
      <c r="C335" s="468"/>
      <c r="D335" s="468"/>
      <c r="E335" s="468"/>
      <c r="F335" s="473"/>
      <c r="G335" s="473"/>
      <c r="H335" s="468"/>
      <c r="I335" s="468"/>
    </row>
    <row r="336" spans="3:16" x14ac:dyDescent="0.2">
      <c r="C336" s="468"/>
      <c r="D336" s="468"/>
      <c r="E336" s="468"/>
      <c r="F336" s="473"/>
      <c r="G336" s="473"/>
      <c r="H336" s="468"/>
      <c r="I336" s="468"/>
    </row>
    <row r="337" spans="3:9" x14ac:dyDescent="0.2">
      <c r="C337" s="468"/>
      <c r="D337" s="468"/>
      <c r="E337" s="468"/>
      <c r="F337" s="473"/>
      <c r="G337" s="473"/>
      <c r="H337" s="468"/>
      <c r="I337" s="468"/>
    </row>
    <row r="338" spans="3:9" x14ac:dyDescent="0.2">
      <c r="C338" s="468"/>
      <c r="D338" s="468"/>
      <c r="E338" s="468"/>
      <c r="F338" s="473"/>
      <c r="G338" s="473"/>
      <c r="H338" s="468"/>
      <c r="I338" s="468"/>
    </row>
    <row r="339" spans="3:9" x14ac:dyDescent="0.2">
      <c r="C339" s="468"/>
      <c r="D339" s="468"/>
      <c r="E339" s="468"/>
      <c r="F339" s="473"/>
      <c r="G339" s="473"/>
      <c r="H339" s="468"/>
      <c r="I339" s="468"/>
    </row>
    <row r="340" spans="3:9" x14ac:dyDescent="0.2">
      <c r="C340" s="468"/>
      <c r="D340" s="468"/>
      <c r="E340" s="468"/>
      <c r="F340" s="473"/>
      <c r="G340" s="473"/>
      <c r="H340" s="468"/>
      <c r="I340" s="468"/>
    </row>
    <row r="341" spans="3:9" x14ac:dyDescent="0.2">
      <c r="C341" s="468"/>
      <c r="D341" s="468"/>
      <c r="E341" s="468"/>
      <c r="F341" s="473"/>
      <c r="G341" s="473"/>
      <c r="H341" s="468"/>
      <c r="I341" s="468"/>
    </row>
    <row r="342" spans="3:9" x14ac:dyDescent="0.2">
      <c r="C342" s="468"/>
      <c r="D342" s="468"/>
      <c r="E342" s="468"/>
      <c r="F342" s="473"/>
      <c r="G342" s="473"/>
      <c r="H342" s="468"/>
      <c r="I342" s="468"/>
    </row>
    <row r="343" spans="3:9" x14ac:dyDescent="0.2">
      <c r="C343" s="468"/>
      <c r="D343" s="468"/>
      <c r="E343" s="468"/>
      <c r="F343" s="473"/>
      <c r="G343" s="473"/>
      <c r="H343" s="468"/>
      <c r="I343" s="468"/>
    </row>
    <row r="344" spans="3:9" x14ac:dyDescent="0.2">
      <c r="C344" s="468"/>
      <c r="D344" s="468"/>
      <c r="E344" s="468"/>
      <c r="F344" s="473"/>
      <c r="G344" s="473"/>
      <c r="H344" s="468"/>
      <c r="I344" s="468"/>
    </row>
    <row r="345" spans="3:9" x14ac:dyDescent="0.2">
      <c r="C345" s="468"/>
      <c r="D345" s="468"/>
      <c r="E345" s="468"/>
      <c r="F345" s="468"/>
      <c r="G345" s="468"/>
      <c r="H345" s="468"/>
      <c r="I345" s="468"/>
    </row>
    <row r="346" spans="3:9" x14ac:dyDescent="0.2">
      <c r="C346" s="468"/>
      <c r="D346" s="468"/>
      <c r="E346" s="468"/>
      <c r="F346" s="468"/>
      <c r="G346" s="468"/>
      <c r="H346" s="468"/>
      <c r="I346" s="468"/>
    </row>
    <row r="347" spans="3:9" x14ac:dyDescent="0.2">
      <c r="C347" s="468"/>
      <c r="D347" s="468"/>
      <c r="E347" s="468"/>
      <c r="F347" s="468"/>
      <c r="G347" s="468"/>
      <c r="H347" s="468"/>
      <c r="I347" s="468"/>
    </row>
    <row r="348" spans="3:9" x14ac:dyDescent="0.2">
      <c r="C348" s="468"/>
      <c r="D348" s="468"/>
      <c r="E348" s="468"/>
      <c r="F348" s="468"/>
      <c r="G348" s="468"/>
      <c r="H348" s="468"/>
      <c r="I348" s="468"/>
    </row>
    <row r="349" spans="3:9" x14ac:dyDescent="0.2">
      <c r="C349" s="468"/>
      <c r="D349" s="468"/>
      <c r="E349" s="468"/>
      <c r="F349" s="468"/>
      <c r="G349" s="468"/>
      <c r="H349" s="468"/>
      <c r="I349" s="468"/>
    </row>
    <row r="350" spans="3:9" x14ac:dyDescent="0.2">
      <c r="C350" s="468"/>
      <c r="D350" s="468"/>
      <c r="E350" s="468"/>
      <c r="F350" s="468"/>
      <c r="G350" s="468"/>
      <c r="H350" s="468"/>
      <c r="I350" s="468"/>
    </row>
    <row r="351" spans="3:9" x14ac:dyDescent="0.2">
      <c r="C351" s="468"/>
      <c r="D351" s="468"/>
      <c r="E351" s="468"/>
      <c r="F351" s="468"/>
      <c r="G351" s="468"/>
      <c r="H351" s="468"/>
      <c r="I351" s="468"/>
    </row>
    <row r="352" spans="3:9" x14ac:dyDescent="0.2">
      <c r="C352" s="468"/>
      <c r="D352" s="468"/>
      <c r="E352" s="468"/>
      <c r="F352" s="468"/>
      <c r="G352" s="468"/>
      <c r="H352" s="468"/>
      <c r="I352" s="468"/>
    </row>
    <row r="353" spans="2:9" x14ac:dyDescent="0.2">
      <c r="C353" s="468"/>
      <c r="D353" s="468"/>
      <c r="E353" s="468"/>
      <c r="F353" s="468"/>
      <c r="G353" s="468"/>
      <c r="H353" s="468"/>
      <c r="I353" s="468"/>
    </row>
    <row r="354" spans="2:9" x14ac:dyDescent="0.2">
      <c r="C354" s="468"/>
      <c r="D354" s="468"/>
      <c r="E354" s="468"/>
      <c r="F354" s="468"/>
      <c r="G354" s="468"/>
      <c r="H354" s="468"/>
      <c r="I354" s="468"/>
    </row>
    <row r="355" spans="2:9" x14ac:dyDescent="0.2">
      <c r="C355" s="468"/>
      <c r="D355" s="468"/>
      <c r="E355" s="468"/>
      <c r="F355" s="468"/>
      <c r="G355" s="468"/>
      <c r="H355" s="468"/>
      <c r="I355" s="468"/>
    </row>
    <row r="356" spans="2:9" x14ac:dyDescent="0.2">
      <c r="C356" s="468"/>
      <c r="D356" s="468"/>
      <c r="E356" s="468"/>
      <c r="F356" s="468"/>
      <c r="G356" s="468"/>
      <c r="H356" s="468"/>
      <c r="I356" s="468"/>
    </row>
    <row r="357" spans="2:9" x14ac:dyDescent="0.2">
      <c r="C357" s="468"/>
      <c r="D357" s="468"/>
      <c r="E357" s="468"/>
      <c r="F357" s="468"/>
      <c r="G357" s="468"/>
      <c r="H357" s="468"/>
      <c r="I357" s="468"/>
    </row>
    <row r="358" spans="2:9" x14ac:dyDescent="0.2">
      <c r="C358" s="468"/>
      <c r="D358" s="468"/>
      <c r="E358" s="468"/>
      <c r="F358" s="468"/>
      <c r="G358" s="468"/>
      <c r="H358" s="468"/>
      <c r="I358" s="468"/>
    </row>
    <row r="359" spans="2:9" x14ac:dyDescent="0.2">
      <c r="C359" s="468"/>
      <c r="D359" s="468"/>
      <c r="E359" s="468"/>
      <c r="F359" s="468"/>
      <c r="G359" s="468"/>
      <c r="H359" s="468"/>
      <c r="I359" s="468"/>
    </row>
    <row r="360" spans="2:9" x14ac:dyDescent="0.2">
      <c r="C360" s="468"/>
      <c r="D360" s="468"/>
      <c r="E360" s="468"/>
      <c r="F360" s="468"/>
      <c r="G360" s="468"/>
      <c r="H360" s="468"/>
      <c r="I360" s="468"/>
    </row>
    <row r="361" spans="2:9" x14ac:dyDescent="0.2">
      <c r="C361" s="468"/>
      <c r="D361" s="468"/>
      <c r="E361" s="468"/>
      <c r="F361" s="468"/>
      <c r="G361" s="468"/>
      <c r="H361" s="468"/>
      <c r="I361" s="468"/>
    </row>
    <row r="362" spans="2:9" x14ac:dyDescent="0.2">
      <c r="C362" s="468"/>
      <c r="D362" s="468"/>
      <c r="E362" s="468"/>
      <c r="F362" s="468"/>
      <c r="G362" s="468"/>
      <c r="H362" s="468"/>
      <c r="I362" s="468"/>
    </row>
    <row r="363" spans="2:9" x14ac:dyDescent="0.2">
      <c r="C363" s="468"/>
      <c r="D363" s="468"/>
      <c r="E363" s="468"/>
      <c r="F363" s="468"/>
      <c r="G363" s="468"/>
      <c r="H363" s="468"/>
      <c r="I363" s="468"/>
    </row>
    <row r="364" spans="2:9" x14ac:dyDescent="0.2">
      <c r="C364" s="468"/>
      <c r="D364" s="468"/>
      <c r="E364" s="468"/>
      <c r="F364" s="468"/>
      <c r="G364" s="468"/>
      <c r="H364" s="468"/>
      <c r="I364" s="468"/>
    </row>
    <row r="365" spans="2:9" x14ac:dyDescent="0.2">
      <c r="C365" s="468"/>
      <c r="D365" s="468"/>
      <c r="E365" s="468"/>
      <c r="F365" s="468"/>
      <c r="G365" s="468"/>
      <c r="H365" s="468"/>
      <c r="I365" s="468"/>
    </row>
    <row r="366" spans="2:9" x14ac:dyDescent="0.2">
      <c r="C366" s="468"/>
      <c r="D366" s="468"/>
      <c r="E366" s="468"/>
      <c r="F366" s="468"/>
      <c r="G366" s="468"/>
      <c r="H366" s="468"/>
      <c r="I366" s="468"/>
    </row>
    <row r="367" spans="2:9" x14ac:dyDescent="0.2">
      <c r="C367" s="468"/>
      <c r="D367" s="468"/>
      <c r="E367" s="468"/>
      <c r="F367" s="468"/>
      <c r="G367" s="468"/>
      <c r="H367" s="468"/>
      <c r="I367" s="468"/>
    </row>
    <row r="368" spans="2:9" x14ac:dyDescent="0.2">
      <c r="B368" s="474"/>
      <c r="C368" s="468"/>
      <c r="D368" s="468"/>
      <c r="E368" s="468"/>
      <c r="F368" s="468"/>
      <c r="G368" s="468"/>
      <c r="H368" s="468"/>
      <c r="I368" s="468"/>
    </row>
    <row r="369" spans="2:9" x14ac:dyDescent="0.2">
      <c r="B369" s="474"/>
      <c r="C369" s="468"/>
      <c r="D369" s="468"/>
      <c r="E369" s="468"/>
      <c r="F369" s="468"/>
      <c r="G369" s="468"/>
      <c r="H369" s="468"/>
      <c r="I369" s="468"/>
    </row>
    <row r="370" spans="2:9" x14ac:dyDescent="0.2">
      <c r="B370" s="474"/>
      <c r="C370" s="468"/>
      <c r="D370" s="468"/>
      <c r="E370" s="468"/>
      <c r="F370" s="468"/>
      <c r="G370" s="468"/>
      <c r="H370" s="468"/>
      <c r="I370" s="468"/>
    </row>
    <row r="371" spans="2:9" x14ac:dyDescent="0.2">
      <c r="B371" s="474"/>
      <c r="C371" s="468"/>
      <c r="D371" s="468"/>
      <c r="E371" s="468"/>
      <c r="F371" s="468"/>
      <c r="G371" s="468"/>
      <c r="H371" s="468"/>
      <c r="I371" s="468"/>
    </row>
    <row r="372" spans="2:9" x14ac:dyDescent="0.2">
      <c r="B372" s="474"/>
      <c r="C372" s="468"/>
      <c r="D372" s="468"/>
      <c r="E372" s="468"/>
      <c r="F372" s="468"/>
      <c r="G372" s="468"/>
      <c r="H372" s="468"/>
      <c r="I372" s="468"/>
    </row>
    <row r="373" spans="2:9" x14ac:dyDescent="0.2">
      <c r="B373" s="474"/>
      <c r="C373" s="468"/>
      <c r="D373" s="468"/>
      <c r="E373" s="468"/>
      <c r="F373" s="468"/>
      <c r="G373" s="468"/>
      <c r="H373" s="468"/>
      <c r="I373" s="468"/>
    </row>
    <row r="374" spans="2:9" x14ac:dyDescent="0.2">
      <c r="B374" s="474"/>
      <c r="C374" s="468"/>
      <c r="D374" s="468"/>
      <c r="E374" s="468"/>
      <c r="F374" s="468"/>
      <c r="G374" s="468"/>
      <c r="H374" s="468"/>
      <c r="I374" s="468"/>
    </row>
    <row r="375" spans="2:9" x14ac:dyDescent="0.2">
      <c r="B375" s="474"/>
      <c r="C375" s="468"/>
      <c r="D375" s="468"/>
      <c r="E375" s="468"/>
      <c r="F375" s="468"/>
      <c r="G375" s="468"/>
      <c r="H375" s="468"/>
      <c r="I375" s="468"/>
    </row>
    <row r="376" spans="2:9" x14ac:dyDescent="0.2">
      <c r="B376" s="474"/>
      <c r="C376" s="468"/>
      <c r="D376" s="468"/>
      <c r="E376" s="468"/>
      <c r="F376" s="468"/>
      <c r="G376" s="468"/>
      <c r="H376" s="468"/>
      <c r="I376" s="468"/>
    </row>
    <row r="377" spans="2:9" x14ac:dyDescent="0.2">
      <c r="B377" s="474"/>
      <c r="C377" s="468"/>
      <c r="D377" s="468"/>
      <c r="E377" s="468"/>
      <c r="F377" s="468"/>
      <c r="G377" s="468"/>
      <c r="H377" s="468"/>
      <c r="I377" s="468"/>
    </row>
    <row r="378" spans="2:9" x14ac:dyDescent="0.2">
      <c r="B378" s="474"/>
      <c r="C378" s="468"/>
      <c r="D378" s="468"/>
      <c r="E378" s="468"/>
      <c r="F378" s="468"/>
      <c r="G378" s="468"/>
      <c r="H378" s="468"/>
      <c r="I378" s="468"/>
    </row>
    <row r="379" spans="2:9" x14ac:dyDescent="0.2">
      <c r="B379" s="474"/>
      <c r="C379" s="468"/>
      <c r="D379" s="468"/>
      <c r="E379" s="468"/>
      <c r="F379" s="468"/>
      <c r="G379" s="468"/>
      <c r="H379" s="468"/>
      <c r="I379" s="468"/>
    </row>
    <row r="380" spans="2:9" x14ac:dyDescent="0.2">
      <c r="B380" s="474"/>
      <c r="C380" s="468"/>
      <c r="D380" s="468"/>
      <c r="E380" s="468"/>
      <c r="F380" s="468"/>
      <c r="G380" s="468"/>
      <c r="H380" s="468"/>
      <c r="I380" s="468"/>
    </row>
    <row r="381" spans="2:9" x14ac:dyDescent="0.2">
      <c r="B381" s="474"/>
      <c r="C381" s="468"/>
      <c r="D381" s="468"/>
      <c r="E381" s="468"/>
      <c r="F381" s="468"/>
      <c r="G381" s="468"/>
      <c r="H381" s="468"/>
      <c r="I381" s="468"/>
    </row>
    <row r="382" spans="2:9" x14ac:dyDescent="0.2">
      <c r="B382" s="474"/>
      <c r="C382" s="468"/>
      <c r="D382" s="468"/>
      <c r="E382" s="468"/>
      <c r="F382" s="468"/>
      <c r="G382" s="468"/>
      <c r="H382" s="468"/>
      <c r="I382" s="468"/>
    </row>
    <row r="383" spans="2:9" x14ac:dyDescent="0.2">
      <c r="B383" s="474"/>
      <c r="C383" s="468"/>
      <c r="D383" s="468"/>
      <c r="E383" s="468"/>
      <c r="F383" s="468"/>
      <c r="G383" s="468"/>
      <c r="H383" s="468"/>
      <c r="I383" s="468"/>
    </row>
    <row r="384" spans="2:9" x14ac:dyDescent="0.2">
      <c r="B384" s="474"/>
      <c r="C384" s="468"/>
      <c r="D384" s="468"/>
      <c r="E384" s="468"/>
      <c r="F384" s="468"/>
      <c r="G384" s="468"/>
      <c r="H384" s="468"/>
      <c r="I384" s="468"/>
    </row>
    <row r="385" spans="2:9" x14ac:dyDescent="0.2">
      <c r="B385" s="474"/>
      <c r="C385" s="468"/>
      <c r="D385" s="468"/>
      <c r="E385" s="468"/>
      <c r="F385" s="468"/>
      <c r="G385" s="468"/>
      <c r="H385" s="468"/>
      <c r="I385" s="468"/>
    </row>
    <row r="386" spans="2:9" x14ac:dyDescent="0.2">
      <c r="B386" s="474"/>
      <c r="C386" s="468"/>
      <c r="D386" s="468"/>
      <c r="E386" s="468"/>
      <c r="F386" s="468"/>
      <c r="G386" s="468"/>
      <c r="H386" s="468"/>
      <c r="I386" s="468"/>
    </row>
    <row r="387" spans="2:9" x14ac:dyDescent="0.2">
      <c r="B387" s="474"/>
      <c r="C387" s="468"/>
      <c r="D387" s="468"/>
      <c r="E387" s="468"/>
      <c r="F387" s="468"/>
      <c r="G387" s="468"/>
      <c r="H387" s="468"/>
      <c r="I387" s="468"/>
    </row>
    <row r="388" spans="2:9" x14ac:dyDescent="0.2">
      <c r="B388" s="474"/>
      <c r="C388" s="468"/>
      <c r="D388" s="468"/>
      <c r="E388" s="468"/>
      <c r="F388" s="468"/>
      <c r="G388" s="468"/>
      <c r="H388" s="468"/>
      <c r="I388" s="468"/>
    </row>
    <row r="389" spans="2:9" x14ac:dyDescent="0.2">
      <c r="B389" s="474"/>
      <c r="C389" s="468"/>
      <c r="D389" s="468"/>
      <c r="E389" s="468"/>
      <c r="F389" s="468"/>
      <c r="G389" s="468"/>
      <c r="H389" s="468"/>
      <c r="I389" s="468"/>
    </row>
    <row r="390" spans="2:9" x14ac:dyDescent="0.2">
      <c r="B390" s="474"/>
      <c r="C390" s="468"/>
      <c r="D390" s="468"/>
      <c r="E390" s="468"/>
      <c r="F390" s="468"/>
      <c r="G390" s="468"/>
      <c r="H390" s="468"/>
      <c r="I390" s="468"/>
    </row>
    <row r="391" spans="2:9" x14ac:dyDescent="0.2">
      <c r="B391" s="474"/>
      <c r="C391" s="468"/>
      <c r="D391" s="468"/>
      <c r="E391" s="468"/>
      <c r="F391" s="468"/>
      <c r="G391" s="468"/>
      <c r="H391" s="468"/>
      <c r="I391" s="468"/>
    </row>
    <row r="392" spans="2:9" x14ac:dyDescent="0.2">
      <c r="B392" s="474"/>
      <c r="C392" s="468"/>
      <c r="D392" s="468"/>
      <c r="E392" s="468"/>
      <c r="F392" s="468"/>
      <c r="G392" s="468"/>
      <c r="H392" s="468"/>
      <c r="I392" s="468"/>
    </row>
    <row r="393" spans="2:9" x14ac:dyDescent="0.2">
      <c r="B393" s="474"/>
      <c r="C393" s="468"/>
      <c r="D393" s="468"/>
      <c r="E393" s="468"/>
      <c r="F393" s="468"/>
      <c r="G393" s="468"/>
      <c r="H393" s="468"/>
      <c r="I393" s="468"/>
    </row>
    <row r="394" spans="2:9" x14ac:dyDescent="0.2">
      <c r="B394" s="474"/>
      <c r="C394" s="468"/>
      <c r="D394" s="468"/>
      <c r="E394" s="468"/>
      <c r="F394" s="468"/>
      <c r="G394" s="468"/>
      <c r="H394" s="468"/>
      <c r="I394" s="468"/>
    </row>
    <row r="395" spans="2:9" x14ac:dyDescent="0.2">
      <c r="B395" s="474"/>
      <c r="C395" s="468"/>
      <c r="D395" s="468"/>
      <c r="E395" s="468"/>
      <c r="F395" s="468"/>
      <c r="G395" s="468"/>
      <c r="H395" s="468"/>
      <c r="I395" s="468"/>
    </row>
    <row r="396" spans="2:9" x14ac:dyDescent="0.2">
      <c r="B396" s="474"/>
      <c r="C396" s="468"/>
      <c r="D396" s="468"/>
      <c r="E396" s="468"/>
      <c r="F396" s="468"/>
      <c r="G396" s="468"/>
      <c r="H396" s="468"/>
      <c r="I396" s="468"/>
    </row>
    <row r="397" spans="2:9" x14ac:dyDescent="0.2">
      <c r="B397" s="474"/>
      <c r="C397" s="468"/>
      <c r="D397" s="468"/>
      <c r="E397" s="468"/>
      <c r="F397" s="468"/>
      <c r="G397" s="468"/>
      <c r="H397" s="468"/>
      <c r="I397" s="468"/>
    </row>
    <row r="398" spans="2:9" x14ac:dyDescent="0.2">
      <c r="B398" s="474"/>
      <c r="C398" s="468"/>
      <c r="D398" s="468"/>
      <c r="E398" s="468"/>
      <c r="F398" s="468"/>
      <c r="G398" s="468"/>
      <c r="H398" s="468"/>
      <c r="I398" s="468"/>
    </row>
    <row r="399" spans="2:9" x14ac:dyDescent="0.2">
      <c r="B399" s="474"/>
      <c r="C399" s="468"/>
      <c r="D399" s="468"/>
      <c r="E399" s="468"/>
      <c r="F399" s="468"/>
      <c r="G399" s="468"/>
      <c r="H399" s="468"/>
      <c r="I399" s="468"/>
    </row>
    <row r="400" spans="2:9" x14ac:dyDescent="0.2">
      <c r="B400" s="474"/>
      <c r="C400" s="468"/>
      <c r="D400" s="468"/>
      <c r="E400" s="468"/>
      <c r="F400" s="468"/>
      <c r="G400" s="468"/>
      <c r="H400" s="468"/>
      <c r="I400" s="468"/>
    </row>
    <row r="401" spans="2:9" x14ac:dyDescent="0.2">
      <c r="B401" s="474"/>
      <c r="C401" s="468"/>
      <c r="D401" s="468"/>
      <c r="E401" s="468"/>
      <c r="F401" s="468"/>
      <c r="G401" s="468"/>
      <c r="H401" s="468"/>
      <c r="I401" s="468"/>
    </row>
    <row r="402" spans="2:9" x14ac:dyDescent="0.2">
      <c r="B402" s="474"/>
      <c r="C402" s="468"/>
      <c r="D402" s="468"/>
      <c r="E402" s="468"/>
      <c r="F402" s="468"/>
      <c r="G402" s="468"/>
      <c r="H402" s="468"/>
      <c r="I402" s="468"/>
    </row>
    <row r="403" spans="2:9" x14ac:dyDescent="0.2">
      <c r="B403" s="474"/>
      <c r="C403" s="468"/>
      <c r="D403" s="468"/>
      <c r="E403" s="468"/>
      <c r="F403" s="468"/>
      <c r="G403" s="468"/>
      <c r="H403" s="468"/>
      <c r="I403" s="468"/>
    </row>
    <row r="404" spans="2:9" x14ac:dyDescent="0.2">
      <c r="B404" s="474"/>
      <c r="C404" s="468"/>
      <c r="D404" s="468"/>
      <c r="E404" s="468"/>
      <c r="F404" s="468"/>
      <c r="G404" s="468"/>
      <c r="H404" s="468"/>
      <c r="I404" s="468"/>
    </row>
    <row r="405" spans="2:9" x14ac:dyDescent="0.2">
      <c r="B405" s="474"/>
      <c r="C405" s="468"/>
      <c r="D405" s="468"/>
      <c r="E405" s="468"/>
      <c r="F405" s="468"/>
      <c r="G405" s="468"/>
      <c r="H405" s="468"/>
      <c r="I405" s="468"/>
    </row>
    <row r="406" spans="2:9" x14ac:dyDescent="0.2">
      <c r="B406" s="474"/>
      <c r="C406" s="468"/>
      <c r="D406" s="468"/>
      <c r="E406" s="468"/>
      <c r="F406" s="468"/>
      <c r="G406" s="468"/>
      <c r="H406" s="468"/>
      <c r="I406" s="468"/>
    </row>
    <row r="407" spans="2:9" x14ac:dyDescent="0.2">
      <c r="B407" s="474"/>
      <c r="C407" s="468"/>
      <c r="D407" s="468"/>
      <c r="E407" s="468"/>
      <c r="F407" s="468"/>
      <c r="G407" s="468"/>
      <c r="H407" s="468"/>
      <c r="I407" s="468"/>
    </row>
    <row r="408" spans="2:9" x14ac:dyDescent="0.2">
      <c r="B408" s="474"/>
      <c r="C408" s="468"/>
      <c r="D408" s="468"/>
      <c r="E408" s="468"/>
      <c r="F408" s="468"/>
      <c r="G408" s="468"/>
      <c r="H408" s="468"/>
      <c r="I408" s="468"/>
    </row>
    <row r="409" spans="2:9" x14ac:dyDescent="0.2">
      <c r="B409" s="474"/>
      <c r="C409" s="468"/>
      <c r="D409" s="468"/>
      <c r="E409" s="468"/>
      <c r="F409" s="468"/>
      <c r="G409" s="468"/>
      <c r="H409" s="468"/>
      <c r="I409" s="468"/>
    </row>
    <row r="410" spans="2:9" x14ac:dyDescent="0.2">
      <c r="B410" s="474"/>
      <c r="C410" s="468"/>
      <c r="D410" s="468"/>
      <c r="E410" s="468"/>
      <c r="F410" s="468"/>
      <c r="G410" s="468"/>
      <c r="H410" s="468"/>
      <c r="I410" s="468"/>
    </row>
    <row r="411" spans="2:9" x14ac:dyDescent="0.2">
      <c r="B411" s="474"/>
      <c r="C411" s="468"/>
      <c r="D411" s="468"/>
      <c r="E411" s="468"/>
      <c r="F411" s="468"/>
      <c r="G411" s="468"/>
      <c r="H411" s="468"/>
      <c r="I411" s="468"/>
    </row>
    <row r="412" spans="2:9" x14ac:dyDescent="0.2">
      <c r="B412" s="474"/>
      <c r="C412" s="468"/>
      <c r="D412" s="468"/>
      <c r="E412" s="468"/>
      <c r="F412" s="468"/>
      <c r="G412" s="468"/>
      <c r="H412" s="468"/>
      <c r="I412" s="468"/>
    </row>
    <row r="413" spans="2:9" x14ac:dyDescent="0.2">
      <c r="B413" s="474"/>
      <c r="C413" s="468"/>
      <c r="D413" s="468"/>
      <c r="E413" s="468"/>
      <c r="F413" s="468"/>
      <c r="G413" s="468"/>
      <c r="H413" s="468"/>
      <c r="I413" s="468"/>
    </row>
    <row r="414" spans="2:9" x14ac:dyDescent="0.2">
      <c r="B414" s="474"/>
      <c r="C414" s="468"/>
      <c r="D414" s="468"/>
      <c r="E414" s="468"/>
      <c r="F414" s="468"/>
      <c r="G414" s="468"/>
      <c r="H414" s="468"/>
      <c r="I414" s="468"/>
    </row>
    <row r="415" spans="2:9" x14ac:dyDescent="0.2">
      <c r="B415" s="474"/>
      <c r="C415" s="468"/>
      <c r="D415" s="468"/>
      <c r="E415" s="468"/>
      <c r="F415" s="468"/>
      <c r="G415" s="468"/>
      <c r="H415" s="468"/>
      <c r="I415" s="468"/>
    </row>
    <row r="416" spans="2:9" x14ac:dyDescent="0.2">
      <c r="B416" s="474"/>
      <c r="C416" s="468"/>
      <c r="D416" s="468"/>
      <c r="E416" s="468"/>
      <c r="F416" s="468"/>
      <c r="G416" s="468"/>
      <c r="H416" s="468"/>
      <c r="I416" s="468"/>
    </row>
    <row r="417" spans="1:9" x14ac:dyDescent="0.2">
      <c r="B417" s="474"/>
      <c r="C417" s="468"/>
      <c r="D417" s="468"/>
      <c r="E417" s="468"/>
      <c r="F417" s="468"/>
      <c r="G417" s="468"/>
      <c r="H417" s="468"/>
      <c r="I417" s="468"/>
    </row>
    <row r="418" spans="1:9" x14ac:dyDescent="0.2">
      <c r="A418" s="468"/>
      <c r="B418" s="468"/>
      <c r="C418" s="468"/>
      <c r="D418" s="468"/>
      <c r="E418" s="468"/>
      <c r="F418" s="468"/>
      <c r="G418" s="468"/>
      <c r="H418" s="468"/>
      <c r="I418" s="468"/>
    </row>
    <row r="419" spans="1:9" x14ac:dyDescent="0.2">
      <c r="A419" s="468"/>
      <c r="B419" s="468"/>
      <c r="C419" s="468"/>
      <c r="D419" s="468"/>
      <c r="E419" s="468"/>
      <c r="F419" s="468"/>
      <c r="G419" s="468"/>
      <c r="H419" s="468"/>
      <c r="I419" s="468"/>
    </row>
    <row r="420" spans="1:9" x14ac:dyDescent="0.2">
      <c r="A420" s="468"/>
      <c r="B420" s="468"/>
      <c r="C420" s="468"/>
      <c r="D420" s="468"/>
      <c r="E420" s="468"/>
      <c r="F420" s="468"/>
      <c r="G420" s="468"/>
      <c r="H420" s="468"/>
      <c r="I420" s="468"/>
    </row>
    <row r="421" spans="1:9" x14ac:dyDescent="0.2">
      <c r="A421" s="468"/>
      <c r="B421" s="468"/>
      <c r="C421" s="468"/>
      <c r="D421" s="468"/>
      <c r="E421" s="468"/>
      <c r="F421" s="468"/>
      <c r="G421" s="468"/>
      <c r="H421" s="468"/>
      <c r="I421" s="468"/>
    </row>
    <row r="422" spans="1:9" x14ac:dyDescent="0.2">
      <c r="A422" s="468"/>
      <c r="B422" s="468"/>
      <c r="C422" s="468"/>
      <c r="D422" s="468"/>
      <c r="E422" s="468"/>
      <c r="F422" s="468"/>
      <c r="G422" s="468"/>
      <c r="H422" s="468"/>
      <c r="I422" s="468"/>
    </row>
    <row r="423" spans="1:9" x14ac:dyDescent="0.2">
      <c r="A423" s="468"/>
      <c r="B423" s="468"/>
      <c r="C423" s="468"/>
      <c r="D423" s="468"/>
      <c r="E423" s="468"/>
      <c r="F423" s="468"/>
      <c r="G423" s="468"/>
      <c r="H423" s="468"/>
      <c r="I423" s="468"/>
    </row>
    <row r="424" spans="1:9" x14ac:dyDescent="0.2">
      <c r="A424" s="468"/>
      <c r="B424" s="468"/>
      <c r="C424" s="468"/>
      <c r="D424" s="468"/>
      <c r="E424" s="468"/>
      <c r="F424" s="468"/>
      <c r="G424" s="468"/>
      <c r="H424" s="468"/>
      <c r="I424" s="468"/>
    </row>
    <row r="425" spans="1:9" x14ac:dyDescent="0.2">
      <c r="A425" s="468"/>
      <c r="B425" s="468"/>
      <c r="C425" s="468"/>
      <c r="D425" s="468"/>
      <c r="E425" s="468"/>
      <c r="F425" s="468"/>
      <c r="G425" s="468"/>
      <c r="H425" s="468"/>
      <c r="I425" s="468"/>
    </row>
    <row r="426" spans="1:9" x14ac:dyDescent="0.2">
      <c r="A426" s="468"/>
      <c r="B426" s="468"/>
      <c r="C426" s="468"/>
      <c r="D426" s="468"/>
      <c r="E426" s="468"/>
      <c r="F426" s="468"/>
      <c r="G426" s="468"/>
      <c r="H426" s="468"/>
      <c r="I426" s="468"/>
    </row>
    <row r="427" spans="1:9" x14ac:dyDescent="0.2">
      <c r="A427" s="468"/>
      <c r="B427" s="468"/>
      <c r="C427" s="468"/>
      <c r="D427" s="468"/>
      <c r="E427" s="468"/>
      <c r="F427" s="468"/>
      <c r="G427" s="468"/>
      <c r="H427" s="468"/>
      <c r="I427" s="468"/>
    </row>
    <row r="428" spans="1:9" x14ac:dyDescent="0.2">
      <c r="A428" s="468"/>
      <c r="B428" s="468"/>
      <c r="C428" s="468"/>
      <c r="D428" s="468"/>
      <c r="E428" s="468"/>
      <c r="F428" s="468"/>
      <c r="G428" s="468"/>
      <c r="H428" s="468"/>
      <c r="I428" s="468"/>
    </row>
    <row r="429" spans="1:9" x14ac:dyDescent="0.2">
      <c r="A429" s="468"/>
      <c r="B429" s="468"/>
      <c r="C429" s="468"/>
      <c r="D429" s="468"/>
      <c r="E429" s="468"/>
      <c r="F429" s="468"/>
      <c r="G429" s="468"/>
      <c r="H429" s="468"/>
      <c r="I429" s="468"/>
    </row>
    <row r="430" spans="1:9" x14ac:dyDescent="0.2">
      <c r="A430" s="468"/>
      <c r="B430" s="468"/>
      <c r="C430" s="468"/>
      <c r="D430" s="468"/>
      <c r="E430" s="468"/>
      <c r="F430" s="468"/>
      <c r="G430" s="468"/>
      <c r="H430" s="468"/>
      <c r="I430" s="468"/>
    </row>
    <row r="431" spans="1:9" x14ac:dyDescent="0.2">
      <c r="A431" s="468"/>
      <c r="B431" s="468"/>
      <c r="C431" s="468"/>
      <c r="D431" s="468"/>
      <c r="E431" s="468"/>
      <c r="F431" s="468"/>
      <c r="G431" s="468"/>
      <c r="H431" s="468"/>
      <c r="I431" s="468"/>
    </row>
    <row r="432" spans="1:9" x14ac:dyDescent="0.2">
      <c r="A432" s="468"/>
      <c r="B432" s="468"/>
      <c r="C432" s="468"/>
      <c r="D432" s="468"/>
      <c r="E432" s="468"/>
      <c r="F432" s="468"/>
      <c r="G432" s="468"/>
      <c r="H432" s="468"/>
      <c r="I432" s="468"/>
    </row>
    <row r="433" spans="1:9" x14ac:dyDescent="0.2">
      <c r="A433" s="468"/>
      <c r="B433" s="468"/>
      <c r="C433" s="468"/>
      <c r="D433" s="468"/>
      <c r="E433" s="468"/>
      <c r="F433" s="468"/>
      <c r="G433" s="468"/>
      <c r="H433" s="468"/>
      <c r="I433" s="468"/>
    </row>
    <row r="434" spans="1:9" x14ac:dyDescent="0.2">
      <c r="A434" s="468"/>
      <c r="B434" s="468"/>
      <c r="C434" s="468"/>
      <c r="D434" s="468"/>
      <c r="E434" s="468"/>
      <c r="F434" s="468"/>
      <c r="G434" s="468"/>
      <c r="H434" s="468"/>
      <c r="I434" s="468"/>
    </row>
    <row r="435" spans="1:9" x14ac:dyDescent="0.2">
      <c r="A435" s="468"/>
      <c r="B435" s="468"/>
      <c r="C435" s="468"/>
      <c r="D435" s="468"/>
      <c r="E435" s="468"/>
      <c r="F435" s="468"/>
      <c r="G435" s="468"/>
      <c r="H435" s="468"/>
      <c r="I435" s="468"/>
    </row>
    <row r="436" spans="1:9" x14ac:dyDescent="0.2">
      <c r="A436" s="468"/>
      <c r="B436" s="468"/>
      <c r="C436" s="468"/>
      <c r="D436" s="468"/>
      <c r="E436" s="468"/>
      <c r="F436" s="468"/>
      <c r="G436" s="468"/>
      <c r="H436" s="468"/>
      <c r="I436" s="468"/>
    </row>
    <row r="437" spans="1:9" x14ac:dyDescent="0.2">
      <c r="A437" s="468"/>
      <c r="B437" s="468"/>
      <c r="C437" s="468"/>
      <c r="D437" s="468"/>
      <c r="E437" s="468"/>
      <c r="F437" s="468"/>
      <c r="G437" s="468"/>
      <c r="H437" s="468"/>
      <c r="I437" s="468"/>
    </row>
    <row r="438" spans="1:9" x14ac:dyDescent="0.2">
      <c r="A438" s="468"/>
      <c r="B438" s="468"/>
      <c r="C438" s="468"/>
      <c r="D438" s="468"/>
      <c r="E438" s="468"/>
      <c r="F438" s="468"/>
      <c r="G438" s="468"/>
      <c r="H438" s="468"/>
      <c r="I438" s="468"/>
    </row>
    <row r="439" spans="1:9" x14ac:dyDescent="0.2">
      <c r="A439" s="468"/>
      <c r="B439" s="468"/>
      <c r="C439" s="468"/>
      <c r="D439" s="468"/>
      <c r="E439" s="468"/>
      <c r="F439" s="468"/>
      <c r="G439" s="468"/>
      <c r="H439" s="468"/>
      <c r="I439" s="468"/>
    </row>
    <row r="440" spans="1:9" x14ac:dyDescent="0.2">
      <c r="A440" s="468"/>
      <c r="B440" s="468"/>
      <c r="C440" s="468"/>
      <c r="D440" s="468"/>
      <c r="E440" s="468"/>
      <c r="F440" s="468"/>
      <c r="G440" s="468"/>
      <c r="H440" s="468"/>
      <c r="I440" s="468"/>
    </row>
    <row r="441" spans="1:9" x14ac:dyDescent="0.2">
      <c r="A441" s="468"/>
      <c r="B441" s="468"/>
      <c r="C441" s="468"/>
      <c r="D441" s="468"/>
      <c r="E441" s="468"/>
      <c r="F441" s="468"/>
      <c r="G441" s="468"/>
      <c r="H441" s="468"/>
      <c r="I441" s="468"/>
    </row>
    <row r="442" spans="1:9" x14ac:dyDescent="0.2">
      <c r="A442" s="468"/>
      <c r="B442" s="468"/>
      <c r="C442" s="468"/>
      <c r="D442" s="468"/>
      <c r="E442" s="468"/>
      <c r="F442" s="468"/>
      <c r="G442" s="468"/>
      <c r="H442" s="468"/>
      <c r="I442" s="468"/>
    </row>
    <row r="443" spans="1:9" x14ac:dyDescent="0.2">
      <c r="A443" s="468"/>
      <c r="B443" s="468"/>
      <c r="C443" s="468"/>
      <c r="D443" s="468"/>
      <c r="E443" s="468"/>
      <c r="F443" s="468"/>
      <c r="G443" s="468"/>
      <c r="H443" s="468"/>
      <c r="I443" s="468"/>
    </row>
    <row r="444" spans="1:9" x14ac:dyDescent="0.2">
      <c r="A444" s="468"/>
      <c r="B444" s="468"/>
      <c r="C444" s="468"/>
      <c r="D444" s="468"/>
      <c r="E444" s="468"/>
      <c r="F444" s="468"/>
      <c r="G444" s="468"/>
      <c r="H444" s="468"/>
      <c r="I444" s="468"/>
    </row>
    <row r="445" spans="1:9" x14ac:dyDescent="0.2">
      <c r="A445" s="468"/>
      <c r="B445" s="468"/>
      <c r="C445" s="468"/>
      <c r="D445" s="468"/>
      <c r="E445" s="468"/>
      <c r="F445" s="468"/>
      <c r="G445" s="468"/>
      <c r="H445" s="468"/>
      <c r="I445" s="468"/>
    </row>
    <row r="446" spans="1:9" x14ac:dyDescent="0.2">
      <c r="A446" s="468"/>
      <c r="B446" s="468"/>
      <c r="C446" s="468"/>
      <c r="D446" s="468"/>
      <c r="E446" s="468"/>
      <c r="F446" s="468"/>
      <c r="G446" s="468"/>
      <c r="H446" s="468"/>
      <c r="I446" s="468"/>
    </row>
    <row r="447" spans="1:9" x14ac:dyDescent="0.2">
      <c r="A447" s="468"/>
      <c r="B447" s="468"/>
      <c r="C447" s="468"/>
      <c r="D447" s="468"/>
      <c r="E447" s="468"/>
      <c r="F447" s="468"/>
      <c r="G447" s="468"/>
      <c r="H447" s="468"/>
      <c r="I447" s="468"/>
    </row>
    <row r="448" spans="1:9" x14ac:dyDescent="0.2">
      <c r="A448" s="468"/>
      <c r="B448" s="468"/>
      <c r="C448" s="468"/>
      <c r="D448" s="468"/>
      <c r="E448" s="468"/>
      <c r="F448" s="468"/>
      <c r="G448" s="468"/>
      <c r="H448" s="468"/>
      <c r="I448" s="468"/>
    </row>
    <row r="449" spans="1:9" x14ac:dyDescent="0.2">
      <c r="A449" s="468"/>
      <c r="B449" s="468"/>
      <c r="C449" s="468"/>
      <c r="D449" s="468"/>
      <c r="E449" s="468"/>
      <c r="F449" s="468"/>
      <c r="G449" s="468"/>
      <c r="H449" s="468"/>
      <c r="I449" s="468"/>
    </row>
    <row r="450" spans="1:9" x14ac:dyDescent="0.2">
      <c r="A450" s="468"/>
      <c r="B450" s="468"/>
      <c r="C450" s="468"/>
      <c r="D450" s="468"/>
      <c r="E450" s="468"/>
      <c r="F450" s="468"/>
      <c r="G450" s="468"/>
      <c r="H450" s="468"/>
      <c r="I450" s="468"/>
    </row>
    <row r="451" spans="1:9" x14ac:dyDescent="0.2">
      <c r="A451" s="468"/>
      <c r="B451" s="468"/>
      <c r="C451" s="468"/>
      <c r="D451" s="468"/>
      <c r="E451" s="468"/>
      <c r="F451" s="468"/>
      <c r="G451" s="468"/>
      <c r="H451" s="468"/>
      <c r="I451" s="468"/>
    </row>
    <row r="452" spans="1:9" x14ac:dyDescent="0.2">
      <c r="A452" s="468"/>
      <c r="B452" s="468"/>
      <c r="C452" s="468"/>
      <c r="D452" s="468"/>
      <c r="E452" s="468"/>
      <c r="F452" s="468"/>
      <c r="G452" s="468"/>
      <c r="H452" s="468"/>
      <c r="I452" s="468"/>
    </row>
    <row r="453" spans="1:9" x14ac:dyDescent="0.2">
      <c r="A453" s="468"/>
      <c r="B453" s="468"/>
      <c r="C453" s="468"/>
      <c r="D453" s="468"/>
      <c r="E453" s="468"/>
      <c r="F453" s="468"/>
      <c r="G453" s="468"/>
      <c r="H453" s="468"/>
      <c r="I453" s="468"/>
    </row>
    <row r="454" spans="1:9" x14ac:dyDescent="0.2">
      <c r="A454" s="468"/>
      <c r="B454" s="468"/>
      <c r="C454" s="468"/>
      <c r="D454" s="468"/>
      <c r="E454" s="468"/>
      <c r="F454" s="468"/>
      <c r="G454" s="468"/>
      <c r="H454" s="468"/>
      <c r="I454" s="468"/>
    </row>
    <row r="455" spans="1:9" x14ac:dyDescent="0.2">
      <c r="A455" s="468"/>
      <c r="B455" s="468"/>
      <c r="C455" s="468"/>
      <c r="D455" s="468"/>
      <c r="E455" s="468"/>
      <c r="F455" s="468"/>
      <c r="G455" s="468"/>
      <c r="H455" s="468"/>
      <c r="I455" s="468"/>
    </row>
    <row r="456" spans="1:9" x14ac:dyDescent="0.2">
      <c r="A456" s="468"/>
      <c r="B456" s="468"/>
      <c r="C456" s="468"/>
      <c r="D456" s="468"/>
      <c r="E456" s="468"/>
      <c r="F456" s="468"/>
      <c r="G456" s="468"/>
      <c r="H456" s="468"/>
      <c r="I456" s="468"/>
    </row>
    <row r="457" spans="1:9" x14ac:dyDescent="0.2">
      <c r="A457" s="468"/>
      <c r="B457" s="468"/>
      <c r="C457" s="468"/>
      <c r="D457" s="468"/>
      <c r="E457" s="468"/>
      <c r="F457" s="468"/>
      <c r="G457" s="468"/>
      <c r="H457" s="468"/>
      <c r="I457" s="468"/>
    </row>
    <row r="458" spans="1:9" x14ac:dyDescent="0.2">
      <c r="A458" s="468"/>
      <c r="B458" s="468"/>
      <c r="C458" s="468"/>
      <c r="D458" s="468"/>
      <c r="E458" s="468"/>
      <c r="F458" s="468"/>
      <c r="G458" s="468"/>
      <c r="H458" s="468"/>
      <c r="I458" s="468"/>
    </row>
    <row r="459" spans="1:9" x14ac:dyDescent="0.2">
      <c r="A459" s="468"/>
      <c r="B459" s="468"/>
      <c r="C459" s="468"/>
      <c r="D459" s="468"/>
      <c r="E459" s="468"/>
      <c r="F459" s="468"/>
      <c r="G459" s="468"/>
      <c r="H459" s="468"/>
      <c r="I459" s="468"/>
    </row>
    <row r="460" spans="1:9" x14ac:dyDescent="0.2">
      <c r="A460" s="468"/>
      <c r="B460" s="468"/>
      <c r="C460" s="468"/>
      <c r="D460" s="468"/>
      <c r="E460" s="468"/>
      <c r="F460" s="468"/>
      <c r="G460" s="468"/>
      <c r="H460" s="468"/>
      <c r="I460" s="468"/>
    </row>
    <row r="461" spans="1:9" x14ac:dyDescent="0.2">
      <c r="A461" s="468"/>
      <c r="B461" s="468"/>
      <c r="C461" s="468"/>
      <c r="D461" s="468"/>
      <c r="E461" s="468"/>
      <c r="F461" s="468"/>
      <c r="G461" s="468"/>
      <c r="H461" s="468"/>
      <c r="I461" s="468"/>
    </row>
    <row r="462" spans="1:9" x14ac:dyDescent="0.2">
      <c r="A462" s="468"/>
      <c r="B462" s="468"/>
      <c r="C462" s="468"/>
      <c r="D462" s="468"/>
      <c r="E462" s="468"/>
      <c r="F462" s="468"/>
      <c r="G462" s="468"/>
      <c r="H462" s="468"/>
      <c r="I462" s="468"/>
    </row>
    <row r="463" spans="1:9" x14ac:dyDescent="0.2">
      <c r="A463" s="468"/>
      <c r="B463" s="468"/>
      <c r="C463" s="468"/>
      <c r="D463" s="468"/>
      <c r="E463" s="468"/>
      <c r="F463" s="468"/>
      <c r="G463" s="468"/>
      <c r="H463" s="468"/>
      <c r="I463" s="468"/>
    </row>
    <row r="464" spans="1:9" x14ac:dyDescent="0.2">
      <c r="A464" s="468"/>
      <c r="B464" s="468"/>
      <c r="C464" s="468"/>
      <c r="D464" s="468"/>
      <c r="E464" s="468"/>
      <c r="F464" s="468"/>
      <c r="G464" s="468"/>
      <c r="H464" s="468"/>
      <c r="I464" s="468"/>
    </row>
    <row r="465" spans="1:9" x14ac:dyDescent="0.2">
      <c r="A465" s="468"/>
      <c r="B465" s="468"/>
      <c r="C465" s="468"/>
      <c r="D465" s="468"/>
      <c r="E465" s="468"/>
      <c r="F465" s="468"/>
      <c r="G465" s="468"/>
      <c r="H465" s="468"/>
      <c r="I465" s="468"/>
    </row>
    <row r="466" spans="1:9" x14ac:dyDescent="0.2">
      <c r="A466" s="468"/>
      <c r="B466" s="468"/>
      <c r="C466" s="468"/>
      <c r="D466" s="468"/>
      <c r="E466" s="468"/>
      <c r="F466" s="468"/>
      <c r="G466" s="468"/>
      <c r="H466" s="468"/>
      <c r="I466" s="468"/>
    </row>
    <row r="467" spans="1:9" x14ac:dyDescent="0.2">
      <c r="A467" s="468"/>
      <c r="B467" s="468"/>
      <c r="C467" s="468"/>
      <c r="D467" s="468"/>
      <c r="E467" s="468"/>
      <c r="F467" s="468"/>
      <c r="G467" s="468"/>
      <c r="H467" s="468"/>
      <c r="I467" s="468"/>
    </row>
    <row r="468" spans="1:9" x14ac:dyDescent="0.2">
      <c r="A468" s="468"/>
      <c r="B468" s="468"/>
      <c r="C468" s="468"/>
      <c r="D468" s="468"/>
      <c r="E468" s="468"/>
      <c r="F468" s="468"/>
      <c r="G468" s="468"/>
      <c r="H468" s="468"/>
      <c r="I468" s="468"/>
    </row>
    <row r="469" spans="1:9" x14ac:dyDescent="0.2">
      <c r="A469" s="468"/>
      <c r="B469" s="468"/>
      <c r="C469" s="468"/>
      <c r="D469" s="468"/>
      <c r="E469" s="468"/>
      <c r="F469" s="468"/>
      <c r="G469" s="468"/>
      <c r="H469" s="468"/>
      <c r="I469" s="468"/>
    </row>
    <row r="470" spans="1:9" x14ac:dyDescent="0.2">
      <c r="A470" s="468"/>
      <c r="B470" s="468"/>
      <c r="C470" s="468"/>
      <c r="D470" s="468"/>
      <c r="E470" s="468"/>
      <c r="F470" s="468"/>
      <c r="G470" s="468"/>
      <c r="H470" s="468"/>
      <c r="I470" s="468"/>
    </row>
    <row r="471" spans="1:9" x14ac:dyDescent="0.2">
      <c r="A471" s="468"/>
      <c r="B471" s="468"/>
      <c r="C471" s="468"/>
      <c r="D471" s="468"/>
      <c r="E471" s="468"/>
      <c r="F471" s="468"/>
      <c r="G471" s="468"/>
      <c r="H471" s="468"/>
      <c r="I471" s="468"/>
    </row>
    <row r="472" spans="1:9" x14ac:dyDescent="0.2">
      <c r="A472" s="468"/>
      <c r="B472" s="468"/>
      <c r="C472" s="468"/>
      <c r="D472" s="468"/>
      <c r="E472" s="468"/>
      <c r="F472" s="468"/>
      <c r="G472" s="468"/>
      <c r="H472" s="468"/>
      <c r="I472" s="468"/>
    </row>
    <row r="473" spans="1:9" x14ac:dyDescent="0.2">
      <c r="A473" s="468"/>
      <c r="B473" s="468"/>
      <c r="C473" s="468"/>
      <c r="D473" s="468"/>
      <c r="E473" s="468"/>
      <c r="F473" s="468"/>
      <c r="G473" s="468"/>
      <c r="H473" s="468"/>
      <c r="I473" s="468"/>
    </row>
    <row r="474" spans="1:9" x14ac:dyDescent="0.2">
      <c r="A474" s="468"/>
      <c r="B474" s="468"/>
      <c r="C474" s="468"/>
      <c r="D474" s="468"/>
      <c r="E474" s="468"/>
      <c r="F474" s="468"/>
      <c r="G474" s="468"/>
      <c r="H474" s="468"/>
      <c r="I474" s="468"/>
    </row>
    <row r="475" spans="1:9" x14ac:dyDescent="0.2">
      <c r="A475" s="468"/>
      <c r="B475" s="468"/>
      <c r="C475" s="468"/>
      <c r="D475" s="468"/>
      <c r="E475" s="468"/>
      <c r="F475" s="468"/>
      <c r="G475" s="468"/>
      <c r="H475" s="468"/>
      <c r="I475" s="468"/>
    </row>
    <row r="476" spans="1:9" x14ac:dyDescent="0.2">
      <c r="A476" s="468"/>
      <c r="B476" s="468"/>
      <c r="C476" s="468"/>
      <c r="D476" s="468"/>
      <c r="E476" s="468"/>
      <c r="F476" s="468"/>
      <c r="G476" s="468"/>
      <c r="H476" s="468"/>
      <c r="I476" s="468"/>
    </row>
    <row r="477" spans="1:9" x14ac:dyDescent="0.2">
      <c r="A477" s="468"/>
      <c r="B477" s="468"/>
      <c r="C477" s="468"/>
      <c r="D477" s="468"/>
      <c r="E477" s="468"/>
      <c r="F477" s="468"/>
      <c r="G477" s="468"/>
      <c r="H477" s="468"/>
      <c r="I477" s="468"/>
    </row>
    <row r="478" spans="1:9" x14ac:dyDescent="0.2">
      <c r="A478" s="468"/>
      <c r="B478" s="468"/>
      <c r="C478" s="468"/>
      <c r="D478" s="468"/>
      <c r="E478" s="468"/>
      <c r="F478" s="468"/>
      <c r="G478" s="468"/>
      <c r="H478" s="468"/>
      <c r="I478" s="468"/>
    </row>
    <row r="479" spans="1:9" x14ac:dyDescent="0.2">
      <c r="A479" s="468"/>
      <c r="B479" s="468"/>
      <c r="C479" s="468"/>
      <c r="D479" s="468"/>
      <c r="E479" s="468"/>
      <c r="F479" s="468"/>
      <c r="G479" s="468"/>
      <c r="H479" s="468"/>
      <c r="I479" s="468"/>
    </row>
    <row r="480" spans="1:9" x14ac:dyDescent="0.2">
      <c r="A480" s="468"/>
      <c r="B480" s="468"/>
      <c r="C480" s="468"/>
      <c r="D480" s="468"/>
      <c r="E480" s="468"/>
      <c r="F480" s="468"/>
      <c r="G480" s="468"/>
      <c r="H480" s="468"/>
      <c r="I480" s="468"/>
    </row>
    <row r="481" spans="1:9" x14ac:dyDescent="0.2">
      <c r="A481" s="468"/>
      <c r="B481" s="468"/>
      <c r="C481" s="468"/>
      <c r="D481" s="468"/>
      <c r="E481" s="468"/>
      <c r="F481" s="468"/>
      <c r="G481" s="468"/>
      <c r="H481" s="468"/>
      <c r="I481" s="468"/>
    </row>
    <row r="482" spans="1:9" x14ac:dyDescent="0.2">
      <c r="A482" s="468"/>
      <c r="B482" s="468"/>
      <c r="C482" s="468"/>
      <c r="D482" s="468"/>
      <c r="E482" s="468"/>
      <c r="F482" s="468"/>
      <c r="G482" s="468"/>
      <c r="H482" s="468"/>
      <c r="I482" s="468"/>
    </row>
    <row r="483" spans="1:9" x14ac:dyDescent="0.2">
      <c r="A483" s="468"/>
      <c r="B483" s="468"/>
      <c r="C483" s="468"/>
      <c r="D483" s="468"/>
      <c r="E483" s="468"/>
      <c r="F483" s="468"/>
      <c r="G483" s="468"/>
      <c r="H483" s="468"/>
      <c r="I483" s="468"/>
    </row>
    <row r="484" spans="1:9" x14ac:dyDescent="0.2">
      <c r="A484" s="468"/>
      <c r="B484" s="468"/>
      <c r="C484" s="468"/>
      <c r="D484" s="468"/>
      <c r="E484" s="468"/>
      <c r="F484" s="468"/>
      <c r="G484" s="468"/>
      <c r="H484" s="468"/>
      <c r="I484" s="468"/>
    </row>
    <row r="485" spans="1:9" x14ac:dyDescent="0.2">
      <c r="A485" s="468"/>
      <c r="B485" s="468"/>
      <c r="C485" s="468"/>
      <c r="D485" s="468"/>
      <c r="E485" s="468"/>
      <c r="F485" s="468"/>
      <c r="G485" s="468"/>
      <c r="H485" s="468"/>
      <c r="I485" s="468"/>
    </row>
    <row r="486" spans="1:9" x14ac:dyDescent="0.2">
      <c r="A486" s="468"/>
      <c r="B486" s="468"/>
      <c r="C486" s="468"/>
      <c r="D486" s="468"/>
      <c r="E486" s="468"/>
      <c r="F486" s="468"/>
      <c r="G486" s="468"/>
      <c r="H486" s="468"/>
      <c r="I486" s="468"/>
    </row>
    <row r="487" spans="1:9" x14ac:dyDescent="0.2">
      <c r="A487" s="468"/>
      <c r="B487" s="468"/>
      <c r="C487" s="468"/>
      <c r="D487" s="468"/>
      <c r="E487" s="468"/>
      <c r="F487" s="468"/>
      <c r="G487" s="468"/>
      <c r="H487" s="468"/>
      <c r="I487" s="468"/>
    </row>
    <row r="488" spans="1:9" x14ac:dyDescent="0.2">
      <c r="A488" s="468"/>
      <c r="B488" s="468"/>
      <c r="C488" s="468"/>
      <c r="D488" s="468"/>
      <c r="E488" s="468"/>
      <c r="F488" s="468"/>
      <c r="G488" s="468"/>
      <c r="H488" s="468"/>
      <c r="I488" s="468"/>
    </row>
    <row r="489" spans="1:9" x14ac:dyDescent="0.2">
      <c r="A489" s="468"/>
      <c r="B489" s="468"/>
      <c r="C489" s="468"/>
      <c r="D489" s="468"/>
      <c r="E489" s="468"/>
      <c r="F489" s="468"/>
      <c r="G489" s="468"/>
      <c r="H489" s="468"/>
      <c r="I489" s="468"/>
    </row>
    <row r="490" spans="1:9" x14ac:dyDescent="0.2">
      <c r="A490" s="468"/>
      <c r="B490" s="468"/>
      <c r="C490" s="468"/>
      <c r="D490" s="468"/>
      <c r="E490" s="468"/>
      <c r="F490" s="468"/>
      <c r="G490" s="468"/>
      <c r="H490" s="468"/>
      <c r="I490" s="468"/>
    </row>
    <row r="491" spans="1:9" x14ac:dyDescent="0.2">
      <c r="A491" s="468"/>
      <c r="B491" s="468"/>
      <c r="C491" s="468"/>
      <c r="D491" s="468"/>
      <c r="E491" s="468"/>
      <c r="F491" s="468"/>
      <c r="G491" s="468"/>
      <c r="H491" s="468"/>
      <c r="I491" s="468"/>
    </row>
    <row r="492" spans="1:9" x14ac:dyDescent="0.2">
      <c r="A492" s="468"/>
      <c r="B492" s="468"/>
      <c r="C492" s="468"/>
      <c r="D492" s="468"/>
      <c r="E492" s="468"/>
      <c r="F492" s="468"/>
      <c r="G492" s="468"/>
      <c r="H492" s="468"/>
      <c r="I492" s="468"/>
    </row>
    <row r="493" spans="1:9" x14ac:dyDescent="0.2">
      <c r="A493" s="468"/>
      <c r="B493" s="468"/>
      <c r="C493" s="468"/>
      <c r="D493" s="468"/>
      <c r="E493" s="468"/>
      <c r="F493" s="468"/>
      <c r="G493" s="468"/>
      <c r="H493" s="468"/>
      <c r="I493" s="468"/>
    </row>
    <row r="494" spans="1:9" x14ac:dyDescent="0.2">
      <c r="A494" s="468"/>
      <c r="B494" s="468"/>
      <c r="C494" s="468"/>
      <c r="D494" s="468"/>
      <c r="E494" s="468"/>
      <c r="F494" s="468"/>
      <c r="G494" s="468"/>
      <c r="H494" s="468"/>
      <c r="I494" s="468"/>
    </row>
    <row r="495" spans="1:9" x14ac:dyDescent="0.2">
      <c r="A495" s="468"/>
      <c r="B495" s="468"/>
      <c r="C495" s="468"/>
      <c r="D495" s="468"/>
      <c r="E495" s="468"/>
      <c r="F495" s="468"/>
      <c r="G495" s="468"/>
      <c r="H495" s="468"/>
      <c r="I495" s="468"/>
    </row>
    <row r="496" spans="1:9" x14ac:dyDescent="0.2">
      <c r="A496" s="468"/>
      <c r="B496" s="468"/>
      <c r="C496" s="468"/>
      <c r="D496" s="468"/>
      <c r="E496" s="468"/>
      <c r="F496" s="468"/>
      <c r="G496" s="468"/>
      <c r="H496" s="468"/>
      <c r="I496" s="468"/>
    </row>
    <row r="497" spans="1:9" x14ac:dyDescent="0.2">
      <c r="A497" s="468"/>
      <c r="B497" s="468"/>
      <c r="C497" s="468"/>
      <c r="D497" s="468"/>
      <c r="E497" s="468"/>
      <c r="F497" s="468"/>
      <c r="G497" s="468"/>
      <c r="H497" s="468"/>
      <c r="I497" s="468"/>
    </row>
    <row r="498" spans="1:9" x14ac:dyDescent="0.2">
      <c r="A498" s="468"/>
      <c r="B498" s="468"/>
      <c r="C498" s="468"/>
      <c r="D498" s="468"/>
      <c r="E498" s="468"/>
      <c r="F498" s="468"/>
      <c r="G498" s="468"/>
      <c r="H498" s="468"/>
      <c r="I498" s="468"/>
    </row>
    <row r="499" spans="1:9" x14ac:dyDescent="0.2">
      <c r="A499" s="468"/>
      <c r="B499" s="468"/>
      <c r="C499" s="468"/>
      <c r="D499" s="468"/>
      <c r="E499" s="468"/>
      <c r="F499" s="468"/>
      <c r="G499" s="468"/>
      <c r="H499" s="468"/>
      <c r="I499" s="468"/>
    </row>
    <row r="500" spans="1:9" x14ac:dyDescent="0.2">
      <c r="A500" s="468"/>
      <c r="B500" s="468"/>
      <c r="C500" s="468"/>
      <c r="D500" s="468"/>
      <c r="E500" s="468"/>
      <c r="F500" s="468"/>
      <c r="G500" s="468"/>
      <c r="H500" s="468"/>
      <c r="I500" s="468"/>
    </row>
    <row r="501" spans="1:9" x14ac:dyDescent="0.2">
      <c r="A501" s="468"/>
      <c r="B501" s="468"/>
      <c r="C501" s="468"/>
      <c r="D501" s="468"/>
      <c r="E501" s="468"/>
      <c r="F501" s="468"/>
      <c r="G501" s="468"/>
      <c r="H501" s="468"/>
      <c r="I501" s="468"/>
    </row>
    <row r="502" spans="1:9" x14ac:dyDescent="0.2">
      <c r="A502" s="468"/>
      <c r="B502" s="468"/>
      <c r="C502" s="468"/>
      <c r="D502" s="468"/>
      <c r="E502" s="468"/>
      <c r="F502" s="468"/>
      <c r="G502" s="468"/>
      <c r="H502" s="468"/>
      <c r="I502" s="468"/>
    </row>
    <row r="503" spans="1:9" x14ac:dyDescent="0.2">
      <c r="A503" s="468"/>
      <c r="B503" s="468"/>
      <c r="C503" s="468"/>
      <c r="D503" s="468"/>
      <c r="E503" s="468"/>
      <c r="F503" s="468"/>
      <c r="G503" s="468"/>
      <c r="H503" s="468"/>
      <c r="I503" s="468"/>
    </row>
    <row r="504" spans="1:9" x14ac:dyDescent="0.2">
      <c r="A504" s="468"/>
      <c r="B504" s="468"/>
      <c r="C504" s="468"/>
      <c r="D504" s="468"/>
      <c r="E504" s="468"/>
      <c r="F504" s="468"/>
      <c r="G504" s="468"/>
      <c r="H504" s="468"/>
      <c r="I504" s="468"/>
    </row>
    <row r="505" spans="1:9" x14ac:dyDescent="0.2">
      <c r="A505" s="468"/>
      <c r="B505" s="468"/>
      <c r="C505" s="468"/>
      <c r="D505" s="468"/>
      <c r="E505" s="468"/>
      <c r="F505" s="468"/>
      <c r="G505" s="468"/>
      <c r="H505" s="468"/>
      <c r="I505" s="468"/>
    </row>
    <row r="506" spans="1:9" x14ac:dyDescent="0.2">
      <c r="A506" s="468"/>
      <c r="B506" s="468"/>
      <c r="C506" s="468"/>
      <c r="D506" s="468"/>
      <c r="E506" s="468"/>
      <c r="F506" s="468"/>
      <c r="G506" s="468"/>
      <c r="H506" s="468"/>
      <c r="I506" s="468"/>
    </row>
    <row r="507" spans="1:9" x14ac:dyDescent="0.2">
      <c r="A507" s="468"/>
      <c r="B507" s="468"/>
      <c r="C507" s="468"/>
      <c r="D507" s="468"/>
      <c r="E507" s="468"/>
      <c r="F507" s="468"/>
      <c r="G507" s="468"/>
      <c r="H507" s="468"/>
      <c r="I507" s="468"/>
    </row>
    <row r="508" spans="1:9" x14ac:dyDescent="0.2">
      <c r="A508" s="468"/>
      <c r="B508" s="468"/>
      <c r="C508" s="468"/>
      <c r="D508" s="468"/>
      <c r="E508" s="468"/>
      <c r="F508" s="468"/>
      <c r="G508" s="468"/>
      <c r="H508" s="468"/>
      <c r="I508" s="468"/>
    </row>
    <row r="509" spans="1:9" x14ac:dyDescent="0.2">
      <c r="A509" s="468"/>
      <c r="B509" s="468"/>
      <c r="C509" s="468"/>
      <c r="D509" s="468"/>
      <c r="E509" s="468"/>
      <c r="F509" s="468"/>
      <c r="G509" s="468"/>
      <c r="H509" s="468"/>
      <c r="I509" s="468"/>
    </row>
    <row r="510" spans="1:9" x14ac:dyDescent="0.2">
      <c r="A510" s="468"/>
      <c r="B510" s="468"/>
      <c r="C510" s="468"/>
      <c r="D510" s="468"/>
      <c r="E510" s="468"/>
      <c r="F510" s="468"/>
      <c r="G510" s="468"/>
      <c r="H510" s="468"/>
      <c r="I510" s="468"/>
    </row>
    <row r="511" spans="1:9" x14ac:dyDescent="0.2">
      <c r="A511" s="468"/>
      <c r="B511" s="468"/>
      <c r="C511" s="468"/>
      <c r="D511" s="468"/>
      <c r="E511" s="468"/>
      <c r="F511" s="468"/>
      <c r="G511" s="468"/>
      <c r="H511" s="468"/>
      <c r="I511" s="468"/>
    </row>
    <row r="512" spans="1:9" x14ac:dyDescent="0.2">
      <c r="A512" s="468"/>
      <c r="B512" s="468"/>
      <c r="C512" s="468"/>
      <c r="D512" s="468"/>
      <c r="E512" s="468"/>
      <c r="F512" s="468"/>
      <c r="G512" s="468"/>
      <c r="H512" s="468"/>
      <c r="I512" s="468"/>
    </row>
    <row r="513" spans="1:9" x14ac:dyDescent="0.2">
      <c r="A513" s="468"/>
      <c r="B513" s="468"/>
      <c r="C513" s="468"/>
      <c r="D513" s="468"/>
      <c r="E513" s="468"/>
      <c r="F513" s="468"/>
      <c r="G513" s="468"/>
      <c r="H513" s="468"/>
      <c r="I513" s="468"/>
    </row>
    <row r="514" spans="1:9" x14ac:dyDescent="0.2">
      <c r="A514" s="468"/>
      <c r="B514" s="468"/>
      <c r="C514" s="468"/>
      <c r="D514" s="468"/>
      <c r="E514" s="468"/>
      <c r="F514" s="468"/>
      <c r="G514" s="468"/>
      <c r="H514" s="468"/>
      <c r="I514" s="468"/>
    </row>
    <row r="515" spans="1:9" x14ac:dyDescent="0.2">
      <c r="A515" s="468"/>
      <c r="B515" s="468"/>
      <c r="C515" s="468"/>
      <c r="D515" s="468"/>
      <c r="E515" s="468"/>
      <c r="F515" s="468"/>
      <c r="G515" s="468"/>
      <c r="H515" s="468"/>
      <c r="I515" s="468"/>
    </row>
    <row r="516" spans="1:9" x14ac:dyDescent="0.2">
      <c r="A516" s="468"/>
      <c r="B516" s="468"/>
      <c r="C516" s="468"/>
      <c r="D516" s="468"/>
      <c r="E516" s="468"/>
      <c r="F516" s="468"/>
      <c r="G516" s="468"/>
      <c r="H516" s="468"/>
      <c r="I516" s="468"/>
    </row>
    <row r="517" spans="1:9" x14ac:dyDescent="0.2">
      <c r="A517" s="468"/>
      <c r="B517" s="468"/>
      <c r="C517" s="468"/>
      <c r="D517" s="468"/>
      <c r="E517" s="468"/>
      <c r="F517" s="468"/>
      <c r="G517" s="468"/>
      <c r="H517" s="468"/>
      <c r="I517" s="468"/>
    </row>
    <row r="518" spans="1:9" x14ac:dyDescent="0.2">
      <c r="A518" s="468"/>
      <c r="B518" s="468"/>
      <c r="C518" s="468"/>
      <c r="D518" s="468"/>
      <c r="E518" s="468"/>
      <c r="F518" s="468"/>
      <c r="G518" s="468"/>
      <c r="H518" s="468"/>
      <c r="I518" s="468"/>
    </row>
    <row r="519" spans="1:9" x14ac:dyDescent="0.2">
      <c r="A519" s="468"/>
      <c r="B519" s="468"/>
      <c r="C519" s="468"/>
      <c r="D519" s="468"/>
      <c r="E519" s="468"/>
      <c r="F519" s="468"/>
      <c r="G519" s="468"/>
      <c r="H519" s="468"/>
      <c r="I519" s="468"/>
    </row>
    <row r="520" spans="1:9" x14ac:dyDescent="0.2">
      <c r="A520" s="468"/>
      <c r="B520" s="468"/>
      <c r="C520" s="468"/>
      <c r="D520" s="468"/>
      <c r="E520" s="468"/>
      <c r="F520" s="468"/>
      <c r="G520" s="468"/>
      <c r="H520" s="468"/>
      <c r="I520" s="468"/>
    </row>
    <row r="521" spans="1:9" x14ac:dyDescent="0.2">
      <c r="A521" s="468"/>
      <c r="B521" s="468"/>
      <c r="C521" s="468"/>
      <c r="D521" s="468"/>
      <c r="E521" s="468"/>
      <c r="F521" s="468"/>
      <c r="G521" s="468"/>
      <c r="H521" s="468"/>
      <c r="I521" s="468"/>
    </row>
    <row r="522" spans="1:9" x14ac:dyDescent="0.2">
      <c r="A522" s="468"/>
      <c r="B522" s="468"/>
      <c r="C522" s="468"/>
      <c r="D522" s="468"/>
      <c r="E522" s="468"/>
      <c r="F522" s="468"/>
      <c r="G522" s="468"/>
      <c r="H522" s="468"/>
      <c r="I522" s="468"/>
    </row>
    <row r="523" spans="1:9" x14ac:dyDescent="0.2">
      <c r="A523" s="468"/>
      <c r="B523" s="468"/>
      <c r="C523" s="468"/>
      <c r="D523" s="468"/>
      <c r="E523" s="468"/>
      <c r="F523" s="468"/>
      <c r="G523" s="468"/>
      <c r="H523" s="468"/>
      <c r="I523" s="468"/>
    </row>
    <row r="524" spans="1:9" x14ac:dyDescent="0.2">
      <c r="A524" s="468"/>
      <c r="B524" s="468"/>
      <c r="C524" s="468"/>
      <c r="D524" s="468"/>
      <c r="E524" s="468"/>
      <c r="F524" s="468"/>
      <c r="G524" s="468"/>
      <c r="H524" s="468"/>
      <c r="I524" s="468"/>
    </row>
    <row r="525" spans="1:9" x14ac:dyDescent="0.2">
      <c r="A525" s="468"/>
      <c r="B525" s="468"/>
      <c r="C525" s="468"/>
      <c r="D525" s="468"/>
      <c r="E525" s="468"/>
      <c r="F525" s="468"/>
      <c r="G525" s="468"/>
      <c r="H525" s="468"/>
      <c r="I525" s="468"/>
    </row>
    <row r="526" spans="1:9" x14ac:dyDescent="0.2">
      <c r="A526" s="468"/>
      <c r="B526" s="468"/>
      <c r="C526" s="468"/>
      <c r="D526" s="468"/>
      <c r="E526" s="468"/>
      <c r="F526" s="468"/>
      <c r="G526" s="468"/>
      <c r="H526" s="468"/>
      <c r="I526" s="468"/>
    </row>
    <row r="527" spans="1:9" x14ac:dyDescent="0.2">
      <c r="A527" s="468"/>
      <c r="B527" s="468"/>
      <c r="C527" s="468"/>
      <c r="D527" s="468"/>
      <c r="E527" s="468"/>
      <c r="F527" s="468"/>
      <c r="G527" s="468"/>
      <c r="H527" s="468"/>
      <c r="I527" s="468"/>
    </row>
    <row r="528" spans="1:9" x14ac:dyDescent="0.2">
      <c r="A528" s="468"/>
      <c r="B528" s="468"/>
      <c r="C528" s="468"/>
      <c r="D528" s="468"/>
      <c r="E528" s="468"/>
      <c r="F528" s="468"/>
      <c r="G528" s="468"/>
      <c r="H528" s="468"/>
      <c r="I528" s="468"/>
    </row>
    <row r="529" spans="1:9" x14ac:dyDescent="0.2">
      <c r="A529" s="468"/>
      <c r="B529" s="468"/>
      <c r="C529" s="468"/>
      <c r="D529" s="468"/>
      <c r="E529" s="468"/>
      <c r="F529" s="468"/>
      <c r="G529" s="468"/>
      <c r="H529" s="468"/>
      <c r="I529" s="468"/>
    </row>
    <row r="530" spans="1:9" x14ac:dyDescent="0.2">
      <c r="A530" s="468"/>
      <c r="B530" s="468"/>
      <c r="C530" s="468"/>
      <c r="D530" s="468"/>
      <c r="E530" s="468"/>
      <c r="F530" s="468"/>
      <c r="G530" s="468"/>
      <c r="H530" s="468"/>
      <c r="I530" s="468"/>
    </row>
    <row r="531" spans="1:9" x14ac:dyDescent="0.2">
      <c r="A531" s="468"/>
      <c r="B531" s="468"/>
      <c r="C531" s="468"/>
      <c r="D531" s="468"/>
      <c r="E531" s="468"/>
      <c r="F531" s="468"/>
      <c r="G531" s="468"/>
      <c r="H531" s="468"/>
      <c r="I531" s="468"/>
    </row>
    <row r="532" spans="1:9" x14ac:dyDescent="0.2">
      <c r="A532" s="468"/>
      <c r="B532" s="468"/>
      <c r="C532" s="468"/>
      <c r="D532" s="468"/>
      <c r="E532" s="468"/>
      <c r="F532" s="468"/>
      <c r="G532" s="468"/>
      <c r="H532" s="468"/>
      <c r="I532" s="468"/>
    </row>
    <row r="533" spans="1:9" x14ac:dyDescent="0.2">
      <c r="A533" s="468"/>
      <c r="B533" s="468"/>
      <c r="C533" s="468"/>
      <c r="D533" s="468"/>
      <c r="E533" s="468"/>
      <c r="F533" s="468"/>
      <c r="G533" s="468"/>
      <c r="H533" s="468"/>
      <c r="I533" s="468"/>
    </row>
    <row r="534" spans="1:9" x14ac:dyDescent="0.2">
      <c r="A534" s="468"/>
      <c r="B534" s="468"/>
      <c r="C534" s="468"/>
      <c r="D534" s="468"/>
      <c r="E534" s="468"/>
      <c r="F534" s="468"/>
      <c r="G534" s="468"/>
      <c r="H534" s="468"/>
      <c r="I534" s="468"/>
    </row>
    <row r="535" spans="1:9" x14ac:dyDescent="0.2">
      <c r="A535" s="468"/>
      <c r="B535" s="468"/>
      <c r="C535" s="468"/>
      <c r="D535" s="468"/>
      <c r="E535" s="468"/>
      <c r="F535" s="468"/>
      <c r="G535" s="468"/>
      <c r="H535" s="468"/>
      <c r="I535" s="468"/>
    </row>
    <row r="536" spans="1:9" x14ac:dyDescent="0.2">
      <c r="A536" s="468"/>
      <c r="B536" s="468"/>
      <c r="C536" s="468"/>
      <c r="D536" s="468"/>
      <c r="E536" s="468"/>
      <c r="F536" s="468"/>
      <c r="G536" s="468"/>
      <c r="H536" s="468"/>
      <c r="I536" s="468"/>
    </row>
    <row r="537" spans="1:9" x14ac:dyDescent="0.2">
      <c r="A537" s="468"/>
      <c r="B537" s="468"/>
      <c r="C537" s="468"/>
      <c r="D537" s="468"/>
      <c r="E537" s="468"/>
      <c r="F537" s="468"/>
      <c r="G537" s="468"/>
      <c r="H537" s="468"/>
      <c r="I537" s="468"/>
    </row>
    <row r="538" spans="1:9" x14ac:dyDescent="0.2">
      <c r="A538" s="468"/>
      <c r="B538" s="468"/>
      <c r="C538" s="468"/>
      <c r="D538" s="468"/>
      <c r="E538" s="468"/>
      <c r="F538" s="468"/>
      <c r="G538" s="468"/>
      <c r="H538" s="468"/>
      <c r="I538" s="468"/>
    </row>
    <row r="539" spans="1:9" x14ac:dyDescent="0.2">
      <c r="A539" s="468"/>
      <c r="B539" s="468"/>
      <c r="C539" s="468"/>
      <c r="D539" s="468"/>
      <c r="E539" s="468"/>
      <c r="F539" s="468"/>
      <c r="G539" s="468"/>
      <c r="H539" s="468"/>
      <c r="I539" s="468"/>
    </row>
    <row r="540" spans="1:9" x14ac:dyDescent="0.2">
      <c r="A540" s="468"/>
      <c r="B540" s="468"/>
      <c r="C540" s="468"/>
      <c r="D540" s="468"/>
      <c r="E540" s="468"/>
      <c r="F540" s="468"/>
      <c r="G540" s="468"/>
      <c r="H540" s="468"/>
      <c r="I540" s="468"/>
    </row>
    <row r="541" spans="1:9" x14ac:dyDescent="0.2">
      <c r="A541" s="468"/>
      <c r="B541" s="468"/>
      <c r="C541" s="468"/>
      <c r="D541" s="468"/>
      <c r="E541" s="468"/>
      <c r="F541" s="468"/>
      <c r="G541" s="468"/>
      <c r="H541" s="468"/>
      <c r="I541" s="468"/>
    </row>
    <row r="542" spans="1:9" x14ac:dyDescent="0.2">
      <c r="A542" s="468"/>
      <c r="B542" s="468"/>
      <c r="C542" s="468"/>
      <c r="D542" s="468"/>
      <c r="E542" s="468"/>
      <c r="F542" s="468"/>
      <c r="G542" s="468"/>
      <c r="H542" s="468"/>
      <c r="I542" s="468"/>
    </row>
    <row r="543" spans="1:9" x14ac:dyDescent="0.2">
      <c r="A543" s="468"/>
      <c r="B543" s="468"/>
      <c r="C543" s="468"/>
      <c r="D543" s="468"/>
      <c r="E543" s="468"/>
      <c r="F543" s="468"/>
      <c r="G543" s="468"/>
      <c r="H543" s="468"/>
      <c r="I543" s="468"/>
    </row>
    <row r="544" spans="1:9" x14ac:dyDescent="0.2">
      <c r="A544" s="468"/>
      <c r="B544" s="468"/>
      <c r="C544" s="468"/>
      <c r="D544" s="468"/>
      <c r="E544" s="468"/>
      <c r="F544" s="468"/>
      <c r="G544" s="468"/>
      <c r="H544" s="468"/>
      <c r="I544" s="468"/>
    </row>
    <row r="545" spans="1:9" x14ac:dyDescent="0.2">
      <c r="A545" s="468"/>
      <c r="B545" s="468"/>
      <c r="C545" s="468"/>
      <c r="D545" s="468"/>
      <c r="E545" s="468"/>
      <c r="F545" s="468"/>
      <c r="G545" s="468"/>
      <c r="H545" s="468"/>
      <c r="I545" s="468"/>
    </row>
    <row r="546" spans="1:9" x14ac:dyDescent="0.2">
      <c r="A546" s="468"/>
      <c r="B546" s="468"/>
      <c r="C546" s="468"/>
      <c r="D546" s="468"/>
      <c r="E546" s="468"/>
      <c r="F546" s="468"/>
      <c r="G546" s="468"/>
      <c r="H546" s="468"/>
      <c r="I546" s="468"/>
    </row>
    <row r="547" spans="1:9" x14ac:dyDescent="0.2">
      <c r="A547" s="468"/>
      <c r="B547" s="468"/>
      <c r="C547" s="468"/>
      <c r="D547" s="468"/>
      <c r="E547" s="468"/>
      <c r="F547" s="468"/>
      <c r="G547" s="468"/>
      <c r="H547" s="468"/>
      <c r="I547" s="468"/>
    </row>
    <row r="548" spans="1:9" x14ac:dyDescent="0.2">
      <c r="A548" s="468"/>
      <c r="B548" s="468"/>
      <c r="C548" s="468"/>
      <c r="D548" s="468"/>
      <c r="E548" s="468"/>
      <c r="F548" s="468"/>
      <c r="G548" s="468"/>
      <c r="H548" s="468"/>
      <c r="I548" s="468"/>
    </row>
    <row r="549" spans="1:9" x14ac:dyDescent="0.2">
      <c r="A549" s="468"/>
      <c r="B549" s="468"/>
      <c r="C549" s="468"/>
      <c r="D549" s="468"/>
      <c r="E549" s="468"/>
      <c r="F549" s="468"/>
      <c r="G549" s="468"/>
      <c r="H549" s="468"/>
      <c r="I549" s="468"/>
    </row>
    <row r="550" spans="1:9" x14ac:dyDescent="0.2">
      <c r="A550" s="468"/>
      <c r="B550" s="468"/>
      <c r="C550" s="468"/>
      <c r="D550" s="468"/>
      <c r="E550" s="468"/>
      <c r="F550" s="468"/>
      <c r="G550" s="468"/>
      <c r="H550" s="468"/>
      <c r="I550" s="468"/>
    </row>
    <row r="551" spans="1:9" x14ac:dyDescent="0.2">
      <c r="A551" s="468"/>
      <c r="B551" s="468"/>
      <c r="C551" s="468"/>
      <c r="D551" s="468"/>
      <c r="E551" s="468"/>
      <c r="F551" s="468"/>
      <c r="G551" s="468"/>
      <c r="H551" s="468"/>
      <c r="I551" s="468"/>
    </row>
    <row r="552" spans="1:9" x14ac:dyDescent="0.2">
      <c r="A552" s="468"/>
      <c r="B552" s="468"/>
      <c r="C552" s="468"/>
      <c r="D552" s="468"/>
      <c r="E552" s="468"/>
      <c r="F552" s="468"/>
      <c r="G552" s="468"/>
      <c r="H552" s="468"/>
      <c r="I552" s="468"/>
    </row>
    <row r="553" spans="1:9" x14ac:dyDescent="0.2">
      <c r="A553" s="468"/>
      <c r="B553" s="468"/>
      <c r="C553" s="468"/>
      <c r="D553" s="468"/>
      <c r="E553" s="468"/>
      <c r="F553" s="468"/>
      <c r="G553" s="468"/>
      <c r="H553" s="468"/>
      <c r="I553" s="468"/>
    </row>
    <row r="554" spans="1:9" x14ac:dyDescent="0.2">
      <c r="A554" s="468"/>
      <c r="B554" s="468"/>
      <c r="C554" s="468"/>
      <c r="D554" s="468"/>
      <c r="E554" s="468"/>
      <c r="F554" s="468"/>
      <c r="G554" s="468"/>
      <c r="H554" s="468"/>
      <c r="I554" s="468"/>
    </row>
    <row r="555" spans="1:9" x14ac:dyDescent="0.2">
      <c r="A555" s="468"/>
      <c r="B555" s="468"/>
      <c r="C555" s="468"/>
      <c r="D555" s="468"/>
      <c r="E555" s="468"/>
      <c r="F555" s="468"/>
      <c r="G555" s="468"/>
      <c r="H555" s="468"/>
      <c r="I555" s="468"/>
    </row>
    <row r="556" spans="1:9" x14ac:dyDescent="0.2">
      <c r="A556" s="468"/>
      <c r="B556" s="468"/>
      <c r="C556" s="468"/>
      <c r="D556" s="468"/>
      <c r="E556" s="468"/>
      <c r="F556" s="468"/>
      <c r="G556" s="468"/>
      <c r="H556" s="468"/>
      <c r="I556" s="468"/>
    </row>
    <row r="557" spans="1:9" x14ac:dyDescent="0.2">
      <c r="A557" s="468"/>
      <c r="B557" s="468"/>
      <c r="C557" s="468"/>
      <c r="D557" s="468"/>
      <c r="E557" s="468"/>
      <c r="F557" s="468"/>
      <c r="G557" s="468"/>
      <c r="H557" s="468"/>
      <c r="I557" s="468"/>
    </row>
    <row r="558" spans="1:9" x14ac:dyDescent="0.2">
      <c r="A558" s="468"/>
      <c r="B558" s="468"/>
      <c r="C558" s="468"/>
      <c r="D558" s="468"/>
      <c r="E558" s="468"/>
      <c r="F558" s="468"/>
      <c r="G558" s="468"/>
      <c r="H558" s="468"/>
      <c r="I558" s="468"/>
    </row>
    <row r="559" spans="1:9" x14ac:dyDescent="0.2">
      <c r="A559" s="468"/>
      <c r="B559" s="468"/>
      <c r="C559" s="468"/>
      <c r="D559" s="468"/>
      <c r="E559" s="468"/>
      <c r="F559" s="468"/>
      <c r="G559" s="468"/>
      <c r="H559" s="468"/>
      <c r="I559" s="468"/>
    </row>
    <row r="560" spans="1:9" x14ac:dyDescent="0.2">
      <c r="A560" s="468"/>
      <c r="B560" s="468"/>
      <c r="C560" s="468"/>
      <c r="D560" s="468"/>
      <c r="E560" s="468"/>
      <c r="F560" s="468"/>
      <c r="G560" s="468"/>
      <c r="H560" s="468"/>
      <c r="I560" s="468"/>
    </row>
    <row r="561" spans="1:9" x14ac:dyDescent="0.2">
      <c r="A561" s="468"/>
      <c r="B561" s="468"/>
      <c r="C561" s="468"/>
      <c r="D561" s="468"/>
      <c r="E561" s="468"/>
      <c r="F561" s="468"/>
      <c r="G561" s="468"/>
      <c r="H561" s="468"/>
      <c r="I561" s="468"/>
    </row>
    <row r="562" spans="1:9" x14ac:dyDescent="0.2">
      <c r="A562" s="468"/>
      <c r="B562" s="468"/>
      <c r="C562" s="468"/>
      <c r="D562" s="468"/>
      <c r="E562" s="468"/>
      <c r="F562" s="468"/>
      <c r="G562" s="468"/>
      <c r="H562" s="468"/>
      <c r="I562" s="468"/>
    </row>
    <row r="563" spans="1:9" x14ac:dyDescent="0.2">
      <c r="A563" s="468"/>
      <c r="B563" s="468"/>
      <c r="C563" s="468"/>
      <c r="D563" s="468"/>
      <c r="E563" s="468"/>
      <c r="F563" s="468"/>
      <c r="G563" s="468"/>
      <c r="H563" s="468"/>
      <c r="I563" s="468"/>
    </row>
    <row r="564" spans="1:9" x14ac:dyDescent="0.2">
      <c r="A564" s="468"/>
      <c r="B564" s="468"/>
      <c r="C564" s="468"/>
      <c r="D564" s="468"/>
      <c r="E564" s="468"/>
      <c r="F564" s="468"/>
      <c r="G564" s="468"/>
      <c r="H564" s="468"/>
      <c r="I564" s="468"/>
    </row>
    <row r="565" spans="1:9" x14ac:dyDescent="0.2">
      <c r="A565" s="468"/>
      <c r="B565" s="468"/>
      <c r="C565" s="468"/>
      <c r="D565" s="468"/>
      <c r="E565" s="468"/>
      <c r="F565" s="468"/>
      <c r="G565" s="468"/>
      <c r="H565" s="468"/>
      <c r="I565" s="468"/>
    </row>
    <row r="566" spans="1:9" x14ac:dyDescent="0.2">
      <c r="A566" s="468"/>
      <c r="B566" s="468"/>
      <c r="C566" s="468"/>
      <c r="D566" s="468"/>
      <c r="E566" s="468"/>
      <c r="F566" s="468"/>
      <c r="G566" s="468"/>
      <c r="H566" s="468"/>
      <c r="I566" s="468"/>
    </row>
    <row r="567" spans="1:9" x14ac:dyDescent="0.2">
      <c r="A567" s="468"/>
      <c r="B567" s="468"/>
      <c r="C567" s="468"/>
      <c r="D567" s="468"/>
      <c r="E567" s="468"/>
      <c r="F567" s="468"/>
      <c r="G567" s="468"/>
      <c r="H567" s="468"/>
      <c r="I567" s="468"/>
    </row>
    <row r="568" spans="1:9" x14ac:dyDescent="0.2">
      <c r="A568" s="468"/>
      <c r="B568" s="468"/>
      <c r="C568" s="468"/>
      <c r="D568" s="468"/>
      <c r="E568" s="468"/>
      <c r="F568" s="468"/>
      <c r="G568" s="468"/>
      <c r="H568" s="468"/>
      <c r="I568" s="468"/>
    </row>
    <row r="569" spans="1:9" x14ac:dyDescent="0.2">
      <c r="A569" s="468"/>
      <c r="B569" s="468"/>
      <c r="C569" s="468"/>
      <c r="D569" s="468"/>
      <c r="E569" s="468"/>
      <c r="F569" s="468"/>
      <c r="G569" s="468"/>
      <c r="H569" s="468"/>
      <c r="I569" s="468"/>
    </row>
    <row r="570" spans="1:9" x14ac:dyDescent="0.2">
      <c r="A570" s="468"/>
      <c r="B570" s="468"/>
      <c r="C570" s="468"/>
      <c r="D570" s="468"/>
      <c r="E570" s="468"/>
      <c r="F570" s="468"/>
      <c r="G570" s="468"/>
      <c r="H570" s="468"/>
      <c r="I570" s="468"/>
    </row>
    <row r="571" spans="1:9" x14ac:dyDescent="0.2">
      <c r="A571" s="468"/>
      <c r="B571" s="468"/>
      <c r="C571" s="468"/>
      <c r="D571" s="468"/>
      <c r="E571" s="468"/>
      <c r="F571" s="468"/>
      <c r="G571" s="468"/>
      <c r="H571" s="468"/>
      <c r="I571" s="468"/>
    </row>
    <row r="572" spans="1:9" x14ac:dyDescent="0.2">
      <c r="A572" s="468"/>
      <c r="B572" s="468"/>
      <c r="C572" s="468"/>
      <c r="D572" s="468"/>
      <c r="E572" s="468"/>
      <c r="F572" s="468"/>
      <c r="G572" s="468"/>
      <c r="H572" s="468"/>
      <c r="I572" s="468"/>
    </row>
    <row r="573" spans="1:9" x14ac:dyDescent="0.2">
      <c r="A573" s="468"/>
      <c r="B573" s="468"/>
      <c r="C573" s="468"/>
      <c r="D573" s="468"/>
      <c r="E573" s="468"/>
      <c r="F573" s="468"/>
      <c r="G573" s="468"/>
      <c r="H573" s="468"/>
      <c r="I573" s="468"/>
    </row>
    <row r="574" spans="1:9" x14ac:dyDescent="0.2">
      <c r="A574" s="468"/>
      <c r="B574" s="468"/>
      <c r="C574" s="468"/>
      <c r="D574" s="468"/>
      <c r="E574" s="468"/>
      <c r="F574" s="468"/>
      <c r="G574" s="468"/>
      <c r="H574" s="468"/>
      <c r="I574" s="468"/>
    </row>
    <row r="575" spans="1:9" x14ac:dyDescent="0.2">
      <c r="A575" s="468"/>
      <c r="B575" s="468"/>
      <c r="C575" s="468"/>
      <c r="D575" s="468"/>
      <c r="E575" s="468"/>
      <c r="F575" s="468"/>
      <c r="G575" s="468"/>
      <c r="H575" s="468"/>
      <c r="I575" s="468"/>
    </row>
    <row r="576" spans="1:9" x14ac:dyDescent="0.2">
      <c r="A576" s="468"/>
      <c r="B576" s="468"/>
      <c r="C576" s="468"/>
      <c r="D576" s="468"/>
      <c r="E576" s="468"/>
      <c r="F576" s="468"/>
      <c r="G576" s="468"/>
      <c r="H576" s="468"/>
      <c r="I576" s="468"/>
    </row>
    <row r="577" spans="1:9" x14ac:dyDescent="0.2">
      <c r="A577" s="468"/>
      <c r="B577" s="468"/>
      <c r="C577" s="468"/>
      <c r="D577" s="468"/>
      <c r="E577" s="468"/>
      <c r="F577" s="468"/>
      <c r="G577" s="468"/>
      <c r="H577" s="468"/>
      <c r="I577" s="468"/>
    </row>
    <row r="578" spans="1:9" x14ac:dyDescent="0.2">
      <c r="A578" s="468"/>
      <c r="B578" s="468"/>
      <c r="C578" s="468"/>
      <c r="D578" s="468"/>
      <c r="E578" s="468"/>
      <c r="F578" s="468"/>
      <c r="G578" s="468"/>
      <c r="H578" s="468"/>
      <c r="I578" s="468"/>
    </row>
    <row r="579" spans="1:9" x14ac:dyDescent="0.2">
      <c r="A579" s="468"/>
      <c r="B579" s="468"/>
      <c r="C579" s="468"/>
      <c r="D579" s="468"/>
      <c r="E579" s="468"/>
      <c r="F579" s="468"/>
      <c r="G579" s="468"/>
      <c r="H579" s="468"/>
      <c r="I579" s="468"/>
    </row>
    <row r="580" spans="1:9" x14ac:dyDescent="0.2">
      <c r="A580" s="468"/>
      <c r="B580" s="468"/>
      <c r="C580" s="468"/>
      <c r="D580" s="468"/>
      <c r="E580" s="468"/>
      <c r="F580" s="468"/>
      <c r="G580" s="468"/>
      <c r="H580" s="468"/>
      <c r="I580" s="468"/>
    </row>
    <row r="581" spans="1:9" x14ac:dyDescent="0.2">
      <c r="A581" s="468"/>
      <c r="B581" s="468"/>
      <c r="C581" s="468"/>
      <c r="D581" s="468"/>
      <c r="E581" s="468"/>
      <c r="F581" s="468"/>
      <c r="G581" s="468"/>
      <c r="H581" s="468"/>
      <c r="I581" s="468"/>
    </row>
    <row r="582" spans="1:9" x14ac:dyDescent="0.2">
      <c r="A582" s="468"/>
      <c r="B582" s="468"/>
      <c r="C582" s="468"/>
      <c r="D582" s="468"/>
      <c r="E582" s="468"/>
      <c r="F582" s="468"/>
      <c r="G582" s="468"/>
      <c r="H582" s="468"/>
      <c r="I582" s="468"/>
    </row>
    <row r="583" spans="1:9" x14ac:dyDescent="0.2">
      <c r="A583" s="468"/>
      <c r="B583" s="468"/>
      <c r="C583" s="468"/>
      <c r="D583" s="468"/>
      <c r="E583" s="468"/>
      <c r="F583" s="468"/>
      <c r="G583" s="468"/>
      <c r="H583" s="468"/>
      <c r="I583" s="468"/>
    </row>
    <row r="584" spans="1:9" x14ac:dyDescent="0.2">
      <c r="A584" s="468"/>
      <c r="B584" s="468"/>
      <c r="C584" s="468"/>
      <c r="D584" s="468"/>
      <c r="E584" s="468"/>
      <c r="F584" s="468"/>
      <c r="G584" s="468"/>
      <c r="H584" s="468"/>
      <c r="I584" s="468"/>
    </row>
    <row r="585" spans="1:9" x14ac:dyDescent="0.2">
      <c r="A585" s="468"/>
      <c r="B585" s="468"/>
      <c r="C585" s="468"/>
      <c r="D585" s="468"/>
      <c r="E585" s="468"/>
      <c r="F585" s="468"/>
      <c r="G585" s="468"/>
      <c r="H585" s="468"/>
      <c r="I585" s="468"/>
    </row>
    <row r="586" spans="1:9" x14ac:dyDescent="0.2">
      <c r="A586" s="468"/>
      <c r="B586" s="468"/>
      <c r="C586" s="468"/>
      <c r="D586" s="468"/>
      <c r="E586" s="468"/>
      <c r="F586" s="468"/>
      <c r="G586" s="468"/>
      <c r="H586" s="468"/>
      <c r="I586" s="468"/>
    </row>
    <row r="587" spans="1:9" x14ac:dyDescent="0.2">
      <c r="A587" s="468"/>
      <c r="B587" s="468"/>
      <c r="C587" s="468"/>
      <c r="D587" s="468"/>
      <c r="E587" s="468"/>
      <c r="F587" s="468"/>
      <c r="G587" s="468"/>
      <c r="H587" s="468"/>
      <c r="I587" s="468"/>
    </row>
    <row r="588" spans="1:9" x14ac:dyDescent="0.2">
      <c r="A588" s="468"/>
      <c r="B588" s="468"/>
      <c r="C588" s="468"/>
      <c r="D588" s="468"/>
      <c r="E588" s="468"/>
      <c r="F588" s="468"/>
      <c r="G588" s="468"/>
      <c r="H588" s="468"/>
      <c r="I588" s="468"/>
    </row>
    <row r="589" spans="1:9" x14ac:dyDescent="0.2">
      <c r="A589" s="468"/>
      <c r="B589" s="468"/>
      <c r="C589" s="468"/>
      <c r="D589" s="468"/>
      <c r="E589" s="468"/>
      <c r="F589" s="468"/>
      <c r="G589" s="468"/>
      <c r="H589" s="468"/>
      <c r="I589" s="468"/>
    </row>
    <row r="590" spans="1:9" x14ac:dyDescent="0.2">
      <c r="A590" s="468"/>
      <c r="B590" s="468"/>
      <c r="C590" s="468"/>
      <c r="D590" s="468"/>
      <c r="E590" s="468"/>
      <c r="F590" s="468"/>
      <c r="G590" s="468"/>
      <c r="H590" s="468"/>
      <c r="I590" s="468"/>
    </row>
    <row r="591" spans="1:9" x14ac:dyDescent="0.2">
      <c r="A591" s="468"/>
      <c r="B591" s="468"/>
      <c r="C591" s="468"/>
      <c r="D591" s="468"/>
      <c r="E591" s="468"/>
      <c r="F591" s="468"/>
      <c r="G591" s="468"/>
      <c r="H591" s="468"/>
      <c r="I591" s="468"/>
    </row>
    <row r="592" spans="1:9" x14ac:dyDescent="0.2">
      <c r="A592" s="468"/>
      <c r="B592" s="468"/>
      <c r="C592" s="468"/>
      <c r="D592" s="468"/>
      <c r="E592" s="468"/>
      <c r="F592" s="468"/>
      <c r="G592" s="468"/>
      <c r="H592" s="468"/>
      <c r="I592" s="468"/>
    </row>
    <row r="593" spans="1:9" x14ac:dyDescent="0.2">
      <c r="A593" s="468"/>
      <c r="B593" s="468"/>
      <c r="C593" s="468"/>
      <c r="D593" s="468"/>
      <c r="E593" s="468"/>
      <c r="F593" s="468"/>
      <c r="G593" s="468"/>
      <c r="H593" s="468"/>
      <c r="I593" s="468"/>
    </row>
    <row r="594" spans="1:9" x14ac:dyDescent="0.2">
      <c r="A594" s="468"/>
      <c r="B594" s="468"/>
      <c r="C594" s="468"/>
      <c r="D594" s="468"/>
      <c r="E594" s="468"/>
      <c r="F594" s="468"/>
      <c r="G594" s="468"/>
      <c r="H594" s="468"/>
      <c r="I594" s="468"/>
    </row>
    <row r="595" spans="1:9" x14ac:dyDescent="0.2">
      <c r="A595" s="468"/>
      <c r="B595" s="468"/>
      <c r="C595" s="468"/>
      <c r="D595" s="468"/>
      <c r="E595" s="468"/>
      <c r="F595" s="468"/>
      <c r="G595" s="468"/>
      <c r="H595" s="468"/>
      <c r="I595" s="468"/>
    </row>
    <row r="596" spans="1:9" x14ac:dyDescent="0.2">
      <c r="A596" s="468"/>
      <c r="B596" s="468"/>
      <c r="C596" s="468"/>
      <c r="D596" s="468"/>
      <c r="E596" s="468"/>
      <c r="F596" s="468"/>
      <c r="G596" s="468"/>
      <c r="H596" s="468"/>
      <c r="I596" s="468"/>
    </row>
    <row r="597" spans="1:9" x14ac:dyDescent="0.2">
      <c r="A597" s="468"/>
      <c r="B597" s="468"/>
      <c r="C597" s="468"/>
      <c r="D597" s="468"/>
      <c r="E597" s="468"/>
      <c r="F597" s="468"/>
      <c r="G597" s="468"/>
      <c r="H597" s="468"/>
      <c r="I597" s="468"/>
    </row>
    <row r="598" spans="1:9" x14ac:dyDescent="0.2">
      <c r="A598" s="468"/>
      <c r="B598" s="468"/>
      <c r="C598" s="468"/>
      <c r="D598" s="468"/>
      <c r="E598" s="468"/>
      <c r="F598" s="468"/>
      <c r="G598" s="468"/>
      <c r="H598" s="468"/>
      <c r="I598" s="468"/>
    </row>
    <row r="599" spans="1:9" x14ac:dyDescent="0.2">
      <c r="A599" s="468"/>
      <c r="B599" s="468"/>
      <c r="C599" s="468"/>
      <c r="D599" s="468"/>
      <c r="E599" s="468"/>
      <c r="F599" s="468"/>
      <c r="G599" s="468"/>
      <c r="H599" s="468"/>
      <c r="I599" s="468"/>
    </row>
    <row r="600" spans="1:9" x14ac:dyDescent="0.2">
      <c r="A600" s="468"/>
      <c r="B600" s="468"/>
      <c r="C600" s="468"/>
      <c r="D600" s="468"/>
      <c r="E600" s="468"/>
      <c r="F600" s="468"/>
      <c r="G600" s="468"/>
      <c r="H600" s="468"/>
      <c r="I600" s="468"/>
    </row>
    <row r="601" spans="1:9" x14ac:dyDescent="0.2">
      <c r="A601" s="468"/>
      <c r="B601" s="468"/>
      <c r="C601" s="468"/>
      <c r="D601" s="468"/>
      <c r="E601" s="468"/>
      <c r="F601" s="468"/>
      <c r="G601" s="468"/>
      <c r="H601" s="468"/>
      <c r="I601" s="468"/>
    </row>
    <row r="602" spans="1:9" x14ac:dyDescent="0.2">
      <c r="A602" s="468"/>
      <c r="B602" s="468"/>
      <c r="C602" s="468"/>
      <c r="D602" s="468"/>
      <c r="E602" s="468"/>
      <c r="F602" s="468"/>
      <c r="G602" s="468"/>
      <c r="H602" s="468"/>
      <c r="I602" s="468"/>
    </row>
    <row r="603" spans="1:9" x14ac:dyDescent="0.2">
      <c r="A603" s="468"/>
      <c r="B603" s="468"/>
      <c r="C603" s="468"/>
      <c r="D603" s="468"/>
      <c r="E603" s="468"/>
      <c r="F603" s="468"/>
      <c r="G603" s="468"/>
      <c r="H603" s="468"/>
      <c r="I603" s="468"/>
    </row>
    <row r="604" spans="1:9" x14ac:dyDescent="0.2">
      <c r="A604" s="468"/>
      <c r="B604" s="468"/>
      <c r="C604" s="468"/>
      <c r="D604" s="468"/>
      <c r="E604" s="468"/>
      <c r="F604" s="468"/>
      <c r="G604" s="468"/>
      <c r="H604" s="468"/>
      <c r="I604" s="468"/>
    </row>
    <row r="605" spans="1:9" x14ac:dyDescent="0.2">
      <c r="A605" s="468"/>
      <c r="B605" s="468"/>
      <c r="C605" s="468"/>
      <c r="D605" s="468"/>
      <c r="E605" s="468"/>
      <c r="F605" s="468"/>
      <c r="G605" s="468"/>
      <c r="H605" s="468"/>
      <c r="I605" s="468"/>
    </row>
    <row r="606" spans="1:9" x14ac:dyDescent="0.2">
      <c r="A606" s="468"/>
      <c r="B606" s="468"/>
      <c r="C606" s="468"/>
      <c r="D606" s="468"/>
      <c r="E606" s="468"/>
      <c r="F606" s="468"/>
      <c r="G606" s="468"/>
      <c r="H606" s="468"/>
      <c r="I606" s="468"/>
    </row>
    <row r="607" spans="1:9" x14ac:dyDescent="0.2">
      <c r="A607" s="468"/>
      <c r="B607" s="468"/>
      <c r="C607" s="468"/>
      <c r="D607" s="468"/>
      <c r="E607" s="468"/>
      <c r="F607" s="468"/>
      <c r="G607" s="468"/>
      <c r="H607" s="468"/>
      <c r="I607" s="468"/>
    </row>
    <row r="608" spans="1:9" x14ac:dyDescent="0.2">
      <c r="A608" s="468"/>
      <c r="B608" s="468"/>
      <c r="C608" s="468"/>
      <c r="D608" s="468"/>
      <c r="E608" s="468"/>
      <c r="F608" s="468"/>
      <c r="G608" s="468"/>
      <c r="H608" s="468"/>
      <c r="I608" s="468"/>
    </row>
    <row r="609" spans="1:9" x14ac:dyDescent="0.2">
      <c r="A609" s="468"/>
      <c r="B609" s="468"/>
      <c r="C609" s="468"/>
      <c r="D609" s="468"/>
      <c r="E609" s="468"/>
      <c r="F609" s="468"/>
      <c r="G609" s="468"/>
      <c r="H609" s="468"/>
      <c r="I609" s="468"/>
    </row>
    <row r="610" spans="1:9" x14ac:dyDescent="0.2">
      <c r="A610" s="468"/>
      <c r="B610" s="468"/>
      <c r="C610" s="468"/>
      <c r="D610" s="468"/>
      <c r="E610" s="468"/>
      <c r="F610" s="468"/>
      <c r="G610" s="468"/>
      <c r="H610" s="468"/>
      <c r="I610" s="468"/>
    </row>
    <row r="611" spans="1:9" x14ac:dyDescent="0.2">
      <c r="A611" s="468"/>
      <c r="B611" s="468"/>
      <c r="C611" s="468"/>
      <c r="D611" s="468"/>
      <c r="E611" s="468"/>
      <c r="F611" s="468"/>
      <c r="G611" s="468"/>
      <c r="H611" s="468"/>
      <c r="I611" s="468"/>
    </row>
    <row r="612" spans="1:9" x14ac:dyDescent="0.2">
      <c r="A612" s="468"/>
      <c r="B612" s="468"/>
      <c r="C612" s="468"/>
      <c r="D612" s="468"/>
      <c r="E612" s="468"/>
      <c r="F612" s="468"/>
      <c r="G612" s="468"/>
      <c r="H612" s="468"/>
      <c r="I612" s="468"/>
    </row>
    <row r="613" spans="1:9" x14ac:dyDescent="0.2">
      <c r="A613" s="468"/>
      <c r="B613" s="468"/>
      <c r="C613" s="468"/>
      <c r="D613" s="468"/>
      <c r="E613" s="468"/>
      <c r="F613" s="468"/>
      <c r="G613" s="468"/>
      <c r="H613" s="468"/>
      <c r="I613" s="468"/>
    </row>
    <row r="614" spans="1:9" x14ac:dyDescent="0.2">
      <c r="A614" s="468"/>
      <c r="B614" s="468"/>
      <c r="C614" s="468"/>
      <c r="D614" s="468"/>
      <c r="E614" s="468"/>
      <c r="F614" s="468"/>
      <c r="G614" s="468"/>
      <c r="H614" s="468"/>
      <c r="I614" s="468"/>
    </row>
    <row r="615" spans="1:9" x14ac:dyDescent="0.2">
      <c r="A615" s="468"/>
      <c r="B615" s="468"/>
      <c r="C615" s="468"/>
      <c r="D615" s="468"/>
      <c r="E615" s="468"/>
      <c r="F615" s="468"/>
      <c r="G615" s="468"/>
      <c r="H615" s="468"/>
      <c r="I615" s="468"/>
    </row>
    <row r="616" spans="1:9" x14ac:dyDescent="0.2">
      <c r="A616" s="468"/>
      <c r="B616" s="468"/>
      <c r="C616" s="468"/>
      <c r="D616" s="468"/>
      <c r="E616" s="468"/>
      <c r="F616" s="468"/>
      <c r="G616" s="468"/>
      <c r="H616" s="468"/>
      <c r="I616" s="468"/>
    </row>
    <row r="617" spans="1:9" x14ac:dyDescent="0.2">
      <c r="A617" s="468"/>
      <c r="B617" s="468"/>
      <c r="C617" s="468"/>
      <c r="D617" s="468"/>
      <c r="E617" s="468"/>
      <c r="F617" s="468"/>
      <c r="G617" s="468"/>
      <c r="H617" s="468"/>
      <c r="I617" s="468"/>
    </row>
    <row r="618" spans="1:9" x14ac:dyDescent="0.2">
      <c r="A618" s="468"/>
      <c r="B618" s="468"/>
      <c r="C618" s="468"/>
      <c r="D618" s="468"/>
      <c r="E618" s="468"/>
      <c r="F618" s="468"/>
      <c r="G618" s="468"/>
      <c r="H618" s="468"/>
      <c r="I618" s="468"/>
    </row>
    <row r="619" spans="1:9" x14ac:dyDescent="0.2">
      <c r="A619" s="468"/>
      <c r="B619" s="468"/>
      <c r="C619" s="468"/>
      <c r="D619" s="468"/>
      <c r="E619" s="468"/>
      <c r="F619" s="468"/>
      <c r="G619" s="468"/>
      <c r="H619" s="468"/>
      <c r="I619" s="468"/>
    </row>
    <row r="620" spans="1:9" x14ac:dyDescent="0.2">
      <c r="A620" s="468"/>
      <c r="B620" s="468"/>
      <c r="C620" s="468"/>
      <c r="D620" s="468"/>
      <c r="E620" s="468"/>
      <c r="F620" s="468"/>
      <c r="G620" s="468"/>
      <c r="H620" s="468"/>
      <c r="I620" s="468"/>
    </row>
    <row r="621" spans="1:9" x14ac:dyDescent="0.2">
      <c r="A621" s="468"/>
      <c r="B621" s="468"/>
      <c r="C621" s="468"/>
      <c r="D621" s="468"/>
      <c r="E621" s="468"/>
      <c r="F621" s="468"/>
      <c r="G621" s="468"/>
      <c r="H621" s="468"/>
      <c r="I621" s="468"/>
    </row>
    <row r="622" spans="1:9" x14ac:dyDescent="0.2">
      <c r="A622" s="468"/>
      <c r="B622" s="468"/>
      <c r="C622" s="468"/>
      <c r="D622" s="468"/>
      <c r="E622" s="468"/>
      <c r="F622" s="468"/>
      <c r="G622" s="468"/>
      <c r="H622" s="468"/>
      <c r="I622" s="468"/>
    </row>
    <row r="623" spans="1:9" x14ac:dyDescent="0.2">
      <c r="A623" s="468"/>
      <c r="B623" s="468"/>
      <c r="C623" s="468"/>
      <c r="D623" s="468"/>
      <c r="E623" s="468"/>
      <c r="F623" s="468"/>
      <c r="G623" s="468"/>
      <c r="H623" s="468"/>
      <c r="I623" s="468"/>
    </row>
    <row r="624" spans="1:9" x14ac:dyDescent="0.2">
      <c r="A624" s="468"/>
      <c r="B624" s="468"/>
      <c r="C624" s="468"/>
      <c r="D624" s="468"/>
      <c r="E624" s="468"/>
      <c r="F624" s="468"/>
      <c r="G624" s="468"/>
      <c r="H624" s="468"/>
      <c r="I624" s="468"/>
    </row>
    <row r="625" spans="1:9" x14ac:dyDescent="0.2">
      <c r="A625" s="468"/>
      <c r="B625" s="468"/>
      <c r="C625" s="468"/>
      <c r="D625" s="468"/>
      <c r="E625" s="468"/>
      <c r="F625" s="468"/>
      <c r="G625" s="468"/>
      <c r="H625" s="468"/>
      <c r="I625" s="468"/>
    </row>
    <row r="626" spans="1:9" x14ac:dyDescent="0.2">
      <c r="A626" s="468"/>
      <c r="B626" s="468"/>
      <c r="C626" s="468"/>
      <c r="D626" s="468"/>
      <c r="E626" s="468"/>
      <c r="F626" s="468"/>
      <c r="G626" s="468"/>
      <c r="H626" s="468"/>
      <c r="I626" s="468"/>
    </row>
    <row r="627" spans="1:9" x14ac:dyDescent="0.2">
      <c r="A627" s="468"/>
      <c r="B627" s="468"/>
      <c r="C627" s="468"/>
      <c r="D627" s="468"/>
      <c r="E627" s="468"/>
      <c r="F627" s="468"/>
      <c r="G627" s="468"/>
      <c r="H627" s="468"/>
      <c r="I627" s="468"/>
    </row>
    <row r="628" spans="1:9" x14ac:dyDescent="0.2">
      <c r="A628" s="468"/>
      <c r="B628" s="468"/>
      <c r="C628" s="468"/>
      <c r="D628" s="468"/>
      <c r="E628" s="468"/>
      <c r="F628" s="468"/>
      <c r="G628" s="468"/>
      <c r="H628" s="468"/>
      <c r="I628" s="468"/>
    </row>
    <row r="629" spans="1:9" x14ac:dyDescent="0.2">
      <c r="A629" s="468"/>
      <c r="B629" s="468"/>
      <c r="C629" s="468"/>
      <c r="D629" s="468"/>
      <c r="E629" s="468"/>
      <c r="F629" s="468"/>
      <c r="G629" s="468"/>
      <c r="H629" s="468"/>
      <c r="I629" s="468"/>
    </row>
    <row r="630" spans="1:9" x14ac:dyDescent="0.2">
      <c r="A630" s="468"/>
      <c r="B630" s="468"/>
      <c r="C630" s="468"/>
      <c r="D630" s="468"/>
      <c r="E630" s="468"/>
      <c r="F630" s="468"/>
      <c r="G630" s="468"/>
      <c r="H630" s="468"/>
      <c r="I630" s="468"/>
    </row>
    <row r="631" spans="1:9" x14ac:dyDescent="0.2">
      <c r="A631" s="468"/>
      <c r="B631" s="468"/>
      <c r="C631" s="468"/>
      <c r="D631" s="468"/>
      <c r="E631" s="468"/>
      <c r="F631" s="468"/>
      <c r="G631" s="468"/>
      <c r="H631" s="468"/>
      <c r="I631" s="468"/>
    </row>
    <row r="632" spans="1:9" x14ac:dyDescent="0.2">
      <c r="A632" s="468"/>
      <c r="B632" s="468"/>
      <c r="C632" s="468"/>
      <c r="D632" s="468"/>
      <c r="E632" s="468"/>
      <c r="F632" s="468"/>
      <c r="G632" s="468"/>
      <c r="H632" s="468"/>
      <c r="I632" s="468"/>
    </row>
    <row r="633" spans="1:9" x14ac:dyDescent="0.2">
      <c r="A633" s="468"/>
      <c r="B633" s="468"/>
      <c r="C633" s="468"/>
      <c r="D633" s="468"/>
      <c r="E633" s="468"/>
      <c r="F633" s="468"/>
      <c r="G633" s="468"/>
      <c r="H633" s="468"/>
      <c r="I633" s="468"/>
    </row>
    <row r="634" spans="1:9" x14ac:dyDescent="0.2">
      <c r="A634" s="468"/>
      <c r="B634" s="468"/>
      <c r="C634" s="468"/>
      <c r="D634" s="468"/>
      <c r="E634" s="468"/>
      <c r="F634" s="468"/>
      <c r="G634" s="468"/>
      <c r="H634" s="468"/>
      <c r="I634" s="468"/>
    </row>
    <row r="635" spans="1:9" x14ac:dyDescent="0.2">
      <c r="A635" s="468"/>
      <c r="B635" s="468"/>
      <c r="C635" s="468"/>
      <c r="D635" s="468"/>
      <c r="E635" s="468"/>
      <c r="F635" s="468"/>
      <c r="G635" s="468"/>
      <c r="H635" s="468"/>
      <c r="I635" s="468"/>
    </row>
    <row r="636" spans="1:9" x14ac:dyDescent="0.2">
      <c r="A636" s="468"/>
      <c r="B636" s="468"/>
      <c r="C636" s="468"/>
      <c r="D636" s="468"/>
      <c r="E636" s="468"/>
      <c r="F636" s="468"/>
      <c r="G636" s="468"/>
      <c r="H636" s="468"/>
      <c r="I636" s="468"/>
    </row>
    <row r="637" spans="1:9" x14ac:dyDescent="0.2">
      <c r="A637" s="468"/>
      <c r="B637" s="468"/>
      <c r="C637" s="468"/>
      <c r="D637" s="468"/>
      <c r="E637" s="468"/>
      <c r="F637" s="468"/>
      <c r="G637" s="468"/>
      <c r="H637" s="468"/>
      <c r="I637" s="468"/>
    </row>
    <row r="638" spans="1:9" x14ac:dyDescent="0.2">
      <c r="A638" s="468"/>
      <c r="B638" s="468"/>
      <c r="C638" s="468"/>
      <c r="D638" s="468"/>
      <c r="E638" s="468"/>
      <c r="F638" s="468"/>
      <c r="G638" s="468"/>
      <c r="H638" s="468"/>
      <c r="I638" s="468"/>
    </row>
    <row r="639" spans="1:9" x14ac:dyDescent="0.2">
      <c r="A639" s="468"/>
      <c r="B639" s="468"/>
      <c r="C639" s="468"/>
      <c r="D639" s="468"/>
      <c r="E639" s="468"/>
      <c r="F639" s="468"/>
      <c r="G639" s="468"/>
      <c r="H639" s="468"/>
      <c r="I639" s="468"/>
    </row>
    <row r="640" spans="1:9" x14ac:dyDescent="0.2">
      <c r="A640" s="468"/>
      <c r="B640" s="468"/>
      <c r="C640" s="468"/>
      <c r="D640" s="468"/>
      <c r="E640" s="468"/>
      <c r="F640" s="468"/>
      <c r="G640" s="468"/>
      <c r="H640" s="468"/>
      <c r="I640" s="468"/>
    </row>
    <row r="641" spans="1:9" x14ac:dyDescent="0.2">
      <c r="A641" s="468"/>
      <c r="B641" s="468"/>
      <c r="C641" s="468"/>
      <c r="D641" s="468"/>
      <c r="E641" s="468"/>
      <c r="F641" s="468"/>
      <c r="G641" s="468"/>
      <c r="H641" s="468"/>
      <c r="I641" s="468"/>
    </row>
    <row r="642" spans="1:9" x14ac:dyDescent="0.2">
      <c r="A642" s="468"/>
      <c r="B642" s="468"/>
      <c r="C642" s="468"/>
      <c r="D642" s="468"/>
      <c r="E642" s="468"/>
      <c r="F642" s="468"/>
      <c r="G642" s="468"/>
      <c r="H642" s="468"/>
      <c r="I642" s="468"/>
    </row>
    <row r="643" spans="1:9" x14ac:dyDescent="0.2">
      <c r="A643" s="468"/>
      <c r="B643" s="468"/>
      <c r="C643" s="468"/>
      <c r="D643" s="468"/>
      <c r="E643" s="468"/>
      <c r="F643" s="468"/>
      <c r="G643" s="468"/>
      <c r="H643" s="468"/>
      <c r="I643" s="468"/>
    </row>
    <row r="644" spans="1:9" x14ac:dyDescent="0.2">
      <c r="A644" s="468"/>
      <c r="B644" s="468"/>
      <c r="C644" s="468"/>
      <c r="D644" s="468"/>
      <c r="E644" s="468"/>
      <c r="F644" s="468"/>
      <c r="G644" s="468"/>
      <c r="H644" s="468"/>
      <c r="I644" s="468"/>
    </row>
    <row r="645" spans="1:9" x14ac:dyDescent="0.2">
      <c r="A645" s="468"/>
      <c r="B645" s="468"/>
      <c r="C645" s="468"/>
      <c r="D645" s="468"/>
      <c r="E645" s="468"/>
      <c r="F645" s="468"/>
      <c r="G645" s="468"/>
      <c r="H645" s="468"/>
      <c r="I645" s="468"/>
    </row>
    <row r="646" spans="1:9" x14ac:dyDescent="0.2">
      <c r="A646" s="468"/>
      <c r="B646" s="468"/>
      <c r="C646" s="468"/>
      <c r="D646" s="468"/>
      <c r="E646" s="468"/>
      <c r="F646" s="468"/>
      <c r="G646" s="468"/>
      <c r="H646" s="468"/>
      <c r="I646" s="468"/>
    </row>
    <row r="647" spans="1:9" x14ac:dyDescent="0.2">
      <c r="A647" s="468"/>
      <c r="B647" s="468"/>
      <c r="C647" s="468"/>
      <c r="D647" s="468"/>
      <c r="E647" s="468"/>
      <c r="F647" s="468"/>
      <c r="G647" s="468"/>
      <c r="H647" s="468"/>
      <c r="I647" s="468"/>
    </row>
    <row r="648" spans="1:9" x14ac:dyDescent="0.2">
      <c r="A648" s="468"/>
      <c r="B648" s="468"/>
      <c r="C648" s="468"/>
      <c r="D648" s="468"/>
      <c r="E648" s="468"/>
      <c r="F648" s="468"/>
      <c r="G648" s="468"/>
      <c r="H648" s="468"/>
      <c r="I648" s="468"/>
    </row>
    <row r="649" spans="1:9" x14ac:dyDescent="0.2">
      <c r="A649" s="468"/>
      <c r="B649" s="468"/>
      <c r="C649" s="468"/>
      <c r="D649" s="468"/>
      <c r="E649" s="468"/>
      <c r="F649" s="468"/>
      <c r="G649" s="468"/>
      <c r="H649" s="468"/>
      <c r="I649" s="468"/>
    </row>
    <row r="650" spans="1:9" x14ac:dyDescent="0.2">
      <c r="A650" s="468"/>
      <c r="B650" s="468"/>
      <c r="C650" s="468"/>
      <c r="D650" s="468"/>
      <c r="E650" s="468"/>
      <c r="F650" s="468"/>
      <c r="G650" s="468"/>
      <c r="H650" s="468"/>
      <c r="I650" s="468"/>
    </row>
    <row r="651" spans="1:9" x14ac:dyDescent="0.2">
      <c r="A651" s="468"/>
      <c r="B651" s="468"/>
      <c r="C651" s="468"/>
      <c r="D651" s="468"/>
      <c r="E651" s="468"/>
      <c r="F651" s="468"/>
      <c r="G651" s="468"/>
      <c r="H651" s="468"/>
      <c r="I651" s="468"/>
    </row>
    <row r="652" spans="1:9" x14ac:dyDescent="0.2">
      <c r="A652" s="468"/>
      <c r="B652" s="468"/>
      <c r="C652" s="468"/>
      <c r="D652" s="468"/>
      <c r="E652" s="468"/>
      <c r="F652" s="468"/>
      <c r="G652" s="468"/>
      <c r="H652" s="468"/>
      <c r="I652" s="468"/>
    </row>
    <row r="653" spans="1:9" x14ac:dyDescent="0.2">
      <c r="A653" s="468"/>
      <c r="B653" s="468"/>
      <c r="C653" s="468"/>
      <c r="D653" s="468"/>
      <c r="E653" s="468"/>
      <c r="F653" s="468"/>
      <c r="G653" s="468"/>
      <c r="H653" s="468"/>
      <c r="I653" s="468"/>
    </row>
    <row r="654" spans="1:9" x14ac:dyDescent="0.2">
      <c r="A654" s="468"/>
      <c r="B654" s="468"/>
      <c r="C654" s="468"/>
      <c r="D654" s="468"/>
      <c r="E654" s="468"/>
      <c r="F654" s="468"/>
      <c r="G654" s="468"/>
      <c r="H654" s="468"/>
      <c r="I654" s="468"/>
    </row>
    <row r="655" spans="1:9" x14ac:dyDescent="0.2">
      <c r="A655" s="468"/>
      <c r="B655" s="468"/>
      <c r="C655" s="468"/>
      <c r="D655" s="468"/>
      <c r="E655" s="468"/>
      <c r="F655" s="468"/>
      <c r="G655" s="468"/>
      <c r="H655" s="468"/>
      <c r="I655" s="468"/>
    </row>
    <row r="656" spans="1:9" x14ac:dyDescent="0.2">
      <c r="A656" s="468"/>
      <c r="B656" s="468"/>
      <c r="C656" s="468"/>
      <c r="D656" s="468"/>
      <c r="E656" s="468"/>
      <c r="F656" s="468"/>
      <c r="G656" s="468"/>
      <c r="H656" s="468"/>
      <c r="I656" s="468"/>
    </row>
    <row r="657" spans="1:9" x14ac:dyDescent="0.2">
      <c r="A657" s="468"/>
      <c r="B657" s="468"/>
      <c r="C657" s="468"/>
      <c r="D657" s="468"/>
      <c r="E657" s="468"/>
      <c r="F657" s="468"/>
      <c r="G657" s="468"/>
      <c r="H657" s="468"/>
      <c r="I657" s="468"/>
    </row>
    <row r="658" spans="1:9" x14ac:dyDescent="0.2">
      <c r="A658" s="468"/>
      <c r="B658" s="468"/>
      <c r="C658" s="468"/>
      <c r="D658" s="468"/>
      <c r="E658" s="468"/>
      <c r="F658" s="468"/>
      <c r="G658" s="468"/>
      <c r="H658" s="468"/>
      <c r="I658" s="468"/>
    </row>
    <row r="659" spans="1:9" x14ac:dyDescent="0.2">
      <c r="A659" s="468"/>
      <c r="B659" s="468"/>
      <c r="C659" s="468"/>
      <c r="D659" s="468"/>
      <c r="E659" s="468"/>
      <c r="F659" s="468"/>
      <c r="G659" s="468"/>
      <c r="H659" s="468"/>
      <c r="I659" s="468"/>
    </row>
    <row r="660" spans="1:9" x14ac:dyDescent="0.2">
      <c r="A660" s="468"/>
      <c r="B660" s="468"/>
      <c r="C660" s="468"/>
      <c r="D660" s="468"/>
      <c r="E660" s="468"/>
      <c r="F660" s="468"/>
      <c r="G660" s="468"/>
      <c r="H660" s="468"/>
      <c r="I660" s="468"/>
    </row>
    <row r="661" spans="1:9" x14ac:dyDescent="0.2">
      <c r="A661" s="468"/>
      <c r="B661" s="468"/>
      <c r="C661" s="468"/>
      <c r="D661" s="468"/>
      <c r="E661" s="468"/>
      <c r="F661" s="468"/>
      <c r="G661" s="468"/>
      <c r="H661" s="468"/>
      <c r="I661" s="468"/>
    </row>
    <row r="662" spans="1:9" x14ac:dyDescent="0.2">
      <c r="A662" s="468"/>
      <c r="B662" s="468"/>
      <c r="C662" s="468"/>
      <c r="D662" s="468"/>
      <c r="E662" s="468"/>
      <c r="F662" s="468"/>
      <c r="G662" s="468"/>
      <c r="H662" s="468"/>
      <c r="I662" s="468"/>
    </row>
    <row r="663" spans="1:9" x14ac:dyDescent="0.2">
      <c r="A663" s="468"/>
      <c r="B663" s="468"/>
      <c r="C663" s="468"/>
      <c r="D663" s="468"/>
      <c r="E663" s="468"/>
      <c r="F663" s="468"/>
      <c r="G663" s="468"/>
      <c r="H663" s="468"/>
      <c r="I663" s="468"/>
    </row>
    <row r="664" spans="1:9" x14ac:dyDescent="0.2">
      <c r="A664" s="468"/>
      <c r="B664" s="468"/>
      <c r="C664" s="468"/>
      <c r="D664" s="468"/>
      <c r="E664" s="468"/>
      <c r="F664" s="468"/>
      <c r="G664" s="468"/>
      <c r="H664" s="468"/>
      <c r="I664" s="468"/>
    </row>
    <row r="665" spans="1:9" x14ac:dyDescent="0.2">
      <c r="A665" s="468"/>
      <c r="B665" s="468"/>
      <c r="C665" s="468"/>
      <c r="D665" s="468"/>
      <c r="E665" s="468"/>
      <c r="F665" s="468"/>
      <c r="G665" s="468"/>
      <c r="H665" s="468"/>
      <c r="I665" s="468"/>
    </row>
    <row r="666" spans="1:9" x14ac:dyDescent="0.2">
      <c r="A666" s="468"/>
      <c r="B666" s="468"/>
      <c r="C666" s="468"/>
      <c r="D666" s="468"/>
      <c r="E666" s="468"/>
      <c r="F666" s="468"/>
      <c r="G666" s="468"/>
      <c r="H666" s="468"/>
      <c r="I666" s="468"/>
    </row>
    <row r="667" spans="1:9" x14ac:dyDescent="0.2">
      <c r="A667" s="468"/>
      <c r="B667" s="468"/>
      <c r="C667" s="468"/>
      <c r="D667" s="468"/>
      <c r="E667" s="468"/>
      <c r="F667" s="468"/>
      <c r="G667" s="468"/>
      <c r="H667" s="468"/>
      <c r="I667" s="468"/>
    </row>
    <row r="668" spans="1:9" x14ac:dyDescent="0.2">
      <c r="A668" s="468"/>
      <c r="B668" s="468"/>
      <c r="C668" s="468"/>
      <c r="D668" s="468"/>
      <c r="E668" s="468"/>
      <c r="F668" s="468"/>
      <c r="G668" s="468"/>
      <c r="H668" s="468"/>
      <c r="I668" s="468"/>
    </row>
    <row r="669" spans="1:9" x14ac:dyDescent="0.2">
      <c r="A669" s="468"/>
      <c r="B669" s="468"/>
      <c r="C669" s="468"/>
      <c r="D669" s="468"/>
      <c r="E669" s="468"/>
      <c r="F669" s="468"/>
      <c r="G669" s="468"/>
      <c r="H669" s="468"/>
      <c r="I669" s="468"/>
    </row>
    <row r="670" spans="1:9" x14ac:dyDescent="0.2">
      <c r="A670" s="468"/>
      <c r="B670" s="468"/>
      <c r="C670" s="468"/>
      <c r="D670" s="468"/>
      <c r="E670" s="468"/>
      <c r="F670" s="468"/>
      <c r="G670" s="468"/>
      <c r="H670" s="468"/>
      <c r="I670" s="468"/>
    </row>
    <row r="671" spans="1:9" x14ac:dyDescent="0.2">
      <c r="A671" s="468"/>
      <c r="B671" s="468"/>
      <c r="C671" s="468"/>
      <c r="D671" s="468"/>
      <c r="E671" s="468"/>
      <c r="F671" s="468"/>
      <c r="G671" s="468"/>
      <c r="H671" s="468"/>
      <c r="I671" s="468"/>
    </row>
    <row r="672" spans="1:9" x14ac:dyDescent="0.2">
      <c r="A672" s="468"/>
      <c r="B672" s="468"/>
      <c r="C672" s="468"/>
      <c r="D672" s="468"/>
      <c r="E672" s="468"/>
      <c r="F672" s="468"/>
      <c r="G672" s="468"/>
      <c r="H672" s="468"/>
      <c r="I672" s="468"/>
    </row>
    <row r="673" spans="1:9" x14ac:dyDescent="0.2">
      <c r="A673" s="468"/>
      <c r="B673" s="468"/>
      <c r="C673" s="468"/>
      <c r="D673" s="468"/>
      <c r="E673" s="468"/>
      <c r="F673" s="468"/>
      <c r="G673" s="468"/>
      <c r="H673" s="468"/>
      <c r="I673" s="468"/>
    </row>
    <row r="674" spans="1:9" x14ac:dyDescent="0.2">
      <c r="A674" s="468"/>
      <c r="B674" s="468"/>
      <c r="C674" s="468"/>
      <c r="D674" s="468"/>
      <c r="E674" s="468"/>
      <c r="F674" s="468"/>
      <c r="G674" s="468"/>
      <c r="H674" s="468"/>
      <c r="I674" s="468"/>
    </row>
    <row r="675" spans="1:9" x14ac:dyDescent="0.2">
      <c r="A675" s="468"/>
      <c r="B675" s="468"/>
      <c r="C675" s="468"/>
      <c r="D675" s="468"/>
      <c r="E675" s="468"/>
      <c r="F675" s="468"/>
      <c r="G675" s="468"/>
      <c r="H675" s="468"/>
      <c r="I675" s="468"/>
    </row>
    <row r="676" spans="1:9" x14ac:dyDescent="0.2">
      <c r="A676" s="468"/>
      <c r="B676" s="468"/>
      <c r="C676" s="468"/>
      <c r="D676" s="468"/>
      <c r="E676" s="468"/>
      <c r="F676" s="468"/>
      <c r="G676" s="468"/>
      <c r="H676" s="468"/>
      <c r="I676" s="468"/>
    </row>
    <row r="677" spans="1:9" x14ac:dyDescent="0.2">
      <c r="A677" s="468"/>
      <c r="B677" s="468"/>
      <c r="C677" s="468"/>
      <c r="D677" s="468"/>
      <c r="E677" s="468"/>
      <c r="F677" s="468"/>
      <c r="G677" s="468"/>
      <c r="H677" s="468"/>
      <c r="I677" s="468"/>
    </row>
    <row r="678" spans="1:9" x14ac:dyDescent="0.2">
      <c r="A678" s="468"/>
      <c r="B678" s="468"/>
      <c r="C678" s="468"/>
      <c r="D678" s="468"/>
      <c r="E678" s="468"/>
      <c r="F678" s="468"/>
      <c r="G678" s="468"/>
      <c r="H678" s="468"/>
      <c r="I678" s="468"/>
    </row>
    <row r="679" spans="1:9" x14ac:dyDescent="0.2">
      <c r="A679" s="468"/>
      <c r="B679" s="468"/>
      <c r="C679" s="468"/>
      <c r="D679" s="468"/>
      <c r="E679" s="468"/>
      <c r="F679" s="468"/>
      <c r="G679" s="468"/>
      <c r="H679" s="468"/>
      <c r="I679" s="468"/>
    </row>
    <row r="680" spans="1:9" x14ac:dyDescent="0.2">
      <c r="A680" s="468"/>
      <c r="B680" s="468"/>
      <c r="C680" s="468"/>
      <c r="D680" s="468"/>
      <c r="E680" s="468"/>
      <c r="F680" s="468"/>
      <c r="G680" s="468"/>
      <c r="H680" s="468"/>
      <c r="I680" s="468"/>
    </row>
    <row r="681" spans="1:9" x14ac:dyDescent="0.2">
      <c r="A681" s="468"/>
      <c r="B681" s="468"/>
      <c r="C681" s="468"/>
      <c r="D681" s="468"/>
      <c r="E681" s="468"/>
      <c r="F681" s="468"/>
      <c r="G681" s="468"/>
      <c r="H681" s="468"/>
      <c r="I681" s="468"/>
    </row>
    <row r="682" spans="1:9" x14ac:dyDescent="0.2">
      <c r="A682" s="468"/>
      <c r="B682" s="468"/>
      <c r="C682" s="468"/>
      <c r="D682" s="468"/>
      <c r="E682" s="468"/>
      <c r="F682" s="468"/>
      <c r="G682" s="468"/>
      <c r="H682" s="468"/>
      <c r="I682" s="468"/>
    </row>
    <row r="683" spans="1:9" x14ac:dyDescent="0.2">
      <c r="A683" s="468"/>
      <c r="B683" s="468"/>
      <c r="C683" s="468"/>
      <c r="D683" s="468"/>
      <c r="E683" s="468"/>
      <c r="F683" s="468"/>
      <c r="G683" s="468"/>
      <c r="H683" s="468"/>
      <c r="I683" s="468"/>
    </row>
    <row r="684" spans="1:9" x14ac:dyDescent="0.2">
      <c r="A684" s="468"/>
      <c r="B684" s="468"/>
      <c r="C684" s="468"/>
      <c r="D684" s="468"/>
      <c r="E684" s="468"/>
      <c r="F684" s="468"/>
      <c r="G684" s="468"/>
      <c r="H684" s="468"/>
      <c r="I684" s="468"/>
    </row>
    <row r="685" spans="1:9" x14ac:dyDescent="0.2">
      <c r="A685" s="468"/>
      <c r="B685" s="468"/>
      <c r="C685" s="468"/>
      <c r="D685" s="468"/>
      <c r="E685" s="468"/>
      <c r="F685" s="468"/>
      <c r="G685" s="468"/>
      <c r="H685" s="468"/>
      <c r="I685" s="468"/>
    </row>
    <row r="686" spans="1:9" x14ac:dyDescent="0.2">
      <c r="A686" s="468"/>
      <c r="B686" s="468"/>
      <c r="C686" s="468"/>
      <c r="D686" s="468"/>
      <c r="E686" s="468"/>
      <c r="F686" s="468"/>
      <c r="G686" s="468"/>
      <c r="H686" s="468"/>
      <c r="I686" s="468"/>
    </row>
    <row r="687" spans="1:9" x14ac:dyDescent="0.2">
      <c r="A687" s="468"/>
      <c r="B687" s="468"/>
      <c r="C687" s="468"/>
      <c r="D687" s="468"/>
      <c r="E687" s="468"/>
      <c r="F687" s="468"/>
      <c r="G687" s="468"/>
      <c r="H687" s="468"/>
      <c r="I687" s="468"/>
    </row>
    <row r="688" spans="1:9" x14ac:dyDescent="0.2">
      <c r="A688" s="468"/>
      <c r="B688" s="468"/>
      <c r="C688" s="468"/>
      <c r="D688" s="468"/>
      <c r="E688" s="468"/>
      <c r="F688" s="468"/>
      <c r="G688" s="468"/>
      <c r="H688" s="468"/>
      <c r="I688" s="468"/>
    </row>
    <row r="689" spans="1:9" x14ac:dyDescent="0.2">
      <c r="A689" s="468"/>
      <c r="B689" s="468"/>
      <c r="C689" s="468"/>
      <c r="D689" s="468"/>
      <c r="E689" s="468"/>
      <c r="F689" s="468"/>
      <c r="G689" s="468"/>
      <c r="H689" s="468"/>
      <c r="I689" s="468"/>
    </row>
    <row r="690" spans="1:9" x14ac:dyDescent="0.2">
      <c r="A690" s="468"/>
      <c r="B690" s="468"/>
      <c r="C690" s="468"/>
      <c r="D690" s="468"/>
      <c r="E690" s="468"/>
      <c r="F690" s="468"/>
      <c r="G690" s="468"/>
      <c r="H690" s="468"/>
      <c r="I690" s="468"/>
    </row>
    <row r="691" spans="1:9" x14ac:dyDescent="0.2">
      <c r="A691" s="468"/>
      <c r="B691" s="468"/>
      <c r="C691" s="468"/>
      <c r="D691" s="468"/>
      <c r="E691" s="468"/>
      <c r="F691" s="468"/>
      <c r="G691" s="468"/>
      <c r="H691" s="468"/>
      <c r="I691" s="468"/>
    </row>
    <row r="692" spans="1:9" x14ac:dyDescent="0.2">
      <c r="A692" s="468"/>
      <c r="B692" s="468"/>
      <c r="C692" s="468"/>
      <c r="D692" s="468"/>
      <c r="E692" s="468"/>
      <c r="F692" s="468"/>
      <c r="G692" s="468"/>
      <c r="H692" s="468"/>
      <c r="I692" s="468"/>
    </row>
    <row r="693" spans="1:9" x14ac:dyDescent="0.2">
      <c r="A693" s="468"/>
      <c r="B693" s="468"/>
      <c r="C693" s="468"/>
      <c r="D693" s="468"/>
      <c r="E693" s="468"/>
      <c r="F693" s="468"/>
      <c r="G693" s="468"/>
      <c r="H693" s="468"/>
      <c r="I693" s="468"/>
    </row>
    <row r="694" spans="1:9" x14ac:dyDescent="0.2">
      <c r="A694" s="468"/>
      <c r="B694" s="468"/>
      <c r="C694" s="468"/>
      <c r="D694" s="468"/>
      <c r="E694" s="468"/>
      <c r="F694" s="468"/>
      <c r="G694" s="468"/>
      <c r="H694" s="468"/>
      <c r="I694" s="468"/>
    </row>
    <row r="695" spans="1:9" x14ac:dyDescent="0.2">
      <c r="A695" s="468"/>
      <c r="B695" s="468"/>
      <c r="C695" s="468"/>
      <c r="D695" s="468"/>
      <c r="E695" s="468"/>
      <c r="F695" s="468"/>
      <c r="G695" s="468"/>
      <c r="H695" s="468"/>
      <c r="I695" s="468"/>
    </row>
    <row r="696" spans="1:9" x14ac:dyDescent="0.2">
      <c r="A696" s="468"/>
      <c r="B696" s="468"/>
      <c r="C696" s="468"/>
      <c r="D696" s="468"/>
      <c r="E696" s="468"/>
      <c r="F696" s="468"/>
      <c r="G696" s="468"/>
      <c r="H696" s="468"/>
      <c r="I696" s="468"/>
    </row>
    <row r="697" spans="1:9" x14ac:dyDescent="0.2">
      <c r="A697" s="468"/>
      <c r="B697" s="468"/>
      <c r="C697" s="468"/>
      <c r="D697" s="468"/>
      <c r="E697" s="468"/>
      <c r="F697" s="468"/>
      <c r="G697" s="468"/>
      <c r="H697" s="468"/>
      <c r="I697" s="468"/>
    </row>
    <row r="698" spans="1:9" x14ac:dyDescent="0.2">
      <c r="A698" s="468"/>
      <c r="B698" s="468"/>
      <c r="C698" s="468"/>
      <c r="D698" s="468"/>
      <c r="E698" s="468"/>
      <c r="F698" s="468"/>
      <c r="G698" s="468"/>
      <c r="H698" s="468"/>
      <c r="I698" s="468"/>
    </row>
    <row r="699" spans="1:9" x14ac:dyDescent="0.2">
      <c r="A699" s="468"/>
      <c r="B699" s="468"/>
      <c r="C699" s="468"/>
      <c r="D699" s="468"/>
      <c r="E699" s="468"/>
      <c r="F699" s="468"/>
      <c r="G699" s="468"/>
      <c r="H699" s="468"/>
      <c r="I699" s="468"/>
    </row>
    <row r="700" spans="1:9" x14ac:dyDescent="0.2">
      <c r="A700" s="468"/>
      <c r="B700" s="468"/>
      <c r="C700" s="468"/>
      <c r="D700" s="468"/>
      <c r="E700" s="468"/>
      <c r="F700" s="468"/>
      <c r="G700" s="468"/>
      <c r="H700" s="468"/>
      <c r="I700" s="468"/>
    </row>
    <row r="701" spans="1:9" x14ac:dyDescent="0.2">
      <c r="A701" s="468"/>
      <c r="B701" s="468"/>
      <c r="C701" s="468"/>
      <c r="D701" s="468"/>
      <c r="E701" s="468"/>
      <c r="F701" s="468"/>
      <c r="G701" s="468"/>
      <c r="H701" s="468"/>
      <c r="I701" s="468"/>
    </row>
    <row r="702" spans="1:9" x14ac:dyDescent="0.2">
      <c r="A702" s="468"/>
      <c r="B702" s="468"/>
      <c r="C702" s="468"/>
      <c r="D702" s="468"/>
      <c r="E702" s="468"/>
      <c r="F702" s="468"/>
      <c r="G702" s="468"/>
      <c r="H702" s="468"/>
      <c r="I702" s="468"/>
    </row>
    <row r="703" spans="1:9" x14ac:dyDescent="0.2">
      <c r="A703" s="468"/>
      <c r="B703" s="468"/>
      <c r="C703" s="468"/>
      <c r="D703" s="468"/>
      <c r="E703" s="468"/>
      <c r="F703" s="468"/>
      <c r="G703" s="468"/>
      <c r="H703" s="468"/>
      <c r="I703" s="468"/>
    </row>
    <row r="704" spans="1:9" x14ac:dyDescent="0.2">
      <c r="A704" s="468"/>
      <c r="B704" s="468"/>
      <c r="C704" s="468"/>
      <c r="D704" s="468"/>
      <c r="E704" s="468"/>
      <c r="F704" s="468"/>
      <c r="G704" s="468"/>
      <c r="H704" s="468"/>
      <c r="I704" s="468"/>
    </row>
    <row r="705" spans="1:9" x14ac:dyDescent="0.2">
      <c r="A705" s="468"/>
      <c r="B705" s="468"/>
      <c r="C705" s="468"/>
      <c r="D705" s="468"/>
      <c r="E705" s="468"/>
      <c r="F705" s="468"/>
      <c r="G705" s="468"/>
      <c r="H705" s="468"/>
      <c r="I705" s="468"/>
    </row>
    <row r="706" spans="1:9" x14ac:dyDescent="0.2">
      <c r="A706" s="468"/>
      <c r="B706" s="468"/>
      <c r="C706" s="468"/>
      <c r="D706" s="468"/>
      <c r="E706" s="468"/>
      <c r="F706" s="468"/>
      <c r="G706" s="468"/>
      <c r="H706" s="468"/>
      <c r="I706" s="468"/>
    </row>
    <row r="707" spans="1:9" x14ac:dyDescent="0.2">
      <c r="A707" s="468"/>
      <c r="B707" s="468"/>
      <c r="C707" s="468"/>
      <c r="D707" s="468"/>
      <c r="E707" s="468"/>
      <c r="F707" s="468"/>
      <c r="G707" s="468"/>
      <c r="H707" s="468"/>
      <c r="I707" s="468"/>
    </row>
    <row r="708" spans="1:9" x14ac:dyDescent="0.2">
      <c r="A708" s="468"/>
      <c r="B708" s="468"/>
      <c r="C708" s="468"/>
      <c r="D708" s="468"/>
      <c r="E708" s="468"/>
      <c r="F708" s="468"/>
      <c r="G708" s="468"/>
      <c r="H708" s="468"/>
      <c r="I708" s="468"/>
    </row>
    <row r="709" spans="1:9" x14ac:dyDescent="0.2">
      <c r="A709" s="468"/>
      <c r="B709" s="468"/>
      <c r="C709" s="468"/>
      <c r="D709" s="468"/>
      <c r="E709" s="468"/>
      <c r="F709" s="468"/>
      <c r="G709" s="468"/>
      <c r="H709" s="468"/>
      <c r="I709" s="468"/>
    </row>
    <row r="710" spans="1:9" x14ac:dyDescent="0.2">
      <c r="A710" s="468"/>
      <c r="B710" s="468"/>
      <c r="C710" s="468"/>
      <c r="D710" s="468"/>
      <c r="E710" s="468"/>
      <c r="F710" s="468"/>
      <c r="G710" s="468"/>
      <c r="H710" s="468"/>
      <c r="I710" s="468"/>
    </row>
    <row r="711" spans="1:9" x14ac:dyDescent="0.2">
      <c r="A711" s="468"/>
      <c r="B711" s="468"/>
      <c r="C711" s="468"/>
      <c r="D711" s="468"/>
      <c r="E711" s="468"/>
      <c r="F711" s="468"/>
      <c r="G711" s="468"/>
      <c r="H711" s="468"/>
      <c r="I711" s="468"/>
    </row>
    <row r="712" spans="1:9" x14ac:dyDescent="0.2">
      <c r="A712" s="468"/>
      <c r="B712" s="468"/>
      <c r="C712" s="468"/>
      <c r="D712" s="468"/>
      <c r="E712" s="468"/>
      <c r="F712" s="468"/>
      <c r="G712" s="468"/>
      <c r="H712" s="468"/>
      <c r="I712" s="468"/>
    </row>
    <row r="713" spans="1:9" x14ac:dyDescent="0.2">
      <c r="A713" s="468"/>
      <c r="B713" s="468"/>
      <c r="C713" s="468"/>
      <c r="D713" s="468"/>
      <c r="E713" s="468"/>
      <c r="F713" s="468"/>
      <c r="G713" s="468"/>
      <c r="H713" s="468"/>
      <c r="I713" s="468"/>
    </row>
    <row r="714" spans="1:9" x14ac:dyDescent="0.2">
      <c r="A714" s="468"/>
      <c r="B714" s="468"/>
      <c r="C714" s="468"/>
      <c r="D714" s="468"/>
      <c r="E714" s="468"/>
      <c r="F714" s="468"/>
      <c r="G714" s="468"/>
      <c r="H714" s="468"/>
      <c r="I714" s="468"/>
    </row>
    <row r="715" spans="1:9" x14ac:dyDescent="0.2">
      <c r="A715" s="468"/>
      <c r="B715" s="468"/>
      <c r="C715" s="468"/>
      <c r="D715" s="468"/>
      <c r="E715" s="468"/>
      <c r="F715" s="468"/>
      <c r="G715" s="468"/>
      <c r="H715" s="468"/>
      <c r="I715" s="468"/>
    </row>
    <row r="716" spans="1:9" x14ac:dyDescent="0.2">
      <c r="A716" s="468"/>
      <c r="B716" s="468"/>
      <c r="C716" s="468"/>
      <c r="D716" s="468"/>
      <c r="E716" s="468"/>
      <c r="F716" s="468"/>
      <c r="G716" s="468"/>
      <c r="H716" s="468"/>
      <c r="I716" s="468"/>
    </row>
    <row r="717" spans="1:9" x14ac:dyDescent="0.2">
      <c r="A717" s="468"/>
      <c r="B717" s="468"/>
      <c r="C717" s="468"/>
      <c r="D717" s="468"/>
      <c r="E717" s="468"/>
      <c r="F717" s="468"/>
      <c r="G717" s="468"/>
      <c r="H717" s="468"/>
      <c r="I717" s="468"/>
    </row>
    <row r="718" spans="1:9" x14ac:dyDescent="0.2">
      <c r="A718" s="468"/>
      <c r="B718" s="468"/>
      <c r="C718" s="468"/>
      <c r="D718" s="468"/>
      <c r="E718" s="468"/>
      <c r="F718" s="468"/>
      <c r="G718" s="468"/>
      <c r="H718" s="468"/>
      <c r="I718" s="468"/>
    </row>
    <row r="719" spans="1:9" x14ac:dyDescent="0.2">
      <c r="A719" s="468"/>
      <c r="B719" s="468"/>
      <c r="C719" s="468"/>
      <c r="D719" s="468"/>
      <c r="E719" s="468"/>
      <c r="F719" s="468"/>
      <c r="G719" s="468"/>
      <c r="H719" s="468"/>
      <c r="I719" s="468"/>
    </row>
    <row r="720" spans="1:9" x14ac:dyDescent="0.2">
      <c r="A720" s="468"/>
      <c r="B720" s="468"/>
      <c r="C720" s="468"/>
      <c r="D720" s="468"/>
      <c r="E720" s="468"/>
      <c r="F720" s="468"/>
      <c r="G720" s="468"/>
      <c r="H720" s="468"/>
      <c r="I720" s="468"/>
    </row>
    <row r="721" spans="1:9" x14ac:dyDescent="0.2">
      <c r="A721" s="468"/>
      <c r="B721" s="468"/>
      <c r="C721" s="468"/>
      <c r="D721" s="468"/>
      <c r="E721" s="468"/>
      <c r="F721" s="468"/>
      <c r="G721" s="468"/>
      <c r="H721" s="468"/>
      <c r="I721" s="468"/>
    </row>
    <row r="722" spans="1:9" x14ac:dyDescent="0.2">
      <c r="A722" s="468"/>
      <c r="B722" s="468"/>
      <c r="C722" s="468"/>
      <c r="D722" s="468"/>
      <c r="E722" s="468"/>
      <c r="F722" s="468"/>
      <c r="G722" s="468"/>
      <c r="H722" s="468"/>
      <c r="I722" s="468"/>
    </row>
    <row r="723" spans="1:9" x14ac:dyDescent="0.2">
      <c r="A723" s="468"/>
      <c r="B723" s="468"/>
      <c r="C723" s="468"/>
      <c r="D723" s="468"/>
      <c r="E723" s="468"/>
      <c r="F723" s="468"/>
      <c r="G723" s="468"/>
      <c r="H723" s="468"/>
      <c r="I723" s="468"/>
    </row>
    <row r="724" spans="1:9" x14ac:dyDescent="0.2">
      <c r="A724" s="468"/>
      <c r="B724" s="468"/>
      <c r="C724" s="468"/>
      <c r="D724" s="468"/>
      <c r="E724" s="468"/>
      <c r="F724" s="468"/>
      <c r="G724" s="468"/>
      <c r="H724" s="468"/>
      <c r="I724" s="468"/>
    </row>
    <row r="725" spans="1:9" x14ac:dyDescent="0.2">
      <c r="A725" s="468"/>
      <c r="B725" s="468"/>
      <c r="C725" s="468"/>
      <c r="D725" s="468"/>
      <c r="E725" s="468"/>
      <c r="F725" s="468"/>
      <c r="G725" s="468"/>
      <c r="H725" s="468"/>
      <c r="I725" s="468"/>
    </row>
    <row r="726" spans="1:9" x14ac:dyDescent="0.2">
      <c r="A726" s="468"/>
      <c r="B726" s="468"/>
      <c r="C726" s="468"/>
      <c r="D726" s="468"/>
      <c r="E726" s="468"/>
      <c r="F726" s="468"/>
      <c r="G726" s="468"/>
      <c r="H726" s="468"/>
      <c r="I726" s="468"/>
    </row>
    <row r="727" spans="1:9" x14ac:dyDescent="0.2">
      <c r="A727" s="468"/>
      <c r="B727" s="468"/>
      <c r="C727" s="468"/>
      <c r="D727" s="468"/>
      <c r="E727" s="468"/>
      <c r="F727" s="468"/>
      <c r="G727" s="468"/>
      <c r="H727" s="468"/>
      <c r="I727" s="468"/>
    </row>
    <row r="728" spans="1:9" x14ac:dyDescent="0.2">
      <c r="A728" s="468"/>
      <c r="B728" s="468"/>
      <c r="C728" s="468"/>
      <c r="D728" s="468"/>
      <c r="E728" s="468"/>
      <c r="F728" s="468"/>
      <c r="G728" s="468"/>
      <c r="H728" s="468"/>
      <c r="I728" s="468"/>
    </row>
    <row r="729" spans="1:9" x14ac:dyDescent="0.2">
      <c r="A729" s="468"/>
      <c r="B729" s="468"/>
      <c r="C729" s="468"/>
      <c r="D729" s="468"/>
      <c r="E729" s="468"/>
      <c r="F729" s="468"/>
      <c r="G729" s="468"/>
      <c r="H729" s="468"/>
      <c r="I729" s="468"/>
    </row>
    <row r="730" spans="1:9" x14ac:dyDescent="0.2">
      <c r="A730" s="468"/>
      <c r="B730" s="468"/>
      <c r="C730" s="468"/>
      <c r="D730" s="468"/>
      <c r="E730" s="468"/>
      <c r="F730" s="468"/>
      <c r="G730" s="468"/>
      <c r="H730" s="468"/>
      <c r="I730" s="468"/>
    </row>
    <row r="731" spans="1:9" x14ac:dyDescent="0.2">
      <c r="A731" s="468"/>
      <c r="B731" s="468"/>
      <c r="C731" s="468"/>
      <c r="D731" s="468"/>
      <c r="E731" s="468"/>
      <c r="F731" s="468"/>
      <c r="G731" s="468"/>
      <c r="H731" s="468"/>
      <c r="I731" s="468"/>
    </row>
    <row r="732" spans="1:9" x14ac:dyDescent="0.2">
      <c r="A732" s="468"/>
      <c r="B732" s="468"/>
      <c r="C732" s="468"/>
      <c r="D732" s="468"/>
      <c r="E732" s="468"/>
      <c r="F732" s="468"/>
      <c r="G732" s="468"/>
      <c r="H732" s="468"/>
      <c r="I732" s="468"/>
    </row>
    <row r="733" spans="1:9" x14ac:dyDescent="0.2">
      <c r="A733" s="468"/>
      <c r="B733" s="468"/>
      <c r="C733" s="468"/>
      <c r="D733" s="468"/>
      <c r="E733" s="468"/>
      <c r="F733" s="468"/>
      <c r="G733" s="468"/>
      <c r="H733" s="468"/>
      <c r="I733" s="468"/>
    </row>
    <row r="734" spans="1:9" x14ac:dyDescent="0.2">
      <c r="A734" s="468"/>
      <c r="B734" s="468"/>
      <c r="C734" s="468"/>
      <c r="D734" s="468"/>
      <c r="E734" s="468"/>
      <c r="F734" s="468"/>
      <c r="G734" s="468"/>
      <c r="H734" s="468"/>
      <c r="I734" s="468"/>
    </row>
    <row r="735" spans="1:9" x14ac:dyDescent="0.2">
      <c r="A735" s="468"/>
      <c r="B735" s="468"/>
      <c r="C735" s="468"/>
      <c r="D735" s="468"/>
      <c r="E735" s="468"/>
      <c r="F735" s="468"/>
      <c r="G735" s="468"/>
      <c r="H735" s="468"/>
      <c r="I735" s="468"/>
    </row>
    <row r="736" spans="1:9" x14ac:dyDescent="0.2">
      <c r="A736" s="468"/>
      <c r="B736" s="468"/>
      <c r="C736" s="468"/>
      <c r="D736" s="468"/>
      <c r="E736" s="468"/>
      <c r="F736" s="468"/>
      <c r="G736" s="468"/>
      <c r="H736" s="468"/>
      <c r="I736" s="468"/>
    </row>
    <row r="737" spans="1:9" x14ac:dyDescent="0.2">
      <c r="A737" s="468"/>
      <c r="B737" s="468"/>
      <c r="C737" s="468"/>
      <c r="D737" s="468"/>
      <c r="E737" s="468"/>
      <c r="F737" s="468"/>
      <c r="G737" s="468"/>
      <c r="H737" s="468"/>
      <c r="I737" s="468"/>
    </row>
    <row r="738" spans="1:9" x14ac:dyDescent="0.2">
      <c r="A738" s="468"/>
      <c r="B738" s="468"/>
      <c r="C738" s="468"/>
      <c r="D738" s="468"/>
      <c r="E738" s="468"/>
      <c r="F738" s="468"/>
      <c r="G738" s="468"/>
      <c r="H738" s="468"/>
      <c r="I738" s="468"/>
    </row>
    <row r="739" spans="1:9" x14ac:dyDescent="0.2">
      <c r="A739" s="468"/>
      <c r="B739" s="468"/>
      <c r="C739" s="468"/>
      <c r="D739" s="468"/>
      <c r="E739" s="468"/>
      <c r="F739" s="468"/>
      <c r="G739" s="468"/>
      <c r="H739" s="468"/>
      <c r="I739" s="468"/>
    </row>
    <row r="740" spans="1:9" x14ac:dyDescent="0.2">
      <c r="A740" s="468"/>
      <c r="B740" s="468"/>
      <c r="C740" s="468"/>
      <c r="D740" s="468"/>
      <c r="E740" s="468"/>
      <c r="F740" s="468"/>
      <c r="G740" s="468"/>
      <c r="H740" s="468"/>
      <c r="I740" s="468"/>
    </row>
    <row r="741" spans="1:9" x14ac:dyDescent="0.2">
      <c r="A741" s="468"/>
      <c r="B741" s="468"/>
      <c r="C741" s="468"/>
      <c r="D741" s="468"/>
      <c r="E741" s="468"/>
      <c r="F741" s="468"/>
      <c r="G741" s="468"/>
      <c r="H741" s="468"/>
      <c r="I741" s="468"/>
    </row>
    <row r="742" spans="1:9" x14ac:dyDescent="0.2">
      <c r="A742" s="468"/>
      <c r="B742" s="468"/>
      <c r="C742" s="468"/>
      <c r="D742" s="468"/>
      <c r="E742" s="468"/>
      <c r="F742" s="468"/>
      <c r="G742" s="468"/>
      <c r="H742" s="468"/>
      <c r="I742" s="468"/>
    </row>
    <row r="743" spans="1:9" x14ac:dyDescent="0.2">
      <c r="A743" s="468"/>
      <c r="B743" s="468"/>
      <c r="C743" s="468"/>
      <c r="D743" s="468"/>
      <c r="E743" s="468"/>
      <c r="F743" s="468"/>
      <c r="G743" s="468"/>
      <c r="H743" s="468"/>
      <c r="I743" s="468"/>
    </row>
    <row r="744" spans="1:9" x14ac:dyDescent="0.2">
      <c r="A744" s="468"/>
      <c r="B744" s="468"/>
      <c r="C744" s="468"/>
      <c r="D744" s="468"/>
      <c r="E744" s="468"/>
      <c r="F744" s="468"/>
      <c r="G744" s="468"/>
      <c r="H744" s="468"/>
      <c r="I744" s="468"/>
    </row>
    <row r="745" spans="1:9" x14ac:dyDescent="0.2">
      <c r="A745" s="468"/>
      <c r="B745" s="468"/>
      <c r="C745" s="468"/>
      <c r="D745" s="468"/>
      <c r="E745" s="468"/>
      <c r="F745" s="468"/>
      <c r="G745" s="468"/>
      <c r="H745" s="468"/>
      <c r="I745" s="468"/>
    </row>
    <row r="746" spans="1:9" x14ac:dyDescent="0.2">
      <c r="A746" s="468"/>
      <c r="B746" s="468"/>
      <c r="C746" s="468"/>
      <c r="D746" s="468"/>
      <c r="E746" s="468"/>
      <c r="F746" s="468"/>
      <c r="G746" s="468"/>
      <c r="H746" s="468"/>
      <c r="I746" s="468"/>
    </row>
    <row r="747" spans="1:9" x14ac:dyDescent="0.2">
      <c r="A747" s="468"/>
      <c r="B747" s="468"/>
      <c r="C747" s="468"/>
      <c r="D747" s="468"/>
      <c r="E747" s="468"/>
      <c r="F747" s="468"/>
      <c r="G747" s="468"/>
      <c r="H747" s="468"/>
      <c r="I747" s="468"/>
    </row>
    <row r="748" spans="1:9" x14ac:dyDescent="0.2">
      <c r="A748" s="468"/>
      <c r="B748" s="468"/>
      <c r="C748" s="468"/>
      <c r="D748" s="468"/>
      <c r="E748" s="468"/>
      <c r="F748" s="468"/>
      <c r="G748" s="468"/>
      <c r="H748" s="468"/>
      <c r="I748" s="468"/>
    </row>
    <row r="749" spans="1:9" x14ac:dyDescent="0.2">
      <c r="A749" s="468"/>
      <c r="B749" s="468"/>
      <c r="C749" s="468"/>
      <c r="D749" s="468"/>
      <c r="E749" s="468"/>
      <c r="F749" s="468"/>
      <c r="G749" s="468"/>
      <c r="H749" s="468"/>
      <c r="I749" s="468"/>
    </row>
    <row r="750" spans="1:9" x14ac:dyDescent="0.2">
      <c r="A750" s="468"/>
      <c r="B750" s="468"/>
      <c r="C750" s="468"/>
      <c r="D750" s="468"/>
      <c r="E750" s="468"/>
      <c r="F750" s="468"/>
      <c r="G750" s="468"/>
      <c r="H750" s="468"/>
      <c r="I750" s="468"/>
    </row>
    <row r="751" spans="1:9" x14ac:dyDescent="0.2">
      <c r="A751" s="468"/>
      <c r="B751" s="468"/>
      <c r="C751" s="468"/>
      <c r="D751" s="468"/>
      <c r="E751" s="468"/>
      <c r="F751" s="468"/>
      <c r="G751" s="468"/>
      <c r="H751" s="468"/>
      <c r="I751" s="468"/>
    </row>
    <row r="752" spans="1:9" x14ac:dyDescent="0.2">
      <c r="A752" s="468"/>
      <c r="B752" s="468"/>
      <c r="C752" s="468"/>
      <c r="D752" s="468"/>
      <c r="E752" s="468"/>
      <c r="F752" s="468"/>
      <c r="G752" s="468"/>
      <c r="H752" s="468"/>
      <c r="I752" s="468"/>
    </row>
    <row r="753" spans="1:9" x14ac:dyDescent="0.2">
      <c r="A753" s="468"/>
      <c r="B753" s="468"/>
      <c r="C753" s="468"/>
      <c r="D753" s="468"/>
      <c r="E753" s="468"/>
      <c r="F753" s="468"/>
      <c r="G753" s="468"/>
      <c r="H753" s="468"/>
      <c r="I753" s="468"/>
    </row>
    <row r="754" spans="1:9" x14ac:dyDescent="0.2">
      <c r="A754" s="468"/>
      <c r="B754" s="468"/>
      <c r="C754" s="468"/>
      <c r="D754" s="468"/>
      <c r="E754" s="468"/>
      <c r="F754" s="468"/>
      <c r="G754" s="468"/>
      <c r="H754" s="468"/>
      <c r="I754" s="468"/>
    </row>
    <row r="755" spans="1:9" x14ac:dyDescent="0.2">
      <c r="A755" s="468"/>
      <c r="B755" s="468"/>
      <c r="C755" s="468"/>
      <c r="D755" s="468"/>
      <c r="E755" s="468"/>
      <c r="F755" s="468"/>
      <c r="G755" s="468"/>
      <c r="H755" s="468"/>
      <c r="I755" s="468"/>
    </row>
    <row r="756" spans="1:9" x14ac:dyDescent="0.2">
      <c r="A756" s="468"/>
      <c r="B756" s="468"/>
      <c r="C756" s="468"/>
      <c r="D756" s="468"/>
      <c r="E756" s="468"/>
      <c r="F756" s="468"/>
      <c r="G756" s="468"/>
      <c r="H756" s="468"/>
      <c r="I756" s="468"/>
    </row>
    <row r="757" spans="1:9" x14ac:dyDescent="0.2">
      <c r="A757" s="468"/>
      <c r="B757" s="468"/>
      <c r="C757" s="468"/>
      <c r="D757" s="468"/>
      <c r="E757" s="468"/>
      <c r="F757" s="468"/>
      <c r="G757" s="468"/>
      <c r="H757" s="468"/>
      <c r="I757" s="468"/>
    </row>
    <row r="758" spans="1:9" x14ac:dyDescent="0.2">
      <c r="A758" s="468"/>
      <c r="B758" s="468"/>
      <c r="C758" s="468"/>
      <c r="D758" s="468"/>
      <c r="E758" s="468"/>
      <c r="F758" s="468"/>
      <c r="G758" s="468"/>
      <c r="H758" s="468"/>
      <c r="I758" s="468"/>
    </row>
    <row r="759" spans="1:9" x14ac:dyDescent="0.2">
      <c r="A759" s="468"/>
      <c r="B759" s="468"/>
      <c r="C759" s="468"/>
      <c r="D759" s="468"/>
      <c r="E759" s="468"/>
      <c r="F759" s="468"/>
      <c r="G759" s="468"/>
      <c r="H759" s="468"/>
      <c r="I759" s="468"/>
    </row>
    <row r="760" spans="1:9" x14ac:dyDescent="0.2">
      <c r="A760" s="468"/>
      <c r="B760" s="468"/>
      <c r="C760" s="468"/>
      <c r="D760" s="468"/>
      <c r="E760" s="468"/>
      <c r="F760" s="468"/>
      <c r="G760" s="468"/>
      <c r="H760" s="468"/>
      <c r="I760" s="468"/>
    </row>
    <row r="761" spans="1:9" x14ac:dyDescent="0.2">
      <c r="A761" s="468"/>
      <c r="B761" s="468"/>
      <c r="C761" s="468"/>
      <c r="D761" s="468"/>
      <c r="E761" s="468"/>
      <c r="F761" s="468"/>
      <c r="G761" s="468"/>
      <c r="H761" s="468"/>
      <c r="I761" s="468"/>
    </row>
    <row r="762" spans="1:9" x14ac:dyDescent="0.2">
      <c r="A762" s="468"/>
      <c r="B762" s="468"/>
      <c r="C762" s="468"/>
      <c r="D762" s="468"/>
      <c r="E762" s="468"/>
      <c r="F762" s="468"/>
      <c r="G762" s="468"/>
      <c r="H762" s="468"/>
      <c r="I762" s="468"/>
    </row>
    <row r="763" spans="1:9" x14ac:dyDescent="0.2">
      <c r="A763" s="468"/>
      <c r="B763" s="468"/>
      <c r="C763" s="468"/>
      <c r="D763" s="468"/>
      <c r="E763" s="468"/>
      <c r="F763" s="468"/>
      <c r="G763" s="468"/>
      <c r="H763" s="468"/>
      <c r="I763" s="468"/>
    </row>
    <row r="764" spans="1:9" x14ac:dyDescent="0.2">
      <c r="A764" s="468"/>
      <c r="B764" s="468"/>
      <c r="C764" s="468"/>
      <c r="D764" s="468"/>
      <c r="E764" s="468"/>
      <c r="F764" s="468"/>
      <c r="G764" s="468"/>
      <c r="H764" s="468"/>
      <c r="I764" s="468"/>
    </row>
    <row r="765" spans="1:9" x14ac:dyDescent="0.2">
      <c r="A765" s="468"/>
      <c r="B765" s="468"/>
      <c r="C765" s="468"/>
      <c r="D765" s="468"/>
      <c r="E765" s="468"/>
      <c r="F765" s="468"/>
      <c r="G765" s="468"/>
      <c r="H765" s="468"/>
      <c r="I765" s="468"/>
    </row>
    <row r="766" spans="1:9" x14ac:dyDescent="0.2">
      <c r="A766" s="468"/>
      <c r="B766" s="468"/>
      <c r="C766" s="468"/>
      <c r="D766" s="468"/>
      <c r="E766" s="468"/>
      <c r="F766" s="468"/>
      <c r="G766" s="468"/>
      <c r="H766" s="468"/>
      <c r="I766" s="468"/>
    </row>
    <row r="767" spans="1:9" x14ac:dyDescent="0.2">
      <c r="A767" s="468"/>
      <c r="B767" s="468"/>
      <c r="C767" s="468"/>
      <c r="D767" s="468"/>
      <c r="E767" s="468"/>
      <c r="F767" s="468"/>
      <c r="G767" s="468"/>
      <c r="H767" s="468"/>
      <c r="I767" s="468"/>
    </row>
    <row r="768" spans="1:9" x14ac:dyDescent="0.2">
      <c r="A768" s="468"/>
      <c r="B768" s="468"/>
      <c r="C768" s="468"/>
      <c r="D768" s="468"/>
      <c r="E768" s="468"/>
      <c r="F768" s="468"/>
      <c r="G768" s="468"/>
      <c r="H768" s="468"/>
      <c r="I768" s="468"/>
    </row>
    <row r="769" spans="1:9" x14ac:dyDescent="0.2">
      <c r="A769" s="468"/>
      <c r="B769" s="468"/>
      <c r="C769" s="468"/>
      <c r="D769" s="468"/>
      <c r="E769" s="468"/>
      <c r="F769" s="468"/>
      <c r="G769" s="468"/>
      <c r="H769" s="468"/>
      <c r="I769" s="468"/>
    </row>
    <row r="770" spans="1:9" x14ac:dyDescent="0.2">
      <c r="A770" s="468"/>
      <c r="B770" s="468"/>
      <c r="C770" s="468"/>
      <c r="D770" s="468"/>
      <c r="E770" s="468"/>
      <c r="F770" s="468"/>
      <c r="G770" s="468"/>
      <c r="H770" s="468"/>
      <c r="I770" s="468"/>
    </row>
    <row r="771" spans="1:9" x14ac:dyDescent="0.2">
      <c r="A771" s="468"/>
      <c r="B771" s="468"/>
      <c r="C771" s="468"/>
      <c r="D771" s="468"/>
      <c r="E771" s="468"/>
      <c r="F771" s="468"/>
      <c r="G771" s="468"/>
      <c r="H771" s="468"/>
      <c r="I771" s="468"/>
    </row>
    <row r="772" spans="1:9" x14ac:dyDescent="0.2">
      <c r="A772" s="468"/>
      <c r="B772" s="468"/>
      <c r="C772" s="468"/>
      <c r="D772" s="468"/>
      <c r="E772" s="468"/>
      <c r="F772" s="468"/>
      <c r="G772" s="468"/>
      <c r="H772" s="468"/>
      <c r="I772" s="468"/>
    </row>
    <row r="773" spans="1:9" x14ac:dyDescent="0.2">
      <c r="A773" s="468"/>
      <c r="B773" s="468"/>
      <c r="C773" s="468"/>
      <c r="D773" s="468"/>
      <c r="E773" s="468"/>
      <c r="F773" s="468"/>
      <c r="G773" s="468"/>
      <c r="H773" s="468"/>
      <c r="I773" s="468"/>
    </row>
    <row r="774" spans="1:9" x14ac:dyDescent="0.2">
      <c r="A774" s="468"/>
      <c r="B774" s="468"/>
      <c r="C774" s="468"/>
      <c r="D774" s="468"/>
      <c r="E774" s="468"/>
      <c r="F774" s="468"/>
      <c r="G774" s="468"/>
      <c r="H774" s="468"/>
      <c r="I774" s="468"/>
    </row>
    <row r="775" spans="1:9" x14ac:dyDescent="0.2">
      <c r="A775" s="468"/>
      <c r="B775" s="468"/>
      <c r="C775" s="468"/>
      <c r="D775" s="468"/>
      <c r="E775" s="468"/>
      <c r="F775" s="468"/>
      <c r="G775" s="468"/>
      <c r="H775" s="468"/>
      <c r="I775" s="468"/>
    </row>
    <row r="776" spans="1:9" x14ac:dyDescent="0.2">
      <c r="A776" s="468"/>
      <c r="B776" s="468"/>
      <c r="C776" s="468"/>
      <c r="D776" s="468"/>
      <c r="E776" s="468"/>
      <c r="F776" s="468"/>
      <c r="G776" s="468"/>
      <c r="H776" s="468"/>
      <c r="I776" s="468"/>
    </row>
    <row r="777" spans="1:9" x14ac:dyDescent="0.2">
      <c r="A777" s="468"/>
      <c r="B777" s="468"/>
      <c r="C777" s="468"/>
      <c r="D777" s="468"/>
      <c r="E777" s="468"/>
      <c r="F777" s="468"/>
      <c r="G777" s="468"/>
      <c r="H777" s="468"/>
      <c r="I777" s="468"/>
    </row>
    <row r="778" spans="1:9" x14ac:dyDescent="0.2">
      <c r="A778" s="468"/>
      <c r="B778" s="468"/>
      <c r="C778" s="468"/>
      <c r="D778" s="468"/>
      <c r="E778" s="468"/>
      <c r="F778" s="468"/>
      <c r="G778" s="468"/>
      <c r="H778" s="468"/>
      <c r="I778" s="468"/>
    </row>
    <row r="779" spans="1:9" x14ac:dyDescent="0.2">
      <c r="A779" s="468"/>
      <c r="B779" s="468"/>
      <c r="C779" s="468"/>
      <c r="D779" s="468"/>
      <c r="E779" s="468"/>
      <c r="F779" s="468"/>
      <c r="G779" s="468"/>
      <c r="H779" s="468"/>
      <c r="I779" s="468"/>
    </row>
    <row r="780" spans="1:9" x14ac:dyDescent="0.2">
      <c r="A780" s="468"/>
      <c r="B780" s="468"/>
      <c r="C780" s="468"/>
      <c r="D780" s="468"/>
      <c r="E780" s="468"/>
      <c r="F780" s="468"/>
      <c r="G780" s="468"/>
      <c r="H780" s="468"/>
      <c r="I780" s="468"/>
    </row>
    <row r="781" spans="1:9" x14ac:dyDescent="0.2">
      <c r="A781" s="468"/>
      <c r="B781" s="468"/>
      <c r="C781" s="468"/>
      <c r="D781" s="468"/>
      <c r="E781" s="468"/>
      <c r="F781" s="468"/>
      <c r="G781" s="468"/>
      <c r="H781" s="468"/>
      <c r="I781" s="468"/>
    </row>
    <row r="782" spans="1:9" x14ac:dyDescent="0.2">
      <c r="A782" s="468"/>
      <c r="B782" s="468"/>
      <c r="C782" s="468"/>
      <c r="D782" s="468"/>
      <c r="E782" s="468"/>
      <c r="F782" s="468"/>
      <c r="G782" s="468"/>
      <c r="H782" s="468"/>
      <c r="I782" s="468"/>
    </row>
    <row r="783" spans="1:9" x14ac:dyDescent="0.2">
      <c r="A783" s="468"/>
      <c r="B783" s="468"/>
      <c r="C783" s="468"/>
      <c r="D783" s="468"/>
      <c r="E783" s="468"/>
      <c r="F783" s="468"/>
      <c r="G783" s="468"/>
      <c r="H783" s="468"/>
      <c r="I783" s="468"/>
    </row>
    <row r="784" spans="1:9" x14ac:dyDescent="0.2">
      <c r="A784" s="468"/>
      <c r="B784" s="468"/>
      <c r="C784" s="468"/>
      <c r="D784" s="468"/>
      <c r="E784" s="468"/>
      <c r="F784" s="468"/>
      <c r="G784" s="468"/>
      <c r="H784" s="468"/>
      <c r="I784" s="468"/>
    </row>
    <row r="785" spans="1:9" x14ac:dyDescent="0.2">
      <c r="A785" s="468"/>
      <c r="B785" s="468"/>
      <c r="C785" s="468"/>
      <c r="D785" s="468"/>
      <c r="E785" s="468"/>
      <c r="F785" s="468"/>
      <c r="G785" s="468"/>
      <c r="H785" s="468"/>
      <c r="I785" s="468"/>
    </row>
    <row r="786" spans="1:9" x14ac:dyDescent="0.2">
      <c r="A786" s="468"/>
      <c r="B786" s="468"/>
      <c r="C786" s="468"/>
      <c r="D786" s="468"/>
      <c r="E786" s="468"/>
      <c r="F786" s="468"/>
      <c r="G786" s="468"/>
      <c r="H786" s="468"/>
      <c r="I786" s="468"/>
    </row>
    <row r="787" spans="1:9" x14ac:dyDescent="0.2">
      <c r="A787" s="468"/>
      <c r="B787" s="468"/>
      <c r="C787" s="468"/>
      <c r="D787" s="468"/>
      <c r="E787" s="468"/>
      <c r="F787" s="468"/>
      <c r="G787" s="468"/>
      <c r="H787" s="468"/>
      <c r="I787" s="468"/>
    </row>
    <row r="788" spans="1:9" x14ac:dyDescent="0.2">
      <c r="A788" s="468"/>
      <c r="B788" s="468"/>
      <c r="C788" s="468"/>
      <c r="D788" s="468"/>
      <c r="E788" s="468"/>
      <c r="F788" s="468"/>
      <c r="G788" s="468"/>
      <c r="H788" s="468"/>
      <c r="I788" s="468"/>
    </row>
    <row r="789" spans="1:9" x14ac:dyDescent="0.2">
      <c r="A789" s="468"/>
      <c r="B789" s="468"/>
      <c r="C789" s="468"/>
      <c r="D789" s="468"/>
      <c r="E789" s="468"/>
      <c r="F789" s="468"/>
      <c r="G789" s="468"/>
      <c r="H789" s="468"/>
      <c r="I789" s="468"/>
    </row>
    <row r="790" spans="1:9" x14ac:dyDescent="0.2">
      <c r="A790" s="468"/>
      <c r="B790" s="468"/>
      <c r="C790" s="468"/>
      <c r="D790" s="468"/>
      <c r="E790" s="468"/>
      <c r="F790" s="468"/>
      <c r="G790" s="468"/>
      <c r="H790" s="468"/>
      <c r="I790" s="468"/>
    </row>
    <row r="791" spans="1:9" x14ac:dyDescent="0.2">
      <c r="A791" s="468"/>
      <c r="B791" s="468"/>
      <c r="C791" s="468"/>
      <c r="D791" s="468"/>
      <c r="E791" s="468"/>
      <c r="F791" s="468"/>
      <c r="G791" s="468"/>
      <c r="H791" s="468"/>
      <c r="I791" s="468"/>
    </row>
    <row r="792" spans="1:9" x14ac:dyDescent="0.2">
      <c r="A792" s="468"/>
      <c r="B792" s="468"/>
      <c r="C792" s="468"/>
      <c r="D792" s="468"/>
      <c r="E792" s="468"/>
      <c r="F792" s="468"/>
      <c r="G792" s="468"/>
      <c r="H792" s="468"/>
      <c r="I792" s="468"/>
    </row>
    <row r="793" spans="1:9" x14ac:dyDescent="0.2">
      <c r="A793" s="468"/>
      <c r="B793" s="468"/>
      <c r="C793" s="468"/>
      <c r="D793" s="468"/>
      <c r="E793" s="468"/>
      <c r="F793" s="468"/>
      <c r="G793" s="468"/>
      <c r="H793" s="468"/>
      <c r="I793" s="468"/>
    </row>
    <row r="794" spans="1:9" x14ac:dyDescent="0.2">
      <c r="A794" s="468"/>
      <c r="B794" s="468"/>
      <c r="C794" s="468"/>
      <c r="D794" s="468"/>
      <c r="E794" s="468"/>
      <c r="F794" s="468"/>
      <c r="G794" s="468"/>
      <c r="H794" s="468"/>
      <c r="I794" s="468"/>
    </row>
    <row r="795" spans="1:9" x14ac:dyDescent="0.2">
      <c r="A795" s="468"/>
      <c r="B795" s="468"/>
      <c r="C795" s="468"/>
      <c r="D795" s="468"/>
      <c r="E795" s="468"/>
      <c r="F795" s="468"/>
      <c r="G795" s="468"/>
      <c r="H795" s="468"/>
      <c r="I795" s="468"/>
    </row>
    <row r="796" spans="1:9" x14ac:dyDescent="0.2">
      <c r="A796" s="468"/>
      <c r="B796" s="468"/>
      <c r="C796" s="468"/>
      <c r="D796" s="468"/>
      <c r="E796" s="468"/>
      <c r="F796" s="468"/>
      <c r="G796" s="468"/>
      <c r="H796" s="468"/>
      <c r="I796" s="468"/>
    </row>
    <row r="797" spans="1:9" x14ac:dyDescent="0.2">
      <c r="A797" s="468"/>
      <c r="B797" s="468"/>
      <c r="C797" s="468"/>
      <c r="D797" s="468"/>
      <c r="E797" s="468"/>
      <c r="F797" s="468"/>
      <c r="G797" s="468"/>
      <c r="H797" s="468"/>
      <c r="I797" s="468"/>
    </row>
    <row r="798" spans="1:9" x14ac:dyDescent="0.2">
      <c r="A798" s="468"/>
      <c r="B798" s="468"/>
      <c r="C798" s="468"/>
      <c r="D798" s="468"/>
      <c r="E798" s="468"/>
      <c r="F798" s="468"/>
      <c r="G798" s="468"/>
      <c r="H798" s="468"/>
      <c r="I798" s="468"/>
    </row>
    <row r="799" spans="1:9" x14ac:dyDescent="0.2">
      <c r="A799" s="468"/>
      <c r="B799" s="468"/>
      <c r="C799" s="468"/>
      <c r="D799" s="468"/>
      <c r="E799" s="468"/>
      <c r="F799" s="468"/>
      <c r="G799" s="468"/>
      <c r="H799" s="468"/>
      <c r="I799" s="468"/>
    </row>
    <row r="800" spans="1:9" x14ac:dyDescent="0.2">
      <c r="A800" s="468"/>
      <c r="B800" s="468"/>
      <c r="C800" s="468"/>
      <c r="D800" s="468"/>
      <c r="E800" s="468"/>
      <c r="F800" s="468"/>
      <c r="G800" s="468"/>
      <c r="H800" s="468"/>
      <c r="I800" s="468"/>
    </row>
    <row r="801" spans="1:9" x14ac:dyDescent="0.2">
      <c r="A801" s="468"/>
      <c r="B801" s="468"/>
      <c r="C801" s="468"/>
      <c r="D801" s="468"/>
      <c r="E801" s="468"/>
      <c r="F801" s="468"/>
      <c r="G801" s="468"/>
      <c r="H801" s="468"/>
      <c r="I801" s="468"/>
    </row>
    <row r="802" spans="1:9" x14ac:dyDescent="0.2">
      <c r="A802" s="468"/>
      <c r="B802" s="468"/>
      <c r="C802" s="468"/>
      <c r="D802" s="468"/>
      <c r="E802" s="468"/>
      <c r="F802" s="468"/>
      <c r="G802" s="468"/>
      <c r="H802" s="468"/>
      <c r="I802" s="468"/>
    </row>
    <row r="803" spans="1:9" x14ac:dyDescent="0.2">
      <c r="A803" s="468"/>
      <c r="B803" s="468"/>
      <c r="C803" s="468"/>
      <c r="D803" s="468"/>
      <c r="E803" s="468"/>
      <c r="F803" s="468"/>
      <c r="G803" s="468"/>
      <c r="H803" s="468"/>
      <c r="I803" s="468"/>
    </row>
    <row r="804" spans="1:9" x14ac:dyDescent="0.2">
      <c r="A804" s="468"/>
      <c r="B804" s="468"/>
      <c r="C804" s="468"/>
      <c r="D804" s="468"/>
      <c r="E804" s="468"/>
      <c r="F804" s="468"/>
      <c r="G804" s="468"/>
      <c r="H804" s="468"/>
      <c r="I804" s="468"/>
    </row>
    <row r="805" spans="1:9" x14ac:dyDescent="0.2">
      <c r="A805" s="468"/>
      <c r="B805" s="468"/>
      <c r="C805" s="468"/>
      <c r="D805" s="468"/>
      <c r="E805" s="468"/>
      <c r="F805" s="468"/>
      <c r="G805" s="468"/>
      <c r="H805" s="468"/>
      <c r="I805" s="468"/>
    </row>
    <row r="806" spans="1:9" x14ac:dyDescent="0.2">
      <c r="A806" s="468"/>
      <c r="B806" s="468"/>
      <c r="C806" s="468"/>
      <c r="D806" s="468"/>
      <c r="E806" s="468"/>
      <c r="F806" s="468"/>
      <c r="G806" s="468"/>
      <c r="H806" s="468"/>
      <c r="I806" s="468"/>
    </row>
    <row r="807" spans="1:9" x14ac:dyDescent="0.2">
      <c r="A807" s="468"/>
      <c r="B807" s="468"/>
      <c r="C807" s="468"/>
      <c r="D807" s="468"/>
      <c r="E807" s="468"/>
      <c r="F807" s="468"/>
      <c r="G807" s="468"/>
      <c r="H807" s="468"/>
      <c r="I807" s="468"/>
    </row>
    <row r="808" spans="1:9" x14ac:dyDescent="0.2">
      <c r="A808" s="468"/>
      <c r="B808" s="468"/>
      <c r="C808" s="468"/>
      <c r="D808" s="468"/>
      <c r="E808" s="468"/>
      <c r="F808" s="468"/>
      <c r="G808" s="468"/>
      <c r="H808" s="468"/>
      <c r="I808" s="468"/>
    </row>
    <row r="809" spans="1:9" x14ac:dyDescent="0.2">
      <c r="A809" s="468"/>
      <c r="B809" s="468"/>
      <c r="C809" s="468"/>
      <c r="D809" s="468"/>
      <c r="E809" s="468"/>
      <c r="F809" s="468"/>
      <c r="G809" s="468"/>
      <c r="H809" s="468"/>
      <c r="I809" s="468"/>
    </row>
    <row r="810" spans="1:9" x14ac:dyDescent="0.2">
      <c r="A810" s="468"/>
      <c r="B810" s="468"/>
      <c r="C810" s="468"/>
      <c r="D810" s="468"/>
      <c r="E810" s="468"/>
      <c r="F810" s="468"/>
      <c r="G810" s="468"/>
      <c r="H810" s="468"/>
      <c r="I810" s="468"/>
    </row>
    <row r="811" spans="1:9" x14ac:dyDescent="0.2">
      <c r="A811" s="468"/>
      <c r="B811" s="468"/>
      <c r="C811" s="468"/>
      <c r="D811" s="468"/>
      <c r="E811" s="468"/>
      <c r="F811" s="468"/>
      <c r="G811" s="468"/>
      <c r="H811" s="468"/>
      <c r="I811" s="468"/>
    </row>
    <row r="812" spans="1:9" x14ac:dyDescent="0.2">
      <c r="A812" s="468"/>
      <c r="B812" s="468"/>
      <c r="C812" s="468"/>
      <c r="D812" s="468"/>
      <c r="E812" s="468"/>
      <c r="F812" s="468"/>
      <c r="G812" s="468"/>
      <c r="H812" s="468"/>
      <c r="I812" s="468"/>
    </row>
    <row r="813" spans="1:9" x14ac:dyDescent="0.2">
      <c r="A813" s="468"/>
      <c r="B813" s="468"/>
      <c r="C813" s="468"/>
      <c r="D813" s="468"/>
      <c r="E813" s="468"/>
      <c r="F813" s="468"/>
      <c r="G813" s="468"/>
      <c r="H813" s="468"/>
      <c r="I813" s="468"/>
    </row>
    <row r="814" spans="1:9" x14ac:dyDescent="0.2">
      <c r="A814" s="468"/>
      <c r="B814" s="468"/>
      <c r="C814" s="468"/>
      <c r="D814" s="468"/>
      <c r="E814" s="468"/>
      <c r="F814" s="468"/>
      <c r="G814" s="468"/>
      <c r="H814" s="468"/>
      <c r="I814" s="468"/>
    </row>
    <row r="815" spans="1:9" x14ac:dyDescent="0.2">
      <c r="A815" s="468"/>
      <c r="B815" s="468"/>
      <c r="C815" s="468"/>
      <c r="D815" s="468"/>
      <c r="E815" s="468"/>
      <c r="F815" s="468"/>
      <c r="G815" s="468"/>
      <c r="H815" s="468"/>
      <c r="I815" s="468"/>
    </row>
    <row r="816" spans="1:9" x14ac:dyDescent="0.2">
      <c r="A816" s="468"/>
      <c r="B816" s="468"/>
      <c r="C816" s="468"/>
      <c r="D816" s="468"/>
      <c r="E816" s="468"/>
      <c r="F816" s="468"/>
      <c r="G816" s="468"/>
      <c r="H816" s="468"/>
      <c r="I816" s="468"/>
    </row>
    <row r="817" spans="1:9" x14ac:dyDescent="0.2">
      <c r="A817" s="468"/>
      <c r="B817" s="468"/>
      <c r="C817" s="468"/>
      <c r="D817" s="468"/>
      <c r="E817" s="468"/>
      <c r="F817" s="468"/>
      <c r="G817" s="468"/>
      <c r="H817" s="468"/>
      <c r="I817" s="468"/>
    </row>
    <row r="818" spans="1:9" x14ac:dyDescent="0.2">
      <c r="A818" s="468"/>
      <c r="B818" s="468"/>
      <c r="C818" s="468"/>
      <c r="D818" s="468"/>
      <c r="E818" s="468"/>
      <c r="F818" s="468"/>
      <c r="G818" s="468"/>
      <c r="H818" s="468"/>
      <c r="I818" s="468"/>
    </row>
    <row r="819" spans="1:9" x14ac:dyDescent="0.2">
      <c r="A819" s="468"/>
      <c r="B819" s="468"/>
      <c r="C819" s="468"/>
      <c r="D819" s="468"/>
      <c r="E819" s="468"/>
      <c r="F819" s="468"/>
      <c r="G819" s="468"/>
      <c r="H819" s="468"/>
      <c r="I819" s="468"/>
    </row>
    <row r="820" spans="1:9" x14ac:dyDescent="0.2">
      <c r="A820" s="468"/>
      <c r="B820" s="468"/>
      <c r="C820" s="468"/>
      <c r="D820" s="468"/>
      <c r="E820" s="468"/>
      <c r="F820" s="468"/>
      <c r="G820" s="468"/>
      <c r="H820" s="468"/>
      <c r="I820" s="468"/>
    </row>
    <row r="821" spans="1:9" x14ac:dyDescent="0.2">
      <c r="A821" s="468"/>
      <c r="B821" s="468"/>
      <c r="C821" s="468"/>
      <c r="D821" s="468"/>
      <c r="E821" s="468"/>
      <c r="F821" s="468"/>
      <c r="G821" s="468"/>
      <c r="H821" s="468"/>
      <c r="I821" s="468"/>
    </row>
    <row r="822" spans="1:9" x14ac:dyDescent="0.2">
      <c r="A822" s="468"/>
      <c r="B822" s="468"/>
      <c r="C822" s="468"/>
      <c r="D822" s="468"/>
      <c r="E822" s="468"/>
      <c r="F822" s="468"/>
      <c r="G822" s="468"/>
      <c r="H822" s="468"/>
      <c r="I822" s="468"/>
    </row>
    <row r="823" spans="1:9" x14ac:dyDescent="0.2">
      <c r="A823" s="468"/>
      <c r="B823" s="468"/>
      <c r="C823" s="468"/>
      <c r="D823" s="468"/>
      <c r="E823" s="468"/>
      <c r="F823" s="468"/>
      <c r="G823" s="468"/>
      <c r="H823" s="468"/>
      <c r="I823" s="468"/>
    </row>
    <row r="824" spans="1:9" x14ac:dyDescent="0.2">
      <c r="A824" s="468"/>
      <c r="B824" s="468"/>
      <c r="C824" s="468"/>
      <c r="D824" s="468"/>
      <c r="E824" s="468"/>
      <c r="F824" s="468"/>
      <c r="G824" s="468"/>
      <c r="H824" s="468"/>
      <c r="I824" s="468"/>
    </row>
    <row r="825" spans="1:9" x14ac:dyDescent="0.2">
      <c r="A825" s="468"/>
      <c r="B825" s="468"/>
      <c r="C825" s="468"/>
      <c r="D825" s="468"/>
      <c r="E825" s="468"/>
      <c r="F825" s="468"/>
      <c r="G825" s="468"/>
      <c r="H825" s="468"/>
      <c r="I825" s="468"/>
    </row>
    <row r="826" spans="1:9" x14ac:dyDescent="0.2">
      <c r="A826" s="468"/>
      <c r="B826" s="468"/>
      <c r="C826" s="468"/>
      <c r="D826" s="468"/>
      <c r="E826" s="468"/>
      <c r="F826" s="468"/>
      <c r="G826" s="468"/>
      <c r="H826" s="468"/>
      <c r="I826" s="468"/>
    </row>
    <row r="827" spans="1:9" x14ac:dyDescent="0.2">
      <c r="A827" s="468"/>
      <c r="B827" s="468"/>
      <c r="C827" s="468"/>
      <c r="D827" s="468"/>
      <c r="E827" s="468"/>
      <c r="F827" s="468"/>
      <c r="G827" s="468"/>
      <c r="H827" s="468"/>
      <c r="I827" s="468"/>
    </row>
    <row r="828" spans="1:9" x14ac:dyDescent="0.2">
      <c r="A828" s="468"/>
      <c r="B828" s="468"/>
      <c r="C828" s="468"/>
      <c r="D828" s="468"/>
      <c r="E828" s="468"/>
      <c r="F828" s="468"/>
      <c r="G828" s="468"/>
      <c r="H828" s="468"/>
      <c r="I828" s="468"/>
    </row>
    <row r="829" spans="1:9" x14ac:dyDescent="0.2">
      <c r="A829" s="468"/>
      <c r="B829" s="468"/>
      <c r="C829" s="468"/>
      <c r="D829" s="468"/>
      <c r="E829" s="468"/>
      <c r="F829" s="468"/>
      <c r="G829" s="468"/>
      <c r="H829" s="468"/>
      <c r="I829" s="468"/>
    </row>
    <row r="830" spans="1:9" x14ac:dyDescent="0.2">
      <c r="A830" s="468"/>
      <c r="B830" s="468"/>
      <c r="C830" s="468"/>
      <c r="D830" s="468"/>
      <c r="E830" s="468"/>
      <c r="F830" s="468"/>
      <c r="G830" s="468"/>
      <c r="H830" s="468"/>
      <c r="I830" s="468"/>
    </row>
    <row r="831" spans="1:9" x14ac:dyDescent="0.2">
      <c r="A831" s="468"/>
      <c r="B831" s="468"/>
      <c r="C831" s="468"/>
      <c r="D831" s="468"/>
      <c r="E831" s="468"/>
      <c r="F831" s="468"/>
      <c r="G831" s="468"/>
      <c r="H831" s="468"/>
      <c r="I831" s="468"/>
    </row>
    <row r="832" spans="1:9" x14ac:dyDescent="0.2">
      <c r="A832" s="468"/>
      <c r="B832" s="468"/>
      <c r="C832" s="468"/>
      <c r="D832" s="468"/>
      <c r="E832" s="468"/>
      <c r="F832" s="468"/>
      <c r="G832" s="468"/>
      <c r="H832" s="468"/>
      <c r="I832" s="468"/>
    </row>
    <row r="833" spans="1:9" x14ac:dyDescent="0.2">
      <c r="A833" s="468"/>
      <c r="B833" s="468"/>
      <c r="C833" s="468"/>
      <c r="D833" s="468"/>
      <c r="E833" s="468"/>
      <c r="F833" s="468"/>
      <c r="G833" s="468"/>
      <c r="H833" s="468"/>
      <c r="I833" s="468"/>
    </row>
    <row r="834" spans="1:9" x14ac:dyDescent="0.2">
      <c r="A834" s="468"/>
      <c r="B834" s="468"/>
      <c r="C834" s="468"/>
      <c r="D834" s="468"/>
      <c r="E834" s="468"/>
      <c r="F834" s="468"/>
      <c r="G834" s="468"/>
      <c r="H834" s="468"/>
      <c r="I834" s="468"/>
    </row>
    <row r="835" spans="1:9" x14ac:dyDescent="0.2">
      <c r="A835" s="468"/>
      <c r="B835" s="468"/>
      <c r="C835" s="468"/>
      <c r="D835" s="468"/>
      <c r="E835" s="468"/>
      <c r="F835" s="468"/>
      <c r="G835" s="468"/>
      <c r="H835" s="468"/>
      <c r="I835" s="468"/>
    </row>
    <row r="836" spans="1:9" x14ac:dyDescent="0.2">
      <c r="A836" s="468"/>
      <c r="B836" s="468"/>
      <c r="C836" s="468"/>
      <c r="D836" s="468"/>
      <c r="E836" s="468"/>
      <c r="F836" s="468"/>
      <c r="G836" s="468"/>
      <c r="H836" s="468"/>
      <c r="I836" s="468"/>
    </row>
    <row r="837" spans="1:9" x14ac:dyDescent="0.2">
      <c r="A837" s="468"/>
      <c r="B837" s="468"/>
      <c r="C837" s="468"/>
      <c r="D837" s="468"/>
      <c r="E837" s="468"/>
      <c r="F837" s="468"/>
      <c r="G837" s="468"/>
      <c r="H837" s="468"/>
      <c r="I837" s="468"/>
    </row>
    <row r="838" spans="1:9" x14ac:dyDescent="0.2">
      <c r="A838" s="468"/>
      <c r="B838" s="468"/>
      <c r="C838" s="468"/>
      <c r="D838" s="468"/>
      <c r="E838" s="468"/>
      <c r="F838" s="468"/>
      <c r="G838" s="468"/>
      <c r="H838" s="468"/>
      <c r="I838" s="468"/>
    </row>
    <row r="839" spans="1:9" x14ac:dyDescent="0.2">
      <c r="A839" s="468"/>
      <c r="B839" s="468"/>
      <c r="C839" s="468"/>
      <c r="D839" s="468"/>
      <c r="E839" s="468"/>
      <c r="F839" s="468"/>
      <c r="G839" s="468"/>
      <c r="H839" s="468"/>
      <c r="I839" s="468"/>
    </row>
    <row r="840" spans="1:9" x14ac:dyDescent="0.2">
      <c r="A840" s="468"/>
      <c r="B840" s="468"/>
      <c r="C840" s="468"/>
      <c r="D840" s="468"/>
      <c r="E840" s="468"/>
      <c r="F840" s="468"/>
      <c r="G840" s="468"/>
      <c r="H840" s="468"/>
      <c r="I840" s="468"/>
    </row>
    <row r="841" spans="1:9" x14ac:dyDescent="0.2">
      <c r="A841" s="468"/>
      <c r="B841" s="468"/>
      <c r="C841" s="468"/>
      <c r="D841" s="468"/>
      <c r="E841" s="468"/>
      <c r="F841" s="468"/>
      <c r="G841" s="468"/>
      <c r="H841" s="468"/>
      <c r="I841" s="468"/>
    </row>
    <row r="842" spans="1:9" x14ac:dyDescent="0.2">
      <c r="A842" s="468"/>
      <c r="B842" s="468"/>
      <c r="C842" s="468"/>
      <c r="D842" s="468"/>
      <c r="E842" s="468"/>
      <c r="F842" s="468"/>
      <c r="G842" s="468"/>
      <c r="H842" s="468"/>
      <c r="I842" s="468"/>
    </row>
    <row r="843" spans="1:9" x14ac:dyDescent="0.2">
      <c r="A843" s="468"/>
      <c r="B843" s="468"/>
      <c r="C843" s="468"/>
      <c r="D843" s="468"/>
      <c r="E843" s="468"/>
      <c r="F843" s="468"/>
      <c r="G843" s="468"/>
      <c r="H843" s="468"/>
      <c r="I843" s="468"/>
    </row>
    <row r="844" spans="1:9" x14ac:dyDescent="0.2">
      <c r="A844" s="468"/>
      <c r="B844" s="468"/>
      <c r="C844" s="468"/>
      <c r="D844" s="468"/>
      <c r="E844" s="468"/>
      <c r="F844" s="468"/>
      <c r="G844" s="468"/>
      <c r="H844" s="468"/>
      <c r="I844" s="468"/>
    </row>
    <row r="845" spans="1:9" x14ac:dyDescent="0.2">
      <c r="A845" s="468"/>
      <c r="B845" s="468"/>
      <c r="C845" s="468"/>
      <c r="D845" s="468"/>
      <c r="E845" s="468"/>
      <c r="F845" s="468"/>
      <c r="G845" s="468"/>
      <c r="H845" s="468"/>
      <c r="I845" s="468"/>
    </row>
    <row r="846" spans="1:9" x14ac:dyDescent="0.2">
      <c r="A846" s="468"/>
      <c r="B846" s="468"/>
      <c r="C846" s="468"/>
      <c r="D846" s="468"/>
      <c r="E846" s="468"/>
      <c r="F846" s="468"/>
      <c r="G846" s="468"/>
      <c r="H846" s="468"/>
      <c r="I846" s="468"/>
    </row>
    <row r="847" spans="1:9" x14ac:dyDescent="0.2">
      <c r="A847" s="468"/>
      <c r="B847" s="468"/>
      <c r="C847" s="468"/>
      <c r="D847" s="468"/>
      <c r="E847" s="468"/>
      <c r="F847" s="468"/>
      <c r="G847" s="468"/>
      <c r="H847" s="468"/>
      <c r="I847" s="468"/>
    </row>
    <row r="848" spans="1:9" x14ac:dyDescent="0.2">
      <c r="A848" s="468"/>
      <c r="B848" s="468"/>
      <c r="C848" s="468"/>
      <c r="D848" s="468"/>
      <c r="E848" s="468"/>
      <c r="F848" s="468"/>
      <c r="G848" s="468"/>
      <c r="H848" s="468"/>
      <c r="I848" s="468"/>
    </row>
    <row r="849" spans="1:9" x14ac:dyDescent="0.2">
      <c r="A849" s="468"/>
      <c r="B849" s="468"/>
      <c r="C849" s="468"/>
      <c r="D849" s="468"/>
      <c r="E849" s="468"/>
      <c r="F849" s="468"/>
      <c r="G849" s="468"/>
      <c r="H849" s="468"/>
      <c r="I849" s="468"/>
    </row>
    <row r="850" spans="1:9" x14ac:dyDescent="0.2">
      <c r="A850" s="468"/>
      <c r="B850" s="468"/>
      <c r="C850" s="468"/>
      <c r="D850" s="468"/>
      <c r="E850" s="468"/>
      <c r="F850" s="468"/>
      <c r="G850" s="468"/>
      <c r="H850" s="468"/>
      <c r="I850" s="468"/>
    </row>
    <row r="851" spans="1:9" x14ac:dyDescent="0.2">
      <c r="A851" s="468"/>
      <c r="B851" s="468"/>
      <c r="C851" s="468"/>
      <c r="D851" s="468"/>
      <c r="E851" s="468"/>
      <c r="F851" s="468"/>
      <c r="G851" s="468"/>
      <c r="H851" s="468"/>
      <c r="I851" s="468"/>
    </row>
    <row r="852" spans="1:9" x14ac:dyDescent="0.2">
      <c r="A852" s="468"/>
      <c r="B852" s="468"/>
      <c r="C852" s="468"/>
      <c r="D852" s="468"/>
      <c r="E852" s="468"/>
      <c r="F852" s="468"/>
      <c r="G852" s="468"/>
      <c r="H852" s="468"/>
      <c r="I852" s="468"/>
    </row>
    <row r="853" spans="1:9" x14ac:dyDescent="0.2">
      <c r="A853" s="468"/>
      <c r="B853" s="468"/>
      <c r="C853" s="468"/>
      <c r="D853" s="468"/>
      <c r="E853" s="468"/>
      <c r="F853" s="468"/>
      <c r="G853" s="468"/>
      <c r="H853" s="468"/>
      <c r="I853" s="468"/>
    </row>
    <row r="854" spans="1:9" x14ac:dyDescent="0.2">
      <c r="A854" s="468"/>
      <c r="B854" s="468"/>
      <c r="C854" s="468"/>
      <c r="D854" s="468"/>
      <c r="E854" s="468"/>
      <c r="F854" s="468"/>
      <c r="G854" s="468"/>
      <c r="H854" s="468"/>
      <c r="I854" s="468"/>
    </row>
    <row r="855" spans="1:9" x14ac:dyDescent="0.2">
      <c r="A855" s="468"/>
      <c r="B855" s="468"/>
      <c r="C855" s="468"/>
      <c r="D855" s="468"/>
      <c r="E855" s="468"/>
      <c r="F855" s="468"/>
      <c r="G855" s="468"/>
      <c r="H855" s="468"/>
      <c r="I855" s="468"/>
    </row>
    <row r="856" spans="1:9" x14ac:dyDescent="0.2">
      <c r="A856" s="468"/>
      <c r="B856" s="468"/>
      <c r="C856" s="468"/>
      <c r="D856" s="468"/>
      <c r="E856" s="468"/>
      <c r="F856" s="468"/>
      <c r="G856" s="468"/>
      <c r="H856" s="468"/>
      <c r="I856" s="468"/>
    </row>
    <row r="857" spans="1:9" x14ac:dyDescent="0.2">
      <c r="A857" s="468"/>
      <c r="B857" s="468"/>
      <c r="C857" s="468"/>
      <c r="D857" s="468"/>
      <c r="E857" s="468"/>
      <c r="F857" s="468"/>
      <c r="G857" s="468"/>
      <c r="H857" s="468"/>
      <c r="I857" s="468"/>
    </row>
    <row r="858" spans="1:9" x14ac:dyDescent="0.2">
      <c r="A858" s="468"/>
      <c r="B858" s="468"/>
      <c r="C858" s="468"/>
      <c r="D858" s="468"/>
      <c r="E858" s="468"/>
      <c r="F858" s="468"/>
      <c r="G858" s="468"/>
      <c r="H858" s="468"/>
      <c r="I858" s="468"/>
    </row>
    <row r="859" spans="1:9" x14ac:dyDescent="0.2">
      <c r="A859" s="468"/>
      <c r="B859" s="468"/>
      <c r="C859" s="468"/>
      <c r="D859" s="468"/>
      <c r="E859" s="468"/>
      <c r="F859" s="468"/>
      <c r="G859" s="468"/>
      <c r="H859" s="468"/>
      <c r="I859" s="468"/>
    </row>
    <row r="860" spans="1:9" x14ac:dyDescent="0.2">
      <c r="A860" s="468"/>
      <c r="B860" s="468"/>
      <c r="C860" s="468"/>
      <c r="D860" s="468"/>
      <c r="E860" s="468"/>
      <c r="F860" s="468"/>
      <c r="G860" s="468"/>
      <c r="H860" s="468"/>
      <c r="I860" s="468"/>
    </row>
    <row r="861" spans="1:9" x14ac:dyDescent="0.2">
      <c r="A861" s="468"/>
      <c r="B861" s="468"/>
      <c r="C861" s="468"/>
      <c r="D861" s="468"/>
      <c r="E861" s="468"/>
      <c r="F861" s="468"/>
      <c r="G861" s="468"/>
      <c r="H861" s="468"/>
      <c r="I861" s="468"/>
    </row>
    <row r="862" spans="1:9" x14ac:dyDescent="0.2">
      <c r="A862" s="468"/>
      <c r="B862" s="468"/>
      <c r="C862" s="468"/>
      <c r="D862" s="468"/>
      <c r="E862" s="468"/>
      <c r="F862" s="468"/>
      <c r="G862" s="468"/>
      <c r="H862" s="468"/>
      <c r="I862" s="468"/>
    </row>
    <row r="863" spans="1:9" x14ac:dyDescent="0.2">
      <c r="A863" s="468"/>
      <c r="B863" s="468"/>
      <c r="C863" s="468"/>
      <c r="D863" s="468"/>
      <c r="E863" s="468"/>
      <c r="F863" s="468"/>
      <c r="G863" s="468"/>
      <c r="H863" s="468"/>
      <c r="I863" s="468"/>
    </row>
    <row r="864" spans="1:9" x14ac:dyDescent="0.2">
      <c r="A864" s="468"/>
      <c r="B864" s="468"/>
      <c r="C864" s="468"/>
      <c r="D864" s="468"/>
      <c r="E864" s="468"/>
      <c r="F864" s="468"/>
      <c r="G864" s="468"/>
      <c r="H864" s="468"/>
      <c r="I864" s="468"/>
    </row>
    <row r="865" spans="1:9" x14ac:dyDescent="0.2">
      <c r="A865" s="468"/>
      <c r="B865" s="468"/>
      <c r="C865" s="468"/>
      <c r="D865" s="468"/>
      <c r="E865" s="468"/>
      <c r="F865" s="468"/>
      <c r="G865" s="468"/>
      <c r="H865" s="468"/>
      <c r="I865" s="468"/>
    </row>
    <row r="866" spans="1:9" x14ac:dyDescent="0.2">
      <c r="A866" s="468"/>
      <c r="B866" s="468"/>
      <c r="C866" s="468"/>
      <c r="D866" s="468"/>
      <c r="E866" s="468"/>
      <c r="F866" s="468"/>
      <c r="G866" s="468"/>
      <c r="H866" s="468"/>
      <c r="I866" s="468"/>
    </row>
    <row r="867" spans="1:9" x14ac:dyDescent="0.2">
      <c r="A867" s="468"/>
      <c r="B867" s="468"/>
      <c r="C867" s="468"/>
      <c r="D867" s="468"/>
      <c r="E867" s="468"/>
      <c r="F867" s="468"/>
      <c r="G867" s="468"/>
      <c r="H867" s="468"/>
      <c r="I867" s="468"/>
    </row>
    <row r="868" spans="1:9" x14ac:dyDescent="0.2">
      <c r="A868" s="468"/>
      <c r="B868" s="468"/>
      <c r="C868" s="468"/>
      <c r="D868" s="468"/>
      <c r="E868" s="468"/>
      <c r="F868" s="468"/>
      <c r="G868" s="468"/>
      <c r="H868" s="468"/>
      <c r="I868" s="468"/>
    </row>
    <row r="869" spans="1:9" x14ac:dyDescent="0.2">
      <c r="A869" s="468"/>
      <c r="B869" s="468"/>
      <c r="C869" s="468"/>
      <c r="D869" s="468"/>
      <c r="E869" s="468"/>
      <c r="F869" s="468"/>
      <c r="G869" s="468"/>
      <c r="H869" s="468"/>
      <c r="I869" s="468"/>
    </row>
    <row r="870" spans="1:9" x14ac:dyDescent="0.2">
      <c r="A870" s="468"/>
      <c r="B870" s="468"/>
      <c r="C870" s="468"/>
      <c r="D870" s="468"/>
      <c r="E870" s="468"/>
      <c r="F870" s="468"/>
      <c r="G870" s="468"/>
      <c r="H870" s="468"/>
      <c r="I870" s="468"/>
    </row>
    <row r="871" spans="1:9" x14ac:dyDescent="0.2">
      <c r="A871" s="468"/>
      <c r="B871" s="468"/>
      <c r="C871" s="468"/>
      <c r="D871" s="468"/>
      <c r="E871" s="468"/>
      <c r="F871" s="468"/>
      <c r="G871" s="468"/>
      <c r="H871" s="468"/>
      <c r="I871" s="468"/>
    </row>
    <row r="872" spans="1:9" x14ac:dyDescent="0.2">
      <c r="A872" s="468"/>
      <c r="B872" s="468"/>
      <c r="C872" s="468"/>
      <c r="D872" s="468"/>
      <c r="E872" s="468"/>
      <c r="F872" s="468"/>
      <c r="G872" s="468"/>
      <c r="H872" s="468"/>
      <c r="I872" s="468"/>
    </row>
    <row r="873" spans="1:9" x14ac:dyDescent="0.2">
      <c r="A873" s="468"/>
      <c r="B873" s="468"/>
      <c r="C873" s="468"/>
      <c r="D873" s="468"/>
      <c r="E873" s="468"/>
      <c r="F873" s="468"/>
      <c r="G873" s="468"/>
      <c r="H873" s="468"/>
      <c r="I873" s="468"/>
    </row>
    <row r="874" spans="1:9" x14ac:dyDescent="0.2">
      <c r="A874" s="468"/>
      <c r="B874" s="468"/>
      <c r="C874" s="468"/>
      <c r="D874" s="468"/>
      <c r="E874" s="468"/>
      <c r="F874" s="468"/>
      <c r="G874" s="468"/>
      <c r="H874" s="468"/>
      <c r="I874" s="468"/>
    </row>
    <row r="875" spans="1:9" x14ac:dyDescent="0.2">
      <c r="A875" s="468"/>
      <c r="B875" s="468"/>
      <c r="C875" s="468"/>
      <c r="D875" s="468"/>
      <c r="E875" s="468"/>
      <c r="F875" s="468"/>
      <c r="G875" s="468"/>
      <c r="H875" s="468"/>
      <c r="I875" s="468"/>
    </row>
    <row r="876" spans="1:9" x14ac:dyDescent="0.2">
      <c r="A876" s="468"/>
      <c r="B876" s="468"/>
      <c r="C876" s="468"/>
      <c r="D876" s="468"/>
      <c r="E876" s="468"/>
      <c r="F876" s="468"/>
      <c r="G876" s="468"/>
      <c r="H876" s="468"/>
      <c r="I876" s="468"/>
    </row>
    <row r="877" spans="1:9" x14ac:dyDescent="0.2">
      <c r="A877" s="468"/>
      <c r="B877" s="468"/>
      <c r="C877" s="468"/>
      <c r="D877" s="468"/>
      <c r="E877" s="468"/>
      <c r="F877" s="468"/>
      <c r="G877" s="468"/>
      <c r="H877" s="468"/>
      <c r="I877" s="468"/>
    </row>
    <row r="878" spans="1:9" x14ac:dyDescent="0.2">
      <c r="A878" s="468"/>
      <c r="B878" s="468"/>
      <c r="C878" s="468"/>
      <c r="D878" s="468"/>
      <c r="E878" s="468"/>
      <c r="F878" s="468"/>
      <c r="G878" s="468"/>
      <c r="H878" s="468"/>
      <c r="I878" s="468"/>
    </row>
    <row r="879" spans="1:9" x14ac:dyDescent="0.2">
      <c r="A879" s="468"/>
      <c r="B879" s="468"/>
      <c r="C879" s="468"/>
      <c r="D879" s="468"/>
      <c r="E879" s="468"/>
      <c r="F879" s="468"/>
      <c r="G879" s="468"/>
      <c r="H879" s="468"/>
      <c r="I879" s="468"/>
    </row>
    <row r="880" spans="1:9" x14ac:dyDescent="0.2">
      <c r="A880" s="468"/>
      <c r="B880" s="468"/>
      <c r="C880" s="468"/>
      <c r="D880" s="468"/>
      <c r="E880" s="468"/>
      <c r="F880" s="468"/>
      <c r="G880" s="468"/>
      <c r="H880" s="468"/>
      <c r="I880" s="468"/>
    </row>
    <row r="881" spans="1:9" x14ac:dyDescent="0.2">
      <c r="A881" s="468"/>
      <c r="B881" s="468"/>
      <c r="C881" s="468"/>
      <c r="D881" s="468"/>
      <c r="E881" s="468"/>
      <c r="F881" s="468"/>
      <c r="G881" s="468"/>
      <c r="H881" s="468"/>
      <c r="I881" s="468"/>
    </row>
    <row r="882" spans="1:9" x14ac:dyDescent="0.2">
      <c r="A882" s="468"/>
      <c r="B882" s="468"/>
      <c r="C882" s="468"/>
      <c r="D882" s="468"/>
      <c r="E882" s="468"/>
      <c r="F882" s="468"/>
      <c r="G882" s="468"/>
      <c r="H882" s="468"/>
      <c r="I882" s="468"/>
    </row>
    <row r="883" spans="1:9" x14ac:dyDescent="0.2">
      <c r="A883" s="468"/>
      <c r="B883" s="468"/>
      <c r="C883" s="468"/>
      <c r="D883" s="468"/>
      <c r="E883" s="468"/>
      <c r="F883" s="468"/>
      <c r="G883" s="468"/>
      <c r="H883" s="468"/>
      <c r="I883" s="468"/>
    </row>
    <row r="884" spans="1:9" x14ac:dyDescent="0.2">
      <c r="A884" s="468"/>
      <c r="B884" s="468"/>
      <c r="C884" s="468"/>
      <c r="D884" s="468"/>
      <c r="E884" s="468"/>
      <c r="F884" s="468"/>
      <c r="G884" s="468"/>
      <c r="H884" s="468"/>
      <c r="I884" s="468"/>
    </row>
    <row r="885" spans="1:9" x14ac:dyDescent="0.2">
      <c r="A885" s="468"/>
      <c r="B885" s="468"/>
      <c r="C885" s="468"/>
      <c r="D885" s="468"/>
      <c r="E885" s="468"/>
      <c r="F885" s="468"/>
      <c r="G885" s="468"/>
      <c r="H885" s="468"/>
      <c r="I885" s="468"/>
    </row>
    <row r="886" spans="1:9" x14ac:dyDescent="0.2">
      <c r="A886" s="468"/>
      <c r="B886" s="468"/>
      <c r="C886" s="468"/>
      <c r="D886" s="468"/>
      <c r="E886" s="468"/>
      <c r="F886" s="468"/>
      <c r="G886" s="468"/>
      <c r="H886" s="468"/>
      <c r="I886" s="468"/>
    </row>
    <row r="887" spans="1:9" x14ac:dyDescent="0.2">
      <c r="A887" s="468"/>
      <c r="B887" s="468"/>
      <c r="C887" s="468"/>
      <c r="D887" s="468"/>
      <c r="E887" s="468"/>
      <c r="F887" s="468"/>
      <c r="G887" s="468"/>
      <c r="H887" s="468"/>
      <c r="I887" s="468"/>
    </row>
    <row r="888" spans="1:9" x14ac:dyDescent="0.2">
      <c r="A888" s="468"/>
      <c r="B888" s="468"/>
      <c r="C888" s="468"/>
      <c r="D888" s="468"/>
      <c r="E888" s="468"/>
      <c r="F888" s="468"/>
      <c r="G888" s="468"/>
      <c r="H888" s="468"/>
      <c r="I888" s="468"/>
    </row>
    <row r="889" spans="1:9" x14ac:dyDescent="0.2">
      <c r="A889" s="468"/>
      <c r="B889" s="468"/>
      <c r="C889" s="468"/>
      <c r="D889" s="468"/>
      <c r="E889" s="468"/>
      <c r="F889" s="468"/>
      <c r="G889" s="468"/>
      <c r="H889" s="468"/>
      <c r="I889" s="468"/>
    </row>
    <row r="890" spans="1:9" x14ac:dyDescent="0.2">
      <c r="A890" s="468"/>
      <c r="B890" s="468"/>
      <c r="C890" s="468"/>
      <c r="D890" s="468"/>
      <c r="E890" s="468"/>
      <c r="F890" s="468"/>
      <c r="G890" s="468"/>
      <c r="H890" s="468"/>
      <c r="I890" s="468"/>
    </row>
    <row r="891" spans="1:9" x14ac:dyDescent="0.2">
      <c r="A891" s="468"/>
      <c r="B891" s="468"/>
      <c r="C891" s="468"/>
      <c r="D891" s="468"/>
      <c r="E891" s="468"/>
      <c r="F891" s="468"/>
      <c r="G891" s="468"/>
      <c r="H891" s="468"/>
      <c r="I891" s="468"/>
    </row>
    <row r="892" spans="1:9" x14ac:dyDescent="0.2">
      <c r="A892" s="468"/>
      <c r="B892" s="468"/>
      <c r="C892" s="468"/>
      <c r="D892" s="468"/>
      <c r="E892" s="468"/>
      <c r="F892" s="468"/>
      <c r="G892" s="468"/>
      <c r="H892" s="468"/>
      <c r="I892" s="468"/>
    </row>
    <row r="893" spans="1:9" x14ac:dyDescent="0.2">
      <c r="A893" s="468"/>
      <c r="B893" s="468"/>
      <c r="C893" s="468"/>
      <c r="D893" s="468"/>
      <c r="E893" s="468"/>
      <c r="F893" s="468"/>
      <c r="G893" s="468"/>
      <c r="H893" s="468"/>
      <c r="I893" s="468"/>
    </row>
    <row r="894" spans="1:9" x14ac:dyDescent="0.2">
      <c r="A894" s="468"/>
      <c r="B894" s="468"/>
      <c r="C894" s="468"/>
      <c r="D894" s="468"/>
      <c r="E894" s="468"/>
      <c r="F894" s="468"/>
      <c r="G894" s="468"/>
      <c r="H894" s="468"/>
      <c r="I894" s="468"/>
    </row>
    <row r="895" spans="1:9" x14ac:dyDescent="0.2">
      <c r="A895" s="468"/>
      <c r="B895" s="468"/>
      <c r="C895" s="468"/>
      <c r="D895" s="468"/>
      <c r="E895" s="468"/>
      <c r="F895" s="468"/>
      <c r="G895" s="468"/>
      <c r="H895" s="468"/>
      <c r="I895" s="468"/>
    </row>
    <row r="896" spans="1:9" x14ac:dyDescent="0.2">
      <c r="A896" s="468"/>
      <c r="B896" s="468"/>
      <c r="C896" s="468"/>
      <c r="D896" s="468"/>
      <c r="E896" s="468"/>
      <c r="F896" s="468"/>
      <c r="G896" s="468"/>
      <c r="H896" s="468"/>
      <c r="I896" s="468"/>
    </row>
    <row r="897" spans="1:9" x14ac:dyDescent="0.2">
      <c r="A897" s="468"/>
      <c r="B897" s="468"/>
      <c r="C897" s="468"/>
      <c r="D897" s="468"/>
      <c r="E897" s="468"/>
      <c r="F897" s="468"/>
      <c r="G897" s="468"/>
      <c r="H897" s="468"/>
      <c r="I897" s="468"/>
    </row>
    <row r="898" spans="1:9" x14ac:dyDescent="0.2">
      <c r="A898" s="468"/>
      <c r="B898" s="468"/>
      <c r="C898" s="468"/>
      <c r="D898" s="468"/>
      <c r="E898" s="468"/>
      <c r="F898" s="468"/>
      <c r="G898" s="468"/>
      <c r="H898" s="468"/>
      <c r="I898" s="468"/>
    </row>
    <row r="899" spans="1:9" x14ac:dyDescent="0.2">
      <c r="A899" s="468"/>
      <c r="B899" s="468"/>
      <c r="C899" s="468"/>
      <c r="D899" s="468"/>
      <c r="E899" s="468"/>
      <c r="F899" s="468"/>
      <c r="G899" s="468"/>
      <c r="H899" s="468"/>
      <c r="I899" s="468"/>
    </row>
    <row r="900" spans="1:9" x14ac:dyDescent="0.2">
      <c r="A900" s="468"/>
      <c r="B900" s="468"/>
      <c r="C900" s="468"/>
      <c r="D900" s="468"/>
      <c r="E900" s="468"/>
      <c r="F900" s="468"/>
      <c r="G900" s="468"/>
      <c r="H900" s="468"/>
      <c r="I900" s="468"/>
    </row>
    <row r="901" spans="1:9" x14ac:dyDescent="0.2">
      <c r="A901" s="468"/>
      <c r="B901" s="468"/>
      <c r="C901" s="468"/>
      <c r="D901" s="468"/>
      <c r="E901" s="468"/>
      <c r="F901" s="468"/>
      <c r="G901" s="468"/>
      <c r="H901" s="468"/>
      <c r="I901" s="468"/>
    </row>
    <row r="902" spans="1:9" x14ac:dyDescent="0.2">
      <c r="A902" s="468"/>
      <c r="B902" s="468"/>
      <c r="C902" s="468"/>
      <c r="D902" s="468"/>
      <c r="E902" s="468"/>
      <c r="F902" s="468"/>
      <c r="G902" s="468"/>
      <c r="H902" s="468"/>
      <c r="I902" s="468"/>
    </row>
    <row r="903" spans="1:9" x14ac:dyDescent="0.2">
      <c r="A903" s="468"/>
      <c r="B903" s="468"/>
      <c r="C903" s="468"/>
      <c r="D903" s="468"/>
      <c r="E903" s="468"/>
      <c r="F903" s="468"/>
      <c r="G903" s="468"/>
      <c r="H903" s="468"/>
      <c r="I903" s="468"/>
    </row>
    <row r="904" spans="1:9" x14ac:dyDescent="0.2">
      <c r="A904" s="468"/>
      <c r="B904" s="468"/>
      <c r="C904" s="468"/>
      <c r="D904" s="468"/>
      <c r="E904" s="468"/>
      <c r="F904" s="468"/>
      <c r="G904" s="468"/>
      <c r="H904" s="468"/>
      <c r="I904" s="468"/>
    </row>
    <row r="905" spans="1:9" x14ac:dyDescent="0.2">
      <c r="A905" s="468"/>
      <c r="B905" s="468"/>
      <c r="C905" s="468"/>
      <c r="D905" s="468"/>
      <c r="E905" s="468"/>
      <c r="F905" s="468"/>
      <c r="G905" s="468"/>
      <c r="H905" s="468"/>
      <c r="I905" s="468"/>
    </row>
    <row r="906" spans="1:9" x14ac:dyDescent="0.2">
      <c r="A906" s="468"/>
      <c r="B906" s="468"/>
      <c r="C906" s="468"/>
      <c r="D906" s="468"/>
      <c r="E906" s="468"/>
      <c r="F906" s="468"/>
      <c r="G906" s="468"/>
      <c r="H906" s="468"/>
      <c r="I906" s="468"/>
    </row>
    <row r="907" spans="1:9" x14ac:dyDescent="0.2">
      <c r="A907" s="468"/>
      <c r="B907" s="468"/>
      <c r="C907" s="468"/>
      <c r="D907" s="468"/>
      <c r="E907" s="468"/>
      <c r="F907" s="468"/>
      <c r="G907" s="468"/>
      <c r="H907" s="468"/>
      <c r="I907" s="468"/>
    </row>
    <row r="908" spans="1:9" x14ac:dyDescent="0.2">
      <c r="A908" s="468"/>
      <c r="B908" s="468"/>
      <c r="C908" s="468"/>
      <c r="D908" s="468"/>
      <c r="E908" s="468"/>
      <c r="F908" s="468"/>
      <c r="G908" s="468"/>
      <c r="H908" s="468"/>
      <c r="I908" s="468"/>
    </row>
    <row r="909" spans="1:9" x14ac:dyDescent="0.2">
      <c r="A909" s="468"/>
      <c r="B909" s="468"/>
      <c r="C909" s="468"/>
      <c r="D909" s="468"/>
      <c r="E909" s="468"/>
      <c r="F909" s="468"/>
      <c r="G909" s="468"/>
      <c r="H909" s="468"/>
      <c r="I909" s="468"/>
    </row>
    <row r="910" spans="1:9" x14ac:dyDescent="0.2">
      <c r="A910" s="468"/>
      <c r="B910" s="468"/>
      <c r="C910" s="468"/>
      <c r="D910" s="468"/>
      <c r="E910" s="468"/>
      <c r="F910" s="468"/>
      <c r="G910" s="468"/>
      <c r="H910" s="468"/>
      <c r="I910" s="468"/>
    </row>
    <row r="911" spans="1:9" x14ac:dyDescent="0.2">
      <c r="A911" s="468"/>
      <c r="B911" s="468"/>
      <c r="C911" s="468"/>
      <c r="D911" s="468"/>
      <c r="E911" s="468"/>
      <c r="F911" s="468"/>
      <c r="G911" s="468"/>
      <c r="H911" s="468"/>
      <c r="I911" s="468"/>
    </row>
    <row r="912" spans="1:9" x14ac:dyDescent="0.2">
      <c r="A912" s="468"/>
      <c r="B912" s="468"/>
      <c r="C912" s="468"/>
      <c r="D912" s="468"/>
      <c r="E912" s="468"/>
      <c r="F912" s="468"/>
      <c r="G912" s="468"/>
      <c r="H912" s="468"/>
      <c r="I912" s="468"/>
    </row>
    <row r="913" spans="1:9" x14ac:dyDescent="0.2">
      <c r="A913" s="468"/>
      <c r="B913" s="468"/>
      <c r="C913" s="468"/>
      <c r="D913" s="468"/>
      <c r="E913" s="468"/>
      <c r="F913" s="468"/>
      <c r="G913" s="468"/>
      <c r="H913" s="468"/>
      <c r="I913" s="468"/>
    </row>
    <row r="914" spans="1:9" x14ac:dyDescent="0.2">
      <c r="A914" s="468"/>
      <c r="B914" s="468"/>
      <c r="C914" s="468"/>
      <c r="D914" s="468"/>
      <c r="E914" s="468"/>
      <c r="F914" s="468"/>
      <c r="G914" s="468"/>
      <c r="H914" s="468"/>
      <c r="I914" s="468"/>
    </row>
    <row r="915" spans="1:9" x14ac:dyDescent="0.2">
      <c r="A915" s="468"/>
      <c r="B915" s="468"/>
      <c r="C915" s="468"/>
      <c r="D915" s="468"/>
      <c r="E915" s="468"/>
      <c r="F915" s="468"/>
      <c r="G915" s="468"/>
      <c r="H915" s="468"/>
      <c r="I915" s="468"/>
    </row>
    <row r="916" spans="1:9" x14ac:dyDescent="0.2">
      <c r="A916" s="468"/>
      <c r="B916" s="468"/>
      <c r="C916" s="468"/>
      <c r="D916" s="468"/>
      <c r="E916" s="468"/>
      <c r="F916" s="468"/>
      <c r="G916" s="468"/>
      <c r="H916" s="468"/>
      <c r="I916" s="468"/>
    </row>
    <row r="917" spans="1:9" x14ac:dyDescent="0.2">
      <c r="A917" s="468"/>
      <c r="B917" s="468"/>
      <c r="C917" s="468"/>
      <c r="D917" s="468"/>
      <c r="E917" s="468"/>
      <c r="F917" s="468"/>
      <c r="G917" s="468"/>
      <c r="H917" s="468"/>
      <c r="I917" s="468"/>
    </row>
    <row r="918" spans="1:9" x14ac:dyDescent="0.2">
      <c r="A918" s="468"/>
      <c r="B918" s="468"/>
      <c r="C918" s="468"/>
      <c r="D918" s="468"/>
      <c r="E918" s="468"/>
      <c r="F918" s="468"/>
      <c r="G918" s="468"/>
      <c r="H918" s="468"/>
      <c r="I918" s="468"/>
    </row>
    <row r="919" spans="1:9" x14ac:dyDescent="0.2">
      <c r="A919" s="468"/>
      <c r="B919" s="468"/>
      <c r="C919" s="468"/>
      <c r="D919" s="468"/>
      <c r="E919" s="468"/>
      <c r="F919" s="468"/>
      <c r="G919" s="468"/>
      <c r="H919" s="468"/>
      <c r="I919" s="468"/>
    </row>
    <row r="920" spans="1:9" x14ac:dyDescent="0.2">
      <c r="A920" s="468"/>
      <c r="B920" s="468"/>
      <c r="C920" s="468"/>
      <c r="D920" s="468"/>
      <c r="E920" s="468"/>
      <c r="F920" s="468"/>
      <c r="G920" s="468"/>
      <c r="H920" s="468"/>
      <c r="I920" s="468"/>
    </row>
    <row r="921" spans="1:9" x14ac:dyDescent="0.2">
      <c r="A921" s="468"/>
      <c r="B921" s="468"/>
      <c r="C921" s="468"/>
      <c r="D921" s="468"/>
      <c r="E921" s="468"/>
      <c r="F921" s="468"/>
      <c r="G921" s="468"/>
      <c r="H921" s="468"/>
      <c r="I921" s="468"/>
    </row>
    <row r="922" spans="1:9" x14ac:dyDescent="0.2">
      <c r="A922" s="468"/>
      <c r="B922" s="468"/>
      <c r="C922" s="468"/>
      <c r="D922" s="468"/>
      <c r="E922" s="468"/>
      <c r="F922" s="468"/>
      <c r="G922" s="468"/>
      <c r="H922" s="468"/>
      <c r="I922" s="468"/>
    </row>
    <row r="923" spans="1:9" x14ac:dyDescent="0.2">
      <c r="A923" s="468"/>
      <c r="B923" s="468"/>
      <c r="C923" s="468"/>
      <c r="D923" s="468"/>
      <c r="E923" s="468"/>
      <c r="F923" s="468"/>
      <c r="G923" s="468"/>
      <c r="H923" s="468"/>
      <c r="I923" s="468"/>
    </row>
    <row r="924" spans="1:9" x14ac:dyDescent="0.2">
      <c r="A924" s="468"/>
      <c r="B924" s="468"/>
      <c r="C924" s="468"/>
      <c r="D924" s="468"/>
      <c r="E924" s="468"/>
      <c r="F924" s="468"/>
      <c r="G924" s="468"/>
      <c r="H924" s="468"/>
      <c r="I924" s="468"/>
    </row>
    <row r="925" spans="1:9" x14ac:dyDescent="0.2">
      <c r="A925" s="468"/>
      <c r="B925" s="468"/>
      <c r="C925" s="468"/>
      <c r="D925" s="468"/>
      <c r="E925" s="468"/>
      <c r="F925" s="468"/>
      <c r="G925" s="468"/>
      <c r="H925" s="468"/>
      <c r="I925" s="468"/>
    </row>
    <row r="926" spans="1:9" x14ac:dyDescent="0.2">
      <c r="A926" s="468"/>
      <c r="B926" s="468"/>
      <c r="C926" s="468"/>
      <c r="D926" s="468"/>
      <c r="E926" s="468"/>
      <c r="F926" s="468"/>
      <c r="G926" s="468"/>
      <c r="H926" s="468"/>
      <c r="I926" s="468"/>
    </row>
    <row r="927" spans="1:9" x14ac:dyDescent="0.2">
      <c r="A927" s="468"/>
      <c r="B927" s="468"/>
      <c r="C927" s="468"/>
      <c r="D927" s="468"/>
      <c r="E927" s="468"/>
      <c r="F927" s="468"/>
      <c r="G927" s="468"/>
      <c r="H927" s="468"/>
      <c r="I927" s="468"/>
    </row>
    <row r="928" spans="1:9" x14ac:dyDescent="0.2">
      <c r="A928" s="468"/>
      <c r="B928" s="468"/>
      <c r="C928" s="468"/>
      <c r="D928" s="468"/>
      <c r="E928" s="468"/>
      <c r="F928" s="468"/>
      <c r="G928" s="468"/>
      <c r="H928" s="468"/>
      <c r="I928" s="468"/>
    </row>
    <row r="929" spans="1:9" x14ac:dyDescent="0.2">
      <c r="A929" s="468"/>
      <c r="B929" s="468"/>
      <c r="C929" s="468"/>
      <c r="D929" s="468"/>
      <c r="E929" s="468"/>
      <c r="F929" s="468"/>
      <c r="G929" s="468"/>
      <c r="H929" s="468"/>
      <c r="I929" s="468"/>
    </row>
    <row r="930" spans="1:9" x14ac:dyDescent="0.2">
      <c r="A930" s="468"/>
      <c r="B930" s="468"/>
      <c r="C930" s="468"/>
      <c r="D930" s="468"/>
      <c r="E930" s="468"/>
      <c r="F930" s="468"/>
      <c r="G930" s="468"/>
      <c r="H930" s="468"/>
      <c r="I930" s="468"/>
    </row>
    <row r="931" spans="1:9" x14ac:dyDescent="0.2">
      <c r="A931" s="468"/>
      <c r="B931" s="468"/>
      <c r="C931" s="468"/>
      <c r="D931" s="468"/>
      <c r="E931" s="468"/>
      <c r="F931" s="468"/>
      <c r="G931" s="468"/>
      <c r="H931" s="468"/>
      <c r="I931" s="468"/>
    </row>
    <row r="932" spans="1:9" x14ac:dyDescent="0.2">
      <c r="A932" s="468"/>
      <c r="B932" s="468"/>
      <c r="C932" s="468"/>
      <c r="D932" s="468"/>
      <c r="E932" s="468"/>
      <c r="F932" s="468"/>
      <c r="G932" s="468"/>
      <c r="H932" s="468"/>
      <c r="I932" s="468"/>
    </row>
    <row r="933" spans="1:9" x14ac:dyDescent="0.2">
      <c r="A933" s="468"/>
      <c r="B933" s="468"/>
      <c r="C933" s="468"/>
      <c r="D933" s="468"/>
      <c r="E933" s="468"/>
      <c r="F933" s="468"/>
      <c r="G933" s="468"/>
      <c r="H933" s="468"/>
      <c r="I933" s="468"/>
    </row>
    <row r="934" spans="1:9" x14ac:dyDescent="0.2">
      <c r="A934" s="468"/>
      <c r="B934" s="468"/>
      <c r="C934" s="468"/>
      <c r="D934" s="468"/>
      <c r="E934" s="468"/>
      <c r="F934" s="468"/>
      <c r="G934" s="468"/>
      <c r="H934" s="468"/>
      <c r="I934" s="468"/>
    </row>
    <row r="935" spans="1:9" x14ac:dyDescent="0.2">
      <c r="A935" s="468"/>
      <c r="B935" s="468"/>
      <c r="C935" s="468"/>
      <c r="D935" s="468"/>
      <c r="E935" s="468"/>
      <c r="F935" s="468"/>
      <c r="G935" s="468"/>
      <c r="H935" s="468"/>
      <c r="I935" s="468"/>
    </row>
    <row r="936" spans="1:9" x14ac:dyDescent="0.2">
      <c r="A936" s="468"/>
      <c r="B936" s="468"/>
      <c r="C936" s="468"/>
      <c r="D936" s="468"/>
      <c r="E936" s="468"/>
      <c r="F936" s="468"/>
      <c r="G936" s="468"/>
      <c r="H936" s="468"/>
      <c r="I936" s="468"/>
    </row>
    <row r="937" spans="1:9" x14ac:dyDescent="0.2">
      <c r="A937" s="468"/>
      <c r="B937" s="468"/>
      <c r="C937" s="468"/>
      <c r="D937" s="468"/>
      <c r="E937" s="468"/>
      <c r="F937" s="468"/>
      <c r="G937" s="468"/>
      <c r="H937" s="468"/>
      <c r="I937" s="468"/>
    </row>
    <row r="938" spans="1:9" x14ac:dyDescent="0.2">
      <c r="A938" s="468"/>
      <c r="B938" s="468"/>
      <c r="C938" s="468"/>
      <c r="D938" s="468"/>
      <c r="E938" s="468"/>
      <c r="F938" s="468"/>
      <c r="G938" s="468"/>
      <c r="H938" s="468"/>
      <c r="I938" s="468"/>
    </row>
    <row r="939" spans="1:9" x14ac:dyDescent="0.2">
      <c r="A939" s="468"/>
      <c r="B939" s="468"/>
      <c r="C939" s="468"/>
      <c r="D939" s="468"/>
      <c r="E939" s="468"/>
      <c r="F939" s="468"/>
      <c r="G939" s="468"/>
      <c r="H939" s="468"/>
      <c r="I939" s="468"/>
    </row>
    <row r="940" spans="1:9" x14ac:dyDescent="0.2">
      <c r="A940" s="468"/>
      <c r="B940" s="468"/>
      <c r="C940" s="468"/>
      <c r="D940" s="468"/>
      <c r="E940" s="468"/>
      <c r="F940" s="468"/>
      <c r="G940" s="468"/>
      <c r="H940" s="468"/>
      <c r="I940" s="468"/>
    </row>
    <row r="941" spans="1:9" x14ac:dyDescent="0.2">
      <c r="A941" s="468"/>
      <c r="B941" s="468"/>
      <c r="C941" s="468"/>
      <c r="D941" s="468"/>
      <c r="E941" s="468"/>
      <c r="F941" s="468"/>
      <c r="G941" s="468"/>
      <c r="H941" s="468"/>
      <c r="I941" s="468"/>
    </row>
    <row r="942" spans="1:9" x14ac:dyDescent="0.2">
      <c r="A942" s="468"/>
      <c r="B942" s="468"/>
      <c r="C942" s="468"/>
      <c r="D942" s="468"/>
      <c r="E942" s="468"/>
      <c r="F942" s="468"/>
      <c r="G942" s="468"/>
      <c r="H942" s="468"/>
      <c r="I942" s="468"/>
    </row>
    <row r="943" spans="1:9" x14ac:dyDescent="0.2">
      <c r="A943" s="468"/>
      <c r="B943" s="468"/>
      <c r="C943" s="468"/>
      <c r="D943" s="468"/>
      <c r="E943" s="468"/>
      <c r="F943" s="468"/>
      <c r="G943" s="468"/>
      <c r="H943" s="468"/>
      <c r="I943" s="468"/>
    </row>
    <row r="944" spans="1:9" x14ac:dyDescent="0.2">
      <c r="A944" s="468"/>
      <c r="B944" s="468"/>
      <c r="C944" s="468"/>
      <c r="D944" s="468"/>
      <c r="E944" s="468"/>
      <c r="F944" s="468"/>
      <c r="G944" s="468"/>
      <c r="H944" s="468"/>
      <c r="I944" s="468"/>
    </row>
    <row r="945" spans="1:9" x14ac:dyDescent="0.2">
      <c r="A945" s="468"/>
      <c r="B945" s="468"/>
      <c r="C945" s="468"/>
      <c r="D945" s="468"/>
      <c r="E945" s="468"/>
      <c r="F945" s="468"/>
      <c r="G945" s="468"/>
      <c r="H945" s="468"/>
      <c r="I945" s="468"/>
    </row>
    <row r="946" spans="1:9" x14ac:dyDescent="0.2">
      <c r="A946" s="468"/>
      <c r="B946" s="468"/>
      <c r="C946" s="468"/>
      <c r="D946" s="468"/>
      <c r="E946" s="468"/>
      <c r="F946" s="468"/>
      <c r="G946" s="468"/>
      <c r="H946" s="468"/>
      <c r="I946" s="468"/>
    </row>
    <row r="947" spans="1:9" x14ac:dyDescent="0.2">
      <c r="A947" s="468"/>
      <c r="B947" s="468"/>
      <c r="C947" s="468"/>
      <c r="D947" s="468"/>
      <c r="E947" s="468"/>
      <c r="F947" s="468"/>
      <c r="G947" s="468"/>
      <c r="H947" s="468"/>
      <c r="I947" s="468"/>
    </row>
    <row r="948" spans="1:9" x14ac:dyDescent="0.2">
      <c r="A948" s="468"/>
      <c r="B948" s="468"/>
      <c r="C948" s="468"/>
      <c r="D948" s="468"/>
      <c r="E948" s="468"/>
      <c r="F948" s="468"/>
      <c r="G948" s="468"/>
      <c r="H948" s="468"/>
      <c r="I948" s="468"/>
    </row>
    <row r="949" spans="1:9" x14ac:dyDescent="0.2">
      <c r="A949" s="468"/>
      <c r="B949" s="468"/>
      <c r="C949" s="468"/>
      <c r="D949" s="468"/>
      <c r="E949" s="468"/>
      <c r="F949" s="468"/>
      <c r="G949" s="468"/>
      <c r="H949" s="468"/>
      <c r="I949" s="468"/>
    </row>
    <row r="950" spans="1:9" x14ac:dyDescent="0.2">
      <c r="A950" s="468"/>
      <c r="B950" s="468"/>
      <c r="C950" s="468"/>
      <c r="D950" s="468"/>
      <c r="E950" s="468"/>
      <c r="F950" s="468"/>
      <c r="G950" s="468"/>
      <c r="H950" s="468"/>
      <c r="I950" s="468"/>
    </row>
    <row r="951" spans="1:9" x14ac:dyDescent="0.2">
      <c r="A951" s="468"/>
      <c r="B951" s="468"/>
      <c r="C951" s="468"/>
      <c r="D951" s="468"/>
      <c r="E951" s="468"/>
      <c r="F951" s="468"/>
      <c r="G951" s="468"/>
      <c r="H951" s="468"/>
      <c r="I951" s="468"/>
    </row>
    <row r="952" spans="1:9" x14ac:dyDescent="0.2">
      <c r="A952" s="468"/>
      <c r="B952" s="468"/>
      <c r="C952" s="468"/>
      <c r="D952" s="468"/>
      <c r="E952" s="468"/>
      <c r="F952" s="468"/>
      <c r="G952" s="468"/>
      <c r="H952" s="468"/>
      <c r="I952" s="468"/>
    </row>
    <row r="953" spans="1:9" x14ac:dyDescent="0.2">
      <c r="A953" s="468"/>
      <c r="B953" s="468"/>
      <c r="C953" s="468"/>
      <c r="D953" s="468"/>
      <c r="E953" s="468"/>
      <c r="F953" s="468"/>
      <c r="G953" s="468"/>
      <c r="H953" s="468"/>
      <c r="I953" s="468"/>
    </row>
    <row r="954" spans="1:9" x14ac:dyDescent="0.2">
      <c r="A954" s="468"/>
      <c r="B954" s="468"/>
      <c r="C954" s="468"/>
      <c r="D954" s="468"/>
      <c r="E954" s="468"/>
      <c r="F954" s="468"/>
      <c r="G954" s="468"/>
      <c r="H954" s="468"/>
      <c r="I954" s="468"/>
    </row>
    <row r="955" spans="1:9" x14ac:dyDescent="0.2">
      <c r="A955" s="468"/>
      <c r="B955" s="468"/>
      <c r="C955" s="468"/>
      <c r="D955" s="468"/>
      <c r="E955" s="468"/>
      <c r="F955" s="468"/>
      <c r="G955" s="468"/>
      <c r="H955" s="468"/>
      <c r="I955" s="468"/>
    </row>
    <row r="956" spans="1:9" x14ac:dyDescent="0.2">
      <c r="A956" s="468"/>
      <c r="B956" s="468"/>
      <c r="C956" s="468"/>
      <c r="D956" s="468"/>
      <c r="E956" s="468"/>
      <c r="F956" s="468"/>
      <c r="G956" s="468"/>
      <c r="H956" s="468"/>
      <c r="I956" s="468"/>
    </row>
    <row r="957" spans="1:9" x14ac:dyDescent="0.2">
      <c r="A957" s="468"/>
      <c r="B957" s="468"/>
      <c r="C957" s="468"/>
      <c r="D957" s="468"/>
      <c r="E957" s="468"/>
      <c r="F957" s="468"/>
      <c r="G957" s="468"/>
      <c r="H957" s="468"/>
      <c r="I957" s="468"/>
    </row>
    <row r="958" spans="1:9" x14ac:dyDescent="0.2">
      <c r="A958" s="468"/>
      <c r="B958" s="468"/>
      <c r="C958" s="468"/>
      <c r="D958" s="468"/>
      <c r="E958" s="468"/>
      <c r="F958" s="468"/>
      <c r="G958" s="468"/>
      <c r="H958" s="468"/>
      <c r="I958" s="468"/>
    </row>
    <row r="959" spans="1:9" x14ac:dyDescent="0.2">
      <c r="A959" s="468"/>
      <c r="B959" s="468"/>
      <c r="C959" s="468"/>
      <c r="D959" s="468"/>
      <c r="E959" s="468"/>
      <c r="F959" s="468"/>
      <c r="G959" s="468"/>
      <c r="H959" s="468"/>
      <c r="I959" s="468"/>
    </row>
    <row r="960" spans="1:9" x14ac:dyDescent="0.2">
      <c r="A960" s="468"/>
      <c r="B960" s="468"/>
      <c r="C960" s="468"/>
      <c r="D960" s="468"/>
      <c r="E960" s="468"/>
      <c r="F960" s="468"/>
      <c r="G960" s="468"/>
      <c r="H960" s="468"/>
      <c r="I960" s="468"/>
    </row>
    <row r="961" spans="1:9" x14ac:dyDescent="0.2">
      <c r="A961" s="468"/>
      <c r="B961" s="468"/>
      <c r="C961" s="468"/>
      <c r="D961" s="468"/>
      <c r="E961" s="468"/>
      <c r="F961" s="468"/>
      <c r="G961" s="468"/>
      <c r="H961" s="468"/>
      <c r="I961" s="468"/>
    </row>
    <row r="962" spans="1:9" x14ac:dyDescent="0.2">
      <c r="A962" s="468"/>
      <c r="B962" s="468"/>
      <c r="C962" s="468"/>
      <c r="D962" s="468"/>
      <c r="E962" s="468"/>
      <c r="F962" s="468"/>
      <c r="G962" s="468"/>
      <c r="H962" s="468"/>
      <c r="I962" s="468"/>
    </row>
    <row r="963" spans="1:9" x14ac:dyDescent="0.2">
      <c r="A963" s="468"/>
      <c r="B963" s="468"/>
      <c r="C963" s="468"/>
      <c r="D963" s="468"/>
      <c r="E963" s="468"/>
      <c r="F963" s="468"/>
      <c r="G963" s="468"/>
      <c r="H963" s="468"/>
      <c r="I963" s="468"/>
    </row>
    <row r="964" spans="1:9" x14ac:dyDescent="0.2">
      <c r="A964" s="468"/>
      <c r="B964" s="468"/>
      <c r="C964" s="468"/>
      <c r="D964" s="468"/>
      <c r="E964" s="468"/>
      <c r="F964" s="468"/>
      <c r="G964" s="468"/>
      <c r="H964" s="468"/>
      <c r="I964" s="468"/>
    </row>
    <row r="965" spans="1:9" x14ac:dyDescent="0.2">
      <c r="A965" s="468"/>
      <c r="B965" s="468"/>
      <c r="C965" s="468"/>
      <c r="D965" s="468"/>
      <c r="E965" s="468"/>
      <c r="F965" s="468"/>
      <c r="G965" s="468"/>
      <c r="H965" s="468"/>
      <c r="I965" s="468"/>
    </row>
    <row r="966" spans="1:9" x14ac:dyDescent="0.2">
      <c r="A966" s="468"/>
      <c r="B966" s="468"/>
      <c r="C966" s="468"/>
      <c r="D966" s="468"/>
      <c r="E966" s="468"/>
      <c r="F966" s="468"/>
      <c r="G966" s="468"/>
      <c r="H966" s="468"/>
      <c r="I966" s="468"/>
    </row>
    <row r="967" spans="1:9" x14ac:dyDescent="0.2">
      <c r="A967" s="468"/>
      <c r="B967" s="468"/>
      <c r="C967" s="468"/>
      <c r="D967" s="468"/>
      <c r="E967" s="468"/>
      <c r="F967" s="468"/>
      <c r="G967" s="468"/>
      <c r="H967" s="468"/>
      <c r="I967" s="468"/>
    </row>
    <row r="968" spans="1:9" x14ac:dyDescent="0.2">
      <c r="A968" s="468"/>
      <c r="B968" s="468"/>
      <c r="C968" s="468"/>
      <c r="D968" s="468"/>
      <c r="E968" s="468"/>
      <c r="F968" s="468"/>
      <c r="G968" s="468"/>
      <c r="H968" s="468"/>
      <c r="I968" s="468"/>
    </row>
    <row r="969" spans="1:9" x14ac:dyDescent="0.2">
      <c r="A969" s="468"/>
      <c r="B969" s="468"/>
      <c r="C969" s="468"/>
      <c r="D969" s="468"/>
      <c r="E969" s="468"/>
      <c r="F969" s="468"/>
      <c r="G969" s="468"/>
      <c r="H969" s="468"/>
      <c r="I969" s="468"/>
    </row>
    <row r="970" spans="1:9" x14ac:dyDescent="0.2">
      <c r="A970" s="468"/>
      <c r="B970" s="468"/>
      <c r="C970" s="468"/>
      <c r="D970" s="468"/>
      <c r="E970" s="468"/>
      <c r="F970" s="468"/>
      <c r="G970" s="468"/>
      <c r="H970" s="468"/>
      <c r="I970" s="468"/>
    </row>
    <row r="971" spans="1:9" x14ac:dyDescent="0.2">
      <c r="A971" s="468"/>
      <c r="B971" s="468"/>
      <c r="C971" s="468"/>
      <c r="D971" s="468"/>
      <c r="E971" s="468"/>
      <c r="F971" s="468"/>
      <c r="G971" s="468"/>
      <c r="H971" s="468"/>
      <c r="I971" s="468"/>
    </row>
    <row r="972" spans="1:9" x14ac:dyDescent="0.2">
      <c r="A972" s="468"/>
      <c r="B972" s="468"/>
      <c r="C972" s="468"/>
      <c r="D972" s="468"/>
      <c r="E972" s="468"/>
      <c r="F972" s="468"/>
      <c r="G972" s="468"/>
      <c r="H972" s="468"/>
      <c r="I972" s="468"/>
    </row>
    <row r="973" spans="1:9" x14ac:dyDescent="0.2">
      <c r="A973" s="468"/>
      <c r="B973" s="468"/>
      <c r="C973" s="468"/>
      <c r="D973" s="468"/>
      <c r="E973" s="468"/>
      <c r="F973" s="468"/>
      <c r="G973" s="468"/>
      <c r="H973" s="468"/>
      <c r="I973" s="468"/>
    </row>
    <row r="974" spans="1:9" x14ac:dyDescent="0.2">
      <c r="A974" s="468"/>
      <c r="B974" s="468"/>
      <c r="C974" s="468"/>
      <c r="D974" s="468"/>
      <c r="E974" s="468"/>
      <c r="F974" s="468"/>
      <c r="G974" s="468"/>
      <c r="H974" s="468"/>
      <c r="I974" s="468"/>
    </row>
    <row r="975" spans="1:9" x14ac:dyDescent="0.2">
      <c r="A975" s="468"/>
      <c r="B975" s="468"/>
      <c r="C975" s="468"/>
      <c r="D975" s="468"/>
      <c r="E975" s="468"/>
      <c r="F975" s="468"/>
      <c r="G975" s="468"/>
      <c r="H975" s="468"/>
      <c r="I975" s="468"/>
    </row>
    <row r="976" spans="1:9" x14ac:dyDescent="0.2">
      <c r="A976" s="468"/>
      <c r="B976" s="468"/>
      <c r="C976" s="468"/>
      <c r="D976" s="468"/>
      <c r="E976" s="468"/>
      <c r="F976" s="468"/>
      <c r="G976" s="468"/>
      <c r="H976" s="468"/>
      <c r="I976" s="468"/>
    </row>
    <row r="977" spans="1:9" x14ac:dyDescent="0.2">
      <c r="A977" s="468"/>
      <c r="B977" s="468"/>
      <c r="C977" s="468"/>
      <c r="D977" s="468"/>
      <c r="E977" s="468"/>
      <c r="F977" s="468"/>
      <c r="G977" s="468"/>
      <c r="H977" s="468"/>
      <c r="I977" s="468"/>
    </row>
    <row r="978" spans="1:9" x14ac:dyDescent="0.2">
      <c r="A978" s="468"/>
      <c r="B978" s="468"/>
      <c r="C978" s="468"/>
      <c r="D978" s="468"/>
      <c r="E978" s="468"/>
      <c r="F978" s="468"/>
      <c r="G978" s="468"/>
      <c r="H978" s="468"/>
      <c r="I978" s="468"/>
    </row>
    <row r="979" spans="1:9" x14ac:dyDescent="0.2">
      <c r="A979" s="468"/>
      <c r="B979" s="468"/>
      <c r="C979" s="468"/>
      <c r="D979" s="468"/>
      <c r="E979" s="468"/>
      <c r="F979" s="468"/>
      <c r="G979" s="468"/>
      <c r="H979" s="468"/>
      <c r="I979" s="468"/>
    </row>
    <row r="980" spans="1:9" x14ac:dyDescent="0.2">
      <c r="A980" s="468"/>
      <c r="B980" s="468"/>
      <c r="C980" s="468"/>
      <c r="D980" s="468"/>
      <c r="E980" s="468"/>
      <c r="F980" s="468"/>
      <c r="G980" s="468"/>
      <c r="H980" s="468"/>
      <c r="I980" s="468"/>
    </row>
    <row r="981" spans="1:9" x14ac:dyDescent="0.2">
      <c r="A981" s="468"/>
      <c r="B981" s="468"/>
      <c r="C981" s="468"/>
      <c r="D981" s="468"/>
      <c r="E981" s="468"/>
      <c r="F981" s="468"/>
      <c r="G981" s="468"/>
      <c r="H981" s="468"/>
      <c r="I981" s="468"/>
    </row>
    <row r="982" spans="1:9" x14ac:dyDescent="0.2">
      <c r="A982" s="468"/>
      <c r="B982" s="468"/>
      <c r="C982" s="468"/>
      <c r="D982" s="468"/>
      <c r="E982" s="468"/>
      <c r="F982" s="468"/>
      <c r="G982" s="468"/>
      <c r="H982" s="468"/>
      <c r="I982" s="468"/>
    </row>
    <row r="983" spans="1:9" x14ac:dyDescent="0.2">
      <c r="A983" s="468"/>
      <c r="B983" s="468"/>
      <c r="C983" s="468"/>
      <c r="D983" s="468"/>
      <c r="E983" s="468"/>
      <c r="F983" s="468"/>
      <c r="G983" s="468"/>
      <c r="H983" s="468"/>
      <c r="I983" s="468"/>
    </row>
    <row r="984" spans="1:9" x14ac:dyDescent="0.2">
      <c r="A984" s="468"/>
      <c r="B984" s="468"/>
      <c r="C984" s="468"/>
      <c r="D984" s="468"/>
      <c r="E984" s="468"/>
      <c r="F984" s="468"/>
      <c r="G984" s="468"/>
      <c r="H984" s="468"/>
      <c r="I984" s="468"/>
    </row>
    <row r="985" spans="1:9" x14ac:dyDescent="0.2">
      <c r="A985" s="468"/>
      <c r="B985" s="468"/>
      <c r="C985" s="468"/>
      <c r="D985" s="468"/>
      <c r="E985" s="468"/>
      <c r="F985" s="468"/>
      <c r="G985" s="468"/>
      <c r="H985" s="468"/>
      <c r="I985" s="468"/>
    </row>
    <row r="986" spans="1:9" x14ac:dyDescent="0.2">
      <c r="A986" s="468"/>
      <c r="B986" s="468"/>
      <c r="C986" s="468"/>
      <c r="D986" s="468"/>
      <c r="E986" s="468"/>
      <c r="F986" s="468"/>
      <c r="G986" s="468"/>
      <c r="H986" s="468"/>
      <c r="I986" s="468"/>
    </row>
    <row r="987" spans="1:9" x14ac:dyDescent="0.2">
      <c r="A987" s="468"/>
      <c r="B987" s="468"/>
      <c r="C987" s="468"/>
      <c r="D987" s="468"/>
      <c r="E987" s="468"/>
      <c r="F987" s="468"/>
      <c r="G987" s="468"/>
      <c r="H987" s="468"/>
      <c r="I987" s="468"/>
    </row>
    <row r="988" spans="1:9" x14ac:dyDescent="0.2">
      <c r="A988" s="468"/>
      <c r="B988" s="468"/>
      <c r="C988" s="468"/>
      <c r="D988" s="468"/>
      <c r="E988" s="468"/>
      <c r="F988" s="468"/>
      <c r="G988" s="468"/>
      <c r="H988" s="468"/>
      <c r="I988" s="468"/>
    </row>
    <row r="989" spans="1:9" x14ac:dyDescent="0.2">
      <c r="A989" s="468"/>
      <c r="B989" s="468"/>
      <c r="C989" s="468"/>
      <c r="D989" s="468"/>
      <c r="E989" s="468"/>
      <c r="F989" s="468"/>
      <c r="G989" s="468"/>
      <c r="H989" s="468"/>
      <c r="I989" s="468"/>
    </row>
    <row r="990" spans="1:9" x14ac:dyDescent="0.2">
      <c r="A990" s="468"/>
      <c r="B990" s="468"/>
      <c r="C990" s="468"/>
      <c r="D990" s="468"/>
      <c r="E990" s="468"/>
      <c r="F990" s="468"/>
      <c r="G990" s="468"/>
      <c r="H990" s="468"/>
      <c r="I990" s="468"/>
    </row>
    <row r="991" spans="1:9" x14ac:dyDescent="0.2">
      <c r="A991" s="468"/>
      <c r="B991" s="468"/>
      <c r="C991" s="468"/>
      <c r="D991" s="468"/>
      <c r="E991" s="468"/>
      <c r="F991" s="468"/>
      <c r="G991" s="468"/>
      <c r="H991" s="468"/>
      <c r="I991" s="468"/>
    </row>
    <row r="992" spans="1:9" x14ac:dyDescent="0.2">
      <c r="A992" s="468"/>
      <c r="B992" s="468"/>
      <c r="C992" s="468"/>
      <c r="D992" s="468"/>
      <c r="E992" s="468"/>
      <c r="F992" s="468"/>
      <c r="G992" s="468"/>
      <c r="H992" s="468"/>
      <c r="I992" s="468"/>
    </row>
    <row r="993" spans="1:9" x14ac:dyDescent="0.2">
      <c r="A993" s="468"/>
      <c r="B993" s="468"/>
      <c r="C993" s="468"/>
      <c r="D993" s="468"/>
      <c r="E993" s="468"/>
      <c r="F993" s="468"/>
      <c r="G993" s="468"/>
      <c r="H993" s="468"/>
      <c r="I993" s="468"/>
    </row>
    <row r="994" spans="1:9" x14ac:dyDescent="0.2">
      <c r="A994" s="468"/>
      <c r="B994" s="468"/>
      <c r="C994" s="468"/>
      <c r="D994" s="468"/>
      <c r="E994" s="468"/>
      <c r="F994" s="468"/>
      <c r="G994" s="468"/>
      <c r="H994" s="468"/>
      <c r="I994" s="468"/>
    </row>
    <row r="995" spans="1:9" x14ac:dyDescent="0.2">
      <c r="A995" s="468"/>
      <c r="B995" s="468"/>
      <c r="C995" s="468"/>
      <c r="D995" s="468"/>
      <c r="E995" s="468"/>
      <c r="F995" s="468"/>
      <c r="G995" s="468"/>
      <c r="H995" s="468"/>
      <c r="I995" s="468"/>
    </row>
    <row r="996" spans="1:9" x14ac:dyDescent="0.2">
      <c r="A996" s="468"/>
      <c r="B996" s="468"/>
      <c r="C996" s="468"/>
      <c r="D996" s="468"/>
      <c r="E996" s="468"/>
      <c r="F996" s="468"/>
      <c r="G996" s="468"/>
      <c r="H996" s="468"/>
      <c r="I996" s="468"/>
    </row>
    <row r="997" spans="1:9" x14ac:dyDescent="0.2">
      <c r="A997" s="468"/>
      <c r="B997" s="468"/>
      <c r="C997" s="468"/>
      <c r="D997" s="468"/>
      <c r="E997" s="468"/>
      <c r="F997" s="468"/>
      <c r="G997" s="468"/>
      <c r="H997" s="468"/>
      <c r="I997" s="468"/>
    </row>
    <row r="998" spans="1:9" x14ac:dyDescent="0.2">
      <c r="A998" s="468"/>
      <c r="B998" s="468"/>
      <c r="C998" s="468"/>
      <c r="D998" s="468"/>
      <c r="E998" s="468"/>
      <c r="F998" s="468"/>
      <c r="G998" s="468"/>
      <c r="H998" s="468"/>
      <c r="I998" s="468"/>
    </row>
    <row r="999" spans="1:9" x14ac:dyDescent="0.2">
      <c r="A999" s="468"/>
      <c r="B999" s="468"/>
      <c r="C999" s="468"/>
      <c r="D999" s="468"/>
      <c r="E999" s="468"/>
      <c r="F999" s="468"/>
      <c r="G999" s="468"/>
      <c r="H999" s="468"/>
      <c r="I999" s="468"/>
    </row>
    <row r="1000" spans="1:9" x14ac:dyDescent="0.2">
      <c r="A1000" s="468"/>
      <c r="B1000" s="468"/>
      <c r="C1000" s="468"/>
      <c r="D1000" s="468"/>
      <c r="E1000" s="468"/>
      <c r="F1000" s="468"/>
      <c r="G1000" s="468"/>
      <c r="H1000" s="468"/>
      <c r="I1000" s="468"/>
    </row>
    <row r="1001" spans="1:9" x14ac:dyDescent="0.2">
      <c r="A1001" s="468"/>
      <c r="B1001" s="468"/>
      <c r="C1001" s="468"/>
      <c r="D1001" s="468"/>
      <c r="E1001" s="468"/>
      <c r="F1001" s="468"/>
      <c r="G1001" s="468"/>
      <c r="H1001" s="468"/>
      <c r="I1001" s="468"/>
    </row>
    <row r="1002" spans="1:9" x14ac:dyDescent="0.2">
      <c r="A1002" s="468"/>
      <c r="B1002" s="468"/>
      <c r="C1002" s="468"/>
      <c r="D1002" s="468"/>
      <c r="E1002" s="468"/>
      <c r="F1002" s="468"/>
      <c r="G1002" s="468"/>
      <c r="H1002" s="468"/>
      <c r="I1002" s="468"/>
    </row>
    <row r="1003" spans="1:9" x14ac:dyDescent="0.2">
      <c r="A1003" s="468"/>
      <c r="B1003" s="468"/>
      <c r="C1003" s="468"/>
      <c r="D1003" s="468"/>
      <c r="E1003" s="468"/>
      <c r="F1003" s="468"/>
      <c r="G1003" s="468"/>
      <c r="H1003" s="468"/>
      <c r="I1003" s="468"/>
    </row>
    <row r="1004" spans="1:9" x14ac:dyDescent="0.2">
      <c r="A1004" s="468"/>
      <c r="B1004" s="468"/>
      <c r="C1004" s="468"/>
      <c r="D1004" s="468"/>
      <c r="E1004" s="468"/>
      <c r="F1004" s="468"/>
      <c r="G1004" s="468"/>
      <c r="H1004" s="468"/>
      <c r="I1004" s="468"/>
    </row>
    <row r="1005" spans="1:9" x14ac:dyDescent="0.2">
      <c r="A1005" s="468"/>
      <c r="B1005" s="468"/>
      <c r="C1005" s="468"/>
      <c r="D1005" s="468"/>
      <c r="E1005" s="468"/>
      <c r="F1005" s="468"/>
      <c r="G1005" s="468"/>
      <c r="H1005" s="468"/>
      <c r="I1005" s="468"/>
    </row>
    <row r="1006" spans="1:9" x14ac:dyDescent="0.2">
      <c r="A1006" s="468"/>
      <c r="B1006" s="468"/>
      <c r="C1006" s="468"/>
      <c r="D1006" s="468"/>
      <c r="E1006" s="468"/>
      <c r="F1006" s="468"/>
      <c r="G1006" s="468"/>
      <c r="H1006" s="468"/>
      <c r="I1006" s="468"/>
    </row>
    <row r="1007" spans="1:9" x14ac:dyDescent="0.2">
      <c r="A1007" s="468"/>
      <c r="B1007" s="468"/>
      <c r="C1007" s="468"/>
      <c r="D1007" s="468"/>
      <c r="E1007" s="468"/>
      <c r="F1007" s="468"/>
      <c r="G1007" s="468"/>
      <c r="H1007" s="468"/>
      <c r="I1007" s="468"/>
    </row>
    <row r="1008" spans="1:9" x14ac:dyDescent="0.2">
      <c r="A1008" s="468"/>
      <c r="B1008" s="468"/>
      <c r="C1008" s="468"/>
      <c r="D1008" s="468"/>
      <c r="E1008" s="468"/>
      <c r="F1008" s="468"/>
      <c r="G1008" s="468"/>
      <c r="H1008" s="468"/>
      <c r="I1008" s="468"/>
    </row>
    <row r="1009" spans="1:9" x14ac:dyDescent="0.2">
      <c r="A1009" s="468"/>
      <c r="B1009" s="468"/>
      <c r="C1009" s="468"/>
      <c r="D1009" s="468"/>
      <c r="E1009" s="468"/>
      <c r="F1009" s="468"/>
      <c r="G1009" s="468"/>
      <c r="H1009" s="468"/>
      <c r="I1009" s="468"/>
    </row>
    <row r="1010" spans="1:9" x14ac:dyDescent="0.2">
      <c r="A1010" s="468"/>
      <c r="B1010" s="468"/>
      <c r="C1010" s="468"/>
      <c r="D1010" s="468"/>
      <c r="E1010" s="468"/>
      <c r="F1010" s="468"/>
      <c r="G1010" s="468"/>
      <c r="H1010" s="468"/>
      <c r="I1010" s="468"/>
    </row>
    <row r="1011" spans="1:9" x14ac:dyDescent="0.2">
      <c r="A1011" s="468"/>
      <c r="B1011" s="468"/>
      <c r="C1011" s="468"/>
      <c r="D1011" s="468"/>
      <c r="E1011" s="468"/>
      <c r="F1011" s="468"/>
      <c r="G1011" s="468"/>
      <c r="H1011" s="468"/>
      <c r="I1011" s="468"/>
    </row>
    <row r="1012" spans="1:9" x14ac:dyDescent="0.2">
      <c r="A1012" s="468"/>
      <c r="B1012" s="468"/>
      <c r="C1012" s="468"/>
      <c r="D1012" s="468"/>
      <c r="E1012" s="468"/>
      <c r="F1012" s="468"/>
      <c r="G1012" s="468"/>
      <c r="H1012" s="468"/>
      <c r="I1012" s="468"/>
    </row>
    <row r="1013" spans="1:9" x14ac:dyDescent="0.2">
      <c r="A1013" s="468"/>
      <c r="B1013" s="468"/>
      <c r="C1013" s="468"/>
      <c r="D1013" s="468"/>
      <c r="E1013" s="468"/>
      <c r="F1013" s="468"/>
      <c r="G1013" s="468"/>
      <c r="H1013" s="468"/>
      <c r="I1013" s="468"/>
    </row>
    <row r="1014" spans="1:9" x14ac:dyDescent="0.2">
      <c r="A1014" s="468"/>
      <c r="B1014" s="468"/>
      <c r="C1014" s="468"/>
      <c r="D1014" s="468"/>
      <c r="E1014" s="468"/>
      <c r="F1014" s="468"/>
      <c r="G1014" s="468"/>
      <c r="H1014" s="468"/>
      <c r="I1014" s="468"/>
    </row>
    <row r="1015" spans="1:9" x14ac:dyDescent="0.2">
      <c r="A1015" s="468"/>
      <c r="B1015" s="468"/>
      <c r="C1015" s="468"/>
      <c r="D1015" s="468"/>
      <c r="E1015" s="468"/>
      <c r="F1015" s="468"/>
      <c r="G1015" s="468"/>
      <c r="H1015" s="468"/>
      <c r="I1015" s="468"/>
    </row>
    <row r="1016" spans="1:9" x14ac:dyDescent="0.2">
      <c r="A1016" s="468"/>
      <c r="B1016" s="468"/>
      <c r="C1016" s="468"/>
      <c r="D1016" s="468"/>
      <c r="E1016" s="468"/>
      <c r="F1016" s="468"/>
      <c r="G1016" s="468"/>
      <c r="H1016" s="468"/>
      <c r="I1016" s="468"/>
    </row>
    <row r="1017" spans="1:9" x14ac:dyDescent="0.2">
      <c r="A1017" s="468"/>
      <c r="B1017" s="468"/>
      <c r="C1017" s="468"/>
      <c r="D1017" s="468"/>
      <c r="E1017" s="468"/>
      <c r="F1017" s="468"/>
      <c r="G1017" s="468"/>
      <c r="H1017" s="468"/>
      <c r="I1017" s="468"/>
    </row>
    <row r="1018" spans="1:9" x14ac:dyDescent="0.2">
      <c r="A1018" s="468"/>
      <c r="B1018" s="468"/>
      <c r="C1018" s="468"/>
      <c r="D1018" s="468"/>
      <c r="E1018" s="468"/>
      <c r="F1018" s="468"/>
      <c r="G1018" s="468"/>
      <c r="H1018" s="468"/>
      <c r="I1018" s="468"/>
    </row>
    <row r="1019" spans="1:9" x14ac:dyDescent="0.2">
      <c r="A1019" s="468"/>
      <c r="B1019" s="468"/>
      <c r="C1019" s="468"/>
      <c r="D1019" s="468"/>
      <c r="E1019" s="468"/>
      <c r="F1019" s="468"/>
      <c r="G1019" s="468"/>
      <c r="H1019" s="468"/>
      <c r="I1019" s="468"/>
    </row>
    <row r="1020" spans="1:9" x14ac:dyDescent="0.2">
      <c r="A1020" s="468"/>
      <c r="B1020" s="468"/>
      <c r="C1020" s="468"/>
      <c r="D1020" s="468"/>
      <c r="E1020" s="468"/>
      <c r="F1020" s="468"/>
      <c r="G1020" s="468"/>
      <c r="H1020" s="468"/>
      <c r="I1020" s="468"/>
    </row>
    <row r="1021" spans="1:9" x14ac:dyDescent="0.2">
      <c r="A1021" s="468"/>
      <c r="B1021" s="468"/>
      <c r="C1021" s="468"/>
      <c r="D1021" s="468"/>
      <c r="E1021" s="468"/>
      <c r="F1021" s="468"/>
      <c r="G1021" s="468"/>
      <c r="H1021" s="468"/>
      <c r="I1021" s="468"/>
    </row>
    <row r="1022" spans="1:9" x14ac:dyDescent="0.2">
      <c r="A1022" s="468"/>
      <c r="B1022" s="468"/>
      <c r="C1022" s="468"/>
      <c r="D1022" s="468"/>
      <c r="E1022" s="468"/>
      <c r="F1022" s="468"/>
      <c r="G1022" s="468"/>
      <c r="H1022" s="468"/>
      <c r="I1022" s="468"/>
    </row>
    <row r="1023" spans="1:9" x14ac:dyDescent="0.2">
      <c r="A1023" s="468"/>
      <c r="B1023" s="468"/>
      <c r="C1023" s="468"/>
      <c r="D1023" s="468"/>
      <c r="E1023" s="468"/>
      <c r="F1023" s="468"/>
      <c r="G1023" s="468"/>
      <c r="H1023" s="468"/>
      <c r="I1023" s="468"/>
    </row>
    <row r="1024" spans="1:9" x14ac:dyDescent="0.2">
      <c r="A1024" s="468"/>
      <c r="B1024" s="468"/>
      <c r="C1024" s="468"/>
      <c r="D1024" s="468"/>
      <c r="E1024" s="468"/>
      <c r="F1024" s="468"/>
      <c r="G1024" s="468"/>
      <c r="H1024" s="468"/>
      <c r="I1024" s="468"/>
    </row>
    <row r="1025" spans="1:9" x14ac:dyDescent="0.2">
      <c r="A1025" s="468"/>
      <c r="B1025" s="468"/>
      <c r="C1025" s="468"/>
      <c r="D1025" s="468"/>
      <c r="E1025" s="468"/>
      <c r="F1025" s="468"/>
      <c r="G1025" s="468"/>
      <c r="H1025" s="468"/>
      <c r="I1025" s="468"/>
    </row>
    <row r="1026" spans="1:9" x14ac:dyDescent="0.2">
      <c r="A1026" s="468"/>
      <c r="B1026" s="468"/>
      <c r="C1026" s="468"/>
      <c r="D1026" s="468"/>
      <c r="E1026" s="468"/>
      <c r="F1026" s="468"/>
      <c r="G1026" s="468"/>
      <c r="H1026" s="468"/>
      <c r="I1026" s="468"/>
    </row>
    <row r="1027" spans="1:9" x14ac:dyDescent="0.2">
      <c r="A1027" s="468"/>
      <c r="B1027" s="468"/>
      <c r="C1027" s="468"/>
      <c r="D1027" s="468"/>
      <c r="E1027" s="468"/>
      <c r="F1027" s="468"/>
      <c r="G1027" s="468"/>
      <c r="H1027" s="468"/>
      <c r="I1027" s="468"/>
    </row>
    <row r="1028" spans="1:9" x14ac:dyDescent="0.2">
      <c r="A1028" s="468"/>
      <c r="B1028" s="468"/>
      <c r="C1028" s="468"/>
      <c r="D1028" s="468"/>
      <c r="E1028" s="468"/>
      <c r="F1028" s="468"/>
      <c r="G1028" s="468"/>
      <c r="H1028" s="468"/>
      <c r="I1028" s="468"/>
    </row>
    <row r="1029" spans="1:9" x14ac:dyDescent="0.2">
      <c r="A1029" s="468"/>
      <c r="B1029" s="468"/>
      <c r="C1029" s="468"/>
      <c r="D1029" s="468"/>
      <c r="E1029" s="468"/>
      <c r="F1029" s="468"/>
      <c r="G1029" s="468"/>
      <c r="H1029" s="468"/>
      <c r="I1029" s="468"/>
    </row>
    <row r="1030" spans="1:9" x14ac:dyDescent="0.2">
      <c r="A1030" s="468"/>
      <c r="B1030" s="468"/>
      <c r="C1030" s="468"/>
      <c r="D1030" s="468"/>
      <c r="E1030" s="468"/>
      <c r="F1030" s="468"/>
      <c r="G1030" s="468"/>
      <c r="H1030" s="468"/>
      <c r="I1030" s="468"/>
    </row>
    <row r="1031" spans="1:9" x14ac:dyDescent="0.2">
      <c r="A1031" s="468"/>
      <c r="B1031" s="468"/>
      <c r="C1031" s="468"/>
      <c r="D1031" s="468"/>
      <c r="E1031" s="468"/>
      <c r="F1031" s="468"/>
      <c r="G1031" s="468"/>
      <c r="H1031" s="468"/>
      <c r="I1031" s="468"/>
    </row>
    <row r="1032" spans="1:9" x14ac:dyDescent="0.2">
      <c r="A1032" s="468"/>
      <c r="B1032" s="468"/>
      <c r="C1032" s="468"/>
      <c r="D1032" s="468"/>
      <c r="E1032" s="468"/>
      <c r="F1032" s="468"/>
      <c r="G1032" s="468"/>
      <c r="H1032" s="468"/>
      <c r="I1032" s="468"/>
    </row>
    <row r="1033" spans="1:9" x14ac:dyDescent="0.2">
      <c r="A1033" s="468"/>
      <c r="B1033" s="468"/>
      <c r="C1033" s="468"/>
      <c r="D1033" s="468"/>
      <c r="E1033" s="468"/>
      <c r="F1033" s="468"/>
      <c r="G1033" s="468"/>
      <c r="H1033" s="468"/>
      <c r="I1033" s="468"/>
    </row>
    <row r="1034" spans="1:9" x14ac:dyDescent="0.2">
      <c r="A1034" s="468"/>
      <c r="B1034" s="468"/>
      <c r="C1034" s="468"/>
      <c r="D1034" s="468"/>
      <c r="E1034" s="468"/>
      <c r="F1034" s="468"/>
      <c r="G1034" s="468"/>
      <c r="H1034" s="468"/>
      <c r="I1034" s="468"/>
    </row>
    <row r="1035" spans="1:9" x14ac:dyDescent="0.2">
      <c r="A1035" s="468"/>
      <c r="B1035" s="468"/>
      <c r="C1035" s="468"/>
      <c r="D1035" s="468"/>
      <c r="E1035" s="468"/>
      <c r="F1035" s="468"/>
      <c r="G1035" s="468"/>
      <c r="H1035" s="468"/>
      <c r="I1035" s="468"/>
    </row>
    <row r="1036" spans="1:9" x14ac:dyDescent="0.2">
      <c r="A1036" s="468"/>
      <c r="B1036" s="468"/>
      <c r="C1036" s="468"/>
      <c r="D1036" s="468"/>
      <c r="E1036" s="468"/>
      <c r="F1036" s="468"/>
      <c r="G1036" s="468"/>
      <c r="H1036" s="468"/>
      <c r="I1036" s="468"/>
    </row>
    <row r="1037" spans="1:9" x14ac:dyDescent="0.2">
      <c r="A1037" s="468"/>
      <c r="B1037" s="468"/>
      <c r="C1037" s="468"/>
      <c r="D1037" s="468"/>
      <c r="E1037" s="468"/>
      <c r="F1037" s="468"/>
      <c r="G1037" s="468"/>
      <c r="H1037" s="468"/>
      <c r="I1037" s="468"/>
    </row>
    <row r="1038" spans="1:9" x14ac:dyDescent="0.2">
      <c r="A1038" s="468"/>
      <c r="B1038" s="468"/>
      <c r="C1038" s="468"/>
      <c r="D1038" s="468"/>
      <c r="E1038" s="468"/>
      <c r="F1038" s="468"/>
      <c r="G1038" s="468"/>
      <c r="H1038" s="468"/>
      <c r="I1038" s="468"/>
    </row>
    <row r="1039" spans="1:9" x14ac:dyDescent="0.2">
      <c r="A1039" s="468"/>
      <c r="B1039" s="468"/>
      <c r="C1039" s="468"/>
      <c r="D1039" s="468"/>
      <c r="E1039" s="468"/>
      <c r="F1039" s="468"/>
      <c r="G1039" s="468"/>
      <c r="H1039" s="468"/>
      <c r="I1039" s="468"/>
    </row>
    <row r="1040" spans="1:9" x14ac:dyDescent="0.2">
      <c r="A1040" s="468"/>
      <c r="B1040" s="468"/>
      <c r="C1040" s="468"/>
      <c r="D1040" s="468"/>
      <c r="E1040" s="468"/>
      <c r="F1040" s="468"/>
      <c r="G1040" s="468"/>
      <c r="H1040" s="468"/>
      <c r="I1040" s="468"/>
    </row>
    <row r="1041" spans="1:9" x14ac:dyDescent="0.2">
      <c r="A1041" s="468"/>
      <c r="B1041" s="468"/>
      <c r="C1041" s="468"/>
      <c r="D1041" s="468"/>
      <c r="E1041" s="468"/>
      <c r="F1041" s="468"/>
      <c r="G1041" s="468"/>
      <c r="H1041" s="468"/>
      <c r="I1041" s="468"/>
    </row>
    <row r="1042" spans="1:9" x14ac:dyDescent="0.2">
      <c r="A1042" s="468"/>
      <c r="B1042" s="468"/>
      <c r="C1042" s="468"/>
      <c r="D1042" s="468"/>
      <c r="E1042" s="468"/>
      <c r="F1042" s="468"/>
      <c r="G1042" s="468"/>
      <c r="H1042" s="468"/>
      <c r="I1042" s="468"/>
    </row>
    <row r="1043" spans="1:9" x14ac:dyDescent="0.2">
      <c r="A1043" s="468"/>
      <c r="B1043" s="468"/>
      <c r="C1043" s="468"/>
      <c r="D1043" s="468"/>
      <c r="E1043" s="468"/>
      <c r="F1043" s="468"/>
      <c r="G1043" s="468"/>
      <c r="H1043" s="468"/>
      <c r="I1043" s="468"/>
    </row>
    <row r="1044" spans="1:9" x14ac:dyDescent="0.2">
      <c r="A1044" s="468"/>
      <c r="B1044" s="468"/>
      <c r="C1044" s="468"/>
      <c r="D1044" s="468"/>
      <c r="E1044" s="468"/>
      <c r="F1044" s="468"/>
      <c r="G1044" s="468"/>
      <c r="H1044" s="468"/>
      <c r="I1044" s="468"/>
    </row>
    <row r="1045" spans="1:9" x14ac:dyDescent="0.2">
      <c r="A1045" s="468"/>
      <c r="B1045" s="468"/>
      <c r="C1045" s="468"/>
      <c r="D1045" s="468"/>
      <c r="E1045" s="468"/>
      <c r="F1045" s="468"/>
      <c r="G1045" s="468"/>
      <c r="H1045" s="468"/>
      <c r="I1045" s="468"/>
    </row>
    <row r="1046" spans="1:9" x14ac:dyDescent="0.2">
      <c r="A1046" s="468"/>
      <c r="B1046" s="468"/>
      <c r="C1046" s="468"/>
      <c r="D1046" s="468"/>
      <c r="E1046" s="468"/>
      <c r="F1046" s="468"/>
      <c r="G1046" s="468"/>
      <c r="H1046" s="468"/>
      <c r="I1046" s="468"/>
    </row>
    <row r="1047" spans="1:9" x14ac:dyDescent="0.2">
      <c r="A1047" s="468"/>
      <c r="B1047" s="468"/>
      <c r="C1047" s="468"/>
      <c r="D1047" s="468"/>
      <c r="E1047" s="468"/>
      <c r="F1047" s="468"/>
      <c r="G1047" s="468"/>
      <c r="H1047" s="468"/>
      <c r="I1047" s="468"/>
    </row>
    <row r="1048" spans="1:9" x14ac:dyDescent="0.2">
      <c r="A1048" s="468"/>
      <c r="B1048" s="468"/>
      <c r="C1048" s="468"/>
      <c r="D1048" s="468"/>
      <c r="E1048" s="468"/>
      <c r="F1048" s="468"/>
      <c r="G1048" s="468"/>
      <c r="H1048" s="468"/>
      <c r="I1048" s="468"/>
    </row>
    <row r="1049" spans="1:9" x14ac:dyDescent="0.2">
      <c r="A1049" s="468"/>
      <c r="B1049" s="468"/>
      <c r="C1049" s="468"/>
      <c r="D1049" s="468"/>
      <c r="E1049" s="468"/>
      <c r="F1049" s="468"/>
      <c r="G1049" s="468"/>
      <c r="H1049" s="468"/>
      <c r="I1049" s="468"/>
    </row>
    <row r="1050" spans="1:9" x14ac:dyDescent="0.2">
      <c r="A1050" s="468"/>
      <c r="B1050" s="468"/>
      <c r="C1050" s="468"/>
      <c r="D1050" s="468"/>
      <c r="E1050" s="468"/>
      <c r="F1050" s="468"/>
      <c r="G1050" s="468"/>
      <c r="H1050" s="468"/>
      <c r="I1050" s="468"/>
    </row>
    <row r="1051" spans="1:9" x14ac:dyDescent="0.2">
      <c r="A1051" s="468"/>
      <c r="B1051" s="468"/>
      <c r="C1051" s="468"/>
      <c r="D1051" s="468"/>
      <c r="E1051" s="468"/>
      <c r="F1051" s="468"/>
      <c r="G1051" s="468"/>
      <c r="H1051" s="468"/>
      <c r="I1051" s="468"/>
    </row>
    <row r="1052" spans="1:9" x14ac:dyDescent="0.2">
      <c r="A1052" s="468"/>
      <c r="B1052" s="468"/>
      <c r="C1052" s="468"/>
      <c r="D1052" s="468"/>
      <c r="E1052" s="468"/>
      <c r="F1052" s="468"/>
      <c r="G1052" s="468"/>
      <c r="H1052" s="468"/>
      <c r="I1052" s="468"/>
    </row>
    <row r="1053" spans="1:9" x14ac:dyDescent="0.2">
      <c r="A1053" s="468"/>
      <c r="B1053" s="468"/>
      <c r="C1053" s="468"/>
      <c r="D1053" s="468"/>
      <c r="E1053" s="468"/>
      <c r="F1053" s="468"/>
      <c r="G1053" s="468"/>
      <c r="H1053" s="468"/>
      <c r="I1053" s="468"/>
    </row>
    <row r="1054" spans="1:9" x14ac:dyDescent="0.2">
      <c r="A1054" s="468"/>
      <c r="B1054" s="468"/>
      <c r="C1054" s="468"/>
      <c r="D1054" s="468"/>
      <c r="E1054" s="468"/>
      <c r="F1054" s="468"/>
      <c r="G1054" s="468"/>
      <c r="H1054" s="468"/>
      <c r="I1054" s="468"/>
    </row>
    <row r="1055" spans="1:9" x14ac:dyDescent="0.2">
      <c r="A1055" s="468"/>
      <c r="B1055" s="468"/>
      <c r="C1055" s="468"/>
      <c r="D1055" s="468"/>
      <c r="E1055" s="468"/>
      <c r="F1055" s="468"/>
      <c r="G1055" s="468"/>
      <c r="H1055" s="468"/>
      <c r="I1055" s="468"/>
    </row>
    <row r="1056" spans="1:9" x14ac:dyDescent="0.2">
      <c r="A1056" s="468"/>
      <c r="B1056" s="468"/>
      <c r="C1056" s="468"/>
      <c r="D1056" s="468"/>
      <c r="E1056" s="468"/>
      <c r="F1056" s="468"/>
      <c r="G1056" s="468"/>
      <c r="H1056" s="468"/>
      <c r="I1056" s="468"/>
    </row>
    <row r="1057" spans="1:9" x14ac:dyDescent="0.2">
      <c r="A1057" s="468"/>
      <c r="B1057" s="468"/>
      <c r="C1057" s="468"/>
      <c r="D1057" s="468"/>
      <c r="E1057" s="468"/>
      <c r="F1057" s="468"/>
      <c r="G1057" s="468"/>
      <c r="H1057" s="468"/>
      <c r="I1057" s="468"/>
    </row>
    <row r="1058" spans="1:9" x14ac:dyDescent="0.2">
      <c r="A1058" s="468"/>
      <c r="B1058" s="468"/>
      <c r="C1058" s="468"/>
      <c r="D1058" s="468"/>
      <c r="E1058" s="468"/>
      <c r="F1058" s="468"/>
      <c r="G1058" s="468"/>
      <c r="H1058" s="468"/>
      <c r="I1058" s="468"/>
    </row>
    <row r="1059" spans="1:9" x14ac:dyDescent="0.2">
      <c r="A1059" s="468"/>
      <c r="B1059" s="468"/>
      <c r="C1059" s="468"/>
      <c r="D1059" s="468"/>
      <c r="E1059" s="468"/>
      <c r="F1059" s="468"/>
      <c r="G1059" s="468"/>
      <c r="H1059" s="468"/>
      <c r="I1059" s="468"/>
    </row>
    <row r="1060" spans="1:9" x14ac:dyDescent="0.2">
      <c r="A1060" s="468"/>
      <c r="B1060" s="468"/>
      <c r="C1060" s="468"/>
      <c r="D1060" s="468"/>
      <c r="E1060" s="468"/>
      <c r="F1060" s="468"/>
      <c r="G1060" s="468"/>
      <c r="H1060" s="468"/>
      <c r="I1060" s="468"/>
    </row>
    <row r="1061" spans="1:9" x14ac:dyDescent="0.2">
      <c r="A1061" s="468"/>
      <c r="B1061" s="468"/>
      <c r="C1061" s="468"/>
      <c r="D1061" s="468"/>
      <c r="E1061" s="468"/>
      <c r="F1061" s="468"/>
      <c r="G1061" s="468"/>
      <c r="H1061" s="468"/>
      <c r="I1061" s="468"/>
    </row>
    <row r="1062" spans="1:9" x14ac:dyDescent="0.2">
      <c r="A1062" s="468"/>
      <c r="B1062" s="468"/>
      <c r="C1062" s="468"/>
      <c r="D1062" s="468"/>
      <c r="E1062" s="468"/>
      <c r="F1062" s="468"/>
      <c r="G1062" s="468"/>
      <c r="H1062" s="468"/>
      <c r="I1062" s="468"/>
    </row>
    <row r="1063" spans="1:9" x14ac:dyDescent="0.2">
      <c r="A1063" s="468"/>
      <c r="B1063" s="468"/>
      <c r="C1063" s="468"/>
      <c r="D1063" s="468"/>
      <c r="E1063" s="468"/>
      <c r="F1063" s="468"/>
      <c r="G1063" s="468"/>
      <c r="H1063" s="468"/>
      <c r="I1063" s="468"/>
    </row>
    <row r="1064" spans="1:9" x14ac:dyDescent="0.2">
      <c r="A1064" s="468"/>
      <c r="B1064" s="468"/>
      <c r="C1064" s="468"/>
      <c r="D1064" s="468"/>
      <c r="E1064" s="468"/>
      <c r="F1064" s="468"/>
      <c r="G1064" s="468"/>
      <c r="H1064" s="468"/>
      <c r="I1064" s="468"/>
    </row>
    <row r="1065" spans="1:9" x14ac:dyDescent="0.2">
      <c r="A1065" s="468"/>
      <c r="B1065" s="468"/>
      <c r="C1065" s="468"/>
      <c r="D1065" s="468"/>
      <c r="E1065" s="468"/>
      <c r="F1065" s="468"/>
      <c r="G1065" s="468"/>
      <c r="H1065" s="468"/>
      <c r="I1065" s="468"/>
    </row>
    <row r="1066" spans="1:9" x14ac:dyDescent="0.2">
      <c r="A1066" s="468"/>
      <c r="B1066" s="468"/>
      <c r="C1066" s="468"/>
      <c r="D1066" s="468"/>
      <c r="E1066" s="468"/>
      <c r="F1066" s="468"/>
      <c r="G1066" s="468"/>
      <c r="H1066" s="468"/>
      <c r="I1066" s="468"/>
    </row>
    <row r="1067" spans="1:9" x14ac:dyDescent="0.2">
      <c r="A1067" s="468"/>
      <c r="B1067" s="468"/>
      <c r="C1067" s="468"/>
      <c r="D1067" s="468"/>
      <c r="E1067" s="468"/>
      <c r="F1067" s="468"/>
      <c r="G1067" s="468"/>
      <c r="H1067" s="468"/>
      <c r="I1067" s="468"/>
    </row>
    <row r="1068" spans="1:9" x14ac:dyDescent="0.2">
      <c r="A1068" s="468"/>
      <c r="B1068" s="468"/>
      <c r="C1068" s="468"/>
      <c r="D1068" s="468"/>
      <c r="E1068" s="468"/>
      <c r="F1068" s="468"/>
      <c r="G1068" s="468"/>
      <c r="H1068" s="468"/>
      <c r="I1068" s="468"/>
    </row>
    <row r="1069" spans="1:9" x14ac:dyDescent="0.2">
      <c r="A1069" s="468"/>
      <c r="B1069" s="468"/>
      <c r="C1069" s="468"/>
      <c r="D1069" s="468"/>
      <c r="E1069" s="468"/>
      <c r="F1069" s="468"/>
      <c r="G1069" s="468"/>
      <c r="H1069" s="468"/>
      <c r="I1069" s="468"/>
    </row>
    <row r="1070" spans="1:9" x14ac:dyDescent="0.2">
      <c r="A1070" s="468"/>
      <c r="B1070" s="468"/>
      <c r="C1070" s="468"/>
      <c r="D1070" s="468"/>
      <c r="E1070" s="468"/>
      <c r="F1070" s="468"/>
      <c r="G1070" s="468"/>
      <c r="H1070" s="468"/>
      <c r="I1070" s="468"/>
    </row>
    <row r="1071" spans="1:9" x14ac:dyDescent="0.2">
      <c r="A1071" s="468"/>
      <c r="B1071" s="468"/>
      <c r="C1071" s="468"/>
      <c r="D1071" s="468"/>
      <c r="E1071" s="468"/>
      <c r="F1071" s="468"/>
      <c r="G1071" s="468"/>
      <c r="H1071" s="468"/>
      <c r="I1071" s="468"/>
    </row>
    <row r="1072" spans="1:9" x14ac:dyDescent="0.2">
      <c r="A1072" s="468"/>
      <c r="B1072" s="468"/>
      <c r="C1072" s="468"/>
      <c r="D1072" s="468"/>
      <c r="E1072" s="468"/>
      <c r="F1072" s="468"/>
      <c r="G1072" s="468"/>
      <c r="H1072" s="468"/>
      <c r="I1072" s="468"/>
    </row>
    <row r="1073" spans="1:9" x14ac:dyDescent="0.2">
      <c r="A1073" s="468"/>
      <c r="B1073" s="468"/>
      <c r="C1073" s="468"/>
      <c r="D1073" s="468"/>
      <c r="E1073" s="468"/>
      <c r="F1073" s="468"/>
      <c r="G1073" s="468"/>
      <c r="H1073" s="468"/>
      <c r="I1073" s="468"/>
    </row>
    <row r="1074" spans="1:9" x14ac:dyDescent="0.2">
      <c r="A1074" s="468"/>
      <c r="B1074" s="468"/>
      <c r="C1074" s="468"/>
      <c r="D1074" s="468"/>
      <c r="E1074" s="468"/>
      <c r="F1074" s="468"/>
      <c r="G1074" s="468"/>
      <c r="H1074" s="468"/>
      <c r="I1074" s="468"/>
    </row>
    <row r="1075" spans="1:9" x14ac:dyDescent="0.2">
      <c r="A1075" s="468"/>
      <c r="B1075" s="468"/>
      <c r="C1075" s="468"/>
      <c r="D1075" s="468"/>
      <c r="E1075" s="468"/>
      <c r="F1075" s="468"/>
      <c r="G1075" s="468"/>
      <c r="H1075" s="468"/>
      <c r="I1075" s="468"/>
    </row>
    <row r="1076" spans="1:9" x14ac:dyDescent="0.2">
      <c r="A1076" s="468"/>
      <c r="B1076" s="468"/>
      <c r="C1076" s="468"/>
      <c r="D1076" s="468"/>
      <c r="E1076" s="468"/>
      <c r="F1076" s="468"/>
      <c r="G1076" s="468"/>
      <c r="H1076" s="468"/>
      <c r="I1076" s="468"/>
    </row>
    <row r="1077" spans="1:9" x14ac:dyDescent="0.2">
      <c r="A1077" s="468"/>
      <c r="B1077" s="468"/>
      <c r="C1077" s="468"/>
      <c r="D1077" s="468"/>
      <c r="E1077" s="468"/>
      <c r="F1077" s="468"/>
      <c r="G1077" s="468"/>
      <c r="H1077" s="468"/>
      <c r="I1077" s="468"/>
    </row>
    <row r="1078" spans="1:9" x14ac:dyDescent="0.2">
      <c r="A1078" s="468"/>
      <c r="B1078" s="468"/>
      <c r="C1078" s="468"/>
      <c r="D1078" s="468"/>
      <c r="E1078" s="468"/>
      <c r="F1078" s="468"/>
      <c r="G1078" s="468"/>
      <c r="H1078" s="468"/>
      <c r="I1078" s="468"/>
    </row>
    <row r="1079" spans="1:9" x14ac:dyDescent="0.2">
      <c r="A1079" s="468"/>
      <c r="B1079" s="468"/>
      <c r="C1079" s="468"/>
      <c r="D1079" s="468"/>
      <c r="E1079" s="468"/>
      <c r="F1079" s="468"/>
      <c r="G1079" s="468"/>
      <c r="H1079" s="468"/>
      <c r="I1079" s="468"/>
    </row>
    <row r="1080" spans="1:9" x14ac:dyDescent="0.2">
      <c r="A1080" s="468"/>
      <c r="B1080" s="468"/>
      <c r="C1080" s="468"/>
      <c r="D1080" s="468"/>
      <c r="E1080" s="468"/>
      <c r="F1080" s="468"/>
      <c r="G1080" s="468"/>
      <c r="H1080" s="468"/>
      <c r="I1080" s="468"/>
    </row>
    <row r="1081" spans="1:9" x14ac:dyDescent="0.2">
      <c r="A1081" s="468"/>
      <c r="B1081" s="468"/>
      <c r="C1081" s="468"/>
      <c r="D1081" s="468"/>
      <c r="E1081" s="468"/>
      <c r="F1081" s="468"/>
      <c r="G1081" s="468"/>
      <c r="H1081" s="468"/>
      <c r="I1081" s="468"/>
    </row>
    <row r="1082" spans="1:9" x14ac:dyDescent="0.2">
      <c r="A1082" s="468"/>
      <c r="B1082" s="468"/>
      <c r="C1082" s="468"/>
      <c r="D1082" s="468"/>
      <c r="E1082" s="468"/>
      <c r="F1082" s="468"/>
      <c r="G1082" s="468"/>
      <c r="H1082" s="468"/>
      <c r="I1082" s="468"/>
    </row>
    <row r="1083" spans="1:9" x14ac:dyDescent="0.2">
      <c r="A1083" s="468"/>
      <c r="B1083" s="468"/>
      <c r="C1083" s="468"/>
      <c r="D1083" s="468"/>
      <c r="E1083" s="468"/>
      <c r="F1083" s="468"/>
      <c r="G1083" s="468"/>
      <c r="H1083" s="468"/>
      <c r="I1083" s="468"/>
    </row>
    <row r="1084" spans="1:9" x14ac:dyDescent="0.2">
      <c r="A1084" s="468"/>
      <c r="B1084" s="468"/>
      <c r="C1084" s="468"/>
      <c r="D1084" s="468"/>
      <c r="E1084" s="468"/>
      <c r="F1084" s="468"/>
      <c r="G1084" s="468"/>
      <c r="H1084" s="468"/>
      <c r="I1084" s="468"/>
    </row>
    <row r="1085" spans="1:9" x14ac:dyDescent="0.2">
      <c r="A1085" s="468"/>
      <c r="B1085" s="468"/>
      <c r="C1085" s="468"/>
      <c r="D1085" s="468"/>
      <c r="E1085" s="468"/>
      <c r="F1085" s="468"/>
      <c r="G1085" s="468"/>
      <c r="H1085" s="468"/>
      <c r="I1085" s="468"/>
    </row>
    <row r="1086" spans="1:9" x14ac:dyDescent="0.2">
      <c r="A1086" s="468"/>
      <c r="B1086" s="468"/>
      <c r="C1086" s="468"/>
      <c r="D1086" s="468"/>
      <c r="E1086" s="468"/>
      <c r="F1086" s="468"/>
      <c r="G1086" s="468"/>
      <c r="H1086" s="468"/>
      <c r="I1086" s="468"/>
    </row>
    <row r="1087" spans="1:9" x14ac:dyDescent="0.2">
      <c r="A1087" s="468"/>
      <c r="B1087" s="468"/>
      <c r="C1087" s="468"/>
      <c r="D1087" s="468"/>
      <c r="E1087" s="468"/>
      <c r="F1087" s="468"/>
      <c r="G1087" s="468"/>
      <c r="H1087" s="468"/>
      <c r="I1087" s="468"/>
    </row>
    <row r="1088" spans="1:9" x14ac:dyDescent="0.2">
      <c r="A1088" s="468"/>
      <c r="B1088" s="468"/>
      <c r="C1088" s="468"/>
      <c r="D1088" s="468"/>
      <c r="E1088" s="468"/>
      <c r="F1088" s="468"/>
      <c r="G1088" s="468"/>
      <c r="H1088" s="468"/>
      <c r="I1088" s="468"/>
    </row>
    <row r="1089" spans="1:9" x14ac:dyDescent="0.2">
      <c r="A1089" s="468"/>
      <c r="B1089" s="468"/>
      <c r="C1089" s="468"/>
      <c r="D1089" s="468"/>
      <c r="E1089" s="468"/>
      <c r="F1089" s="468"/>
      <c r="G1089" s="468"/>
      <c r="H1089" s="468"/>
      <c r="I1089" s="468"/>
    </row>
    <row r="1090" spans="1:9" x14ac:dyDescent="0.2">
      <c r="A1090" s="468"/>
      <c r="B1090" s="468"/>
      <c r="C1090" s="468"/>
      <c r="D1090" s="468"/>
      <c r="E1090" s="468"/>
      <c r="F1090" s="468"/>
      <c r="G1090" s="468"/>
      <c r="H1090" s="468"/>
      <c r="I1090" s="468"/>
    </row>
    <row r="1091" spans="1:9" x14ac:dyDescent="0.2">
      <c r="A1091" s="468"/>
      <c r="B1091" s="468"/>
      <c r="C1091" s="468"/>
      <c r="D1091" s="468"/>
      <c r="E1091" s="468"/>
      <c r="F1091" s="468"/>
      <c r="G1091" s="468"/>
      <c r="H1091" s="468"/>
      <c r="I1091" s="468"/>
    </row>
    <row r="1092" spans="1:9" x14ac:dyDescent="0.2">
      <c r="A1092" s="468"/>
      <c r="B1092" s="468"/>
      <c r="C1092" s="468"/>
      <c r="D1092" s="468"/>
      <c r="E1092" s="468"/>
      <c r="F1092" s="468"/>
      <c r="G1092" s="468"/>
      <c r="H1092" s="468"/>
      <c r="I1092" s="468"/>
    </row>
    <row r="1093" spans="1:9" x14ac:dyDescent="0.2">
      <c r="A1093" s="468"/>
      <c r="B1093" s="468"/>
      <c r="C1093" s="468"/>
      <c r="D1093" s="468"/>
      <c r="E1093" s="468"/>
      <c r="F1093" s="468"/>
      <c r="G1093" s="468"/>
      <c r="H1093" s="468"/>
      <c r="I1093" s="468"/>
    </row>
    <row r="1094" spans="1:9" x14ac:dyDescent="0.2">
      <c r="A1094" s="468"/>
      <c r="B1094" s="468"/>
      <c r="C1094" s="468"/>
      <c r="D1094" s="468"/>
      <c r="E1094" s="468"/>
      <c r="F1094" s="468"/>
      <c r="G1094" s="468"/>
      <c r="H1094" s="468"/>
      <c r="I1094" s="468"/>
    </row>
    <row r="1095" spans="1:9" x14ac:dyDescent="0.2">
      <c r="A1095" s="468"/>
      <c r="B1095" s="468"/>
      <c r="C1095" s="468"/>
      <c r="D1095" s="468"/>
      <c r="E1095" s="468"/>
      <c r="F1095" s="468"/>
      <c r="G1095" s="468"/>
      <c r="H1095" s="468"/>
      <c r="I1095" s="468"/>
    </row>
    <row r="1096" spans="1:9" x14ac:dyDescent="0.2">
      <c r="A1096" s="468"/>
      <c r="B1096" s="468"/>
      <c r="C1096" s="468"/>
      <c r="D1096" s="468"/>
      <c r="E1096" s="468"/>
      <c r="F1096" s="468"/>
      <c r="G1096" s="468"/>
      <c r="H1096" s="468"/>
      <c r="I1096" s="468"/>
    </row>
    <row r="1097" spans="1:9" x14ac:dyDescent="0.2">
      <c r="A1097" s="468"/>
      <c r="B1097" s="468"/>
      <c r="C1097" s="468"/>
      <c r="D1097" s="468"/>
      <c r="E1097" s="468"/>
      <c r="F1097" s="468"/>
      <c r="G1097" s="468"/>
      <c r="H1097" s="468"/>
      <c r="I1097" s="468"/>
    </row>
    <row r="1098" spans="1:9" x14ac:dyDescent="0.2">
      <c r="A1098" s="468"/>
      <c r="B1098" s="468"/>
      <c r="C1098" s="468"/>
      <c r="D1098" s="468"/>
      <c r="E1098" s="468"/>
      <c r="F1098" s="468"/>
      <c r="G1098" s="468"/>
      <c r="H1098" s="468"/>
      <c r="I1098" s="468"/>
    </row>
    <row r="1099" spans="1:9" x14ac:dyDescent="0.2">
      <c r="A1099" s="468"/>
      <c r="B1099" s="468"/>
      <c r="C1099" s="468"/>
      <c r="D1099" s="468"/>
      <c r="E1099" s="468"/>
      <c r="F1099" s="468"/>
      <c r="G1099" s="468"/>
      <c r="H1099" s="468"/>
      <c r="I1099" s="468"/>
    </row>
    <row r="1100" spans="1:9" x14ac:dyDescent="0.2">
      <c r="A1100" s="468"/>
      <c r="B1100" s="468"/>
      <c r="C1100" s="468"/>
      <c r="D1100" s="468"/>
      <c r="E1100" s="468"/>
      <c r="F1100" s="468"/>
      <c r="G1100" s="468"/>
      <c r="H1100" s="468"/>
      <c r="I1100" s="468"/>
    </row>
    <row r="1101" spans="1:9" x14ac:dyDescent="0.2">
      <c r="A1101" s="468"/>
      <c r="B1101" s="468"/>
      <c r="C1101" s="468"/>
      <c r="D1101" s="468"/>
      <c r="E1101" s="468"/>
      <c r="F1101" s="468"/>
      <c r="G1101" s="468"/>
      <c r="H1101" s="468"/>
      <c r="I1101" s="468"/>
    </row>
    <row r="1102" spans="1:9" x14ac:dyDescent="0.2">
      <c r="A1102" s="468"/>
      <c r="B1102" s="468"/>
      <c r="C1102" s="468"/>
      <c r="D1102" s="468"/>
      <c r="E1102" s="468"/>
      <c r="F1102" s="468"/>
      <c r="G1102" s="468"/>
      <c r="H1102" s="468"/>
      <c r="I1102" s="468"/>
    </row>
    <row r="1103" spans="1:9" x14ac:dyDescent="0.2">
      <c r="A1103" s="468"/>
      <c r="B1103" s="468"/>
      <c r="C1103" s="468"/>
      <c r="D1103" s="468"/>
      <c r="E1103" s="468"/>
      <c r="F1103" s="468"/>
      <c r="G1103" s="468"/>
      <c r="H1103" s="468"/>
      <c r="I1103" s="468"/>
    </row>
    <row r="1104" spans="1:9" x14ac:dyDescent="0.2">
      <c r="A1104" s="468"/>
      <c r="B1104" s="468"/>
      <c r="C1104" s="468"/>
      <c r="D1104" s="468"/>
      <c r="E1104" s="468"/>
      <c r="F1104" s="468"/>
      <c r="G1104" s="468"/>
      <c r="H1104" s="468"/>
      <c r="I1104" s="468"/>
    </row>
    <row r="1105" spans="1:9" x14ac:dyDescent="0.2">
      <c r="A1105" s="468"/>
      <c r="B1105" s="468"/>
      <c r="C1105" s="468"/>
      <c r="D1105" s="468"/>
      <c r="E1105" s="468"/>
      <c r="F1105" s="468"/>
      <c r="G1105" s="468"/>
      <c r="H1105" s="468"/>
      <c r="I1105" s="468"/>
    </row>
    <row r="1106" spans="1:9" x14ac:dyDescent="0.2">
      <c r="A1106" s="468"/>
      <c r="B1106" s="468"/>
      <c r="C1106" s="468"/>
      <c r="D1106" s="468"/>
      <c r="E1106" s="468"/>
      <c r="F1106" s="468"/>
      <c r="G1106" s="468"/>
      <c r="H1106" s="468"/>
      <c r="I1106" s="468"/>
    </row>
    <row r="1107" spans="1:9" x14ac:dyDescent="0.2">
      <c r="A1107" s="468"/>
      <c r="B1107" s="468"/>
      <c r="C1107" s="468"/>
      <c r="D1107" s="468"/>
      <c r="E1107" s="468"/>
      <c r="F1107" s="468"/>
      <c r="G1107" s="468"/>
      <c r="H1107" s="468"/>
      <c r="I1107" s="468"/>
    </row>
    <row r="1108" spans="1:9" x14ac:dyDescent="0.2">
      <c r="A1108" s="468"/>
      <c r="B1108" s="468"/>
      <c r="C1108" s="468"/>
      <c r="D1108" s="468"/>
      <c r="E1108" s="468"/>
      <c r="F1108" s="468"/>
      <c r="G1108" s="468"/>
      <c r="H1108" s="468"/>
      <c r="I1108" s="468"/>
    </row>
    <row r="1109" spans="1:9" x14ac:dyDescent="0.2">
      <c r="A1109" s="468"/>
      <c r="B1109" s="468"/>
      <c r="C1109" s="468"/>
      <c r="D1109" s="468"/>
      <c r="E1109" s="468"/>
      <c r="F1109" s="468"/>
      <c r="G1109" s="468"/>
      <c r="H1109" s="468"/>
      <c r="I1109" s="468"/>
    </row>
    <row r="1110" spans="1:9" x14ac:dyDescent="0.2">
      <c r="A1110" s="468"/>
      <c r="B1110" s="468"/>
      <c r="C1110" s="468"/>
      <c r="D1110" s="468"/>
      <c r="E1110" s="468"/>
      <c r="F1110" s="468"/>
      <c r="G1110" s="468"/>
      <c r="H1110" s="468"/>
      <c r="I1110" s="468"/>
    </row>
    <row r="1111" spans="1:9" x14ac:dyDescent="0.2">
      <c r="A1111" s="468"/>
      <c r="B1111" s="468"/>
      <c r="C1111" s="468"/>
      <c r="D1111" s="468"/>
      <c r="E1111" s="468"/>
      <c r="F1111" s="468"/>
      <c r="G1111" s="468"/>
      <c r="H1111" s="468"/>
      <c r="I1111" s="468"/>
    </row>
    <row r="1112" spans="1:9" x14ac:dyDescent="0.2">
      <c r="A1112" s="468"/>
      <c r="B1112" s="468"/>
      <c r="C1112" s="468"/>
      <c r="D1112" s="468"/>
      <c r="E1112" s="468"/>
      <c r="F1112" s="468"/>
      <c r="G1112" s="468"/>
      <c r="H1112" s="468"/>
      <c r="I1112" s="468"/>
    </row>
    <row r="1113" spans="1:9" x14ac:dyDescent="0.2">
      <c r="A1113" s="468"/>
      <c r="B1113" s="468"/>
      <c r="C1113" s="468"/>
      <c r="D1113" s="468"/>
      <c r="E1113" s="468"/>
      <c r="F1113" s="468"/>
      <c r="G1113" s="468"/>
      <c r="H1113" s="468"/>
      <c r="I1113" s="468"/>
    </row>
    <row r="1114" spans="1:9" x14ac:dyDescent="0.2">
      <c r="A1114" s="468"/>
      <c r="B1114" s="468"/>
      <c r="C1114" s="468"/>
      <c r="D1114" s="468"/>
      <c r="E1114" s="468"/>
      <c r="F1114" s="468"/>
      <c r="G1114" s="468"/>
      <c r="H1114" s="468"/>
      <c r="I1114" s="468"/>
    </row>
    <row r="1115" spans="1:9" x14ac:dyDescent="0.2">
      <c r="A1115" s="468"/>
      <c r="B1115" s="468"/>
      <c r="C1115" s="468"/>
      <c r="D1115" s="468"/>
      <c r="E1115" s="468"/>
      <c r="F1115" s="468"/>
      <c r="G1115" s="468"/>
      <c r="H1115" s="468"/>
      <c r="I1115" s="468"/>
    </row>
    <row r="1116" spans="1:9" x14ac:dyDescent="0.2">
      <c r="A1116" s="468"/>
      <c r="B1116" s="468"/>
      <c r="C1116" s="468"/>
      <c r="D1116" s="468"/>
      <c r="E1116" s="468"/>
      <c r="F1116" s="468"/>
      <c r="G1116" s="468"/>
      <c r="H1116" s="468"/>
      <c r="I1116" s="468"/>
    </row>
    <row r="1117" spans="1:9" x14ac:dyDescent="0.2">
      <c r="A1117" s="468"/>
      <c r="B1117" s="468"/>
      <c r="C1117" s="468"/>
      <c r="D1117" s="468"/>
      <c r="E1117" s="468"/>
      <c r="F1117" s="468"/>
      <c r="G1117" s="468"/>
      <c r="H1117" s="468"/>
      <c r="I1117" s="468"/>
    </row>
    <row r="1118" spans="1:9" x14ac:dyDescent="0.2">
      <c r="A1118" s="468"/>
      <c r="B1118" s="468"/>
      <c r="C1118" s="468"/>
      <c r="D1118" s="468"/>
      <c r="E1118" s="468"/>
      <c r="F1118" s="468"/>
      <c r="G1118" s="468"/>
      <c r="H1118" s="468"/>
      <c r="I1118" s="468"/>
    </row>
    <row r="1119" spans="1:9" x14ac:dyDescent="0.2">
      <c r="A1119" s="468"/>
      <c r="B1119" s="468"/>
      <c r="C1119" s="468"/>
      <c r="D1119" s="468"/>
      <c r="E1119" s="468"/>
      <c r="F1119" s="468"/>
      <c r="G1119" s="468"/>
      <c r="H1119" s="468"/>
      <c r="I1119" s="468"/>
    </row>
    <row r="1120" spans="1:9" x14ac:dyDescent="0.2">
      <c r="A1120" s="468"/>
      <c r="B1120" s="468"/>
      <c r="C1120" s="468"/>
      <c r="D1120" s="468"/>
      <c r="E1120" s="468"/>
      <c r="F1120" s="468"/>
      <c r="G1120" s="468"/>
      <c r="H1120" s="468"/>
      <c r="I1120" s="468"/>
    </row>
    <row r="1121" spans="1:9" x14ac:dyDescent="0.2">
      <c r="A1121" s="468"/>
      <c r="B1121" s="468"/>
      <c r="C1121" s="468"/>
      <c r="D1121" s="468"/>
      <c r="E1121" s="468"/>
      <c r="F1121" s="468"/>
      <c r="G1121" s="468"/>
      <c r="H1121" s="468"/>
      <c r="I1121" s="468"/>
    </row>
    <row r="1122" spans="1:9" x14ac:dyDescent="0.2">
      <c r="A1122" s="468"/>
      <c r="B1122" s="468"/>
      <c r="C1122" s="468"/>
      <c r="D1122" s="468"/>
      <c r="E1122" s="468"/>
      <c r="F1122" s="468"/>
      <c r="G1122" s="468"/>
      <c r="H1122" s="468"/>
      <c r="I1122" s="468"/>
    </row>
    <row r="1123" spans="1:9" x14ac:dyDescent="0.2">
      <c r="A1123" s="468"/>
      <c r="B1123" s="468"/>
      <c r="C1123" s="468"/>
      <c r="D1123" s="468"/>
      <c r="E1123" s="468"/>
      <c r="F1123" s="468"/>
      <c r="G1123" s="468"/>
      <c r="H1123" s="468"/>
      <c r="I1123" s="468"/>
    </row>
    <row r="1124" spans="1:9" x14ac:dyDescent="0.2">
      <c r="A1124" s="468"/>
      <c r="B1124" s="468"/>
      <c r="C1124" s="468"/>
      <c r="D1124" s="468"/>
      <c r="E1124" s="468"/>
      <c r="F1124" s="468"/>
      <c r="G1124" s="468"/>
      <c r="H1124" s="468"/>
      <c r="I1124" s="468"/>
    </row>
    <row r="1125" spans="1:9" x14ac:dyDescent="0.2">
      <c r="A1125" s="468"/>
      <c r="B1125" s="468"/>
      <c r="C1125" s="468"/>
      <c r="D1125" s="468"/>
      <c r="E1125" s="468"/>
      <c r="F1125" s="468"/>
      <c r="G1125" s="468"/>
      <c r="H1125" s="468"/>
      <c r="I1125" s="468"/>
    </row>
    <row r="1126" spans="1:9" x14ac:dyDescent="0.2">
      <c r="A1126" s="468"/>
      <c r="B1126" s="468"/>
      <c r="C1126" s="468"/>
      <c r="D1126" s="468"/>
      <c r="E1126" s="468"/>
      <c r="F1126" s="468"/>
      <c r="G1126" s="468"/>
      <c r="H1126" s="468"/>
      <c r="I1126" s="468"/>
    </row>
    <row r="1127" spans="1:9" x14ac:dyDescent="0.2">
      <c r="A1127" s="468"/>
      <c r="B1127" s="468"/>
      <c r="C1127" s="468"/>
      <c r="D1127" s="468"/>
      <c r="E1127" s="468"/>
      <c r="F1127" s="468"/>
      <c r="G1127" s="468"/>
      <c r="H1127" s="468"/>
      <c r="I1127" s="468"/>
    </row>
    <row r="1128" spans="1:9" x14ac:dyDescent="0.2">
      <c r="A1128" s="468"/>
      <c r="B1128" s="468"/>
      <c r="C1128" s="468"/>
      <c r="D1128" s="468"/>
      <c r="E1128" s="468"/>
      <c r="F1128" s="468"/>
      <c r="G1128" s="468"/>
      <c r="H1128" s="468"/>
      <c r="I1128" s="468"/>
    </row>
    <row r="1129" spans="1:9" x14ac:dyDescent="0.2">
      <c r="A1129" s="468"/>
      <c r="B1129" s="468"/>
      <c r="C1129" s="468"/>
      <c r="D1129" s="468"/>
      <c r="E1129" s="468"/>
      <c r="F1129" s="468"/>
      <c r="G1129" s="468"/>
      <c r="H1129" s="468"/>
      <c r="I1129" s="468"/>
    </row>
    <row r="1130" spans="1:9" x14ac:dyDescent="0.2">
      <c r="A1130" s="468"/>
      <c r="B1130" s="468"/>
      <c r="C1130" s="468"/>
      <c r="D1130" s="468"/>
      <c r="E1130" s="468"/>
      <c r="F1130" s="468"/>
      <c r="G1130" s="468"/>
      <c r="H1130" s="468"/>
      <c r="I1130" s="468"/>
    </row>
    <row r="1131" spans="1:9" x14ac:dyDescent="0.2">
      <c r="A1131" s="468"/>
      <c r="B1131" s="468"/>
      <c r="C1131" s="468"/>
      <c r="D1131" s="468"/>
      <c r="E1131" s="468"/>
      <c r="F1131" s="468"/>
      <c r="G1131" s="468"/>
      <c r="H1131" s="468"/>
      <c r="I1131" s="468"/>
    </row>
    <row r="1132" spans="1:9" x14ac:dyDescent="0.2">
      <c r="A1132" s="468"/>
      <c r="B1132" s="468"/>
      <c r="C1132" s="468"/>
      <c r="D1132" s="468"/>
      <c r="E1132" s="468"/>
      <c r="F1132" s="468"/>
      <c r="G1132" s="468"/>
      <c r="H1132" s="468"/>
      <c r="I1132" s="468"/>
    </row>
    <row r="1133" spans="1:9" x14ac:dyDescent="0.2">
      <c r="A1133" s="468"/>
      <c r="B1133" s="468"/>
      <c r="C1133" s="468"/>
      <c r="D1133" s="468"/>
      <c r="E1133" s="468"/>
      <c r="F1133" s="468"/>
      <c r="G1133" s="468"/>
      <c r="H1133" s="468"/>
      <c r="I1133" s="468"/>
    </row>
    <row r="1134" spans="1:9" x14ac:dyDescent="0.2">
      <c r="A1134" s="468"/>
      <c r="B1134" s="468"/>
      <c r="C1134" s="468"/>
      <c r="D1134" s="468"/>
      <c r="E1134" s="468"/>
      <c r="F1134" s="468"/>
      <c r="G1134" s="468"/>
      <c r="H1134" s="468"/>
      <c r="I1134" s="468"/>
    </row>
    <row r="1135" spans="1:9" x14ac:dyDescent="0.2">
      <c r="A1135" s="468"/>
      <c r="B1135" s="468"/>
      <c r="C1135" s="468"/>
      <c r="D1135" s="468"/>
      <c r="E1135" s="468"/>
      <c r="F1135" s="468"/>
      <c r="G1135" s="468"/>
      <c r="H1135" s="468"/>
      <c r="I1135" s="468"/>
    </row>
    <row r="1136" spans="1:9" x14ac:dyDescent="0.2">
      <c r="A1136" s="468"/>
      <c r="B1136" s="468"/>
      <c r="C1136" s="468"/>
      <c r="D1136" s="468"/>
      <c r="E1136" s="468"/>
      <c r="F1136" s="468"/>
      <c r="G1136" s="468"/>
      <c r="H1136" s="468"/>
      <c r="I1136" s="468"/>
    </row>
    <row r="1137" spans="1:9" x14ac:dyDescent="0.2">
      <c r="A1137" s="468"/>
      <c r="B1137" s="468"/>
      <c r="C1137" s="468"/>
      <c r="D1137" s="468"/>
      <c r="E1137" s="468"/>
      <c r="F1137" s="468"/>
      <c r="G1137" s="468"/>
      <c r="H1137" s="468"/>
      <c r="I1137" s="468"/>
    </row>
    <row r="1138" spans="1:9" x14ac:dyDescent="0.2">
      <c r="A1138" s="468"/>
      <c r="B1138" s="468"/>
      <c r="C1138" s="468"/>
      <c r="D1138" s="468"/>
      <c r="E1138" s="468"/>
      <c r="F1138" s="468"/>
      <c r="G1138" s="468"/>
      <c r="H1138" s="468"/>
      <c r="I1138" s="468"/>
    </row>
    <row r="1139" spans="1:9" x14ac:dyDescent="0.2">
      <c r="A1139" s="468"/>
      <c r="B1139" s="468"/>
      <c r="C1139" s="468"/>
      <c r="D1139" s="468"/>
      <c r="E1139" s="468"/>
      <c r="F1139" s="468"/>
      <c r="G1139" s="468"/>
      <c r="H1139" s="468"/>
      <c r="I1139" s="468"/>
    </row>
    <row r="1140" spans="1:9" x14ac:dyDescent="0.2">
      <c r="A1140" s="468"/>
      <c r="B1140" s="468"/>
      <c r="C1140" s="468"/>
      <c r="D1140" s="468"/>
      <c r="E1140" s="468"/>
      <c r="F1140" s="468"/>
      <c r="G1140" s="468"/>
      <c r="H1140" s="468"/>
      <c r="I1140" s="468"/>
    </row>
    <row r="1141" spans="1:9" x14ac:dyDescent="0.2">
      <c r="A1141" s="468"/>
      <c r="B1141" s="468"/>
      <c r="C1141" s="468"/>
      <c r="D1141" s="468"/>
      <c r="E1141" s="468"/>
      <c r="F1141" s="468"/>
      <c r="G1141" s="468"/>
      <c r="H1141" s="468"/>
      <c r="I1141" s="468"/>
    </row>
    <row r="1142" spans="1:9" x14ac:dyDescent="0.2">
      <c r="A1142" s="468"/>
      <c r="B1142" s="468"/>
      <c r="C1142" s="468"/>
      <c r="D1142" s="468"/>
      <c r="E1142" s="468"/>
      <c r="F1142" s="468"/>
      <c r="G1142" s="468"/>
      <c r="H1142" s="468"/>
      <c r="I1142" s="468"/>
    </row>
    <row r="1143" spans="1:9" x14ac:dyDescent="0.2">
      <c r="A1143" s="468"/>
      <c r="B1143" s="468"/>
      <c r="C1143" s="468"/>
      <c r="D1143" s="468"/>
      <c r="E1143" s="468"/>
      <c r="F1143" s="468"/>
      <c r="G1143" s="468"/>
      <c r="H1143" s="468"/>
      <c r="I1143" s="468"/>
    </row>
    <row r="1144" spans="1:9" x14ac:dyDescent="0.2">
      <c r="A1144" s="468"/>
      <c r="B1144" s="468"/>
      <c r="C1144" s="468"/>
      <c r="D1144" s="468"/>
      <c r="E1144" s="468"/>
      <c r="F1144" s="468"/>
      <c r="G1144" s="468"/>
      <c r="H1144" s="468"/>
      <c r="I1144" s="468"/>
    </row>
    <row r="1145" spans="1:9" x14ac:dyDescent="0.2">
      <c r="A1145" s="468"/>
      <c r="B1145" s="468"/>
      <c r="C1145" s="468"/>
      <c r="D1145" s="468"/>
      <c r="E1145" s="468"/>
      <c r="F1145" s="468"/>
      <c r="G1145" s="468"/>
      <c r="H1145" s="468"/>
      <c r="I1145" s="468"/>
    </row>
    <row r="1146" spans="1:9" x14ac:dyDescent="0.2">
      <c r="A1146" s="468"/>
      <c r="B1146" s="468"/>
      <c r="C1146" s="468"/>
      <c r="D1146" s="468"/>
      <c r="E1146" s="468"/>
      <c r="F1146" s="468"/>
      <c r="G1146" s="468"/>
      <c r="H1146" s="468"/>
      <c r="I1146" s="468"/>
    </row>
    <row r="1147" spans="1:9" x14ac:dyDescent="0.2">
      <c r="A1147" s="468"/>
      <c r="B1147" s="468"/>
      <c r="C1147" s="468"/>
      <c r="D1147" s="468"/>
      <c r="E1147" s="468"/>
      <c r="F1147" s="468"/>
      <c r="G1147" s="468"/>
      <c r="H1147" s="468"/>
      <c r="I1147" s="468"/>
    </row>
    <row r="1148" spans="1:9" x14ac:dyDescent="0.2">
      <c r="A1148" s="468"/>
      <c r="B1148" s="468"/>
      <c r="C1148" s="468"/>
      <c r="D1148" s="468"/>
      <c r="E1148" s="468"/>
      <c r="F1148" s="468"/>
      <c r="G1148" s="468"/>
      <c r="H1148" s="468"/>
      <c r="I1148" s="468"/>
    </row>
    <row r="1149" spans="1:9" x14ac:dyDescent="0.2">
      <c r="A1149" s="468"/>
      <c r="B1149" s="468"/>
      <c r="C1149" s="468"/>
      <c r="D1149" s="468"/>
      <c r="E1149" s="468"/>
      <c r="F1149" s="468"/>
      <c r="G1149" s="468"/>
      <c r="H1149" s="468"/>
      <c r="I1149" s="468"/>
    </row>
    <row r="1150" spans="1:9" x14ac:dyDescent="0.2">
      <c r="A1150" s="468"/>
      <c r="B1150" s="468"/>
      <c r="C1150" s="468"/>
      <c r="D1150" s="468"/>
      <c r="E1150" s="468"/>
      <c r="F1150" s="468"/>
      <c r="G1150" s="468"/>
      <c r="H1150" s="468"/>
      <c r="I1150" s="468"/>
    </row>
    <row r="1151" spans="1:9" x14ac:dyDescent="0.2">
      <c r="A1151" s="468"/>
      <c r="B1151" s="468"/>
      <c r="C1151" s="468"/>
      <c r="D1151" s="468"/>
      <c r="E1151" s="468"/>
      <c r="F1151" s="468"/>
      <c r="G1151" s="468"/>
      <c r="H1151" s="468"/>
      <c r="I1151" s="468"/>
    </row>
    <row r="1152" spans="1:9" x14ac:dyDescent="0.2">
      <c r="A1152" s="468"/>
      <c r="B1152" s="468"/>
      <c r="C1152" s="468"/>
      <c r="D1152" s="468"/>
      <c r="E1152" s="468"/>
      <c r="F1152" s="468"/>
      <c r="G1152" s="468"/>
      <c r="H1152" s="468"/>
      <c r="I1152" s="468"/>
    </row>
    <row r="1153" spans="1:9" x14ac:dyDescent="0.2">
      <c r="A1153" s="468"/>
      <c r="B1153" s="468"/>
      <c r="C1153" s="468"/>
      <c r="D1153" s="468"/>
      <c r="E1153" s="468"/>
      <c r="F1153" s="468"/>
      <c r="G1153" s="468"/>
      <c r="H1153" s="468"/>
      <c r="I1153" s="468"/>
    </row>
    <row r="1154" spans="1:9" x14ac:dyDescent="0.2">
      <c r="A1154" s="468"/>
      <c r="B1154" s="468"/>
      <c r="C1154" s="468"/>
      <c r="D1154" s="468"/>
      <c r="E1154" s="468"/>
      <c r="F1154" s="468"/>
      <c r="G1154" s="468"/>
      <c r="H1154" s="468"/>
      <c r="I1154" s="468"/>
    </row>
    <row r="1155" spans="1:9" x14ac:dyDescent="0.2">
      <c r="A1155" s="468"/>
      <c r="B1155" s="468"/>
      <c r="C1155" s="468"/>
      <c r="D1155" s="468"/>
      <c r="E1155" s="468"/>
      <c r="F1155" s="468"/>
      <c r="G1155" s="468"/>
      <c r="H1155" s="468"/>
      <c r="I1155" s="468"/>
    </row>
    <row r="1156" spans="1:9" x14ac:dyDescent="0.2">
      <c r="A1156" s="468"/>
      <c r="B1156" s="468"/>
      <c r="C1156" s="468"/>
      <c r="D1156" s="468"/>
      <c r="E1156" s="468"/>
      <c r="F1156" s="468"/>
      <c r="G1156" s="468"/>
      <c r="H1156" s="468"/>
      <c r="I1156" s="468"/>
    </row>
    <row r="1157" spans="1:9" x14ac:dyDescent="0.2">
      <c r="A1157" s="468"/>
      <c r="B1157" s="468"/>
      <c r="C1157" s="468"/>
      <c r="D1157" s="468"/>
      <c r="E1157" s="468"/>
      <c r="F1157" s="468"/>
      <c r="G1157" s="468"/>
      <c r="H1157" s="468"/>
      <c r="I1157" s="468"/>
    </row>
    <row r="1158" spans="1:9" x14ac:dyDescent="0.2">
      <c r="A1158" s="468"/>
      <c r="B1158" s="468"/>
      <c r="C1158" s="468"/>
      <c r="D1158" s="468"/>
      <c r="E1158" s="468"/>
      <c r="F1158" s="468"/>
      <c r="G1158" s="468"/>
      <c r="H1158" s="468"/>
      <c r="I1158" s="468"/>
    </row>
    <row r="1159" spans="1:9" x14ac:dyDescent="0.2">
      <c r="A1159" s="468"/>
      <c r="B1159" s="468"/>
      <c r="C1159" s="468"/>
      <c r="D1159" s="468"/>
      <c r="E1159" s="468"/>
      <c r="F1159" s="468"/>
      <c r="G1159" s="468"/>
      <c r="H1159" s="468"/>
      <c r="I1159" s="468"/>
    </row>
    <row r="1160" spans="1:9" x14ac:dyDescent="0.2">
      <c r="A1160" s="468"/>
      <c r="B1160" s="468"/>
      <c r="C1160" s="468"/>
      <c r="D1160" s="468"/>
      <c r="E1160" s="468"/>
      <c r="F1160" s="468"/>
      <c r="G1160" s="468"/>
      <c r="H1160" s="468"/>
      <c r="I1160" s="468"/>
    </row>
    <row r="1161" spans="1:9" x14ac:dyDescent="0.2">
      <c r="A1161" s="468"/>
      <c r="B1161" s="468"/>
      <c r="C1161" s="468"/>
      <c r="D1161" s="468"/>
      <c r="E1161" s="468"/>
      <c r="F1161" s="468"/>
      <c r="G1161" s="468"/>
      <c r="H1161" s="468"/>
      <c r="I1161" s="468"/>
    </row>
    <row r="1162" spans="1:9" x14ac:dyDescent="0.2">
      <c r="A1162" s="468"/>
      <c r="B1162" s="468"/>
      <c r="C1162" s="468"/>
      <c r="D1162" s="468"/>
      <c r="E1162" s="468"/>
      <c r="F1162" s="468"/>
      <c r="G1162" s="468"/>
      <c r="H1162" s="468"/>
      <c r="I1162" s="468"/>
    </row>
    <row r="1163" spans="1:9" x14ac:dyDescent="0.2">
      <c r="A1163" s="468"/>
      <c r="B1163" s="468"/>
      <c r="C1163" s="468"/>
      <c r="D1163" s="468"/>
      <c r="E1163" s="468"/>
      <c r="F1163" s="468"/>
      <c r="G1163" s="468"/>
      <c r="H1163" s="468"/>
      <c r="I1163" s="468"/>
    </row>
    <row r="1164" spans="1:9" x14ac:dyDescent="0.2">
      <c r="A1164" s="468"/>
      <c r="B1164" s="468"/>
      <c r="C1164" s="468"/>
      <c r="D1164" s="468"/>
      <c r="E1164" s="468"/>
      <c r="F1164" s="468"/>
      <c r="G1164" s="468"/>
      <c r="H1164" s="468"/>
      <c r="I1164" s="468"/>
    </row>
    <row r="1165" spans="1:9" x14ac:dyDescent="0.2">
      <c r="A1165" s="468"/>
      <c r="B1165" s="468"/>
      <c r="C1165" s="468"/>
      <c r="D1165" s="468"/>
      <c r="E1165" s="468"/>
      <c r="F1165" s="468"/>
      <c r="G1165" s="468"/>
      <c r="H1165" s="468"/>
      <c r="I1165" s="468"/>
    </row>
    <row r="1166" spans="1:9" x14ac:dyDescent="0.2">
      <c r="A1166" s="468"/>
      <c r="B1166" s="468"/>
      <c r="C1166" s="468"/>
      <c r="D1166" s="468"/>
      <c r="E1166" s="468"/>
      <c r="F1166" s="468"/>
      <c r="G1166" s="468"/>
      <c r="H1166" s="468"/>
      <c r="I1166" s="468"/>
    </row>
    <row r="1167" spans="1:9" x14ac:dyDescent="0.2">
      <c r="A1167" s="468"/>
      <c r="B1167" s="468"/>
      <c r="C1167" s="468"/>
      <c r="D1167" s="468"/>
      <c r="E1167" s="468"/>
      <c r="F1167" s="468"/>
      <c r="G1167" s="468"/>
      <c r="H1167" s="468"/>
      <c r="I1167" s="468"/>
    </row>
    <row r="1168" spans="1:9" x14ac:dyDescent="0.2">
      <c r="A1168" s="468"/>
      <c r="B1168" s="468"/>
      <c r="C1168" s="468"/>
      <c r="D1168" s="468"/>
      <c r="E1168" s="468"/>
      <c r="F1168" s="468"/>
      <c r="G1168" s="468"/>
      <c r="H1168" s="468"/>
      <c r="I1168" s="468"/>
    </row>
    <row r="1169" spans="1:9" x14ac:dyDescent="0.2">
      <c r="A1169" s="468"/>
      <c r="B1169" s="468"/>
      <c r="C1169" s="468"/>
      <c r="D1169" s="468"/>
      <c r="E1169" s="468"/>
      <c r="F1169" s="468"/>
      <c r="G1169" s="468"/>
      <c r="H1169" s="468"/>
      <c r="I1169" s="468"/>
    </row>
    <row r="1170" spans="1:9" x14ac:dyDescent="0.2">
      <c r="A1170" s="468"/>
      <c r="B1170" s="468"/>
      <c r="C1170" s="468"/>
      <c r="D1170" s="468"/>
      <c r="E1170" s="468"/>
      <c r="F1170" s="468"/>
      <c r="G1170" s="468"/>
      <c r="H1170" s="468"/>
      <c r="I1170" s="468"/>
    </row>
    <row r="1171" spans="1:9" x14ac:dyDescent="0.2">
      <c r="A1171" s="468"/>
      <c r="B1171" s="468"/>
      <c r="C1171" s="468"/>
      <c r="D1171" s="468"/>
      <c r="E1171" s="468"/>
      <c r="F1171" s="468"/>
      <c r="G1171" s="468"/>
      <c r="H1171" s="468"/>
      <c r="I1171" s="468"/>
    </row>
    <row r="1172" spans="1:9" x14ac:dyDescent="0.2">
      <c r="A1172" s="468"/>
      <c r="B1172" s="468"/>
      <c r="C1172" s="468"/>
      <c r="D1172" s="468"/>
      <c r="E1172" s="468"/>
      <c r="F1172" s="468"/>
      <c r="G1172" s="468"/>
      <c r="H1172" s="468"/>
      <c r="I1172" s="468"/>
    </row>
    <row r="1173" spans="1:9" x14ac:dyDescent="0.2">
      <c r="A1173" s="468"/>
      <c r="B1173" s="468"/>
      <c r="C1173" s="468"/>
      <c r="D1173" s="468"/>
      <c r="E1173" s="468"/>
      <c r="F1173" s="468"/>
      <c r="G1173" s="468"/>
      <c r="H1173" s="468"/>
      <c r="I1173" s="468"/>
    </row>
    <row r="1174" spans="1:9" x14ac:dyDescent="0.2">
      <c r="A1174" s="468"/>
      <c r="B1174" s="468"/>
      <c r="C1174" s="468"/>
      <c r="D1174" s="468"/>
      <c r="E1174" s="468"/>
      <c r="F1174" s="468"/>
      <c r="G1174" s="468"/>
      <c r="H1174" s="468"/>
      <c r="I1174" s="468"/>
    </row>
    <row r="1175" spans="1:9" x14ac:dyDescent="0.2">
      <c r="A1175" s="468"/>
      <c r="B1175" s="468"/>
      <c r="C1175" s="468"/>
      <c r="D1175" s="468"/>
      <c r="E1175" s="468"/>
      <c r="F1175" s="468"/>
      <c r="G1175" s="468"/>
      <c r="H1175" s="468"/>
      <c r="I1175" s="468"/>
    </row>
    <row r="1176" spans="1:9" x14ac:dyDescent="0.2">
      <c r="A1176" s="468"/>
      <c r="B1176" s="468"/>
      <c r="C1176" s="468"/>
      <c r="D1176" s="468"/>
      <c r="E1176" s="468"/>
      <c r="F1176" s="468"/>
      <c r="G1176" s="468"/>
      <c r="H1176" s="468"/>
      <c r="I1176" s="468"/>
    </row>
    <row r="1177" spans="1:9" x14ac:dyDescent="0.2">
      <c r="A1177" s="468"/>
      <c r="B1177" s="468"/>
      <c r="C1177" s="468"/>
      <c r="D1177" s="468"/>
      <c r="E1177" s="468"/>
      <c r="F1177" s="468"/>
      <c r="G1177" s="468"/>
      <c r="H1177" s="468"/>
      <c r="I1177" s="468"/>
    </row>
    <row r="1178" spans="1:9" x14ac:dyDescent="0.2">
      <c r="A1178" s="468"/>
      <c r="B1178" s="468"/>
      <c r="C1178" s="468"/>
      <c r="D1178" s="468"/>
      <c r="E1178" s="468"/>
      <c r="F1178" s="468"/>
      <c r="G1178" s="468"/>
      <c r="H1178" s="468"/>
      <c r="I1178" s="468"/>
    </row>
    <row r="1179" spans="1:9" x14ac:dyDescent="0.2">
      <c r="A1179" s="468"/>
      <c r="B1179" s="468"/>
      <c r="C1179" s="468"/>
      <c r="D1179" s="468"/>
      <c r="E1179" s="468"/>
      <c r="F1179" s="468"/>
      <c r="G1179" s="468"/>
      <c r="H1179" s="468"/>
      <c r="I1179" s="468"/>
    </row>
    <row r="1180" spans="1:9" x14ac:dyDescent="0.2">
      <c r="A1180" s="468"/>
      <c r="B1180" s="468"/>
      <c r="C1180" s="468"/>
      <c r="D1180" s="468"/>
      <c r="E1180" s="468"/>
      <c r="F1180" s="468"/>
      <c r="G1180" s="468"/>
      <c r="H1180" s="468"/>
      <c r="I1180" s="468"/>
    </row>
    <row r="1181" spans="1:9" x14ac:dyDescent="0.2">
      <c r="A1181" s="468"/>
      <c r="B1181" s="468"/>
      <c r="C1181" s="468"/>
      <c r="D1181" s="468"/>
      <c r="E1181" s="468"/>
      <c r="F1181" s="468"/>
      <c r="G1181" s="468"/>
      <c r="H1181" s="468"/>
      <c r="I1181" s="468"/>
    </row>
    <row r="1182" spans="1:9" x14ac:dyDescent="0.2">
      <c r="A1182" s="468"/>
      <c r="B1182" s="468"/>
      <c r="C1182" s="468"/>
      <c r="D1182" s="468"/>
      <c r="E1182" s="468"/>
      <c r="F1182" s="468"/>
      <c r="G1182" s="468"/>
      <c r="H1182" s="468"/>
      <c r="I1182" s="468"/>
    </row>
    <row r="1183" spans="1:9" x14ac:dyDescent="0.2">
      <c r="A1183" s="468"/>
      <c r="B1183" s="468"/>
      <c r="C1183" s="468"/>
      <c r="D1183" s="468"/>
      <c r="E1183" s="468"/>
      <c r="F1183" s="468"/>
      <c r="G1183" s="468"/>
      <c r="H1183" s="468"/>
      <c r="I1183" s="468"/>
    </row>
    <row r="1184" spans="1:9" x14ac:dyDescent="0.2">
      <c r="A1184" s="468"/>
      <c r="B1184" s="468"/>
      <c r="C1184" s="468"/>
      <c r="D1184" s="468"/>
      <c r="E1184" s="468"/>
      <c r="F1184" s="468"/>
      <c r="G1184" s="468"/>
      <c r="H1184" s="468"/>
      <c r="I1184" s="468"/>
    </row>
    <row r="1185" spans="1:9" x14ac:dyDescent="0.2">
      <c r="A1185" s="468"/>
      <c r="B1185" s="468"/>
      <c r="C1185" s="468"/>
      <c r="D1185" s="468"/>
      <c r="E1185" s="468"/>
      <c r="F1185" s="468"/>
      <c r="G1185" s="468"/>
      <c r="H1185" s="468"/>
      <c r="I1185" s="468"/>
    </row>
    <row r="1186" spans="1:9" x14ac:dyDescent="0.2">
      <c r="A1186" s="468"/>
      <c r="B1186" s="468"/>
      <c r="C1186" s="468"/>
      <c r="D1186" s="468"/>
      <c r="E1186" s="468"/>
      <c r="F1186" s="468"/>
      <c r="G1186" s="468"/>
      <c r="H1186" s="468"/>
      <c r="I1186" s="468"/>
    </row>
    <row r="1187" spans="1:9" x14ac:dyDescent="0.2">
      <c r="A1187" s="468"/>
      <c r="B1187" s="468"/>
      <c r="C1187" s="468"/>
      <c r="D1187" s="468"/>
      <c r="E1187" s="468"/>
      <c r="F1187" s="468"/>
      <c r="G1187" s="468"/>
      <c r="H1187" s="468"/>
      <c r="I1187" s="468"/>
    </row>
    <row r="1188" spans="1:9" x14ac:dyDescent="0.2">
      <c r="A1188" s="468"/>
      <c r="B1188" s="468"/>
      <c r="C1188" s="468"/>
      <c r="D1188" s="468"/>
      <c r="E1188" s="468"/>
      <c r="F1188" s="468"/>
      <c r="G1188" s="468"/>
      <c r="H1188" s="468"/>
      <c r="I1188" s="468"/>
    </row>
    <row r="1189" spans="1:9" x14ac:dyDescent="0.2">
      <c r="A1189" s="468"/>
      <c r="B1189" s="468"/>
      <c r="C1189" s="468"/>
      <c r="D1189" s="468"/>
      <c r="E1189" s="468"/>
      <c r="F1189" s="468"/>
      <c r="G1189" s="468"/>
      <c r="H1189" s="468"/>
      <c r="I1189" s="468"/>
    </row>
    <row r="1190" spans="1:9" x14ac:dyDescent="0.2">
      <c r="A1190" s="468"/>
      <c r="B1190" s="468"/>
      <c r="C1190" s="468"/>
      <c r="D1190" s="468"/>
      <c r="E1190" s="468"/>
      <c r="F1190" s="468"/>
      <c r="G1190" s="468"/>
      <c r="H1190" s="468"/>
      <c r="I1190" s="468"/>
    </row>
    <row r="1191" spans="1:9" x14ac:dyDescent="0.2">
      <c r="A1191" s="468"/>
      <c r="B1191" s="468"/>
      <c r="C1191" s="468"/>
      <c r="D1191" s="468"/>
      <c r="E1191" s="468"/>
      <c r="F1191" s="468"/>
      <c r="G1191" s="468"/>
      <c r="H1191" s="468"/>
      <c r="I1191" s="468"/>
    </row>
    <row r="1192" spans="1:9" x14ac:dyDescent="0.2">
      <c r="A1192" s="468"/>
      <c r="B1192" s="468"/>
      <c r="C1192" s="468"/>
      <c r="D1192" s="468"/>
      <c r="E1192" s="468"/>
      <c r="F1192" s="468"/>
      <c r="G1192" s="468"/>
      <c r="H1192" s="468"/>
      <c r="I1192" s="468"/>
    </row>
    <row r="1193" spans="1:9" x14ac:dyDescent="0.2">
      <c r="A1193" s="468"/>
      <c r="B1193" s="468"/>
      <c r="C1193" s="468"/>
      <c r="D1193" s="468"/>
      <c r="E1193" s="468"/>
      <c r="F1193" s="468"/>
      <c r="G1193" s="468"/>
      <c r="H1193" s="468"/>
      <c r="I1193" s="468"/>
    </row>
    <row r="1194" spans="1:9" x14ac:dyDescent="0.2">
      <c r="A1194" s="468"/>
      <c r="B1194" s="468"/>
      <c r="C1194" s="468"/>
      <c r="D1194" s="468"/>
      <c r="E1194" s="468"/>
      <c r="F1194" s="468"/>
      <c r="G1194" s="468"/>
      <c r="H1194" s="468"/>
      <c r="I1194" s="468"/>
    </row>
    <row r="1195" spans="1:9" x14ac:dyDescent="0.2">
      <c r="A1195" s="468"/>
      <c r="B1195" s="468"/>
      <c r="C1195" s="468"/>
      <c r="D1195" s="468"/>
      <c r="E1195" s="468"/>
      <c r="F1195" s="468"/>
      <c r="G1195" s="468"/>
      <c r="H1195" s="468"/>
      <c r="I1195" s="468"/>
    </row>
    <row r="1196" spans="1:9" x14ac:dyDescent="0.2">
      <c r="A1196" s="468"/>
      <c r="B1196" s="468"/>
      <c r="C1196" s="468"/>
      <c r="D1196" s="468"/>
      <c r="E1196" s="468"/>
      <c r="F1196" s="468"/>
      <c r="G1196" s="468"/>
      <c r="H1196" s="468"/>
      <c r="I1196" s="468"/>
    </row>
    <row r="1197" spans="1:9" x14ac:dyDescent="0.2">
      <c r="A1197" s="468"/>
      <c r="B1197" s="468"/>
      <c r="C1197" s="468"/>
      <c r="D1197" s="468"/>
      <c r="E1197" s="468"/>
      <c r="F1197" s="468"/>
      <c r="G1197" s="468"/>
      <c r="H1197" s="468"/>
      <c r="I1197" s="468"/>
    </row>
    <row r="1198" spans="1:9" x14ac:dyDescent="0.2">
      <c r="A1198" s="468"/>
      <c r="B1198" s="468"/>
      <c r="C1198" s="468"/>
      <c r="D1198" s="468"/>
      <c r="E1198" s="468"/>
      <c r="F1198" s="468"/>
      <c r="G1198" s="468"/>
      <c r="H1198" s="468"/>
      <c r="I1198" s="468"/>
    </row>
    <row r="1199" spans="1:9" x14ac:dyDescent="0.2">
      <c r="A1199" s="468"/>
      <c r="B1199" s="468"/>
      <c r="C1199" s="468"/>
      <c r="D1199" s="468"/>
      <c r="E1199" s="468"/>
      <c r="F1199" s="468"/>
      <c r="G1199" s="468"/>
      <c r="H1199" s="468"/>
      <c r="I1199" s="468"/>
    </row>
    <row r="1200" spans="1:9" x14ac:dyDescent="0.2">
      <c r="A1200" s="468"/>
      <c r="B1200" s="468"/>
      <c r="C1200" s="468"/>
      <c r="D1200" s="468"/>
      <c r="E1200" s="468"/>
      <c r="F1200" s="468"/>
      <c r="G1200" s="468"/>
      <c r="H1200" s="468"/>
      <c r="I1200" s="468"/>
    </row>
    <row r="1201" spans="1:9" x14ac:dyDescent="0.2">
      <c r="A1201" s="468"/>
      <c r="B1201" s="468"/>
      <c r="C1201" s="468"/>
      <c r="D1201" s="468"/>
      <c r="E1201" s="468"/>
      <c r="F1201" s="468"/>
      <c r="G1201" s="468"/>
      <c r="H1201" s="468"/>
      <c r="I1201" s="468"/>
    </row>
    <row r="1202" spans="1:9" x14ac:dyDescent="0.2">
      <c r="A1202" s="468"/>
      <c r="B1202" s="468"/>
      <c r="C1202" s="468"/>
      <c r="D1202" s="468"/>
      <c r="E1202" s="468"/>
      <c r="F1202" s="468"/>
      <c r="G1202" s="468"/>
      <c r="H1202" s="468"/>
      <c r="I1202" s="468"/>
    </row>
    <row r="1203" spans="1:9" x14ac:dyDescent="0.2">
      <c r="A1203" s="468"/>
      <c r="B1203" s="468"/>
      <c r="C1203" s="468"/>
      <c r="D1203" s="468"/>
      <c r="E1203" s="468"/>
      <c r="F1203" s="468"/>
      <c r="G1203" s="468"/>
      <c r="H1203" s="468"/>
      <c r="I1203" s="468"/>
    </row>
    <row r="1204" spans="1:9" x14ac:dyDescent="0.2">
      <c r="A1204" s="468"/>
      <c r="B1204" s="468"/>
      <c r="C1204" s="468"/>
      <c r="D1204" s="468"/>
      <c r="E1204" s="468"/>
      <c r="F1204" s="468"/>
      <c r="G1204" s="468"/>
      <c r="H1204" s="468"/>
      <c r="I1204" s="468"/>
    </row>
    <row r="1205" spans="1:9" x14ac:dyDescent="0.2">
      <c r="A1205" s="468"/>
      <c r="B1205" s="468"/>
      <c r="C1205" s="468"/>
      <c r="D1205" s="468"/>
      <c r="E1205" s="468"/>
      <c r="F1205" s="468"/>
      <c r="G1205" s="468"/>
      <c r="H1205" s="468"/>
      <c r="I1205" s="468"/>
    </row>
    <row r="1206" spans="1:9" x14ac:dyDescent="0.2">
      <c r="A1206" s="468"/>
      <c r="B1206" s="468"/>
      <c r="C1206" s="468"/>
      <c r="D1206" s="468"/>
      <c r="E1206" s="468"/>
      <c r="F1206" s="468"/>
      <c r="G1206" s="468"/>
      <c r="H1206" s="468"/>
      <c r="I1206" s="468"/>
    </row>
    <row r="1207" spans="1:9" x14ac:dyDescent="0.2">
      <c r="A1207" s="468"/>
      <c r="B1207" s="468"/>
      <c r="C1207" s="468"/>
      <c r="D1207" s="468"/>
      <c r="E1207" s="468"/>
      <c r="F1207" s="468"/>
      <c r="G1207" s="468"/>
      <c r="H1207" s="468"/>
      <c r="I1207" s="468"/>
    </row>
    <row r="1208" spans="1:9" x14ac:dyDescent="0.2">
      <c r="A1208" s="468"/>
      <c r="B1208" s="468"/>
      <c r="C1208" s="468"/>
      <c r="D1208" s="468"/>
      <c r="E1208" s="468"/>
      <c r="F1208" s="468"/>
      <c r="G1208" s="468"/>
      <c r="H1208" s="468"/>
      <c r="I1208" s="468"/>
    </row>
    <row r="1209" spans="1:9" x14ac:dyDescent="0.2">
      <c r="A1209" s="468"/>
      <c r="B1209" s="468"/>
      <c r="C1209" s="468"/>
      <c r="D1209" s="468"/>
      <c r="E1209" s="468"/>
      <c r="F1209" s="468"/>
      <c r="G1209" s="468"/>
      <c r="H1209" s="468"/>
      <c r="I1209" s="468"/>
    </row>
    <row r="1210" spans="1:9" x14ac:dyDescent="0.2">
      <c r="A1210" s="468"/>
      <c r="B1210" s="468"/>
      <c r="C1210" s="468"/>
      <c r="D1210" s="468"/>
      <c r="E1210" s="468"/>
      <c r="F1210" s="468"/>
      <c r="G1210" s="468"/>
      <c r="H1210" s="468"/>
      <c r="I1210" s="468"/>
    </row>
    <row r="1211" spans="1:9" x14ac:dyDescent="0.2">
      <c r="A1211" s="468"/>
      <c r="B1211" s="468"/>
      <c r="C1211" s="468"/>
      <c r="D1211" s="468"/>
      <c r="E1211" s="468"/>
      <c r="F1211" s="468"/>
      <c r="G1211" s="468"/>
      <c r="H1211" s="468"/>
      <c r="I1211" s="468"/>
    </row>
    <row r="1212" spans="1:9" x14ac:dyDescent="0.2">
      <c r="A1212" s="468"/>
      <c r="B1212" s="468"/>
      <c r="C1212" s="468"/>
      <c r="D1212" s="468"/>
      <c r="E1212" s="468"/>
      <c r="F1212" s="468"/>
      <c r="G1212" s="468"/>
      <c r="H1212" s="468"/>
      <c r="I1212" s="468"/>
    </row>
    <row r="1213" spans="1:9" x14ac:dyDescent="0.2">
      <c r="A1213" s="468"/>
      <c r="B1213" s="468"/>
      <c r="C1213" s="468"/>
      <c r="D1213" s="468"/>
      <c r="E1213" s="468"/>
      <c r="F1213" s="468"/>
      <c r="G1213" s="468"/>
      <c r="H1213" s="468"/>
      <c r="I1213" s="468"/>
    </row>
    <row r="1214" spans="1:9" x14ac:dyDescent="0.2">
      <c r="A1214" s="468"/>
      <c r="B1214" s="468"/>
      <c r="C1214" s="468"/>
      <c r="D1214" s="468"/>
      <c r="E1214" s="468"/>
      <c r="F1214" s="468"/>
      <c r="G1214" s="468"/>
      <c r="H1214" s="468"/>
      <c r="I1214" s="468"/>
    </row>
    <row r="1215" spans="1:9" x14ac:dyDescent="0.2">
      <c r="A1215" s="468"/>
      <c r="B1215" s="468"/>
      <c r="C1215" s="468"/>
      <c r="D1215" s="468"/>
      <c r="E1215" s="468"/>
      <c r="F1215" s="468"/>
      <c r="G1215" s="468"/>
      <c r="H1215" s="468"/>
      <c r="I1215" s="468"/>
    </row>
    <row r="1216" spans="1:9" x14ac:dyDescent="0.2">
      <c r="A1216" s="468"/>
      <c r="B1216" s="468"/>
      <c r="C1216" s="468"/>
      <c r="D1216" s="468"/>
      <c r="E1216" s="468"/>
      <c r="F1216" s="468"/>
      <c r="G1216" s="468"/>
      <c r="H1216" s="468"/>
      <c r="I1216" s="468"/>
    </row>
    <row r="1217" spans="1:9" x14ac:dyDescent="0.2">
      <c r="A1217" s="468"/>
      <c r="B1217" s="468"/>
      <c r="C1217" s="468"/>
      <c r="D1217" s="468"/>
      <c r="E1217" s="468"/>
      <c r="F1217" s="468"/>
      <c r="G1217" s="468"/>
      <c r="H1217" s="468"/>
      <c r="I1217" s="468"/>
    </row>
    <row r="1218" spans="1:9" x14ac:dyDescent="0.2">
      <c r="A1218" s="468"/>
      <c r="B1218" s="468"/>
      <c r="C1218" s="468"/>
      <c r="D1218" s="468"/>
      <c r="E1218" s="468"/>
      <c r="F1218" s="468"/>
      <c r="G1218" s="468"/>
      <c r="H1218" s="468"/>
      <c r="I1218" s="468"/>
    </row>
    <row r="1219" spans="1:9" x14ac:dyDescent="0.2">
      <c r="A1219" s="468"/>
      <c r="B1219" s="468"/>
      <c r="C1219" s="468"/>
      <c r="D1219" s="468"/>
      <c r="E1219" s="468"/>
      <c r="F1219" s="468"/>
      <c r="G1219" s="468"/>
      <c r="H1219" s="468"/>
      <c r="I1219" s="468"/>
    </row>
    <row r="1220" spans="1:9" x14ac:dyDescent="0.2">
      <c r="A1220" s="468"/>
      <c r="B1220" s="468"/>
      <c r="C1220" s="468"/>
      <c r="D1220" s="468"/>
      <c r="E1220" s="468"/>
      <c r="F1220" s="468"/>
      <c r="G1220" s="468"/>
      <c r="H1220" s="468"/>
      <c r="I1220" s="468"/>
    </row>
    <row r="1221" spans="1:9" x14ac:dyDescent="0.2">
      <c r="A1221" s="468"/>
      <c r="B1221" s="468"/>
      <c r="C1221" s="468"/>
      <c r="D1221" s="468"/>
      <c r="E1221" s="468"/>
      <c r="F1221" s="468"/>
      <c r="G1221" s="468"/>
      <c r="H1221" s="468"/>
      <c r="I1221" s="468"/>
    </row>
    <row r="1222" spans="1:9" x14ac:dyDescent="0.2">
      <c r="A1222" s="468"/>
      <c r="B1222" s="468"/>
      <c r="C1222" s="468"/>
      <c r="D1222" s="468"/>
      <c r="E1222" s="468"/>
      <c r="F1222" s="468"/>
      <c r="G1222" s="468"/>
      <c r="H1222" s="468"/>
      <c r="I1222" s="468"/>
    </row>
    <row r="1223" spans="1:9" x14ac:dyDescent="0.2">
      <c r="A1223" s="468"/>
      <c r="B1223" s="468"/>
      <c r="C1223" s="468"/>
      <c r="D1223" s="468"/>
      <c r="E1223" s="468"/>
      <c r="F1223" s="468"/>
      <c r="G1223" s="468"/>
      <c r="H1223" s="468"/>
      <c r="I1223" s="468"/>
    </row>
    <row r="1224" spans="1:9" x14ac:dyDescent="0.2">
      <c r="A1224" s="468"/>
      <c r="B1224" s="468"/>
      <c r="C1224" s="468"/>
      <c r="D1224" s="468"/>
      <c r="E1224" s="468"/>
      <c r="F1224" s="468"/>
      <c r="G1224" s="468"/>
      <c r="H1224" s="468"/>
      <c r="I1224" s="468"/>
    </row>
    <row r="1225" spans="1:9" x14ac:dyDescent="0.2">
      <c r="A1225" s="468"/>
      <c r="B1225" s="468"/>
      <c r="C1225" s="468"/>
      <c r="D1225" s="468"/>
      <c r="E1225" s="468"/>
      <c r="F1225" s="468"/>
      <c r="G1225" s="468"/>
      <c r="H1225" s="468"/>
      <c r="I1225" s="468"/>
    </row>
    <row r="1226" spans="1:9" x14ac:dyDescent="0.2">
      <c r="A1226" s="468"/>
      <c r="B1226" s="468"/>
      <c r="C1226" s="468"/>
      <c r="D1226" s="468"/>
      <c r="E1226" s="468"/>
      <c r="F1226" s="468"/>
      <c r="G1226" s="468"/>
      <c r="H1226" s="468"/>
      <c r="I1226" s="468"/>
    </row>
    <row r="1227" spans="1:9" x14ac:dyDescent="0.2">
      <c r="A1227" s="468"/>
      <c r="B1227" s="468"/>
      <c r="C1227" s="468"/>
      <c r="D1227" s="468"/>
      <c r="E1227" s="468"/>
      <c r="F1227" s="468"/>
      <c r="G1227" s="468"/>
      <c r="H1227" s="468"/>
      <c r="I1227" s="468"/>
    </row>
    <row r="1228" spans="1:9" x14ac:dyDescent="0.2">
      <c r="A1228" s="468"/>
      <c r="B1228" s="468"/>
      <c r="C1228" s="468"/>
      <c r="D1228" s="468"/>
      <c r="E1228" s="468"/>
      <c r="F1228" s="468"/>
      <c r="G1228" s="468"/>
      <c r="H1228" s="468"/>
      <c r="I1228" s="468"/>
    </row>
    <row r="1229" spans="1:9" x14ac:dyDescent="0.2">
      <c r="A1229" s="468"/>
      <c r="B1229" s="468"/>
      <c r="C1229" s="468"/>
      <c r="D1229" s="468"/>
      <c r="E1229" s="468"/>
      <c r="F1229" s="468"/>
      <c r="G1229" s="468"/>
      <c r="H1229" s="468"/>
      <c r="I1229" s="468"/>
    </row>
    <row r="1230" spans="1:9" x14ac:dyDescent="0.2">
      <c r="A1230" s="468"/>
      <c r="B1230" s="468"/>
      <c r="C1230" s="468"/>
      <c r="D1230" s="468"/>
      <c r="E1230" s="468"/>
      <c r="F1230" s="468"/>
      <c r="G1230" s="468"/>
      <c r="H1230" s="468"/>
      <c r="I1230" s="468"/>
    </row>
    <row r="1231" spans="1:9" x14ac:dyDescent="0.2">
      <c r="A1231" s="468"/>
      <c r="B1231" s="468"/>
      <c r="C1231" s="468"/>
      <c r="D1231" s="468"/>
      <c r="E1231" s="468"/>
      <c r="F1231" s="468"/>
      <c r="G1231" s="468"/>
      <c r="H1231" s="468"/>
      <c r="I1231" s="468"/>
    </row>
    <row r="1232" spans="1:9" x14ac:dyDescent="0.2">
      <c r="A1232" s="468"/>
      <c r="B1232" s="468"/>
      <c r="C1232" s="468"/>
      <c r="D1232" s="468"/>
      <c r="E1232" s="468"/>
      <c r="F1232" s="468"/>
      <c r="G1232" s="468"/>
      <c r="H1232" s="468"/>
      <c r="I1232" s="468"/>
    </row>
    <row r="1233" spans="1:9" x14ac:dyDescent="0.2">
      <c r="A1233" s="468"/>
      <c r="B1233" s="468"/>
      <c r="C1233" s="468"/>
      <c r="D1233" s="468"/>
      <c r="E1233" s="468"/>
      <c r="F1233" s="468"/>
      <c r="G1233" s="468"/>
      <c r="H1233" s="468"/>
      <c r="I1233" s="468"/>
    </row>
    <row r="1234" spans="1:9" x14ac:dyDescent="0.2">
      <c r="A1234" s="468"/>
      <c r="B1234" s="468"/>
      <c r="C1234" s="468"/>
      <c r="D1234" s="468"/>
      <c r="E1234" s="468"/>
      <c r="F1234" s="468"/>
      <c r="G1234" s="468"/>
      <c r="H1234" s="468"/>
      <c r="I1234" s="468"/>
    </row>
    <row r="1235" spans="1:9" x14ac:dyDescent="0.2">
      <c r="A1235" s="468"/>
      <c r="B1235" s="468"/>
      <c r="C1235" s="468"/>
      <c r="D1235" s="468"/>
      <c r="E1235" s="468"/>
      <c r="F1235" s="468"/>
      <c r="G1235" s="468"/>
      <c r="H1235" s="468"/>
      <c r="I1235" s="468"/>
    </row>
    <row r="1236" spans="1:9" x14ac:dyDescent="0.2">
      <c r="A1236" s="468"/>
      <c r="B1236" s="468"/>
      <c r="C1236" s="468"/>
      <c r="D1236" s="468"/>
      <c r="E1236" s="468"/>
      <c r="F1236" s="468"/>
      <c r="G1236" s="468"/>
      <c r="H1236" s="468"/>
      <c r="I1236" s="468"/>
    </row>
    <row r="1237" spans="1:9" x14ac:dyDescent="0.2">
      <c r="A1237" s="468"/>
      <c r="B1237" s="468"/>
      <c r="C1237" s="468"/>
      <c r="D1237" s="468"/>
      <c r="E1237" s="468"/>
      <c r="F1237" s="468"/>
      <c r="G1237" s="468"/>
      <c r="H1237" s="468"/>
      <c r="I1237" s="468"/>
    </row>
    <row r="1238" spans="1:9" x14ac:dyDescent="0.2">
      <c r="A1238" s="468"/>
      <c r="B1238" s="468"/>
      <c r="C1238" s="468"/>
      <c r="D1238" s="468"/>
      <c r="E1238" s="468"/>
      <c r="F1238" s="468"/>
      <c r="G1238" s="468"/>
      <c r="H1238" s="468"/>
      <c r="I1238" s="468"/>
    </row>
    <row r="1239" spans="1:9" x14ac:dyDescent="0.2">
      <c r="A1239" s="468"/>
      <c r="B1239" s="468"/>
      <c r="C1239" s="468"/>
      <c r="D1239" s="468"/>
      <c r="E1239" s="468"/>
      <c r="F1239" s="468"/>
      <c r="G1239" s="468"/>
      <c r="H1239" s="468"/>
      <c r="I1239" s="468"/>
    </row>
    <row r="1240" spans="1:9" x14ac:dyDescent="0.2">
      <c r="A1240" s="468"/>
      <c r="B1240" s="468"/>
      <c r="C1240" s="468"/>
      <c r="D1240" s="468"/>
      <c r="E1240" s="468"/>
      <c r="F1240" s="468"/>
      <c r="G1240" s="468"/>
      <c r="H1240" s="468"/>
      <c r="I1240" s="468"/>
    </row>
    <row r="1241" spans="1:9" x14ac:dyDescent="0.2">
      <c r="A1241" s="468"/>
      <c r="B1241" s="468"/>
      <c r="C1241" s="468"/>
      <c r="D1241" s="468"/>
      <c r="E1241" s="468"/>
      <c r="F1241" s="468"/>
      <c r="G1241" s="468"/>
      <c r="H1241" s="468"/>
      <c r="I1241" s="468"/>
    </row>
    <row r="1242" spans="1:9" x14ac:dyDescent="0.2">
      <c r="A1242" s="468"/>
      <c r="B1242" s="468"/>
      <c r="C1242" s="468"/>
      <c r="D1242" s="468"/>
      <c r="E1242" s="468"/>
      <c r="F1242" s="468"/>
      <c r="G1242" s="468"/>
      <c r="H1242" s="468"/>
      <c r="I1242" s="468"/>
    </row>
    <row r="1243" spans="1:9" x14ac:dyDescent="0.2">
      <c r="A1243" s="468"/>
      <c r="B1243" s="468"/>
      <c r="C1243" s="468"/>
      <c r="D1243" s="468"/>
      <c r="E1243" s="468"/>
      <c r="F1243" s="468"/>
      <c r="G1243" s="468"/>
      <c r="H1243" s="468"/>
      <c r="I1243" s="468"/>
    </row>
    <row r="1244" spans="1:9" x14ac:dyDescent="0.2">
      <c r="A1244" s="468"/>
      <c r="B1244" s="468"/>
      <c r="C1244" s="468"/>
      <c r="D1244" s="468"/>
      <c r="E1244" s="468"/>
      <c r="F1244" s="468"/>
      <c r="G1244" s="468"/>
      <c r="H1244" s="468"/>
      <c r="I1244" s="468"/>
    </row>
    <row r="1245" spans="1:9" x14ac:dyDescent="0.2">
      <c r="A1245" s="468"/>
      <c r="B1245" s="468"/>
      <c r="C1245" s="468"/>
      <c r="D1245" s="468"/>
      <c r="E1245" s="468"/>
      <c r="F1245" s="468"/>
      <c r="G1245" s="468"/>
      <c r="H1245" s="468"/>
      <c r="I1245" s="468"/>
    </row>
    <row r="1246" spans="1:9" x14ac:dyDescent="0.2">
      <c r="A1246" s="468"/>
      <c r="B1246" s="468"/>
      <c r="C1246" s="468"/>
      <c r="D1246" s="468"/>
      <c r="E1246" s="468"/>
      <c r="F1246" s="468"/>
      <c r="G1246" s="468"/>
      <c r="H1246" s="468"/>
      <c r="I1246" s="468"/>
    </row>
    <row r="1247" spans="1:9" x14ac:dyDescent="0.2">
      <c r="A1247" s="468"/>
      <c r="B1247" s="468"/>
      <c r="C1247" s="468"/>
      <c r="D1247" s="468"/>
      <c r="E1247" s="468"/>
      <c r="F1247" s="468"/>
      <c r="G1247" s="468"/>
      <c r="H1247" s="468"/>
      <c r="I1247" s="468"/>
    </row>
    <row r="1248" spans="1:9" x14ac:dyDescent="0.2">
      <c r="A1248" s="468"/>
      <c r="B1248" s="468"/>
      <c r="C1248" s="468"/>
      <c r="D1248" s="468"/>
      <c r="E1248" s="468"/>
      <c r="F1248" s="468"/>
      <c r="G1248" s="468"/>
      <c r="H1248" s="468"/>
      <c r="I1248" s="468"/>
    </row>
    <row r="1249" spans="1:9" x14ac:dyDescent="0.2">
      <c r="A1249" s="468"/>
      <c r="B1249" s="468"/>
      <c r="C1249" s="468"/>
      <c r="D1249" s="468"/>
      <c r="E1249" s="468"/>
      <c r="F1249" s="468"/>
      <c r="G1249" s="468"/>
      <c r="H1249" s="468"/>
      <c r="I1249" s="468"/>
    </row>
    <row r="1250" spans="1:9" x14ac:dyDescent="0.2">
      <c r="A1250" s="468"/>
      <c r="B1250" s="468"/>
      <c r="C1250" s="468"/>
      <c r="D1250" s="468"/>
      <c r="E1250" s="468"/>
      <c r="F1250" s="468"/>
      <c r="G1250" s="468"/>
      <c r="H1250" s="468"/>
      <c r="I1250" s="468"/>
    </row>
    <row r="1251" spans="1:9" x14ac:dyDescent="0.2">
      <c r="A1251" s="468"/>
      <c r="B1251" s="468"/>
      <c r="C1251" s="468"/>
      <c r="D1251" s="468"/>
      <c r="E1251" s="468"/>
      <c r="F1251" s="468"/>
      <c r="G1251" s="468"/>
      <c r="H1251" s="468"/>
      <c r="I1251" s="468"/>
    </row>
    <row r="1252" spans="1:9" x14ac:dyDescent="0.2">
      <c r="A1252" s="468"/>
      <c r="B1252" s="468"/>
      <c r="C1252" s="468"/>
      <c r="D1252" s="468"/>
      <c r="E1252" s="468"/>
      <c r="F1252" s="468"/>
      <c r="G1252" s="468"/>
      <c r="H1252" s="468"/>
      <c r="I1252" s="468"/>
    </row>
    <row r="1253" spans="1:9" x14ac:dyDescent="0.2">
      <c r="A1253" s="468"/>
      <c r="B1253" s="468"/>
      <c r="C1253" s="468"/>
      <c r="D1253" s="468"/>
      <c r="E1253" s="468"/>
      <c r="F1253" s="468"/>
      <c r="G1253" s="468"/>
      <c r="H1253" s="468"/>
      <c r="I1253" s="468"/>
    </row>
    <row r="1254" spans="1:9" x14ac:dyDescent="0.2">
      <c r="A1254" s="468"/>
      <c r="B1254" s="468"/>
      <c r="C1254" s="468"/>
      <c r="D1254" s="468"/>
      <c r="E1254" s="468"/>
      <c r="F1254" s="468"/>
      <c r="G1254" s="468"/>
      <c r="H1254" s="468"/>
      <c r="I1254" s="468"/>
    </row>
    <row r="1255" spans="1:9" x14ac:dyDescent="0.2">
      <c r="A1255" s="468"/>
      <c r="B1255" s="468"/>
      <c r="C1255" s="468"/>
      <c r="D1255" s="468"/>
      <c r="E1255" s="468"/>
      <c r="F1255" s="468"/>
      <c r="G1255" s="468"/>
      <c r="H1255" s="468"/>
      <c r="I1255" s="468"/>
    </row>
    <row r="1256" spans="1:9" x14ac:dyDescent="0.2">
      <c r="A1256" s="468"/>
      <c r="B1256" s="468"/>
      <c r="C1256" s="468"/>
      <c r="D1256" s="468"/>
      <c r="E1256" s="468"/>
      <c r="F1256" s="468"/>
      <c r="G1256" s="468"/>
      <c r="H1256" s="468"/>
      <c r="I1256" s="468"/>
    </row>
    <row r="1257" spans="1:9" x14ac:dyDescent="0.2">
      <c r="A1257" s="468"/>
      <c r="B1257" s="468"/>
      <c r="C1257" s="468"/>
      <c r="D1257" s="468"/>
      <c r="E1257" s="468"/>
      <c r="F1257" s="468"/>
      <c r="G1257" s="468"/>
      <c r="H1257" s="468"/>
      <c r="I1257" s="468"/>
    </row>
    <row r="1258" spans="1:9" x14ac:dyDescent="0.2">
      <c r="A1258" s="468"/>
      <c r="B1258" s="468"/>
      <c r="C1258" s="468"/>
      <c r="D1258" s="468"/>
      <c r="E1258" s="468"/>
      <c r="F1258" s="468"/>
      <c r="G1258" s="468"/>
      <c r="H1258" s="468"/>
      <c r="I1258" s="468"/>
    </row>
    <row r="1259" spans="1:9" x14ac:dyDescent="0.2">
      <c r="A1259" s="468"/>
      <c r="B1259" s="468"/>
      <c r="C1259" s="468"/>
      <c r="D1259" s="468"/>
      <c r="E1259" s="468"/>
      <c r="F1259" s="468"/>
      <c r="G1259" s="468"/>
      <c r="H1259" s="468"/>
      <c r="I1259" s="468"/>
    </row>
    <row r="1260" spans="1:9" x14ac:dyDescent="0.2">
      <c r="A1260" s="468"/>
      <c r="B1260" s="468"/>
      <c r="C1260" s="468"/>
      <c r="D1260" s="468"/>
      <c r="E1260" s="468"/>
      <c r="F1260" s="468"/>
      <c r="G1260" s="468"/>
      <c r="H1260" s="468"/>
      <c r="I1260" s="468"/>
    </row>
    <row r="1261" spans="1:9" x14ac:dyDescent="0.2">
      <c r="A1261" s="468"/>
      <c r="B1261" s="468"/>
      <c r="C1261" s="468"/>
      <c r="D1261" s="468"/>
      <c r="E1261" s="468"/>
      <c r="F1261" s="468"/>
      <c r="G1261" s="468"/>
      <c r="H1261" s="468"/>
      <c r="I1261" s="468"/>
    </row>
    <row r="1262" spans="1:9" x14ac:dyDescent="0.2">
      <c r="A1262" s="468"/>
      <c r="B1262" s="468"/>
      <c r="C1262" s="468"/>
      <c r="D1262" s="468"/>
      <c r="E1262" s="468"/>
      <c r="F1262" s="468"/>
      <c r="G1262" s="468"/>
      <c r="H1262" s="468"/>
      <c r="I1262" s="468"/>
    </row>
    <row r="1263" spans="1:9" x14ac:dyDescent="0.2">
      <c r="A1263" s="468"/>
      <c r="B1263" s="468"/>
      <c r="C1263" s="468"/>
      <c r="D1263" s="468"/>
      <c r="E1263" s="468"/>
      <c r="F1263" s="468"/>
      <c r="G1263" s="468"/>
      <c r="H1263" s="468"/>
      <c r="I1263" s="468"/>
    </row>
    <row r="1264" spans="1:9" x14ac:dyDescent="0.2">
      <c r="A1264" s="468"/>
      <c r="B1264" s="468"/>
      <c r="C1264" s="468"/>
      <c r="D1264" s="468"/>
      <c r="E1264" s="468"/>
      <c r="F1264" s="468"/>
      <c r="G1264" s="468"/>
      <c r="H1264" s="468"/>
      <c r="I1264" s="468"/>
    </row>
    <row r="1265" spans="1:9" x14ac:dyDescent="0.2">
      <c r="A1265" s="468"/>
      <c r="B1265" s="468"/>
      <c r="C1265" s="468"/>
      <c r="D1265" s="468"/>
      <c r="E1265" s="468"/>
      <c r="F1265" s="468"/>
      <c r="G1265" s="468"/>
      <c r="H1265" s="468"/>
      <c r="I1265" s="468"/>
    </row>
    <row r="1266" spans="1:9" x14ac:dyDescent="0.2">
      <c r="A1266" s="468"/>
      <c r="B1266" s="468"/>
      <c r="C1266" s="468"/>
      <c r="D1266" s="468"/>
      <c r="E1266" s="468"/>
      <c r="F1266" s="468"/>
      <c r="G1266" s="468"/>
      <c r="H1266" s="468"/>
      <c r="I1266" s="468"/>
    </row>
    <row r="1267" spans="1:9" x14ac:dyDescent="0.2">
      <c r="A1267" s="468"/>
      <c r="B1267" s="468"/>
      <c r="C1267" s="468"/>
      <c r="D1267" s="468"/>
      <c r="E1267" s="468"/>
      <c r="F1267" s="468"/>
      <c r="G1267" s="468"/>
      <c r="H1267" s="468"/>
      <c r="I1267" s="468"/>
    </row>
    <row r="1268" spans="1:9" x14ac:dyDescent="0.2">
      <c r="A1268" s="468"/>
      <c r="B1268" s="468"/>
      <c r="C1268" s="468"/>
      <c r="D1268" s="468"/>
      <c r="E1268" s="468"/>
      <c r="F1268" s="468"/>
      <c r="G1268" s="468"/>
      <c r="H1268" s="468"/>
      <c r="I1268" s="468"/>
    </row>
    <row r="1269" spans="1:9" x14ac:dyDescent="0.2">
      <c r="A1269" s="468"/>
      <c r="B1269" s="468"/>
      <c r="C1269" s="468"/>
      <c r="D1269" s="468"/>
      <c r="E1269" s="468"/>
      <c r="F1269" s="468"/>
      <c r="G1269" s="468"/>
      <c r="H1269" s="468"/>
      <c r="I1269" s="468"/>
    </row>
    <row r="1270" spans="1:9" x14ac:dyDescent="0.2">
      <c r="A1270" s="468"/>
      <c r="B1270" s="468"/>
      <c r="C1270" s="468"/>
      <c r="D1270" s="468"/>
      <c r="E1270" s="468"/>
      <c r="F1270" s="468"/>
      <c r="G1270" s="468"/>
      <c r="H1270" s="468"/>
      <c r="I1270" s="468"/>
    </row>
    <row r="1271" spans="1:9" x14ac:dyDescent="0.2">
      <c r="A1271" s="468"/>
      <c r="B1271" s="468"/>
      <c r="C1271" s="468"/>
      <c r="D1271" s="468"/>
      <c r="E1271" s="468"/>
      <c r="F1271" s="468"/>
      <c r="G1271" s="468"/>
      <c r="H1271" s="468"/>
      <c r="I1271" s="468"/>
    </row>
    <row r="1272" spans="1:9" x14ac:dyDescent="0.2">
      <c r="A1272" s="468"/>
      <c r="B1272" s="468"/>
      <c r="C1272" s="468"/>
      <c r="D1272" s="468"/>
      <c r="E1272" s="468"/>
      <c r="F1272" s="468"/>
      <c r="G1272" s="468"/>
      <c r="H1272" s="468"/>
      <c r="I1272" s="468"/>
    </row>
    <row r="1273" spans="1:9" x14ac:dyDescent="0.2">
      <c r="A1273" s="468"/>
      <c r="B1273" s="468"/>
      <c r="C1273" s="468"/>
      <c r="D1273" s="468"/>
      <c r="E1273" s="468"/>
      <c r="F1273" s="468"/>
      <c r="G1273" s="468"/>
      <c r="H1273" s="468"/>
      <c r="I1273" s="468"/>
    </row>
    <row r="1274" spans="1:9" x14ac:dyDescent="0.2">
      <c r="A1274" s="468"/>
      <c r="B1274" s="468"/>
      <c r="C1274" s="468"/>
      <c r="D1274" s="468"/>
      <c r="E1274" s="468"/>
      <c r="F1274" s="468"/>
      <c r="G1274" s="468"/>
      <c r="H1274" s="468"/>
      <c r="I1274" s="468"/>
    </row>
    <row r="1275" spans="1:9" x14ac:dyDescent="0.2">
      <c r="A1275" s="468"/>
      <c r="B1275" s="468"/>
      <c r="C1275" s="468"/>
      <c r="D1275" s="468"/>
      <c r="E1275" s="468"/>
      <c r="F1275" s="468"/>
      <c r="G1275" s="468"/>
      <c r="H1275" s="468"/>
      <c r="I1275" s="468"/>
    </row>
    <row r="1276" spans="1:9" x14ac:dyDescent="0.2">
      <c r="A1276" s="468"/>
      <c r="B1276" s="468"/>
      <c r="C1276" s="468"/>
      <c r="D1276" s="468"/>
      <c r="E1276" s="468"/>
      <c r="F1276" s="468"/>
      <c r="G1276" s="468"/>
      <c r="H1276" s="468"/>
      <c r="I1276" s="468"/>
    </row>
    <row r="1277" spans="1:9" x14ac:dyDescent="0.2">
      <c r="A1277" s="468"/>
      <c r="B1277" s="468"/>
      <c r="C1277" s="468"/>
      <c r="D1277" s="468"/>
      <c r="E1277" s="468"/>
      <c r="F1277" s="468"/>
      <c r="G1277" s="468"/>
      <c r="H1277" s="468"/>
      <c r="I1277" s="468"/>
    </row>
    <row r="1278" spans="1:9" x14ac:dyDescent="0.2">
      <c r="A1278" s="468"/>
      <c r="B1278" s="468"/>
      <c r="C1278" s="468"/>
      <c r="D1278" s="468"/>
      <c r="E1278" s="468"/>
      <c r="F1278" s="468"/>
      <c r="G1278" s="468"/>
      <c r="H1278" s="468"/>
      <c r="I1278" s="468"/>
    </row>
    <row r="1279" spans="1:9" x14ac:dyDescent="0.2">
      <c r="A1279" s="468"/>
      <c r="B1279" s="468"/>
      <c r="C1279" s="468"/>
      <c r="D1279" s="468"/>
      <c r="E1279" s="468"/>
      <c r="F1279" s="468"/>
      <c r="G1279" s="468"/>
      <c r="H1279" s="468"/>
      <c r="I1279" s="468"/>
    </row>
    <row r="1280" spans="1:9" x14ac:dyDescent="0.2">
      <c r="A1280" s="468"/>
      <c r="B1280" s="468"/>
      <c r="C1280" s="468"/>
      <c r="D1280" s="468"/>
      <c r="E1280" s="468"/>
      <c r="F1280" s="468"/>
      <c r="G1280" s="468"/>
      <c r="H1280" s="468"/>
      <c r="I1280" s="468"/>
    </row>
    <row r="1281" spans="1:9" x14ac:dyDescent="0.2">
      <c r="A1281" s="468"/>
      <c r="B1281" s="468"/>
      <c r="C1281" s="468"/>
      <c r="D1281" s="468"/>
      <c r="E1281" s="468"/>
      <c r="F1281" s="468"/>
      <c r="G1281" s="468"/>
      <c r="H1281" s="468"/>
      <c r="I1281" s="468"/>
    </row>
    <row r="1282" spans="1:9" x14ac:dyDescent="0.2">
      <c r="A1282" s="468"/>
      <c r="B1282" s="468"/>
      <c r="C1282" s="468"/>
      <c r="D1282" s="468"/>
      <c r="E1282" s="468"/>
      <c r="F1282" s="468"/>
      <c r="G1282" s="468"/>
      <c r="H1282" s="468"/>
      <c r="I1282" s="468"/>
    </row>
    <row r="1283" spans="1:9" x14ac:dyDescent="0.2">
      <c r="A1283" s="468"/>
      <c r="B1283" s="468"/>
      <c r="C1283" s="468"/>
      <c r="D1283" s="468"/>
      <c r="E1283" s="468"/>
      <c r="F1283" s="468"/>
      <c r="G1283" s="468"/>
      <c r="H1283" s="468"/>
      <c r="I1283" s="468"/>
    </row>
    <row r="1284" spans="1:9" x14ac:dyDescent="0.2">
      <c r="A1284" s="468"/>
      <c r="B1284" s="468"/>
      <c r="C1284" s="468"/>
      <c r="D1284" s="468"/>
      <c r="E1284" s="468"/>
      <c r="F1284" s="468"/>
      <c r="G1284" s="468"/>
      <c r="H1284" s="468"/>
      <c r="I1284" s="468"/>
    </row>
    <row r="1285" spans="1:9" x14ac:dyDescent="0.2">
      <c r="A1285" s="468"/>
      <c r="B1285" s="468"/>
      <c r="C1285" s="468"/>
      <c r="D1285" s="468"/>
      <c r="E1285" s="468"/>
      <c r="F1285" s="468"/>
      <c r="G1285" s="468"/>
      <c r="H1285" s="468"/>
      <c r="I1285" s="468"/>
    </row>
    <row r="1286" spans="1:9" x14ac:dyDescent="0.2">
      <c r="A1286" s="468"/>
      <c r="B1286" s="468"/>
      <c r="C1286" s="468"/>
      <c r="D1286" s="468"/>
      <c r="E1286" s="468"/>
      <c r="F1286" s="468"/>
      <c r="G1286" s="468"/>
      <c r="H1286" s="468"/>
      <c r="I1286" s="468"/>
    </row>
    <row r="1287" spans="1:9" x14ac:dyDescent="0.2">
      <c r="A1287" s="468"/>
      <c r="B1287" s="468"/>
      <c r="C1287" s="468"/>
      <c r="D1287" s="468"/>
      <c r="E1287" s="468"/>
      <c r="F1287" s="468"/>
      <c r="G1287" s="468"/>
      <c r="H1287" s="468"/>
      <c r="I1287" s="468"/>
    </row>
    <row r="1288" spans="1:9" x14ac:dyDescent="0.2">
      <c r="A1288" s="468"/>
      <c r="B1288" s="468"/>
      <c r="C1288" s="468"/>
      <c r="D1288" s="468"/>
      <c r="E1288" s="468"/>
      <c r="F1288" s="468"/>
      <c r="G1288" s="468"/>
      <c r="H1288" s="468"/>
      <c r="I1288" s="468"/>
    </row>
    <row r="1289" spans="1:9" x14ac:dyDescent="0.2">
      <c r="A1289" s="468"/>
      <c r="B1289" s="468"/>
      <c r="C1289" s="468"/>
      <c r="D1289" s="468"/>
      <c r="E1289" s="468"/>
      <c r="F1289" s="468"/>
      <c r="G1289" s="468"/>
      <c r="H1289" s="468"/>
      <c r="I1289" s="468"/>
    </row>
    <row r="1290" spans="1:9" x14ac:dyDescent="0.2">
      <c r="A1290" s="468"/>
      <c r="B1290" s="468"/>
      <c r="C1290" s="468"/>
      <c r="D1290" s="468"/>
      <c r="E1290" s="468"/>
      <c r="F1290" s="468"/>
      <c r="G1290" s="468"/>
      <c r="H1290" s="468"/>
      <c r="I1290" s="468"/>
    </row>
    <row r="1291" spans="1:9" x14ac:dyDescent="0.2">
      <c r="A1291" s="468"/>
      <c r="B1291" s="468"/>
      <c r="C1291" s="468"/>
      <c r="D1291" s="468"/>
      <c r="E1291" s="468"/>
      <c r="F1291" s="468"/>
      <c r="G1291" s="468"/>
      <c r="H1291" s="468"/>
      <c r="I1291" s="468"/>
    </row>
    <row r="1292" spans="1:9" x14ac:dyDescent="0.2">
      <c r="A1292" s="468"/>
      <c r="B1292" s="468"/>
      <c r="C1292" s="468"/>
      <c r="D1292" s="468"/>
      <c r="E1292" s="468"/>
      <c r="F1292" s="468"/>
      <c r="G1292" s="468"/>
      <c r="H1292" s="468"/>
      <c r="I1292" s="468"/>
    </row>
    <row r="1293" spans="1:9" x14ac:dyDescent="0.2">
      <c r="A1293" s="468"/>
      <c r="B1293" s="468"/>
      <c r="C1293" s="468"/>
      <c r="D1293" s="468"/>
      <c r="E1293" s="468"/>
      <c r="F1293" s="468"/>
      <c r="G1293" s="468"/>
      <c r="H1293" s="468"/>
      <c r="I1293" s="468"/>
    </row>
    <row r="1294" spans="1:9" x14ac:dyDescent="0.2">
      <c r="A1294" s="468"/>
      <c r="B1294" s="468"/>
      <c r="C1294" s="468"/>
      <c r="D1294" s="468"/>
      <c r="E1294" s="468"/>
      <c r="F1294" s="468"/>
      <c r="G1294" s="468"/>
      <c r="H1294" s="468"/>
      <c r="I1294" s="468"/>
    </row>
    <row r="1295" spans="1:9" x14ac:dyDescent="0.2">
      <c r="A1295" s="468"/>
      <c r="B1295" s="468"/>
      <c r="C1295" s="468"/>
      <c r="D1295" s="468"/>
      <c r="E1295" s="468"/>
      <c r="F1295" s="468"/>
      <c r="G1295" s="468"/>
      <c r="H1295" s="468"/>
      <c r="I1295" s="468"/>
    </row>
    <row r="1296" spans="1:9" x14ac:dyDescent="0.2">
      <c r="A1296" s="468"/>
      <c r="B1296" s="468"/>
      <c r="C1296" s="468"/>
      <c r="D1296" s="468"/>
      <c r="E1296" s="468"/>
      <c r="F1296" s="468"/>
      <c r="G1296" s="468"/>
      <c r="H1296" s="468"/>
      <c r="I1296" s="468"/>
    </row>
    <row r="1297" spans="1:9" x14ac:dyDescent="0.2">
      <c r="A1297" s="468"/>
      <c r="B1297" s="468"/>
      <c r="C1297" s="468"/>
      <c r="D1297" s="468"/>
      <c r="E1297" s="468"/>
      <c r="F1297" s="468"/>
      <c r="G1297" s="468"/>
      <c r="H1297" s="468"/>
      <c r="I1297" s="468"/>
    </row>
    <row r="1298" spans="1:9" x14ac:dyDescent="0.2">
      <c r="A1298" s="468"/>
      <c r="B1298" s="468"/>
      <c r="C1298" s="468"/>
      <c r="D1298" s="468"/>
      <c r="E1298" s="468"/>
      <c r="F1298" s="468"/>
      <c r="G1298" s="468"/>
      <c r="H1298" s="468"/>
      <c r="I1298" s="468"/>
    </row>
    <row r="1299" spans="1:9" x14ac:dyDescent="0.2">
      <c r="A1299" s="468"/>
      <c r="B1299" s="468"/>
      <c r="C1299" s="468"/>
      <c r="D1299" s="468"/>
      <c r="E1299" s="468"/>
      <c r="F1299" s="468"/>
      <c r="G1299" s="468"/>
      <c r="H1299" s="468"/>
      <c r="I1299" s="468"/>
    </row>
    <row r="1300" spans="1:9" x14ac:dyDescent="0.2">
      <c r="A1300" s="468"/>
      <c r="B1300" s="468"/>
      <c r="C1300" s="468"/>
      <c r="D1300" s="468"/>
      <c r="E1300" s="468"/>
      <c r="F1300" s="468"/>
      <c r="G1300" s="468"/>
      <c r="H1300" s="468"/>
      <c r="I1300" s="468"/>
    </row>
    <row r="1301" spans="1:9" x14ac:dyDescent="0.2">
      <c r="A1301" s="468"/>
      <c r="B1301" s="468"/>
      <c r="C1301" s="468"/>
      <c r="D1301" s="468"/>
      <c r="E1301" s="468"/>
      <c r="F1301" s="468"/>
      <c r="G1301" s="468"/>
      <c r="H1301" s="468"/>
      <c r="I1301" s="468"/>
    </row>
    <row r="1302" spans="1:9" x14ac:dyDescent="0.2">
      <c r="A1302" s="468"/>
      <c r="B1302" s="468"/>
      <c r="C1302" s="468"/>
      <c r="D1302" s="468"/>
      <c r="E1302" s="468"/>
      <c r="F1302" s="468"/>
      <c r="G1302" s="468"/>
      <c r="H1302" s="468"/>
      <c r="I1302" s="468"/>
    </row>
    <row r="1303" spans="1:9" x14ac:dyDescent="0.2">
      <c r="A1303" s="468"/>
      <c r="B1303" s="468"/>
      <c r="C1303" s="468"/>
      <c r="D1303" s="468"/>
      <c r="E1303" s="468"/>
      <c r="F1303" s="468"/>
      <c r="G1303" s="468"/>
      <c r="H1303" s="468"/>
      <c r="I1303" s="468"/>
    </row>
    <row r="1304" spans="1:9" x14ac:dyDescent="0.2">
      <c r="A1304" s="468"/>
      <c r="B1304" s="468"/>
      <c r="C1304" s="468"/>
      <c r="D1304" s="468"/>
      <c r="E1304" s="468"/>
      <c r="F1304" s="468"/>
      <c r="G1304" s="468"/>
      <c r="H1304" s="468"/>
      <c r="I1304" s="468"/>
    </row>
    <row r="1305" spans="1:9" x14ac:dyDescent="0.2">
      <c r="A1305" s="468"/>
      <c r="B1305" s="468"/>
      <c r="C1305" s="468"/>
      <c r="D1305" s="468"/>
      <c r="E1305" s="468"/>
      <c r="F1305" s="468"/>
      <c r="G1305" s="468"/>
      <c r="H1305" s="468"/>
      <c r="I1305" s="468"/>
    </row>
    <row r="1306" spans="1:9" x14ac:dyDescent="0.2">
      <c r="A1306" s="468"/>
      <c r="B1306" s="468"/>
      <c r="C1306" s="468"/>
      <c r="D1306" s="468"/>
      <c r="E1306" s="468"/>
      <c r="F1306" s="468"/>
      <c r="G1306" s="468"/>
      <c r="H1306" s="468"/>
      <c r="I1306" s="468"/>
    </row>
    <row r="1307" spans="1:9" x14ac:dyDescent="0.2">
      <c r="A1307" s="468"/>
      <c r="B1307" s="468"/>
      <c r="C1307" s="468"/>
      <c r="D1307" s="468"/>
      <c r="E1307" s="468"/>
      <c r="F1307" s="468"/>
      <c r="G1307" s="468"/>
      <c r="H1307" s="468"/>
      <c r="I1307" s="468"/>
    </row>
    <row r="1308" spans="1:9" x14ac:dyDescent="0.2">
      <c r="A1308" s="468"/>
      <c r="B1308" s="468"/>
      <c r="C1308" s="468"/>
      <c r="D1308" s="468"/>
      <c r="E1308" s="468"/>
      <c r="F1308" s="468"/>
      <c r="G1308" s="468"/>
      <c r="H1308" s="468"/>
      <c r="I1308" s="468"/>
    </row>
    <row r="1309" spans="1:9" x14ac:dyDescent="0.2">
      <c r="A1309" s="468"/>
      <c r="B1309" s="468"/>
      <c r="C1309" s="468"/>
      <c r="D1309" s="468"/>
      <c r="E1309" s="468"/>
      <c r="F1309" s="468"/>
      <c r="G1309" s="468"/>
      <c r="H1309" s="468"/>
      <c r="I1309" s="468"/>
    </row>
    <row r="1310" spans="1:9" x14ac:dyDescent="0.2">
      <c r="A1310" s="468"/>
      <c r="B1310" s="468"/>
      <c r="C1310" s="468"/>
      <c r="D1310" s="468"/>
      <c r="E1310" s="468"/>
      <c r="F1310" s="468"/>
      <c r="G1310" s="468"/>
      <c r="H1310" s="468"/>
      <c r="I1310" s="468"/>
    </row>
    <row r="1311" spans="1:9" x14ac:dyDescent="0.2">
      <c r="A1311" s="468"/>
      <c r="B1311" s="468"/>
      <c r="C1311" s="468"/>
      <c r="D1311" s="468"/>
      <c r="E1311" s="468"/>
      <c r="F1311" s="468"/>
      <c r="G1311" s="468"/>
      <c r="H1311" s="468"/>
      <c r="I1311" s="468"/>
    </row>
    <row r="1312" spans="1:9" x14ac:dyDescent="0.2">
      <c r="A1312" s="468"/>
      <c r="B1312" s="468"/>
      <c r="C1312" s="468"/>
      <c r="D1312" s="468"/>
      <c r="E1312" s="468"/>
      <c r="F1312" s="468"/>
      <c r="G1312" s="468"/>
      <c r="H1312" s="468"/>
      <c r="I1312" s="468"/>
    </row>
    <row r="1313" spans="1:9" x14ac:dyDescent="0.2">
      <c r="A1313" s="468"/>
      <c r="B1313" s="468"/>
      <c r="C1313" s="468"/>
      <c r="D1313" s="468"/>
      <c r="E1313" s="468"/>
      <c r="F1313" s="468"/>
      <c r="G1313" s="468"/>
      <c r="H1313" s="468"/>
      <c r="I1313" s="468"/>
    </row>
    <row r="1314" spans="1:9" x14ac:dyDescent="0.2">
      <c r="A1314" s="468"/>
      <c r="B1314" s="468"/>
      <c r="C1314" s="468"/>
      <c r="D1314" s="468"/>
      <c r="E1314" s="468"/>
      <c r="F1314" s="468"/>
      <c r="G1314" s="468"/>
      <c r="H1314" s="468"/>
      <c r="I1314" s="468"/>
    </row>
    <row r="1315" spans="1:9" x14ac:dyDescent="0.2">
      <c r="A1315" s="468"/>
      <c r="B1315" s="468"/>
      <c r="C1315" s="468"/>
      <c r="D1315" s="468"/>
      <c r="E1315" s="468"/>
      <c r="F1315" s="468"/>
      <c r="G1315" s="468"/>
      <c r="H1315" s="468"/>
      <c r="I1315" s="468"/>
    </row>
    <row r="1316" spans="1:9" x14ac:dyDescent="0.2">
      <c r="A1316" s="468"/>
      <c r="B1316" s="468"/>
      <c r="C1316" s="468"/>
      <c r="D1316" s="468"/>
      <c r="E1316" s="468"/>
      <c r="F1316" s="468"/>
      <c r="G1316" s="468"/>
      <c r="H1316" s="468"/>
      <c r="I1316" s="468"/>
    </row>
    <row r="1317" spans="1:9" x14ac:dyDescent="0.2">
      <c r="A1317" s="468"/>
      <c r="B1317" s="468"/>
      <c r="C1317" s="468"/>
      <c r="D1317" s="468"/>
      <c r="E1317" s="468"/>
      <c r="F1317" s="468"/>
      <c r="G1317" s="468"/>
      <c r="H1317" s="468"/>
      <c r="I1317" s="468"/>
    </row>
    <row r="1318" spans="1:9" x14ac:dyDescent="0.2">
      <c r="A1318" s="468"/>
      <c r="B1318" s="468"/>
      <c r="C1318" s="468"/>
      <c r="D1318" s="468"/>
      <c r="E1318" s="468"/>
      <c r="F1318" s="468"/>
      <c r="G1318" s="468"/>
      <c r="H1318" s="468"/>
      <c r="I1318" s="468"/>
    </row>
    <row r="1319" spans="1:9" x14ac:dyDescent="0.2">
      <c r="A1319" s="468"/>
      <c r="B1319" s="468"/>
      <c r="C1319" s="468"/>
      <c r="D1319" s="468"/>
      <c r="E1319" s="468"/>
      <c r="F1319" s="468"/>
      <c r="G1319" s="468"/>
      <c r="H1319" s="468"/>
      <c r="I1319" s="468"/>
    </row>
    <row r="1320" spans="1:9" x14ac:dyDescent="0.2">
      <c r="A1320" s="468"/>
      <c r="B1320" s="468"/>
      <c r="C1320" s="468"/>
      <c r="D1320" s="468"/>
      <c r="E1320" s="468"/>
      <c r="F1320" s="468"/>
      <c r="G1320" s="468"/>
      <c r="H1320" s="468"/>
      <c r="I1320" s="468"/>
    </row>
    <row r="1321" spans="1:9" x14ac:dyDescent="0.2">
      <c r="A1321" s="468"/>
      <c r="B1321" s="468"/>
      <c r="C1321" s="468"/>
      <c r="D1321" s="468"/>
      <c r="E1321" s="468"/>
      <c r="F1321" s="468"/>
      <c r="G1321" s="468"/>
      <c r="H1321" s="468"/>
      <c r="I1321" s="468"/>
    </row>
    <row r="1322" spans="1:9" x14ac:dyDescent="0.2">
      <c r="A1322" s="468"/>
      <c r="B1322" s="468"/>
      <c r="C1322" s="468"/>
      <c r="D1322" s="468"/>
      <c r="E1322" s="468"/>
      <c r="F1322" s="468"/>
      <c r="G1322" s="468"/>
      <c r="H1322" s="468"/>
      <c r="I1322" s="468"/>
    </row>
    <row r="1323" spans="1:9" x14ac:dyDescent="0.2">
      <c r="A1323" s="468"/>
      <c r="B1323" s="468"/>
      <c r="C1323" s="468"/>
      <c r="D1323" s="468"/>
      <c r="E1323" s="468"/>
      <c r="F1323" s="468"/>
      <c r="G1323" s="468"/>
      <c r="H1323" s="468"/>
      <c r="I1323" s="468"/>
    </row>
    <row r="1324" spans="1:9" x14ac:dyDescent="0.2">
      <c r="A1324" s="468"/>
      <c r="B1324" s="468"/>
      <c r="C1324" s="468"/>
      <c r="D1324" s="468"/>
      <c r="E1324" s="468"/>
      <c r="F1324" s="468"/>
      <c r="G1324" s="468"/>
      <c r="H1324" s="468"/>
      <c r="I1324" s="468"/>
    </row>
    <row r="1325" spans="1:9" x14ac:dyDescent="0.2">
      <c r="A1325" s="468"/>
      <c r="B1325" s="468"/>
      <c r="C1325" s="468"/>
      <c r="D1325" s="468"/>
      <c r="E1325" s="468"/>
      <c r="F1325" s="468"/>
      <c r="G1325" s="468"/>
      <c r="H1325" s="468"/>
      <c r="I1325" s="468"/>
    </row>
    <row r="1326" spans="1:9" x14ac:dyDescent="0.2">
      <c r="A1326" s="468"/>
      <c r="B1326" s="468"/>
      <c r="C1326" s="468"/>
      <c r="D1326" s="468"/>
      <c r="E1326" s="468"/>
      <c r="F1326" s="468"/>
      <c r="G1326" s="468"/>
      <c r="H1326" s="468"/>
      <c r="I1326" s="468"/>
    </row>
    <row r="1327" spans="1:9" x14ac:dyDescent="0.2">
      <c r="A1327" s="468"/>
      <c r="B1327" s="468"/>
      <c r="C1327" s="468"/>
      <c r="D1327" s="468"/>
      <c r="E1327" s="468"/>
      <c r="F1327" s="468"/>
      <c r="G1327" s="468"/>
      <c r="H1327" s="468"/>
      <c r="I1327" s="468"/>
    </row>
    <row r="1328" spans="1:9" x14ac:dyDescent="0.2">
      <c r="A1328" s="468"/>
      <c r="B1328" s="468"/>
      <c r="C1328" s="468"/>
      <c r="D1328" s="468"/>
      <c r="E1328" s="468"/>
      <c r="F1328" s="468"/>
      <c r="G1328" s="468"/>
      <c r="H1328" s="468"/>
      <c r="I1328" s="468"/>
    </row>
    <row r="1329" spans="1:9" x14ac:dyDescent="0.2">
      <c r="A1329" s="468"/>
      <c r="B1329" s="468"/>
      <c r="C1329" s="468"/>
      <c r="D1329" s="468"/>
      <c r="E1329" s="468"/>
      <c r="F1329" s="468"/>
      <c r="G1329" s="468"/>
      <c r="H1329" s="468"/>
      <c r="I1329" s="468"/>
    </row>
    <row r="1330" spans="1:9" x14ac:dyDescent="0.2">
      <c r="A1330" s="468"/>
      <c r="B1330" s="468"/>
      <c r="C1330" s="468"/>
      <c r="D1330" s="468"/>
      <c r="E1330" s="468"/>
      <c r="F1330" s="468"/>
      <c r="G1330" s="468"/>
      <c r="H1330" s="468"/>
      <c r="I1330" s="468"/>
    </row>
    <row r="1331" spans="1:9" x14ac:dyDescent="0.2">
      <c r="A1331" s="468"/>
      <c r="B1331" s="468"/>
      <c r="C1331" s="468"/>
      <c r="D1331" s="468"/>
      <c r="E1331" s="468"/>
      <c r="F1331" s="468"/>
      <c r="G1331" s="468"/>
      <c r="H1331" s="468"/>
      <c r="I1331" s="468"/>
    </row>
    <row r="1332" spans="1:9" x14ac:dyDescent="0.2">
      <c r="A1332" s="468"/>
      <c r="B1332" s="468"/>
      <c r="C1332" s="468"/>
      <c r="D1332" s="468"/>
      <c r="E1332" s="468"/>
      <c r="F1332" s="468"/>
      <c r="G1332" s="468"/>
      <c r="H1332" s="468"/>
      <c r="I1332" s="468"/>
    </row>
    <row r="1333" spans="1:9" x14ac:dyDescent="0.2">
      <c r="A1333" s="468"/>
      <c r="B1333" s="468"/>
      <c r="C1333" s="468"/>
      <c r="D1333" s="468"/>
      <c r="E1333" s="468"/>
      <c r="F1333" s="468"/>
      <c r="G1333" s="468"/>
      <c r="H1333" s="468"/>
      <c r="I1333" s="468"/>
    </row>
    <row r="1334" spans="1:9" x14ac:dyDescent="0.2">
      <c r="A1334" s="468"/>
      <c r="B1334" s="468"/>
      <c r="C1334" s="468"/>
      <c r="D1334" s="468"/>
      <c r="E1334" s="468"/>
      <c r="F1334" s="468"/>
      <c r="G1334" s="468"/>
      <c r="H1334" s="468"/>
      <c r="I1334" s="468"/>
    </row>
    <row r="1335" spans="1:9" x14ac:dyDescent="0.2">
      <c r="A1335" s="468"/>
      <c r="B1335" s="468"/>
      <c r="C1335" s="468"/>
      <c r="D1335" s="468"/>
      <c r="E1335" s="468"/>
      <c r="F1335" s="468"/>
      <c r="G1335" s="468"/>
      <c r="H1335" s="468"/>
      <c r="I1335" s="468"/>
    </row>
    <row r="1336" spans="1:9" x14ac:dyDescent="0.2">
      <c r="A1336" s="468"/>
      <c r="B1336" s="468"/>
      <c r="C1336" s="468"/>
      <c r="D1336" s="468"/>
      <c r="E1336" s="468"/>
      <c r="F1336" s="468"/>
      <c r="G1336" s="468"/>
      <c r="H1336" s="468"/>
      <c r="I1336" s="468"/>
    </row>
    <row r="1337" spans="1:9" x14ac:dyDescent="0.2">
      <c r="A1337" s="468"/>
      <c r="B1337" s="468"/>
      <c r="C1337" s="468"/>
      <c r="D1337" s="468"/>
      <c r="E1337" s="468"/>
      <c r="F1337" s="468"/>
      <c r="G1337" s="468"/>
      <c r="H1337" s="468"/>
      <c r="I1337" s="468"/>
    </row>
    <row r="1338" spans="1:9" x14ac:dyDescent="0.2">
      <c r="A1338" s="468"/>
      <c r="B1338" s="468"/>
      <c r="C1338" s="468"/>
      <c r="D1338" s="468"/>
      <c r="E1338" s="468"/>
      <c r="F1338" s="468"/>
      <c r="G1338" s="468"/>
      <c r="H1338" s="468"/>
      <c r="I1338" s="468"/>
    </row>
    <row r="1339" spans="1:9" x14ac:dyDescent="0.2">
      <c r="A1339" s="468"/>
      <c r="B1339" s="468"/>
      <c r="C1339" s="468"/>
      <c r="D1339" s="468"/>
      <c r="E1339" s="468"/>
      <c r="F1339" s="468"/>
      <c r="G1339" s="468"/>
      <c r="H1339" s="468"/>
      <c r="I1339" s="468"/>
    </row>
    <row r="1340" spans="1:9" x14ac:dyDescent="0.2">
      <c r="A1340" s="468"/>
      <c r="B1340" s="468"/>
      <c r="C1340" s="468"/>
      <c r="D1340" s="468"/>
      <c r="E1340" s="468"/>
      <c r="F1340" s="468"/>
      <c r="G1340" s="468"/>
      <c r="H1340" s="468"/>
      <c r="I1340" s="468"/>
    </row>
    <row r="1341" spans="1:9" x14ac:dyDescent="0.2">
      <c r="A1341" s="468"/>
      <c r="B1341" s="468"/>
      <c r="C1341" s="468"/>
      <c r="D1341" s="468"/>
      <c r="E1341" s="468"/>
      <c r="F1341" s="468"/>
      <c r="G1341" s="468"/>
      <c r="H1341" s="468"/>
      <c r="I1341" s="468"/>
    </row>
    <row r="1342" spans="1:9" x14ac:dyDescent="0.2">
      <c r="A1342" s="468"/>
      <c r="B1342" s="468"/>
      <c r="C1342" s="468"/>
      <c r="D1342" s="468"/>
      <c r="E1342" s="468"/>
      <c r="F1342" s="468"/>
      <c r="G1342" s="468"/>
      <c r="H1342" s="468"/>
      <c r="I1342" s="468"/>
    </row>
    <row r="1343" spans="1:9" x14ac:dyDescent="0.2">
      <c r="A1343" s="468"/>
      <c r="B1343" s="468"/>
      <c r="C1343" s="468"/>
      <c r="D1343" s="468"/>
      <c r="E1343" s="468"/>
      <c r="F1343" s="468"/>
      <c r="G1343" s="468"/>
      <c r="H1343" s="468"/>
      <c r="I1343" s="468"/>
    </row>
    <row r="1344" spans="1:9" x14ac:dyDescent="0.2">
      <c r="A1344" s="468"/>
      <c r="B1344" s="468"/>
      <c r="C1344" s="468"/>
      <c r="D1344" s="468"/>
      <c r="E1344" s="468"/>
      <c r="F1344" s="468"/>
      <c r="G1344" s="468"/>
      <c r="H1344" s="468"/>
      <c r="I1344" s="468"/>
    </row>
    <row r="1345" spans="1:9" x14ac:dyDescent="0.2">
      <c r="A1345" s="468"/>
      <c r="B1345" s="468"/>
      <c r="C1345" s="468"/>
      <c r="D1345" s="468"/>
      <c r="E1345" s="468"/>
      <c r="F1345" s="468"/>
      <c r="G1345" s="468"/>
      <c r="H1345" s="468"/>
      <c r="I1345" s="468"/>
    </row>
    <row r="1346" spans="1:9" x14ac:dyDescent="0.2">
      <c r="A1346" s="468"/>
      <c r="B1346" s="468"/>
      <c r="C1346" s="468"/>
      <c r="D1346" s="468"/>
      <c r="E1346" s="468"/>
      <c r="F1346" s="468"/>
      <c r="G1346" s="468"/>
      <c r="H1346" s="468"/>
      <c r="I1346" s="468"/>
    </row>
    <row r="1347" spans="1:9" x14ac:dyDescent="0.2">
      <c r="A1347" s="468"/>
      <c r="B1347" s="468"/>
      <c r="C1347" s="468"/>
      <c r="D1347" s="468"/>
      <c r="E1347" s="468"/>
      <c r="F1347" s="468"/>
      <c r="G1347" s="468"/>
      <c r="H1347" s="468"/>
      <c r="I1347" s="468"/>
    </row>
    <row r="1348" spans="1:9" x14ac:dyDescent="0.2">
      <c r="A1348" s="468"/>
      <c r="B1348" s="468"/>
      <c r="C1348" s="468"/>
      <c r="D1348" s="468"/>
      <c r="E1348" s="468"/>
      <c r="F1348" s="468"/>
      <c r="G1348" s="468"/>
      <c r="H1348" s="468"/>
      <c r="I1348" s="468"/>
    </row>
    <row r="1349" spans="1:9" x14ac:dyDescent="0.2">
      <c r="A1349" s="468"/>
      <c r="B1349" s="468"/>
      <c r="C1349" s="468"/>
      <c r="D1349" s="468"/>
      <c r="E1349" s="468"/>
      <c r="F1349" s="468"/>
      <c r="G1349" s="468"/>
      <c r="H1349" s="468"/>
      <c r="I1349" s="468"/>
    </row>
    <row r="1350" spans="1:9" x14ac:dyDescent="0.2">
      <c r="A1350" s="468"/>
      <c r="B1350" s="468"/>
      <c r="C1350" s="468"/>
      <c r="D1350" s="468"/>
      <c r="E1350" s="468"/>
      <c r="F1350" s="468"/>
      <c r="G1350" s="468"/>
      <c r="H1350" s="468"/>
      <c r="I1350" s="468"/>
    </row>
    <row r="1351" spans="1:9" x14ac:dyDescent="0.2">
      <c r="A1351" s="468"/>
      <c r="B1351" s="468"/>
      <c r="C1351" s="468"/>
      <c r="D1351" s="468"/>
      <c r="E1351" s="468"/>
      <c r="F1351" s="468"/>
      <c r="G1351" s="468"/>
      <c r="H1351" s="468"/>
      <c r="I1351" s="468"/>
    </row>
    <row r="1352" spans="1:9" x14ac:dyDescent="0.2">
      <c r="A1352" s="468"/>
      <c r="B1352" s="468"/>
      <c r="C1352" s="468"/>
      <c r="D1352" s="468"/>
      <c r="E1352" s="468"/>
      <c r="F1352" s="468"/>
      <c r="G1352" s="468"/>
      <c r="H1352" s="468"/>
      <c r="I1352" s="468"/>
    </row>
    <row r="1353" spans="1:9" x14ac:dyDescent="0.2">
      <c r="A1353" s="468"/>
      <c r="B1353" s="468"/>
      <c r="C1353" s="468"/>
      <c r="D1353" s="468"/>
      <c r="E1353" s="468"/>
      <c r="F1353" s="468"/>
      <c r="G1353" s="468"/>
      <c r="H1353" s="468"/>
      <c r="I1353" s="468"/>
    </row>
    <row r="1354" spans="1:9" x14ac:dyDescent="0.2">
      <c r="A1354" s="468"/>
      <c r="B1354" s="468"/>
      <c r="C1354" s="468"/>
      <c r="D1354" s="468"/>
      <c r="E1354" s="468"/>
      <c r="F1354" s="468"/>
      <c r="G1354" s="468"/>
      <c r="H1354" s="468"/>
      <c r="I1354" s="468"/>
    </row>
    <row r="1355" spans="1:9" x14ac:dyDescent="0.2">
      <c r="A1355" s="468"/>
      <c r="B1355" s="468"/>
      <c r="C1355" s="468"/>
      <c r="D1355" s="468"/>
      <c r="E1355" s="468"/>
      <c r="F1355" s="468"/>
      <c r="G1355" s="468"/>
      <c r="H1355" s="468"/>
      <c r="I1355" s="468"/>
    </row>
    <row r="1356" spans="1:9" x14ac:dyDescent="0.2">
      <c r="A1356" s="468"/>
      <c r="B1356" s="468"/>
      <c r="C1356" s="468"/>
      <c r="D1356" s="468"/>
      <c r="E1356" s="468"/>
      <c r="F1356" s="468"/>
      <c r="G1356" s="468"/>
      <c r="H1356" s="468"/>
      <c r="I1356" s="468"/>
    </row>
    <row r="1357" spans="1:9" x14ac:dyDescent="0.2">
      <c r="A1357" s="468"/>
      <c r="B1357" s="468"/>
      <c r="C1357" s="468"/>
      <c r="D1357" s="468"/>
      <c r="E1357" s="468"/>
      <c r="F1357" s="468"/>
      <c r="G1357" s="468"/>
      <c r="H1357" s="468"/>
      <c r="I1357" s="468"/>
    </row>
    <row r="1358" spans="1:9" x14ac:dyDescent="0.2">
      <c r="A1358" s="468"/>
      <c r="B1358" s="468"/>
      <c r="C1358" s="468"/>
      <c r="D1358" s="468"/>
      <c r="E1358" s="468"/>
      <c r="F1358" s="468"/>
      <c r="G1358" s="468"/>
      <c r="H1358" s="468"/>
      <c r="I1358" s="468"/>
    </row>
    <row r="1359" spans="1:9" x14ac:dyDescent="0.2">
      <c r="A1359" s="468"/>
      <c r="B1359" s="468"/>
      <c r="C1359" s="468"/>
      <c r="D1359" s="468"/>
      <c r="E1359" s="468"/>
      <c r="F1359" s="468"/>
      <c r="G1359" s="468"/>
      <c r="H1359" s="468"/>
      <c r="I1359" s="468"/>
    </row>
    <row r="1360" spans="1:9" x14ac:dyDescent="0.2">
      <c r="A1360" s="468"/>
      <c r="B1360" s="468"/>
      <c r="C1360" s="468"/>
      <c r="D1360" s="468"/>
      <c r="E1360" s="468"/>
      <c r="F1360" s="468"/>
      <c r="G1360" s="468"/>
      <c r="H1360" s="468"/>
      <c r="I1360" s="468"/>
    </row>
    <row r="1361" spans="1:9" x14ac:dyDescent="0.2">
      <c r="A1361" s="468"/>
      <c r="B1361" s="468"/>
      <c r="C1361" s="468"/>
      <c r="D1361" s="468"/>
      <c r="E1361" s="468"/>
      <c r="F1361" s="468"/>
      <c r="G1361" s="468"/>
      <c r="H1361" s="468"/>
      <c r="I1361" s="468"/>
    </row>
    <row r="1362" spans="1:9" x14ac:dyDescent="0.2">
      <c r="A1362" s="468"/>
      <c r="B1362" s="468"/>
      <c r="C1362" s="468"/>
      <c r="D1362" s="468"/>
      <c r="E1362" s="468"/>
      <c r="F1362" s="468"/>
      <c r="G1362" s="468"/>
      <c r="H1362" s="468"/>
      <c r="I1362" s="468"/>
    </row>
    <row r="1363" spans="1:9" x14ac:dyDescent="0.2">
      <c r="A1363" s="468"/>
      <c r="B1363" s="468"/>
      <c r="C1363" s="468"/>
      <c r="D1363" s="468"/>
      <c r="E1363" s="468"/>
      <c r="F1363" s="468"/>
      <c r="G1363" s="468"/>
      <c r="H1363" s="468"/>
      <c r="I1363" s="468"/>
    </row>
    <row r="1364" spans="1:9" x14ac:dyDescent="0.2">
      <c r="A1364" s="468"/>
      <c r="B1364" s="468"/>
      <c r="C1364" s="468"/>
      <c r="D1364" s="468"/>
      <c r="E1364" s="468"/>
      <c r="F1364" s="468"/>
      <c r="G1364" s="468"/>
      <c r="H1364" s="468"/>
      <c r="I1364" s="468"/>
    </row>
    <row r="1365" spans="1:9" x14ac:dyDescent="0.2">
      <c r="A1365" s="468"/>
      <c r="B1365" s="468"/>
      <c r="C1365" s="468"/>
      <c r="D1365" s="468"/>
      <c r="E1365" s="468"/>
      <c r="F1365" s="468"/>
      <c r="G1365" s="468"/>
      <c r="H1365" s="468"/>
      <c r="I1365" s="468"/>
    </row>
    <row r="1366" spans="1:9" x14ac:dyDescent="0.2">
      <c r="A1366" s="468"/>
      <c r="B1366" s="468"/>
      <c r="C1366" s="468"/>
      <c r="D1366" s="468"/>
      <c r="E1366" s="468"/>
      <c r="F1366" s="468"/>
      <c r="G1366" s="468"/>
      <c r="H1366" s="468"/>
      <c r="I1366" s="468"/>
    </row>
    <row r="1367" spans="1:9" x14ac:dyDescent="0.2">
      <c r="A1367" s="468"/>
      <c r="B1367" s="468"/>
      <c r="C1367" s="468"/>
      <c r="D1367" s="468"/>
      <c r="E1367" s="468"/>
      <c r="F1367" s="468"/>
      <c r="G1367" s="468"/>
      <c r="H1367" s="468"/>
      <c r="I1367" s="468"/>
    </row>
    <row r="1368" spans="1:9" x14ac:dyDescent="0.2">
      <c r="A1368" s="468"/>
      <c r="B1368" s="468"/>
      <c r="C1368" s="468"/>
      <c r="D1368" s="468"/>
      <c r="E1368" s="468"/>
      <c r="F1368" s="468"/>
      <c r="G1368" s="468"/>
      <c r="H1368" s="468"/>
      <c r="I1368" s="468"/>
    </row>
    <row r="1369" spans="1:9" x14ac:dyDescent="0.2">
      <c r="A1369" s="468"/>
      <c r="B1369" s="468"/>
      <c r="C1369" s="468"/>
      <c r="D1369" s="468"/>
      <c r="E1369" s="468"/>
      <c r="F1369" s="468"/>
      <c r="G1369" s="468"/>
      <c r="H1369" s="468"/>
      <c r="I1369" s="468"/>
    </row>
    <row r="1370" spans="1:9" x14ac:dyDescent="0.2">
      <c r="A1370" s="468"/>
      <c r="B1370" s="468"/>
      <c r="C1370" s="468"/>
      <c r="D1370" s="468"/>
      <c r="E1370" s="468"/>
      <c r="F1370" s="468"/>
      <c r="G1370" s="468"/>
      <c r="H1370" s="468"/>
      <c r="I1370" s="468"/>
    </row>
    <row r="1371" spans="1:9" x14ac:dyDescent="0.2">
      <c r="A1371" s="468"/>
      <c r="B1371" s="468"/>
      <c r="C1371" s="468"/>
      <c r="D1371" s="468"/>
      <c r="E1371" s="468"/>
      <c r="F1371" s="468"/>
      <c r="G1371" s="468"/>
      <c r="H1371" s="468"/>
      <c r="I1371" s="468"/>
    </row>
    <row r="1372" spans="1:9" x14ac:dyDescent="0.2">
      <c r="A1372" s="468"/>
      <c r="B1372" s="468"/>
      <c r="C1372" s="468"/>
      <c r="D1372" s="468"/>
      <c r="E1372" s="468"/>
      <c r="F1372" s="468"/>
      <c r="G1372" s="468"/>
      <c r="H1372" s="468"/>
      <c r="I1372" s="468"/>
    </row>
    <row r="1373" spans="1:9" x14ac:dyDescent="0.2">
      <c r="A1373" s="468"/>
      <c r="B1373" s="468"/>
      <c r="C1373" s="468"/>
      <c r="D1373" s="468"/>
      <c r="E1373" s="468"/>
      <c r="F1373" s="468"/>
      <c r="G1373" s="468"/>
      <c r="H1373" s="468"/>
      <c r="I1373" s="468"/>
    </row>
    <row r="1374" spans="1:9" x14ac:dyDescent="0.2">
      <c r="A1374" s="468"/>
      <c r="B1374" s="468"/>
      <c r="C1374" s="468"/>
      <c r="D1374" s="468"/>
      <c r="E1374" s="468"/>
      <c r="F1374" s="468"/>
      <c r="G1374" s="468"/>
      <c r="H1374" s="468"/>
      <c r="I1374" s="468"/>
    </row>
    <row r="1375" spans="1:9" x14ac:dyDescent="0.2">
      <c r="A1375" s="468"/>
      <c r="B1375" s="468"/>
      <c r="C1375" s="468"/>
      <c r="D1375" s="468"/>
      <c r="E1375" s="468"/>
      <c r="F1375" s="468"/>
      <c r="G1375" s="468"/>
      <c r="H1375" s="468"/>
      <c r="I1375" s="468"/>
    </row>
    <row r="1376" spans="1:9" x14ac:dyDescent="0.2">
      <c r="A1376" s="468"/>
      <c r="B1376" s="468"/>
      <c r="C1376" s="468"/>
      <c r="D1376" s="468"/>
      <c r="E1376" s="468"/>
      <c r="F1376" s="468"/>
      <c r="G1376" s="468"/>
      <c r="H1376" s="468"/>
      <c r="I1376" s="468"/>
    </row>
    <row r="1377" spans="1:9" x14ac:dyDescent="0.2">
      <c r="A1377" s="468"/>
      <c r="B1377" s="468"/>
      <c r="C1377" s="468"/>
      <c r="D1377" s="468"/>
      <c r="E1377" s="468"/>
      <c r="F1377" s="468"/>
      <c r="G1377" s="468"/>
      <c r="H1377" s="468"/>
      <c r="I1377" s="468"/>
    </row>
    <row r="1378" spans="1:9" x14ac:dyDescent="0.2">
      <c r="A1378" s="468"/>
      <c r="B1378" s="468"/>
      <c r="C1378" s="468"/>
      <c r="D1378" s="468"/>
      <c r="E1378" s="468"/>
      <c r="F1378" s="468"/>
      <c r="G1378" s="468"/>
      <c r="H1378" s="468"/>
      <c r="I1378" s="468"/>
    </row>
    <row r="1379" spans="1:9" x14ac:dyDescent="0.2">
      <c r="A1379" s="468"/>
      <c r="B1379" s="468"/>
      <c r="C1379" s="468"/>
      <c r="D1379" s="468"/>
      <c r="E1379" s="468"/>
      <c r="F1379" s="468"/>
      <c r="G1379" s="468"/>
      <c r="H1379" s="468"/>
      <c r="I1379" s="468"/>
    </row>
    <row r="1380" spans="1:9" x14ac:dyDescent="0.2">
      <c r="A1380" s="468"/>
      <c r="B1380" s="468"/>
      <c r="C1380" s="468"/>
      <c r="D1380" s="468"/>
      <c r="E1380" s="468"/>
      <c r="F1380" s="468"/>
      <c r="G1380" s="468"/>
      <c r="H1380" s="468"/>
      <c r="I1380" s="468"/>
    </row>
    <row r="1381" spans="1:9" x14ac:dyDescent="0.2">
      <c r="A1381" s="468"/>
      <c r="B1381" s="468"/>
      <c r="C1381" s="468"/>
      <c r="D1381" s="468"/>
      <c r="E1381" s="468"/>
      <c r="F1381" s="468"/>
      <c r="G1381" s="468"/>
      <c r="H1381" s="468"/>
      <c r="I1381" s="468"/>
    </row>
    <row r="1382" spans="1:9" x14ac:dyDescent="0.2">
      <c r="A1382" s="468"/>
      <c r="B1382" s="468"/>
      <c r="C1382" s="468"/>
      <c r="D1382" s="468"/>
      <c r="E1382" s="468"/>
      <c r="F1382" s="468"/>
      <c r="G1382" s="468"/>
      <c r="H1382" s="468"/>
      <c r="I1382" s="468"/>
    </row>
    <row r="1383" spans="1:9" x14ac:dyDescent="0.2">
      <c r="A1383" s="468"/>
      <c r="B1383" s="468"/>
      <c r="C1383" s="468"/>
      <c r="D1383" s="468"/>
      <c r="E1383" s="468"/>
      <c r="F1383" s="468"/>
      <c r="G1383" s="468"/>
      <c r="H1383" s="468"/>
      <c r="I1383" s="468"/>
    </row>
    <row r="1384" spans="1:9" x14ac:dyDescent="0.2">
      <c r="A1384" s="468"/>
      <c r="B1384" s="468"/>
      <c r="C1384" s="468"/>
      <c r="D1384" s="468"/>
      <c r="E1384" s="468"/>
      <c r="F1384" s="468"/>
      <c r="G1384" s="468"/>
      <c r="H1384" s="468"/>
      <c r="I1384" s="468"/>
    </row>
    <row r="1385" spans="1:9" x14ac:dyDescent="0.2">
      <c r="A1385" s="468"/>
      <c r="B1385" s="468"/>
      <c r="C1385" s="468"/>
      <c r="D1385" s="468"/>
      <c r="E1385" s="468"/>
      <c r="F1385" s="468"/>
      <c r="G1385" s="468"/>
      <c r="H1385" s="468"/>
      <c r="I1385" s="468"/>
    </row>
    <row r="1386" spans="1:9" x14ac:dyDescent="0.2">
      <c r="A1386" s="468"/>
      <c r="B1386" s="468"/>
      <c r="C1386" s="468"/>
      <c r="D1386" s="468"/>
      <c r="E1386" s="468"/>
      <c r="F1386" s="468"/>
      <c r="G1386" s="468"/>
      <c r="H1386" s="468"/>
      <c r="I1386" s="468"/>
    </row>
    <row r="1387" spans="1:9" x14ac:dyDescent="0.2">
      <c r="A1387" s="468"/>
      <c r="B1387" s="468"/>
      <c r="C1387" s="468"/>
      <c r="D1387" s="468"/>
      <c r="E1387" s="468"/>
      <c r="F1387" s="468"/>
      <c r="G1387" s="468"/>
      <c r="H1387" s="468"/>
      <c r="I1387" s="468"/>
    </row>
    <row r="1388" spans="1:9" x14ac:dyDescent="0.2">
      <c r="A1388" s="468"/>
      <c r="B1388" s="468"/>
      <c r="C1388" s="468"/>
      <c r="D1388" s="468"/>
      <c r="E1388" s="468"/>
      <c r="F1388" s="468"/>
      <c r="G1388" s="468"/>
      <c r="H1388" s="468"/>
      <c r="I1388" s="468"/>
    </row>
    <row r="1389" spans="1:9" x14ac:dyDescent="0.2">
      <c r="A1389" s="468"/>
      <c r="B1389" s="468"/>
      <c r="C1389" s="468"/>
      <c r="D1389" s="468"/>
      <c r="E1389" s="468"/>
      <c r="F1389" s="468"/>
      <c r="G1389" s="468"/>
      <c r="H1389" s="468"/>
      <c r="I1389" s="468"/>
    </row>
    <row r="1390" spans="1:9" x14ac:dyDescent="0.2">
      <c r="A1390" s="468"/>
      <c r="B1390" s="468"/>
      <c r="C1390" s="468"/>
      <c r="D1390" s="468"/>
      <c r="E1390" s="468"/>
      <c r="F1390" s="468"/>
      <c r="G1390" s="468"/>
      <c r="H1390" s="468"/>
      <c r="I1390" s="468"/>
    </row>
    <row r="1391" spans="1:9" x14ac:dyDescent="0.2">
      <c r="A1391" s="468"/>
      <c r="B1391" s="468"/>
      <c r="C1391" s="468"/>
      <c r="D1391" s="468"/>
      <c r="E1391" s="468"/>
      <c r="F1391" s="468"/>
      <c r="G1391" s="468"/>
      <c r="H1391" s="468"/>
      <c r="I1391" s="468"/>
    </row>
    <row r="1392" spans="1:9" x14ac:dyDescent="0.2">
      <c r="A1392" s="468"/>
      <c r="B1392" s="468"/>
      <c r="C1392" s="468"/>
      <c r="D1392" s="468"/>
      <c r="E1392" s="468"/>
      <c r="F1392" s="468"/>
      <c r="G1392" s="468"/>
      <c r="H1392" s="468"/>
      <c r="I1392" s="468"/>
    </row>
    <row r="1393" spans="1:9" x14ac:dyDescent="0.2">
      <c r="A1393" s="468"/>
      <c r="B1393" s="468"/>
      <c r="C1393" s="468"/>
      <c r="D1393" s="468"/>
      <c r="E1393" s="468"/>
      <c r="F1393" s="468"/>
      <c r="G1393" s="468"/>
      <c r="H1393" s="468"/>
      <c r="I1393" s="468"/>
    </row>
    <row r="1394" spans="1:9" x14ac:dyDescent="0.2">
      <c r="A1394" s="468"/>
      <c r="B1394" s="468"/>
      <c r="C1394" s="468"/>
      <c r="D1394" s="468"/>
      <c r="E1394" s="468"/>
      <c r="F1394" s="468"/>
      <c r="G1394" s="468"/>
      <c r="H1394" s="468"/>
      <c r="I1394" s="468"/>
    </row>
    <row r="1395" spans="1:9" x14ac:dyDescent="0.2">
      <c r="A1395" s="468"/>
      <c r="B1395" s="468"/>
      <c r="C1395" s="468"/>
      <c r="D1395" s="468"/>
      <c r="E1395" s="468"/>
      <c r="F1395" s="468"/>
      <c r="G1395" s="468"/>
      <c r="H1395" s="468"/>
      <c r="I1395" s="468"/>
    </row>
    <row r="1396" spans="1:9" x14ac:dyDescent="0.2">
      <c r="A1396" s="468"/>
      <c r="B1396" s="468"/>
      <c r="C1396" s="468"/>
      <c r="D1396" s="468"/>
      <c r="E1396" s="468"/>
      <c r="F1396" s="468"/>
      <c r="G1396" s="468"/>
      <c r="H1396" s="468"/>
      <c r="I1396" s="468"/>
    </row>
    <row r="1397" spans="1:9" x14ac:dyDescent="0.2">
      <c r="A1397" s="468"/>
      <c r="B1397" s="468"/>
      <c r="C1397" s="468"/>
      <c r="D1397" s="468"/>
      <c r="E1397" s="468"/>
      <c r="F1397" s="468"/>
      <c r="G1397" s="468"/>
      <c r="H1397" s="468"/>
      <c r="I1397" s="468"/>
    </row>
    <row r="1398" spans="1:9" x14ac:dyDescent="0.2">
      <c r="A1398" s="468"/>
      <c r="B1398" s="468"/>
      <c r="C1398" s="468"/>
      <c r="D1398" s="468"/>
      <c r="E1398" s="468"/>
      <c r="F1398" s="468"/>
      <c r="G1398" s="468"/>
      <c r="H1398" s="468"/>
      <c r="I1398" s="468"/>
    </row>
    <row r="1399" spans="1:9" x14ac:dyDescent="0.2">
      <c r="A1399" s="468"/>
      <c r="B1399" s="468"/>
      <c r="C1399" s="468"/>
      <c r="D1399" s="468"/>
      <c r="E1399" s="468"/>
      <c r="F1399" s="468"/>
      <c r="G1399" s="468"/>
      <c r="H1399" s="468"/>
      <c r="I1399" s="468"/>
    </row>
    <row r="1400" spans="1:9" x14ac:dyDescent="0.2">
      <c r="A1400" s="468"/>
      <c r="B1400" s="468"/>
      <c r="C1400" s="468"/>
      <c r="D1400" s="468"/>
      <c r="E1400" s="468"/>
      <c r="F1400" s="468"/>
      <c r="G1400" s="468"/>
      <c r="H1400" s="468"/>
      <c r="I1400" s="468"/>
    </row>
    <row r="1401" spans="1:9" x14ac:dyDescent="0.2">
      <c r="A1401" s="468"/>
      <c r="B1401" s="468"/>
      <c r="C1401" s="468"/>
      <c r="D1401" s="468"/>
      <c r="E1401" s="468"/>
      <c r="F1401" s="468"/>
      <c r="G1401" s="468"/>
      <c r="H1401" s="468"/>
      <c r="I1401" s="468"/>
    </row>
    <row r="1402" spans="1:9" x14ac:dyDescent="0.2">
      <c r="A1402" s="468"/>
      <c r="B1402" s="468"/>
      <c r="C1402" s="468"/>
      <c r="D1402" s="468"/>
      <c r="E1402" s="468"/>
      <c r="F1402" s="468"/>
      <c r="G1402" s="468"/>
      <c r="H1402" s="468"/>
      <c r="I1402" s="468"/>
    </row>
    <row r="1403" spans="1:9" x14ac:dyDescent="0.2">
      <c r="A1403" s="468"/>
      <c r="B1403" s="468"/>
      <c r="C1403" s="468"/>
      <c r="D1403" s="468"/>
      <c r="E1403" s="468"/>
      <c r="F1403" s="468"/>
      <c r="G1403" s="468"/>
      <c r="H1403" s="468"/>
      <c r="I1403" s="468"/>
    </row>
    <row r="1404" spans="1:9" x14ac:dyDescent="0.2">
      <c r="A1404" s="468"/>
      <c r="B1404" s="468"/>
      <c r="C1404" s="468"/>
      <c r="D1404" s="468"/>
      <c r="E1404" s="468"/>
      <c r="F1404" s="468"/>
      <c r="G1404" s="468"/>
      <c r="H1404" s="468"/>
      <c r="I1404" s="468"/>
    </row>
    <row r="1405" spans="1:9" x14ac:dyDescent="0.2">
      <c r="A1405" s="468"/>
      <c r="B1405" s="468"/>
      <c r="C1405" s="468"/>
      <c r="D1405" s="468"/>
      <c r="E1405" s="468"/>
      <c r="F1405" s="468"/>
      <c r="G1405" s="468"/>
      <c r="H1405" s="468"/>
      <c r="I1405" s="468"/>
    </row>
    <row r="1406" spans="1:9" x14ac:dyDescent="0.2">
      <c r="A1406" s="468"/>
      <c r="B1406" s="468"/>
      <c r="C1406" s="468"/>
      <c r="D1406" s="468"/>
      <c r="E1406" s="468"/>
      <c r="F1406" s="468"/>
      <c r="G1406" s="468"/>
      <c r="H1406" s="468"/>
      <c r="I1406" s="468"/>
    </row>
    <row r="1407" spans="1:9" x14ac:dyDescent="0.2">
      <c r="A1407" s="468"/>
      <c r="B1407" s="468"/>
      <c r="C1407" s="468"/>
      <c r="D1407" s="468"/>
      <c r="E1407" s="468"/>
      <c r="F1407" s="468"/>
      <c r="G1407" s="468"/>
      <c r="H1407" s="468"/>
      <c r="I1407" s="468"/>
    </row>
    <row r="1408" spans="1:9" x14ac:dyDescent="0.2">
      <c r="A1408" s="468"/>
      <c r="B1408" s="468"/>
      <c r="C1408" s="468"/>
      <c r="D1408" s="468"/>
      <c r="E1408" s="468"/>
      <c r="F1408" s="468"/>
      <c r="G1408" s="468"/>
      <c r="H1408" s="468"/>
      <c r="I1408" s="468"/>
    </row>
    <row r="1409" spans="1:9" x14ac:dyDescent="0.2">
      <c r="A1409" s="468"/>
      <c r="B1409" s="468"/>
      <c r="C1409" s="468"/>
      <c r="D1409" s="468"/>
      <c r="E1409" s="468"/>
      <c r="F1409" s="468"/>
      <c r="G1409" s="468"/>
      <c r="H1409" s="468"/>
      <c r="I1409" s="468"/>
    </row>
    <row r="1410" spans="1:9" x14ac:dyDescent="0.2">
      <c r="A1410" s="468"/>
      <c r="B1410" s="468"/>
      <c r="C1410" s="468"/>
      <c r="D1410" s="468"/>
      <c r="E1410" s="468"/>
      <c r="F1410" s="468"/>
      <c r="G1410" s="468"/>
      <c r="H1410" s="468"/>
      <c r="I1410" s="468"/>
    </row>
    <row r="1411" spans="1:9" x14ac:dyDescent="0.2">
      <c r="A1411" s="468"/>
      <c r="B1411" s="468"/>
      <c r="C1411" s="468"/>
      <c r="D1411" s="468"/>
      <c r="E1411" s="468"/>
      <c r="F1411" s="468"/>
      <c r="G1411" s="468"/>
      <c r="H1411" s="468"/>
      <c r="I1411" s="468"/>
    </row>
    <row r="1412" spans="1:9" x14ac:dyDescent="0.2">
      <c r="A1412" s="468"/>
      <c r="B1412" s="468"/>
      <c r="C1412" s="468"/>
      <c r="D1412" s="468"/>
      <c r="E1412" s="468"/>
      <c r="F1412" s="468"/>
      <c r="G1412" s="468"/>
      <c r="H1412" s="468"/>
      <c r="I1412" s="468"/>
    </row>
    <row r="1413" spans="1:9" x14ac:dyDescent="0.2">
      <c r="A1413" s="468"/>
      <c r="B1413" s="468"/>
      <c r="C1413" s="468"/>
      <c r="D1413" s="468"/>
      <c r="E1413" s="468"/>
      <c r="F1413" s="468"/>
      <c r="G1413" s="468"/>
      <c r="H1413" s="468"/>
      <c r="I1413" s="468"/>
    </row>
    <row r="1414" spans="1:9" x14ac:dyDescent="0.2">
      <c r="A1414" s="468"/>
      <c r="B1414" s="468"/>
      <c r="C1414" s="468"/>
      <c r="D1414" s="468"/>
      <c r="E1414" s="468"/>
      <c r="F1414" s="468"/>
      <c r="G1414" s="468"/>
      <c r="H1414" s="468"/>
      <c r="I1414" s="468"/>
    </row>
    <row r="1415" spans="1:9" x14ac:dyDescent="0.2">
      <c r="A1415" s="468"/>
      <c r="B1415" s="468"/>
      <c r="C1415" s="468"/>
      <c r="D1415" s="468"/>
      <c r="E1415" s="468"/>
      <c r="F1415" s="468"/>
      <c r="G1415" s="468"/>
      <c r="H1415" s="468"/>
      <c r="I1415" s="468"/>
    </row>
    <row r="1416" spans="1:9" x14ac:dyDescent="0.2">
      <c r="A1416" s="468"/>
      <c r="B1416" s="468"/>
      <c r="C1416" s="468"/>
      <c r="D1416" s="468"/>
      <c r="E1416" s="468"/>
      <c r="F1416" s="468"/>
      <c r="G1416" s="468"/>
      <c r="H1416" s="468"/>
      <c r="I1416" s="468"/>
    </row>
    <row r="1417" spans="1:9" x14ac:dyDescent="0.2">
      <c r="A1417" s="468"/>
      <c r="B1417" s="468"/>
      <c r="C1417" s="468"/>
      <c r="D1417" s="468"/>
      <c r="E1417" s="468"/>
      <c r="F1417" s="468"/>
      <c r="G1417" s="468"/>
      <c r="H1417" s="468"/>
      <c r="I1417" s="468"/>
    </row>
    <row r="1418" spans="1:9" x14ac:dyDescent="0.2">
      <c r="A1418" s="468"/>
      <c r="B1418" s="468"/>
      <c r="C1418" s="468"/>
      <c r="D1418" s="468"/>
      <c r="E1418" s="468"/>
      <c r="F1418" s="468"/>
      <c r="G1418" s="468"/>
      <c r="H1418" s="468"/>
      <c r="I1418" s="468"/>
    </row>
    <row r="1419" spans="1:9" x14ac:dyDescent="0.2">
      <c r="A1419" s="468"/>
      <c r="B1419" s="468"/>
      <c r="C1419" s="468"/>
      <c r="D1419" s="468"/>
      <c r="E1419" s="468"/>
      <c r="F1419" s="468"/>
      <c r="G1419" s="468"/>
      <c r="H1419" s="468"/>
      <c r="I1419" s="468"/>
    </row>
    <row r="1420" spans="1:9" x14ac:dyDescent="0.2">
      <c r="A1420" s="468"/>
      <c r="B1420" s="468"/>
      <c r="C1420" s="468"/>
      <c r="D1420" s="468"/>
      <c r="E1420" s="468"/>
      <c r="F1420" s="468"/>
      <c r="G1420" s="468"/>
      <c r="H1420" s="468"/>
      <c r="I1420" s="468"/>
    </row>
    <row r="1421" spans="1:9" x14ac:dyDescent="0.2">
      <c r="A1421" s="468"/>
      <c r="B1421" s="468"/>
      <c r="C1421" s="468"/>
      <c r="D1421" s="468"/>
      <c r="E1421" s="468"/>
      <c r="F1421" s="468"/>
      <c r="G1421" s="468"/>
      <c r="H1421" s="468"/>
      <c r="I1421" s="468"/>
    </row>
    <row r="1422" spans="1:9" x14ac:dyDescent="0.2">
      <c r="A1422" s="468"/>
      <c r="B1422" s="468"/>
      <c r="C1422" s="468"/>
      <c r="D1422" s="468"/>
      <c r="E1422" s="468"/>
      <c r="F1422" s="468"/>
      <c r="G1422" s="468"/>
      <c r="H1422" s="468"/>
      <c r="I1422" s="468"/>
    </row>
    <row r="1423" spans="1:9" x14ac:dyDescent="0.2">
      <c r="A1423" s="468"/>
      <c r="B1423" s="468"/>
      <c r="C1423" s="468"/>
      <c r="D1423" s="468"/>
      <c r="E1423" s="468"/>
      <c r="F1423" s="468"/>
      <c r="G1423" s="468"/>
      <c r="H1423" s="468"/>
      <c r="I1423" s="468"/>
    </row>
    <row r="1424" spans="1:9" x14ac:dyDescent="0.2">
      <c r="A1424" s="468"/>
      <c r="B1424" s="468"/>
      <c r="C1424" s="468"/>
      <c r="D1424" s="468"/>
      <c r="E1424" s="468"/>
      <c r="F1424" s="468"/>
      <c r="G1424" s="468"/>
      <c r="H1424" s="468"/>
      <c r="I1424" s="468"/>
    </row>
    <row r="1425" spans="1:9" x14ac:dyDescent="0.2">
      <c r="A1425" s="468"/>
      <c r="B1425" s="468"/>
      <c r="C1425" s="468"/>
      <c r="D1425" s="468"/>
      <c r="E1425" s="468"/>
      <c r="F1425" s="468"/>
      <c r="G1425" s="468"/>
      <c r="H1425" s="468"/>
      <c r="I1425" s="468"/>
    </row>
    <row r="1426" spans="1:9" x14ac:dyDescent="0.2">
      <c r="A1426" s="468"/>
      <c r="B1426" s="468"/>
      <c r="C1426" s="468"/>
      <c r="D1426" s="468"/>
      <c r="E1426" s="468"/>
      <c r="F1426" s="468"/>
      <c r="G1426" s="468"/>
      <c r="H1426" s="468"/>
      <c r="I1426" s="468"/>
    </row>
    <row r="1427" spans="1:9" x14ac:dyDescent="0.2">
      <c r="A1427" s="468"/>
      <c r="B1427" s="468"/>
      <c r="C1427" s="468"/>
      <c r="D1427" s="468"/>
      <c r="E1427" s="468"/>
      <c r="F1427" s="468"/>
      <c r="G1427" s="468"/>
      <c r="H1427" s="468"/>
      <c r="I1427" s="468"/>
    </row>
    <row r="1428" spans="1:9" x14ac:dyDescent="0.2">
      <c r="A1428" s="468"/>
      <c r="B1428" s="468"/>
      <c r="C1428" s="468"/>
      <c r="D1428" s="468"/>
      <c r="E1428" s="468"/>
      <c r="F1428" s="468"/>
      <c r="G1428" s="468"/>
      <c r="H1428" s="468"/>
      <c r="I1428" s="468"/>
    </row>
    <row r="1429" spans="1:9" x14ac:dyDescent="0.2">
      <c r="A1429" s="468"/>
      <c r="B1429" s="468"/>
      <c r="C1429" s="468"/>
      <c r="D1429" s="468"/>
      <c r="E1429" s="468"/>
      <c r="F1429" s="468"/>
      <c r="G1429" s="468"/>
      <c r="H1429" s="468"/>
      <c r="I1429" s="468"/>
    </row>
    <row r="1430" spans="1:9" x14ac:dyDescent="0.2">
      <c r="A1430" s="468"/>
      <c r="B1430" s="468"/>
      <c r="C1430" s="468"/>
      <c r="D1430" s="468"/>
      <c r="E1430" s="468"/>
      <c r="F1430" s="468"/>
      <c r="G1430" s="468"/>
      <c r="H1430" s="468"/>
      <c r="I1430" s="468"/>
    </row>
    <row r="1431" spans="1:9" x14ac:dyDescent="0.2">
      <c r="A1431" s="468"/>
      <c r="B1431" s="468"/>
      <c r="C1431" s="468"/>
      <c r="D1431" s="468"/>
      <c r="E1431" s="468"/>
      <c r="F1431" s="468"/>
      <c r="G1431" s="468"/>
      <c r="H1431" s="468"/>
      <c r="I1431" s="468"/>
    </row>
    <row r="1432" spans="1:9" x14ac:dyDescent="0.2">
      <c r="A1432" s="468"/>
      <c r="B1432" s="468"/>
      <c r="C1432" s="468"/>
      <c r="D1432" s="468"/>
      <c r="E1432" s="468"/>
      <c r="F1432" s="468"/>
      <c r="G1432" s="468"/>
      <c r="H1432" s="468"/>
      <c r="I1432" s="468"/>
    </row>
    <row r="1433" spans="1:9" x14ac:dyDescent="0.2">
      <c r="A1433" s="468"/>
      <c r="B1433" s="468"/>
      <c r="C1433" s="468"/>
      <c r="D1433" s="468"/>
      <c r="E1433" s="468"/>
      <c r="F1433" s="468"/>
      <c r="G1433" s="468"/>
      <c r="H1433" s="468"/>
      <c r="I1433" s="468"/>
    </row>
    <row r="1434" spans="1:9" x14ac:dyDescent="0.2">
      <c r="A1434" s="468"/>
      <c r="B1434" s="468"/>
      <c r="C1434" s="468"/>
      <c r="D1434" s="468"/>
      <c r="E1434" s="468"/>
      <c r="F1434" s="468"/>
      <c r="G1434" s="468"/>
      <c r="H1434" s="468"/>
      <c r="I1434" s="468"/>
    </row>
    <row r="1435" spans="1:9" x14ac:dyDescent="0.2">
      <c r="A1435" s="468"/>
      <c r="B1435" s="468"/>
      <c r="C1435" s="468"/>
      <c r="D1435" s="468"/>
      <c r="E1435" s="468"/>
      <c r="F1435" s="468"/>
      <c r="G1435" s="468"/>
      <c r="H1435" s="468"/>
      <c r="I1435" s="468"/>
    </row>
    <row r="1436" spans="1:9" x14ac:dyDescent="0.2">
      <c r="A1436" s="468"/>
      <c r="B1436" s="468"/>
      <c r="C1436" s="468"/>
      <c r="D1436" s="468"/>
      <c r="E1436" s="468"/>
      <c r="F1436" s="468"/>
      <c r="G1436" s="468"/>
      <c r="H1436" s="468"/>
      <c r="I1436" s="468"/>
    </row>
    <row r="1437" spans="1:9" x14ac:dyDescent="0.2">
      <c r="A1437" s="468"/>
      <c r="B1437" s="468"/>
      <c r="C1437" s="468"/>
      <c r="D1437" s="468"/>
      <c r="E1437" s="468"/>
      <c r="F1437" s="468"/>
      <c r="G1437" s="468"/>
      <c r="H1437" s="468"/>
      <c r="I1437" s="468"/>
    </row>
    <row r="1438" spans="1:9" x14ac:dyDescent="0.2">
      <c r="A1438" s="468"/>
      <c r="B1438" s="468"/>
      <c r="C1438" s="468"/>
      <c r="D1438" s="468"/>
      <c r="E1438" s="468"/>
      <c r="F1438" s="468"/>
      <c r="G1438" s="468"/>
      <c r="H1438" s="468"/>
      <c r="I1438" s="468"/>
    </row>
    <row r="1439" spans="1:9" x14ac:dyDescent="0.2">
      <c r="A1439" s="468"/>
      <c r="B1439" s="468"/>
      <c r="C1439" s="468"/>
      <c r="D1439" s="468"/>
      <c r="E1439" s="468"/>
      <c r="F1439" s="468"/>
      <c r="G1439" s="468"/>
      <c r="H1439" s="468"/>
      <c r="I1439" s="468"/>
    </row>
    <row r="1440" spans="1:9" x14ac:dyDescent="0.2">
      <c r="A1440" s="468"/>
      <c r="B1440" s="468"/>
      <c r="C1440" s="468"/>
      <c r="D1440" s="468"/>
      <c r="E1440" s="468"/>
      <c r="F1440" s="468"/>
      <c r="G1440" s="468"/>
      <c r="H1440" s="468"/>
      <c r="I1440" s="468"/>
    </row>
    <row r="1441" spans="1:9" x14ac:dyDescent="0.2">
      <c r="A1441" s="468"/>
      <c r="B1441" s="468"/>
      <c r="C1441" s="468"/>
      <c r="D1441" s="468"/>
      <c r="E1441" s="468"/>
      <c r="F1441" s="468"/>
      <c r="G1441" s="468"/>
      <c r="H1441" s="468"/>
      <c r="I1441" s="468"/>
    </row>
    <row r="1442" spans="1:9" x14ac:dyDescent="0.2">
      <c r="A1442" s="468"/>
      <c r="B1442" s="468"/>
      <c r="C1442" s="468"/>
      <c r="D1442" s="468"/>
      <c r="E1442" s="468"/>
      <c r="F1442" s="468"/>
      <c r="G1442" s="468"/>
      <c r="H1442" s="468"/>
      <c r="I1442" s="468"/>
    </row>
    <row r="1443" spans="1:9" x14ac:dyDescent="0.2">
      <c r="A1443" s="468"/>
      <c r="B1443" s="468"/>
      <c r="C1443" s="468"/>
      <c r="D1443" s="468"/>
      <c r="E1443" s="468"/>
      <c r="F1443" s="468"/>
      <c r="G1443" s="468"/>
      <c r="H1443" s="468"/>
      <c r="I1443" s="468"/>
    </row>
    <row r="1444" spans="1:9" x14ac:dyDescent="0.2">
      <c r="A1444" s="468"/>
      <c r="B1444" s="468"/>
      <c r="C1444" s="468"/>
      <c r="D1444" s="468"/>
      <c r="E1444" s="468"/>
      <c r="F1444" s="468"/>
      <c r="G1444" s="468"/>
      <c r="H1444" s="468"/>
      <c r="I1444" s="468"/>
    </row>
    <row r="1445" spans="1:9" x14ac:dyDescent="0.2">
      <c r="A1445" s="468"/>
      <c r="B1445" s="468"/>
      <c r="C1445" s="468"/>
      <c r="D1445" s="468"/>
      <c r="E1445" s="468"/>
      <c r="F1445" s="468"/>
      <c r="G1445" s="468"/>
      <c r="H1445" s="468"/>
      <c r="I1445" s="468"/>
    </row>
    <row r="1446" spans="1:9" x14ac:dyDescent="0.2">
      <c r="A1446" s="468"/>
      <c r="B1446" s="468"/>
      <c r="C1446" s="468"/>
      <c r="D1446" s="468"/>
      <c r="E1446" s="468"/>
      <c r="F1446" s="468"/>
      <c r="G1446" s="468"/>
      <c r="H1446" s="468"/>
      <c r="I1446" s="468"/>
    </row>
    <row r="1447" spans="1:9" x14ac:dyDescent="0.2">
      <c r="A1447" s="468"/>
      <c r="B1447" s="468"/>
      <c r="C1447" s="468"/>
      <c r="D1447" s="468"/>
      <c r="E1447" s="468"/>
      <c r="F1447" s="468"/>
      <c r="G1447" s="468"/>
      <c r="H1447" s="468"/>
      <c r="I1447" s="468"/>
    </row>
    <row r="1448" spans="1:9" x14ac:dyDescent="0.2">
      <c r="A1448" s="468"/>
      <c r="B1448" s="468"/>
      <c r="C1448" s="468"/>
      <c r="D1448" s="468"/>
      <c r="E1448" s="468"/>
      <c r="F1448" s="468"/>
      <c r="G1448" s="468"/>
      <c r="H1448" s="468"/>
      <c r="I1448" s="468"/>
    </row>
    <row r="1449" spans="1:9" x14ac:dyDescent="0.2">
      <c r="A1449" s="468"/>
      <c r="B1449" s="468"/>
      <c r="C1449" s="468"/>
      <c r="D1449" s="468"/>
      <c r="E1449" s="468"/>
      <c r="F1449" s="468"/>
      <c r="G1449" s="468"/>
      <c r="H1449" s="468"/>
      <c r="I1449" s="468"/>
    </row>
    <row r="1450" spans="1:9" x14ac:dyDescent="0.2">
      <c r="A1450" s="468"/>
      <c r="B1450" s="468"/>
      <c r="C1450" s="468"/>
      <c r="D1450" s="468"/>
      <c r="E1450" s="468"/>
      <c r="F1450" s="468"/>
      <c r="G1450" s="468"/>
      <c r="H1450" s="468"/>
      <c r="I1450" s="468"/>
    </row>
    <row r="1451" spans="1:9" x14ac:dyDescent="0.2">
      <c r="A1451" s="468"/>
      <c r="B1451" s="468"/>
      <c r="C1451" s="468"/>
      <c r="D1451" s="468"/>
      <c r="E1451" s="468"/>
      <c r="F1451" s="468"/>
      <c r="G1451" s="468"/>
      <c r="H1451" s="468"/>
      <c r="I1451" s="468"/>
    </row>
    <row r="1452" spans="1:9" x14ac:dyDescent="0.2">
      <c r="A1452" s="468"/>
      <c r="B1452" s="468"/>
      <c r="C1452" s="468"/>
      <c r="D1452" s="468"/>
      <c r="E1452" s="468"/>
      <c r="F1452" s="468"/>
      <c r="G1452" s="468"/>
      <c r="H1452" s="468"/>
      <c r="I1452" s="468"/>
    </row>
    <row r="1453" spans="1:9" x14ac:dyDescent="0.2">
      <c r="A1453" s="468"/>
      <c r="B1453" s="468"/>
      <c r="C1453" s="468"/>
      <c r="D1453" s="468"/>
      <c r="E1453" s="468"/>
      <c r="F1453" s="468"/>
      <c r="G1453" s="468"/>
      <c r="H1453" s="468"/>
      <c r="I1453" s="468"/>
    </row>
    <row r="1454" spans="1:9" x14ac:dyDescent="0.2">
      <c r="A1454" s="468"/>
      <c r="B1454" s="468"/>
      <c r="C1454" s="468"/>
      <c r="D1454" s="468"/>
      <c r="E1454" s="468"/>
      <c r="F1454" s="468"/>
      <c r="G1454" s="468"/>
      <c r="H1454" s="468"/>
      <c r="I1454" s="468"/>
    </row>
    <row r="1455" spans="1:9" x14ac:dyDescent="0.2">
      <c r="A1455" s="468"/>
      <c r="B1455" s="468"/>
      <c r="C1455" s="468"/>
      <c r="D1455" s="468"/>
      <c r="E1455" s="468"/>
      <c r="F1455" s="468"/>
      <c r="G1455" s="468"/>
      <c r="H1455" s="468"/>
      <c r="I1455" s="468"/>
    </row>
    <row r="1456" spans="1:9" x14ac:dyDescent="0.2">
      <c r="A1456" s="468"/>
      <c r="B1456" s="468"/>
      <c r="C1456" s="468"/>
      <c r="D1456" s="468"/>
      <c r="E1456" s="468"/>
      <c r="F1456" s="468"/>
      <c r="G1456" s="468"/>
      <c r="H1456" s="468"/>
      <c r="I1456" s="468"/>
    </row>
    <row r="1457" spans="1:9" x14ac:dyDescent="0.2">
      <c r="A1457" s="468"/>
      <c r="B1457" s="468"/>
      <c r="C1457" s="468"/>
      <c r="D1457" s="468"/>
      <c r="E1457" s="468"/>
      <c r="F1457" s="468"/>
      <c r="G1457" s="468"/>
      <c r="H1457" s="468"/>
      <c r="I1457" s="468"/>
    </row>
    <row r="1458" spans="1:9" x14ac:dyDescent="0.2">
      <c r="A1458" s="468"/>
      <c r="B1458" s="468"/>
      <c r="C1458" s="468"/>
      <c r="D1458" s="468"/>
      <c r="E1458" s="468"/>
      <c r="F1458" s="468"/>
      <c r="G1458" s="468"/>
      <c r="H1458" s="468"/>
      <c r="I1458" s="468"/>
    </row>
    <row r="1459" spans="1:9" x14ac:dyDescent="0.2">
      <c r="A1459" s="468"/>
      <c r="B1459" s="468"/>
      <c r="C1459" s="468"/>
      <c r="D1459" s="468"/>
      <c r="E1459" s="468"/>
      <c r="F1459" s="468"/>
      <c r="G1459" s="468"/>
      <c r="H1459" s="468"/>
      <c r="I1459" s="468"/>
    </row>
    <row r="1460" spans="1:9" x14ac:dyDescent="0.2">
      <c r="A1460" s="468"/>
      <c r="B1460" s="468"/>
      <c r="C1460" s="468"/>
      <c r="D1460" s="468"/>
      <c r="E1460" s="468"/>
      <c r="F1460" s="468"/>
      <c r="G1460" s="468"/>
      <c r="H1460" s="468"/>
      <c r="I1460" s="468"/>
    </row>
    <row r="1461" spans="1:9" x14ac:dyDescent="0.2">
      <c r="A1461" s="468"/>
      <c r="B1461" s="468"/>
      <c r="C1461" s="468"/>
      <c r="D1461" s="468"/>
      <c r="E1461" s="468"/>
      <c r="F1461" s="468"/>
      <c r="G1461" s="468"/>
      <c r="H1461" s="468"/>
      <c r="I1461" s="468"/>
    </row>
    <row r="1462" spans="1:9" x14ac:dyDescent="0.2">
      <c r="A1462" s="468"/>
      <c r="B1462" s="468"/>
      <c r="C1462" s="468"/>
      <c r="D1462" s="468"/>
      <c r="E1462" s="468"/>
      <c r="F1462" s="468"/>
      <c r="G1462" s="468"/>
      <c r="H1462" s="468"/>
      <c r="I1462" s="468"/>
    </row>
    <row r="1463" spans="1:9" x14ac:dyDescent="0.2">
      <c r="A1463" s="468"/>
      <c r="B1463" s="468"/>
      <c r="C1463" s="468"/>
      <c r="D1463" s="468"/>
      <c r="E1463" s="468"/>
      <c r="F1463" s="468"/>
      <c r="G1463" s="468"/>
      <c r="H1463" s="468"/>
      <c r="I1463" s="468"/>
    </row>
    <row r="1464" spans="1:9" x14ac:dyDescent="0.2">
      <c r="A1464" s="468"/>
      <c r="B1464" s="468"/>
      <c r="C1464" s="468"/>
      <c r="D1464" s="468"/>
      <c r="E1464" s="468"/>
      <c r="F1464" s="468"/>
      <c r="G1464" s="468"/>
      <c r="H1464" s="468"/>
      <c r="I1464" s="468"/>
    </row>
    <row r="1465" spans="1:9" x14ac:dyDescent="0.2">
      <c r="A1465" s="468"/>
      <c r="B1465" s="468"/>
      <c r="C1465" s="468"/>
      <c r="D1465" s="468"/>
      <c r="E1465" s="468"/>
      <c r="F1465" s="468"/>
      <c r="G1465" s="468"/>
      <c r="H1465" s="468"/>
      <c r="I1465" s="468"/>
    </row>
    <row r="1466" spans="1:9" x14ac:dyDescent="0.2">
      <c r="A1466" s="468"/>
      <c r="B1466" s="468"/>
      <c r="C1466" s="468"/>
      <c r="D1466" s="468"/>
      <c r="E1466" s="468"/>
      <c r="F1466" s="468"/>
      <c r="G1466" s="468"/>
      <c r="H1466" s="468"/>
      <c r="I1466" s="468"/>
    </row>
    <row r="1467" spans="1:9" x14ac:dyDescent="0.2">
      <c r="A1467" s="468"/>
      <c r="B1467" s="468"/>
      <c r="C1467" s="468"/>
      <c r="D1467" s="468"/>
      <c r="E1467" s="468"/>
      <c r="F1467" s="468"/>
      <c r="G1467" s="468"/>
      <c r="H1467" s="468"/>
      <c r="I1467" s="468"/>
    </row>
    <row r="1468" spans="1:9" x14ac:dyDescent="0.2">
      <c r="A1468" s="468"/>
      <c r="B1468" s="468"/>
      <c r="C1468" s="468"/>
      <c r="D1468" s="468"/>
      <c r="E1468" s="468"/>
      <c r="F1468" s="468"/>
      <c r="G1468" s="468"/>
      <c r="H1468" s="468"/>
      <c r="I1468" s="468"/>
    </row>
    <row r="1469" spans="1:9" x14ac:dyDescent="0.2">
      <c r="A1469" s="468"/>
      <c r="B1469" s="468"/>
      <c r="C1469" s="468"/>
      <c r="D1469" s="468"/>
      <c r="E1469" s="468"/>
      <c r="F1469" s="468"/>
      <c r="G1469" s="468"/>
      <c r="H1469" s="468"/>
      <c r="I1469" s="468"/>
    </row>
    <row r="1470" spans="1:9" x14ac:dyDescent="0.2">
      <c r="A1470" s="468"/>
      <c r="B1470" s="468"/>
      <c r="C1470" s="468"/>
      <c r="D1470" s="468"/>
      <c r="E1470" s="468"/>
      <c r="F1470" s="468"/>
      <c r="G1470" s="468"/>
      <c r="H1470" s="468"/>
      <c r="I1470" s="468"/>
    </row>
    <row r="1471" spans="1:9" x14ac:dyDescent="0.2">
      <c r="A1471" s="468"/>
      <c r="B1471" s="468"/>
      <c r="C1471" s="468"/>
      <c r="D1471" s="468"/>
      <c r="E1471" s="468"/>
      <c r="F1471" s="468"/>
      <c r="G1471" s="468"/>
      <c r="H1471" s="468"/>
      <c r="I1471" s="468"/>
    </row>
    <row r="1472" spans="1:9" x14ac:dyDescent="0.2">
      <c r="A1472" s="468"/>
      <c r="B1472" s="468"/>
      <c r="C1472" s="468"/>
      <c r="D1472" s="468"/>
      <c r="E1472" s="468"/>
      <c r="F1472" s="468"/>
      <c r="G1472" s="468"/>
      <c r="H1472" s="468"/>
      <c r="I1472" s="468"/>
    </row>
    <row r="1473" spans="1:9" x14ac:dyDescent="0.2">
      <c r="A1473" s="468"/>
      <c r="B1473" s="468"/>
      <c r="C1473" s="468"/>
      <c r="D1473" s="468"/>
      <c r="E1473" s="468"/>
      <c r="F1473" s="468"/>
      <c r="G1473" s="468"/>
      <c r="H1473" s="468"/>
      <c r="I1473" s="468"/>
    </row>
    <row r="1474" spans="1:9" x14ac:dyDescent="0.2">
      <c r="A1474" s="468"/>
      <c r="B1474" s="468"/>
      <c r="C1474" s="468"/>
      <c r="D1474" s="468"/>
      <c r="E1474" s="468"/>
      <c r="F1474" s="468"/>
      <c r="G1474" s="468"/>
      <c r="H1474" s="468"/>
      <c r="I1474" s="468"/>
    </row>
    <row r="1475" spans="1:9" x14ac:dyDescent="0.2">
      <c r="A1475" s="468"/>
      <c r="B1475" s="468"/>
      <c r="C1475" s="468"/>
      <c r="D1475" s="468"/>
      <c r="E1475" s="468"/>
      <c r="F1475" s="468"/>
      <c r="G1475" s="468"/>
      <c r="H1475" s="468"/>
      <c r="I1475" s="468"/>
    </row>
    <row r="1476" spans="1:9" x14ac:dyDescent="0.2">
      <c r="A1476" s="468"/>
      <c r="B1476" s="468"/>
      <c r="C1476" s="468"/>
      <c r="D1476" s="468"/>
      <c r="E1476" s="468"/>
      <c r="F1476" s="468"/>
      <c r="G1476" s="468"/>
      <c r="H1476" s="468"/>
      <c r="I1476" s="468"/>
    </row>
    <row r="1477" spans="1:9" x14ac:dyDescent="0.2">
      <c r="A1477" s="468"/>
      <c r="B1477" s="468"/>
      <c r="C1477" s="468"/>
      <c r="D1477" s="468"/>
      <c r="E1477" s="468"/>
      <c r="F1477" s="468"/>
      <c r="G1477" s="468"/>
      <c r="H1477" s="468"/>
      <c r="I1477" s="468"/>
    </row>
    <row r="1478" spans="1:9" x14ac:dyDescent="0.2">
      <c r="A1478" s="468"/>
      <c r="B1478" s="468"/>
      <c r="C1478" s="468"/>
      <c r="D1478" s="468"/>
      <c r="E1478" s="468"/>
      <c r="F1478" s="468"/>
      <c r="G1478" s="468"/>
      <c r="H1478" s="468"/>
      <c r="I1478" s="468"/>
    </row>
    <row r="1479" spans="1:9" x14ac:dyDescent="0.2">
      <c r="A1479" s="468"/>
      <c r="B1479" s="468"/>
      <c r="C1479" s="468"/>
      <c r="D1479" s="468"/>
      <c r="E1479" s="468"/>
      <c r="F1479" s="468"/>
      <c r="G1479" s="468"/>
      <c r="H1479" s="468"/>
      <c r="I1479" s="468"/>
    </row>
    <row r="1480" spans="1:9" x14ac:dyDescent="0.2">
      <c r="A1480" s="468"/>
      <c r="B1480" s="468"/>
      <c r="C1480" s="468"/>
      <c r="D1480" s="468"/>
      <c r="E1480" s="468"/>
      <c r="F1480" s="468"/>
      <c r="G1480" s="468"/>
      <c r="H1480" s="468"/>
      <c r="I1480" s="468"/>
    </row>
    <row r="1481" spans="1:9" x14ac:dyDescent="0.2">
      <c r="A1481" s="468"/>
      <c r="B1481" s="468"/>
      <c r="C1481" s="468"/>
      <c r="D1481" s="468"/>
      <c r="E1481" s="468"/>
      <c r="F1481" s="468"/>
      <c r="G1481" s="468"/>
      <c r="H1481" s="468"/>
      <c r="I1481" s="468"/>
    </row>
    <row r="1482" spans="1:9" x14ac:dyDescent="0.2">
      <c r="A1482" s="468"/>
      <c r="B1482" s="468"/>
      <c r="C1482" s="468"/>
      <c r="D1482" s="468"/>
      <c r="E1482" s="468"/>
      <c r="F1482" s="468"/>
      <c r="G1482" s="468"/>
      <c r="H1482" s="468"/>
      <c r="I1482" s="468"/>
    </row>
    <row r="1483" spans="1:9" x14ac:dyDescent="0.2">
      <c r="A1483" s="468"/>
      <c r="B1483" s="468"/>
      <c r="C1483" s="468"/>
      <c r="D1483" s="468"/>
      <c r="E1483" s="468"/>
      <c r="F1483" s="468"/>
      <c r="G1483" s="468"/>
      <c r="H1483" s="468"/>
      <c r="I1483" s="468"/>
    </row>
    <row r="1484" spans="1:9" x14ac:dyDescent="0.2">
      <c r="A1484" s="468"/>
      <c r="B1484" s="468"/>
      <c r="C1484" s="468"/>
      <c r="D1484" s="468"/>
      <c r="E1484" s="468"/>
      <c r="F1484" s="468"/>
      <c r="G1484" s="468"/>
      <c r="H1484" s="468"/>
      <c r="I1484" s="468"/>
    </row>
    <row r="1485" spans="1:9" x14ac:dyDescent="0.2">
      <c r="A1485" s="468"/>
      <c r="B1485" s="468"/>
      <c r="C1485" s="468"/>
      <c r="D1485" s="468"/>
      <c r="E1485" s="468"/>
      <c r="F1485" s="468"/>
      <c r="G1485" s="468"/>
      <c r="H1485" s="468"/>
      <c r="I1485" s="468"/>
    </row>
    <row r="1486" spans="1:9" x14ac:dyDescent="0.2">
      <c r="A1486" s="468"/>
      <c r="B1486" s="468"/>
      <c r="C1486" s="468"/>
      <c r="D1486" s="468"/>
      <c r="E1486" s="468"/>
      <c r="F1486" s="468"/>
      <c r="G1486" s="468"/>
      <c r="H1486" s="468"/>
      <c r="I1486" s="468"/>
    </row>
    <row r="1487" spans="1:9" x14ac:dyDescent="0.2">
      <c r="A1487" s="468"/>
      <c r="B1487" s="468"/>
      <c r="C1487" s="468"/>
      <c r="D1487" s="468"/>
      <c r="E1487" s="468"/>
      <c r="F1487" s="468"/>
      <c r="G1487" s="468"/>
      <c r="H1487" s="468"/>
      <c r="I1487" s="468"/>
    </row>
    <row r="1488" spans="1:9" x14ac:dyDescent="0.2">
      <c r="A1488" s="468"/>
      <c r="B1488" s="468"/>
      <c r="C1488" s="468"/>
      <c r="D1488" s="468"/>
      <c r="E1488" s="468"/>
      <c r="F1488" s="468"/>
      <c r="G1488" s="468"/>
      <c r="H1488" s="468"/>
      <c r="I1488" s="468"/>
    </row>
    <row r="1489" spans="1:9" x14ac:dyDescent="0.2">
      <c r="A1489" s="468"/>
      <c r="B1489" s="468"/>
      <c r="C1489" s="468"/>
      <c r="D1489" s="468"/>
      <c r="E1489" s="468"/>
      <c r="F1489" s="468"/>
      <c r="G1489" s="468"/>
      <c r="H1489" s="468"/>
      <c r="I1489" s="468"/>
    </row>
    <row r="1490" spans="1:9" x14ac:dyDescent="0.2">
      <c r="A1490" s="468"/>
      <c r="B1490" s="468"/>
      <c r="C1490" s="468"/>
      <c r="D1490" s="468"/>
      <c r="E1490" s="468"/>
      <c r="F1490" s="468"/>
      <c r="G1490" s="468"/>
      <c r="H1490" s="468"/>
      <c r="I1490" s="468"/>
    </row>
    <row r="1491" spans="1:9" x14ac:dyDescent="0.2">
      <c r="A1491" s="468"/>
      <c r="B1491" s="468"/>
      <c r="C1491" s="468"/>
      <c r="D1491" s="468"/>
      <c r="E1491" s="468"/>
      <c r="F1491" s="468"/>
      <c r="G1491" s="468"/>
      <c r="H1491" s="468"/>
      <c r="I1491" s="468"/>
    </row>
    <row r="1492" spans="1:9" x14ac:dyDescent="0.2">
      <c r="A1492" s="468"/>
      <c r="B1492" s="468"/>
      <c r="C1492" s="468"/>
      <c r="D1492" s="468"/>
      <c r="E1492" s="468"/>
      <c r="F1492" s="468"/>
      <c r="G1492" s="468"/>
      <c r="H1492" s="468"/>
      <c r="I1492" s="468"/>
    </row>
    <row r="1493" spans="1:9" x14ac:dyDescent="0.2">
      <c r="A1493" s="468"/>
      <c r="B1493" s="468"/>
      <c r="C1493" s="468"/>
      <c r="D1493" s="468"/>
      <c r="E1493" s="468"/>
      <c r="F1493" s="468"/>
      <c r="G1493" s="468"/>
      <c r="H1493" s="468"/>
      <c r="I1493" s="468"/>
    </row>
    <row r="1494" spans="1:9" x14ac:dyDescent="0.2">
      <c r="A1494" s="468"/>
      <c r="B1494" s="468"/>
      <c r="C1494" s="468"/>
      <c r="D1494" s="468"/>
      <c r="E1494" s="468"/>
      <c r="F1494" s="468"/>
      <c r="G1494" s="468"/>
      <c r="H1494" s="468"/>
      <c r="I1494" s="468"/>
    </row>
    <row r="1495" spans="1:9" x14ac:dyDescent="0.2">
      <c r="A1495" s="468"/>
      <c r="B1495" s="468"/>
      <c r="C1495" s="468"/>
      <c r="D1495" s="468"/>
      <c r="E1495" s="468"/>
      <c r="F1495" s="468"/>
      <c r="G1495" s="468"/>
      <c r="H1495" s="468"/>
      <c r="I1495" s="468"/>
    </row>
    <row r="1496" spans="1:9" x14ac:dyDescent="0.2">
      <c r="A1496" s="468"/>
      <c r="B1496" s="468"/>
      <c r="C1496" s="468"/>
      <c r="D1496" s="468"/>
      <c r="E1496" s="468"/>
      <c r="F1496" s="468"/>
      <c r="G1496" s="468"/>
      <c r="H1496" s="468"/>
      <c r="I1496" s="468"/>
    </row>
    <row r="1497" spans="1:9" x14ac:dyDescent="0.2">
      <c r="A1497" s="468"/>
      <c r="B1497" s="468"/>
      <c r="C1497" s="468"/>
      <c r="D1497" s="468"/>
      <c r="E1497" s="468"/>
      <c r="F1497" s="468"/>
      <c r="G1497" s="468"/>
      <c r="H1497" s="468"/>
      <c r="I1497" s="468"/>
    </row>
    <row r="1498" spans="1:9" x14ac:dyDescent="0.2">
      <c r="A1498" s="468"/>
      <c r="B1498" s="468"/>
      <c r="C1498" s="468"/>
      <c r="D1498" s="468"/>
      <c r="E1498" s="468"/>
      <c r="F1498" s="468"/>
      <c r="G1498" s="468"/>
      <c r="H1498" s="468"/>
      <c r="I1498" s="468"/>
    </row>
    <row r="1499" spans="1:9" x14ac:dyDescent="0.2">
      <c r="A1499" s="468"/>
      <c r="B1499" s="468"/>
      <c r="C1499" s="468"/>
      <c r="D1499" s="468"/>
      <c r="E1499" s="468"/>
      <c r="F1499" s="468"/>
      <c r="G1499" s="468"/>
      <c r="H1499" s="468"/>
      <c r="I1499" s="468"/>
    </row>
    <row r="1500" spans="1:9" x14ac:dyDescent="0.2">
      <c r="A1500" s="468"/>
      <c r="B1500" s="468"/>
      <c r="C1500" s="468"/>
      <c r="D1500" s="468"/>
      <c r="E1500" s="468"/>
      <c r="F1500" s="468"/>
      <c r="G1500" s="468"/>
      <c r="H1500" s="468"/>
      <c r="I1500" s="468"/>
    </row>
    <row r="1501" spans="1:9" x14ac:dyDescent="0.2">
      <c r="A1501" s="468"/>
      <c r="B1501" s="468"/>
      <c r="C1501" s="468"/>
      <c r="D1501" s="468"/>
      <c r="E1501" s="468"/>
      <c r="F1501" s="468"/>
      <c r="G1501" s="468"/>
      <c r="H1501" s="468"/>
      <c r="I1501" s="468"/>
    </row>
    <row r="1502" spans="1:9" x14ac:dyDescent="0.2">
      <c r="A1502" s="468"/>
      <c r="B1502" s="468"/>
      <c r="C1502" s="468"/>
      <c r="D1502" s="468"/>
      <c r="E1502" s="468"/>
      <c r="F1502" s="468"/>
      <c r="G1502" s="468"/>
      <c r="H1502" s="468"/>
      <c r="I1502" s="468"/>
    </row>
    <row r="1503" spans="1:9" x14ac:dyDescent="0.2">
      <c r="A1503" s="468"/>
      <c r="B1503" s="468"/>
      <c r="C1503" s="468"/>
      <c r="D1503" s="468"/>
      <c r="E1503" s="468"/>
      <c r="F1503" s="468"/>
      <c r="G1503" s="468"/>
      <c r="H1503" s="468"/>
      <c r="I1503" s="468"/>
    </row>
    <row r="1504" spans="1:9" x14ac:dyDescent="0.2">
      <c r="A1504" s="468"/>
      <c r="B1504" s="468"/>
      <c r="C1504" s="468"/>
      <c r="D1504" s="468"/>
      <c r="E1504" s="468"/>
      <c r="F1504" s="468"/>
      <c r="G1504" s="468"/>
      <c r="H1504" s="468"/>
      <c r="I1504" s="468"/>
    </row>
    <row r="1505" spans="1:9" x14ac:dyDescent="0.2">
      <c r="A1505" s="468"/>
      <c r="B1505" s="468"/>
      <c r="C1505" s="468"/>
      <c r="D1505" s="468"/>
      <c r="E1505" s="468"/>
      <c r="F1505" s="468"/>
      <c r="G1505" s="468"/>
      <c r="H1505" s="468"/>
      <c r="I1505" s="468"/>
    </row>
    <row r="1506" spans="1:9" x14ac:dyDescent="0.2">
      <c r="A1506" s="468"/>
      <c r="B1506" s="468"/>
      <c r="C1506" s="468"/>
      <c r="D1506" s="468"/>
      <c r="E1506" s="468"/>
      <c r="F1506" s="468"/>
      <c r="G1506" s="468"/>
      <c r="H1506" s="468"/>
      <c r="I1506" s="468"/>
    </row>
    <row r="1507" spans="1:9" x14ac:dyDescent="0.2">
      <c r="A1507" s="468"/>
      <c r="B1507" s="468"/>
      <c r="C1507" s="468"/>
      <c r="D1507" s="468"/>
      <c r="E1507" s="468"/>
      <c r="F1507" s="468"/>
      <c r="G1507" s="468"/>
      <c r="H1507" s="468"/>
      <c r="I1507" s="468"/>
    </row>
    <row r="1508" spans="1:9" x14ac:dyDescent="0.2">
      <c r="A1508" s="468"/>
      <c r="B1508" s="468"/>
      <c r="C1508" s="468"/>
      <c r="D1508" s="468"/>
      <c r="E1508" s="468"/>
      <c r="F1508" s="468"/>
      <c r="G1508" s="468"/>
      <c r="H1508" s="468"/>
      <c r="I1508" s="468"/>
    </row>
    <row r="1509" spans="1:9" x14ac:dyDescent="0.2">
      <c r="A1509" s="468"/>
      <c r="B1509" s="468"/>
      <c r="C1509" s="468"/>
      <c r="D1509" s="468"/>
      <c r="E1509" s="468"/>
      <c r="F1509" s="468"/>
      <c r="G1509" s="468"/>
      <c r="H1509" s="468"/>
      <c r="I1509" s="468"/>
    </row>
    <row r="1510" spans="1:9" x14ac:dyDescent="0.2">
      <c r="A1510" s="468"/>
      <c r="B1510" s="468"/>
      <c r="C1510" s="468"/>
      <c r="D1510" s="468"/>
      <c r="E1510" s="468"/>
      <c r="F1510" s="468"/>
      <c r="G1510" s="468"/>
      <c r="H1510" s="468"/>
      <c r="I1510" s="468"/>
    </row>
    <row r="1511" spans="1:9" x14ac:dyDescent="0.2">
      <c r="A1511" s="468"/>
      <c r="B1511" s="468"/>
      <c r="C1511" s="468"/>
      <c r="D1511" s="468"/>
      <c r="E1511" s="468"/>
      <c r="F1511" s="468"/>
      <c r="G1511" s="468"/>
      <c r="H1511" s="468"/>
      <c r="I1511" s="468"/>
    </row>
    <row r="1512" spans="1:9" x14ac:dyDescent="0.2">
      <c r="A1512" s="468"/>
      <c r="B1512" s="468"/>
      <c r="C1512" s="468"/>
      <c r="D1512" s="468"/>
      <c r="E1512" s="468"/>
      <c r="F1512" s="468"/>
      <c r="G1512" s="468"/>
      <c r="H1512" s="468"/>
      <c r="I1512" s="468"/>
    </row>
    <row r="1513" spans="1:9" x14ac:dyDescent="0.2">
      <c r="A1513" s="468"/>
      <c r="B1513" s="468"/>
      <c r="C1513" s="468"/>
      <c r="D1513" s="468"/>
      <c r="E1513" s="468"/>
      <c r="F1513" s="468"/>
      <c r="G1513" s="468"/>
      <c r="H1513" s="468"/>
      <c r="I1513" s="468"/>
    </row>
    <row r="1514" spans="1:9" x14ac:dyDescent="0.2">
      <c r="A1514" s="468"/>
      <c r="B1514" s="468"/>
      <c r="C1514" s="468"/>
      <c r="D1514" s="468"/>
      <c r="E1514" s="468"/>
      <c r="F1514" s="468"/>
      <c r="G1514" s="468"/>
      <c r="H1514" s="468"/>
      <c r="I1514" s="468"/>
    </row>
    <row r="1515" spans="1:9" x14ac:dyDescent="0.2">
      <c r="A1515" s="468"/>
      <c r="B1515" s="468"/>
      <c r="C1515" s="468"/>
      <c r="D1515" s="468"/>
      <c r="E1515" s="468"/>
      <c r="F1515" s="468"/>
      <c r="G1515" s="468"/>
      <c r="H1515" s="468"/>
      <c r="I1515" s="468"/>
    </row>
    <row r="1516" spans="1:9" x14ac:dyDescent="0.2">
      <c r="A1516" s="468"/>
      <c r="B1516" s="468"/>
      <c r="C1516" s="468"/>
      <c r="D1516" s="468"/>
      <c r="E1516" s="468"/>
      <c r="F1516" s="468"/>
      <c r="G1516" s="468"/>
      <c r="H1516" s="468"/>
      <c r="I1516" s="468"/>
    </row>
    <row r="1517" spans="1:9" x14ac:dyDescent="0.2">
      <c r="A1517" s="468"/>
      <c r="B1517" s="468"/>
      <c r="C1517" s="468"/>
      <c r="D1517" s="468"/>
      <c r="E1517" s="468"/>
      <c r="F1517" s="468"/>
      <c r="G1517" s="468"/>
      <c r="H1517" s="468"/>
      <c r="I1517" s="468"/>
    </row>
    <row r="1518" spans="1:9" x14ac:dyDescent="0.2">
      <c r="A1518" s="468"/>
      <c r="B1518" s="468"/>
      <c r="C1518" s="468"/>
      <c r="D1518" s="468"/>
      <c r="E1518" s="468"/>
      <c r="F1518" s="468"/>
      <c r="G1518" s="468"/>
      <c r="H1518" s="468"/>
      <c r="I1518" s="468"/>
    </row>
    <row r="1519" spans="1:9" x14ac:dyDescent="0.2">
      <c r="A1519" s="468"/>
      <c r="B1519" s="468"/>
      <c r="C1519" s="468"/>
      <c r="D1519" s="468"/>
      <c r="E1519" s="468"/>
      <c r="F1519" s="468"/>
      <c r="G1519" s="468"/>
      <c r="H1519" s="468"/>
      <c r="I1519" s="468"/>
    </row>
    <row r="1520" spans="1:9" x14ac:dyDescent="0.2">
      <c r="A1520" s="468"/>
      <c r="B1520" s="468"/>
      <c r="C1520" s="468"/>
      <c r="D1520" s="468"/>
      <c r="E1520" s="468"/>
      <c r="F1520" s="468"/>
      <c r="G1520" s="468"/>
      <c r="H1520" s="468"/>
      <c r="I1520" s="468"/>
    </row>
    <row r="1521" spans="1:9" x14ac:dyDescent="0.2">
      <c r="A1521" s="468"/>
      <c r="B1521" s="468"/>
      <c r="C1521" s="468"/>
      <c r="D1521" s="468"/>
      <c r="E1521" s="468"/>
      <c r="F1521" s="468"/>
      <c r="G1521" s="468"/>
      <c r="H1521" s="468"/>
      <c r="I1521" s="468"/>
    </row>
    <row r="1522" spans="1:9" x14ac:dyDescent="0.2">
      <c r="A1522" s="468"/>
      <c r="B1522" s="468"/>
      <c r="C1522" s="468"/>
      <c r="D1522" s="468"/>
      <c r="E1522" s="468"/>
      <c r="F1522" s="468"/>
      <c r="G1522" s="468"/>
      <c r="H1522" s="468"/>
      <c r="I1522" s="468"/>
    </row>
    <row r="1523" spans="1:9" x14ac:dyDescent="0.2">
      <c r="A1523" s="468"/>
      <c r="B1523" s="468"/>
      <c r="C1523" s="468"/>
      <c r="D1523" s="468"/>
      <c r="E1523" s="468"/>
      <c r="F1523" s="468"/>
      <c r="G1523" s="468"/>
      <c r="H1523" s="468"/>
      <c r="I1523" s="468"/>
    </row>
    <row r="1524" spans="1:9" x14ac:dyDescent="0.2">
      <c r="A1524" s="468"/>
      <c r="B1524" s="468"/>
      <c r="C1524" s="468"/>
      <c r="D1524" s="468"/>
      <c r="E1524" s="468"/>
      <c r="F1524" s="468"/>
      <c r="G1524" s="468"/>
      <c r="H1524" s="468"/>
      <c r="I1524" s="468"/>
    </row>
    <row r="1525" spans="1:9" x14ac:dyDescent="0.2">
      <c r="A1525" s="468"/>
      <c r="B1525" s="468"/>
      <c r="C1525" s="468"/>
      <c r="D1525" s="468"/>
      <c r="E1525" s="468"/>
      <c r="F1525" s="468"/>
      <c r="G1525" s="468"/>
      <c r="H1525" s="468"/>
      <c r="I1525" s="468"/>
    </row>
    <row r="1526" spans="1:9" x14ac:dyDescent="0.2">
      <c r="A1526" s="468"/>
      <c r="B1526" s="468"/>
      <c r="C1526" s="468"/>
      <c r="D1526" s="468"/>
      <c r="E1526" s="468"/>
      <c r="F1526" s="468"/>
      <c r="G1526" s="468"/>
      <c r="H1526" s="468"/>
      <c r="I1526" s="468"/>
    </row>
    <row r="1527" spans="1:9" x14ac:dyDescent="0.2">
      <c r="A1527" s="468"/>
      <c r="B1527" s="468"/>
      <c r="C1527" s="468"/>
      <c r="D1527" s="468"/>
      <c r="E1527" s="468"/>
      <c r="F1527" s="468"/>
      <c r="G1527" s="468"/>
      <c r="H1527" s="468"/>
      <c r="I1527" s="468"/>
    </row>
    <row r="1528" spans="1:9" x14ac:dyDescent="0.2">
      <c r="A1528" s="468"/>
      <c r="B1528" s="468"/>
      <c r="C1528" s="468"/>
      <c r="D1528" s="468"/>
      <c r="E1528" s="468"/>
      <c r="F1528" s="468"/>
      <c r="G1528" s="468"/>
      <c r="H1528" s="468"/>
      <c r="I1528" s="468"/>
    </row>
    <row r="1529" spans="1:9" x14ac:dyDescent="0.2">
      <c r="A1529" s="468"/>
      <c r="B1529" s="468"/>
      <c r="C1529" s="468"/>
      <c r="D1529" s="468"/>
      <c r="E1529" s="468"/>
      <c r="F1529" s="468"/>
      <c r="G1529" s="468"/>
      <c r="H1529" s="468"/>
      <c r="I1529" s="468"/>
    </row>
    <row r="1530" spans="1:9" x14ac:dyDescent="0.2">
      <c r="A1530" s="468"/>
      <c r="B1530" s="468"/>
      <c r="C1530" s="468"/>
      <c r="D1530" s="468"/>
      <c r="E1530" s="468"/>
      <c r="F1530" s="468"/>
      <c r="G1530" s="468"/>
      <c r="H1530" s="468"/>
      <c r="I1530" s="468"/>
    </row>
    <row r="1531" spans="1:9" x14ac:dyDescent="0.2">
      <c r="A1531" s="468"/>
      <c r="B1531" s="468"/>
      <c r="C1531" s="468"/>
      <c r="D1531" s="468"/>
      <c r="E1531" s="468"/>
      <c r="F1531" s="468"/>
      <c r="G1531" s="468"/>
      <c r="H1531" s="468"/>
      <c r="I1531" s="468"/>
    </row>
    <row r="1532" spans="1:9" x14ac:dyDescent="0.2">
      <c r="A1532" s="468"/>
      <c r="B1532" s="468"/>
      <c r="C1532" s="468"/>
      <c r="D1532" s="468"/>
      <c r="E1532" s="468"/>
      <c r="F1532" s="468"/>
      <c r="G1532" s="468"/>
      <c r="H1532" s="468"/>
      <c r="I1532" s="468"/>
    </row>
    <row r="1533" spans="1:9" x14ac:dyDescent="0.2">
      <c r="A1533" s="468"/>
      <c r="B1533" s="468"/>
      <c r="C1533" s="468"/>
      <c r="D1533" s="468"/>
      <c r="E1533" s="468"/>
      <c r="F1533" s="468"/>
      <c r="G1533" s="468"/>
      <c r="H1533" s="468"/>
      <c r="I1533" s="468"/>
    </row>
    <row r="1534" spans="1:9" x14ac:dyDescent="0.2">
      <c r="A1534" s="468"/>
      <c r="B1534" s="468"/>
      <c r="C1534" s="468"/>
      <c r="D1534" s="468"/>
      <c r="E1534" s="468"/>
      <c r="F1534" s="468"/>
      <c r="G1534" s="468"/>
      <c r="H1534" s="468"/>
      <c r="I1534" s="468"/>
    </row>
    <row r="1535" spans="1:9" x14ac:dyDescent="0.2">
      <c r="A1535" s="468"/>
      <c r="B1535" s="468"/>
      <c r="C1535" s="468"/>
      <c r="D1535" s="468"/>
      <c r="E1535" s="468"/>
      <c r="F1535" s="468"/>
      <c r="G1535" s="468"/>
      <c r="H1535" s="468"/>
      <c r="I1535" s="468"/>
    </row>
    <row r="1536" spans="1:9" x14ac:dyDescent="0.2">
      <c r="A1536" s="468"/>
      <c r="B1536" s="468"/>
      <c r="C1536" s="468"/>
      <c r="D1536" s="468"/>
      <c r="E1536" s="468"/>
      <c r="F1536" s="468"/>
      <c r="G1536" s="468"/>
      <c r="H1536" s="468"/>
      <c r="I1536" s="468"/>
    </row>
    <row r="1537" spans="1:9" x14ac:dyDescent="0.2">
      <c r="A1537" s="468"/>
      <c r="B1537" s="468"/>
      <c r="C1537" s="468"/>
      <c r="D1537" s="468"/>
      <c r="E1537" s="468"/>
      <c r="F1537" s="468"/>
      <c r="G1537" s="468"/>
      <c r="H1537" s="468"/>
      <c r="I1537" s="468"/>
    </row>
    <row r="1538" spans="1:9" x14ac:dyDescent="0.2">
      <c r="A1538" s="468"/>
      <c r="B1538" s="468"/>
      <c r="C1538" s="468"/>
      <c r="D1538" s="468"/>
      <c r="E1538" s="468"/>
      <c r="F1538" s="468"/>
      <c r="G1538" s="468"/>
      <c r="H1538" s="468"/>
      <c r="I1538" s="468"/>
    </row>
    <row r="1539" spans="1:9" x14ac:dyDescent="0.2">
      <c r="A1539" s="468"/>
      <c r="B1539" s="468"/>
      <c r="C1539" s="468"/>
      <c r="D1539" s="468"/>
      <c r="E1539" s="468"/>
      <c r="F1539" s="468"/>
      <c r="G1539" s="468"/>
      <c r="H1539" s="468"/>
      <c r="I1539" s="468"/>
    </row>
    <row r="1540" spans="1:9" x14ac:dyDescent="0.2">
      <c r="A1540" s="468"/>
      <c r="B1540" s="468"/>
      <c r="C1540" s="468"/>
      <c r="D1540" s="468"/>
      <c r="E1540" s="468"/>
      <c r="F1540" s="468"/>
      <c r="G1540" s="468"/>
      <c r="H1540" s="468"/>
      <c r="I1540" s="468"/>
    </row>
    <row r="1541" spans="1:9" x14ac:dyDescent="0.2">
      <c r="A1541" s="468"/>
      <c r="B1541" s="468"/>
      <c r="C1541" s="468"/>
      <c r="D1541" s="468"/>
      <c r="E1541" s="468"/>
      <c r="F1541" s="468"/>
      <c r="G1541" s="468"/>
      <c r="H1541" s="468"/>
      <c r="I1541" s="468"/>
    </row>
    <row r="1542" spans="1:9" x14ac:dyDescent="0.2">
      <c r="A1542" s="468"/>
      <c r="B1542" s="468"/>
      <c r="C1542" s="468"/>
      <c r="D1542" s="468"/>
      <c r="E1542" s="468"/>
      <c r="F1542" s="468"/>
      <c r="G1542" s="468"/>
      <c r="H1542" s="468"/>
      <c r="I1542" s="468"/>
    </row>
    <row r="1543" spans="1:9" x14ac:dyDescent="0.2">
      <c r="A1543" s="468"/>
      <c r="B1543" s="468"/>
      <c r="C1543" s="468"/>
      <c r="D1543" s="468"/>
      <c r="E1543" s="468"/>
      <c r="F1543" s="468"/>
      <c r="G1543" s="468"/>
      <c r="H1543" s="468"/>
      <c r="I1543" s="468"/>
    </row>
    <row r="1544" spans="1:9" x14ac:dyDescent="0.2">
      <c r="A1544" s="468"/>
      <c r="B1544" s="468"/>
      <c r="C1544" s="468"/>
      <c r="D1544" s="468"/>
      <c r="E1544" s="468"/>
      <c r="F1544" s="468"/>
      <c r="G1544" s="468"/>
      <c r="H1544" s="468"/>
      <c r="I1544" s="468"/>
    </row>
    <row r="1545" spans="1:9" x14ac:dyDescent="0.2">
      <c r="A1545" s="468"/>
      <c r="B1545" s="468"/>
      <c r="C1545" s="468"/>
      <c r="D1545" s="468"/>
      <c r="E1545" s="468"/>
      <c r="F1545" s="468"/>
      <c r="G1545" s="468"/>
      <c r="H1545" s="468"/>
      <c r="I1545" s="468"/>
    </row>
    <row r="1546" spans="1:9" x14ac:dyDescent="0.2">
      <c r="A1546" s="468"/>
      <c r="B1546" s="468"/>
      <c r="C1546" s="468"/>
      <c r="D1546" s="468"/>
      <c r="E1546" s="468"/>
      <c r="F1546" s="468"/>
      <c r="G1546" s="468"/>
      <c r="H1546" s="468"/>
      <c r="I1546" s="468"/>
    </row>
    <row r="1547" spans="1:9" x14ac:dyDescent="0.2">
      <c r="A1547" s="468"/>
      <c r="B1547" s="468"/>
      <c r="C1547" s="468"/>
      <c r="D1547" s="468"/>
      <c r="E1547" s="468"/>
      <c r="F1547" s="468"/>
      <c r="G1547" s="468"/>
      <c r="H1547" s="468"/>
      <c r="I1547" s="468"/>
    </row>
    <row r="1548" spans="1:9" x14ac:dyDescent="0.2">
      <c r="A1548" s="468"/>
      <c r="B1548" s="468"/>
      <c r="C1548" s="468"/>
      <c r="D1548" s="468"/>
      <c r="E1548" s="468"/>
      <c r="F1548" s="468"/>
      <c r="G1548" s="468"/>
      <c r="H1548" s="468"/>
      <c r="I1548" s="468"/>
    </row>
    <row r="1549" spans="1:9" x14ac:dyDescent="0.2">
      <c r="A1549" s="468"/>
      <c r="B1549" s="468"/>
      <c r="C1549" s="468"/>
      <c r="D1549" s="468"/>
      <c r="E1549" s="468"/>
      <c r="F1549" s="468"/>
      <c r="G1549" s="468"/>
      <c r="H1549" s="468"/>
      <c r="I1549" s="468"/>
    </row>
    <row r="1550" spans="1:9" x14ac:dyDescent="0.2">
      <c r="A1550" s="468"/>
      <c r="B1550" s="468"/>
      <c r="C1550" s="468"/>
      <c r="D1550" s="468"/>
      <c r="E1550" s="468"/>
      <c r="F1550" s="468"/>
      <c r="G1550" s="468"/>
      <c r="H1550" s="468"/>
      <c r="I1550" s="468"/>
    </row>
    <row r="1551" spans="1:9" x14ac:dyDescent="0.2">
      <c r="A1551" s="468"/>
      <c r="B1551" s="468"/>
      <c r="C1551" s="468"/>
      <c r="D1551" s="468"/>
      <c r="E1551" s="468"/>
      <c r="F1551" s="468"/>
      <c r="G1551" s="468"/>
      <c r="H1551" s="468"/>
      <c r="I1551" s="468"/>
    </row>
    <row r="1552" spans="1:9" x14ac:dyDescent="0.2">
      <c r="A1552" s="468"/>
      <c r="B1552" s="468"/>
      <c r="C1552" s="468"/>
      <c r="D1552" s="468"/>
      <c r="E1552" s="468"/>
      <c r="F1552" s="468"/>
      <c r="G1552" s="468"/>
      <c r="H1552" s="468"/>
      <c r="I1552" s="468"/>
    </row>
    <row r="1553" spans="1:9" x14ac:dyDescent="0.2">
      <c r="A1553" s="468"/>
      <c r="B1553" s="468"/>
      <c r="C1553" s="468"/>
      <c r="D1553" s="468"/>
      <c r="E1553" s="468"/>
      <c r="F1553" s="468"/>
      <c r="G1553" s="468"/>
      <c r="H1553" s="468"/>
      <c r="I1553" s="468"/>
    </row>
    <row r="1554" spans="1:9" x14ac:dyDescent="0.2">
      <c r="A1554" s="468"/>
      <c r="B1554" s="468"/>
      <c r="C1554" s="468"/>
      <c r="D1554" s="468"/>
      <c r="E1554" s="468"/>
      <c r="F1554" s="468"/>
      <c r="G1554" s="468"/>
      <c r="H1554" s="468"/>
      <c r="I1554" s="468"/>
    </row>
    <row r="1555" spans="1:9" x14ac:dyDescent="0.2">
      <c r="A1555" s="468"/>
      <c r="B1555" s="468"/>
      <c r="C1555" s="468"/>
      <c r="D1555" s="468"/>
      <c r="E1555" s="468"/>
      <c r="F1555" s="468"/>
      <c r="G1555" s="468"/>
      <c r="H1555" s="468"/>
      <c r="I1555" s="468"/>
    </row>
    <row r="1556" spans="1:9" x14ac:dyDescent="0.2">
      <c r="A1556" s="468"/>
      <c r="B1556" s="468"/>
      <c r="C1556" s="468"/>
      <c r="D1556" s="468"/>
      <c r="E1556" s="468"/>
      <c r="F1556" s="468"/>
      <c r="G1556" s="468"/>
      <c r="H1556" s="468"/>
      <c r="I1556" s="468"/>
    </row>
    <row r="1557" spans="1:9" x14ac:dyDescent="0.2">
      <c r="A1557" s="468"/>
      <c r="B1557" s="468"/>
      <c r="C1557" s="468"/>
      <c r="D1557" s="468"/>
      <c r="E1557" s="468"/>
      <c r="F1557" s="468"/>
      <c r="G1557" s="468"/>
      <c r="H1557" s="468"/>
      <c r="I1557" s="468"/>
    </row>
    <row r="1558" spans="1:9" x14ac:dyDescent="0.2">
      <c r="A1558" s="468"/>
      <c r="B1558" s="468"/>
      <c r="C1558" s="468"/>
      <c r="D1558" s="468"/>
      <c r="E1558" s="468"/>
      <c r="F1558" s="468"/>
      <c r="G1558" s="468"/>
      <c r="H1558" s="468"/>
      <c r="I1558" s="468"/>
    </row>
    <row r="1559" spans="1:9" x14ac:dyDescent="0.2">
      <c r="A1559" s="468"/>
      <c r="B1559" s="468"/>
      <c r="C1559" s="468"/>
      <c r="D1559" s="468"/>
      <c r="E1559" s="468"/>
      <c r="F1559" s="468"/>
      <c r="G1559" s="468"/>
      <c r="H1559" s="468"/>
      <c r="I1559" s="468"/>
    </row>
    <row r="1560" spans="1:9" x14ac:dyDescent="0.2">
      <c r="A1560" s="468"/>
      <c r="B1560" s="468"/>
      <c r="C1560" s="468"/>
      <c r="D1560" s="468"/>
      <c r="E1560" s="468"/>
      <c r="F1560" s="468"/>
      <c r="G1560" s="468"/>
      <c r="H1560" s="468"/>
      <c r="I1560" s="468"/>
    </row>
    <row r="1561" spans="1:9" x14ac:dyDescent="0.2">
      <c r="A1561" s="468"/>
      <c r="B1561" s="468"/>
      <c r="C1561" s="468"/>
      <c r="D1561" s="468"/>
      <c r="E1561" s="468"/>
      <c r="F1561" s="468"/>
      <c r="G1561" s="468"/>
      <c r="H1561" s="468"/>
      <c r="I1561" s="468"/>
    </row>
    <row r="1562" spans="1:9" x14ac:dyDescent="0.2">
      <c r="A1562" s="468"/>
      <c r="B1562" s="468"/>
      <c r="C1562" s="468"/>
      <c r="D1562" s="468"/>
      <c r="E1562" s="468"/>
      <c r="F1562" s="468"/>
      <c r="G1562" s="468"/>
      <c r="H1562" s="468"/>
      <c r="I1562" s="468"/>
    </row>
    <row r="1563" spans="1:9" x14ac:dyDescent="0.2">
      <c r="A1563" s="468"/>
      <c r="B1563" s="468"/>
      <c r="C1563" s="468"/>
      <c r="D1563" s="468"/>
      <c r="E1563" s="468"/>
      <c r="F1563" s="468"/>
      <c r="G1563" s="468"/>
      <c r="H1563" s="468"/>
      <c r="I1563" s="468"/>
    </row>
    <row r="1564" spans="1:9" x14ac:dyDescent="0.2">
      <c r="A1564" s="468"/>
      <c r="B1564" s="468"/>
      <c r="C1564" s="468"/>
      <c r="D1564" s="468"/>
      <c r="E1564" s="468"/>
      <c r="F1564" s="468"/>
      <c r="G1564" s="468"/>
      <c r="H1564" s="468"/>
      <c r="I1564" s="468"/>
    </row>
    <row r="1565" spans="1:9" x14ac:dyDescent="0.2">
      <c r="A1565" s="468"/>
      <c r="B1565" s="468"/>
      <c r="C1565" s="468"/>
      <c r="D1565" s="468"/>
      <c r="E1565" s="468"/>
      <c r="F1565" s="468"/>
      <c r="G1565" s="468"/>
      <c r="H1565" s="468"/>
      <c r="I1565" s="468"/>
    </row>
    <row r="1566" spans="1:9" x14ac:dyDescent="0.2">
      <c r="A1566" s="468"/>
      <c r="B1566" s="468"/>
      <c r="C1566" s="468"/>
      <c r="D1566" s="468"/>
      <c r="E1566" s="468"/>
      <c r="F1566" s="468"/>
      <c r="G1566" s="468"/>
      <c r="H1566" s="468"/>
      <c r="I1566" s="468"/>
    </row>
    <row r="1567" spans="1:9" x14ac:dyDescent="0.2">
      <c r="A1567" s="468"/>
      <c r="B1567" s="468"/>
      <c r="C1567" s="468"/>
      <c r="D1567" s="468"/>
      <c r="E1567" s="468"/>
      <c r="F1567" s="468"/>
      <c r="G1567" s="468"/>
      <c r="H1567" s="468"/>
      <c r="I1567" s="468"/>
    </row>
    <row r="1568" spans="1:9" x14ac:dyDescent="0.2">
      <c r="A1568" s="468"/>
      <c r="B1568" s="468"/>
      <c r="C1568" s="468"/>
      <c r="D1568" s="468"/>
      <c r="E1568" s="468"/>
      <c r="F1568" s="468"/>
      <c r="G1568" s="468"/>
      <c r="H1568" s="468"/>
      <c r="I1568" s="468"/>
    </row>
    <row r="1569" spans="1:9" x14ac:dyDescent="0.2">
      <c r="A1569" s="468"/>
      <c r="B1569" s="468"/>
      <c r="C1569" s="468"/>
      <c r="D1569" s="468"/>
      <c r="E1569" s="468"/>
      <c r="F1569" s="468"/>
      <c r="G1569" s="468"/>
      <c r="H1569" s="468"/>
      <c r="I1569" s="468"/>
    </row>
    <row r="1570" spans="1:9" x14ac:dyDescent="0.2">
      <c r="A1570" s="468"/>
      <c r="B1570" s="468"/>
      <c r="C1570" s="468"/>
      <c r="D1570" s="468"/>
      <c r="E1570" s="468"/>
      <c r="F1570" s="468"/>
      <c r="G1570" s="468"/>
      <c r="H1570" s="468"/>
      <c r="I1570" s="468"/>
    </row>
    <row r="1571" spans="1:9" x14ac:dyDescent="0.2">
      <c r="A1571" s="468"/>
      <c r="B1571" s="468"/>
      <c r="C1571" s="468"/>
      <c r="D1571" s="468"/>
      <c r="E1571" s="468"/>
      <c r="F1571" s="468"/>
      <c r="G1571" s="468"/>
      <c r="H1571" s="468"/>
      <c r="I1571" s="468"/>
    </row>
    <row r="1572" spans="1:9" x14ac:dyDescent="0.2">
      <c r="A1572" s="468"/>
      <c r="B1572" s="468"/>
      <c r="C1572" s="468"/>
      <c r="D1572" s="468"/>
      <c r="E1572" s="468"/>
      <c r="F1572" s="468"/>
      <c r="G1572" s="468"/>
      <c r="H1572" s="468"/>
      <c r="I1572" s="468"/>
    </row>
    <row r="1573" spans="1:9" x14ac:dyDescent="0.2">
      <c r="A1573" s="468"/>
      <c r="B1573" s="468"/>
      <c r="C1573" s="468"/>
      <c r="D1573" s="468"/>
      <c r="E1573" s="468"/>
      <c r="F1573" s="468"/>
      <c r="G1573" s="468"/>
      <c r="H1573" s="468"/>
      <c r="I1573" s="468"/>
    </row>
    <row r="1574" spans="1:9" x14ac:dyDescent="0.2">
      <c r="A1574" s="468"/>
      <c r="B1574" s="468"/>
      <c r="C1574" s="468"/>
      <c r="D1574" s="468"/>
      <c r="E1574" s="468"/>
      <c r="F1574" s="468"/>
      <c r="G1574" s="468"/>
      <c r="H1574" s="468"/>
      <c r="I1574" s="468"/>
    </row>
    <row r="1575" spans="1:9" x14ac:dyDescent="0.2">
      <c r="A1575" s="468"/>
      <c r="B1575" s="468"/>
      <c r="C1575" s="468"/>
      <c r="D1575" s="468"/>
      <c r="E1575" s="468"/>
      <c r="F1575" s="468"/>
      <c r="G1575" s="468"/>
      <c r="H1575" s="468"/>
      <c r="I1575" s="468"/>
    </row>
    <row r="1576" spans="1:9" x14ac:dyDescent="0.2">
      <c r="A1576" s="468"/>
      <c r="B1576" s="468"/>
      <c r="C1576" s="468"/>
      <c r="D1576" s="468"/>
      <c r="E1576" s="468"/>
      <c r="F1576" s="468"/>
      <c r="G1576" s="468"/>
      <c r="H1576" s="468"/>
      <c r="I1576" s="468"/>
    </row>
    <row r="1577" spans="1:9" x14ac:dyDescent="0.2">
      <c r="A1577" s="468"/>
      <c r="B1577" s="468"/>
      <c r="C1577" s="468"/>
      <c r="D1577" s="468"/>
      <c r="E1577" s="468"/>
      <c r="F1577" s="468"/>
      <c r="G1577" s="468"/>
      <c r="H1577" s="468"/>
      <c r="I1577" s="468"/>
    </row>
    <row r="1578" spans="1:9" x14ac:dyDescent="0.2">
      <c r="A1578" s="468"/>
      <c r="B1578" s="468"/>
      <c r="C1578" s="468"/>
      <c r="D1578" s="468"/>
      <c r="E1578" s="468"/>
      <c r="F1578" s="468"/>
      <c r="G1578" s="468"/>
      <c r="H1578" s="468"/>
      <c r="I1578" s="468"/>
    </row>
    <row r="1579" spans="1:9" x14ac:dyDescent="0.2">
      <c r="A1579" s="468"/>
      <c r="B1579" s="468"/>
      <c r="C1579" s="468"/>
      <c r="D1579" s="468"/>
      <c r="E1579" s="468"/>
      <c r="F1579" s="468"/>
      <c r="G1579" s="468"/>
      <c r="H1579" s="468"/>
      <c r="I1579" s="468"/>
    </row>
    <row r="1580" spans="1:9" x14ac:dyDescent="0.2">
      <c r="A1580" s="468"/>
      <c r="B1580" s="468"/>
      <c r="C1580" s="468"/>
      <c r="D1580" s="468"/>
      <c r="E1580" s="468"/>
      <c r="F1580" s="468"/>
      <c r="G1580" s="468"/>
      <c r="H1580" s="468"/>
      <c r="I1580" s="468"/>
    </row>
    <row r="1581" spans="1:9" x14ac:dyDescent="0.2">
      <c r="A1581" s="468"/>
      <c r="B1581" s="468"/>
      <c r="C1581" s="468"/>
      <c r="D1581" s="468"/>
      <c r="E1581" s="468"/>
      <c r="F1581" s="468"/>
      <c r="G1581" s="468"/>
      <c r="H1581" s="468"/>
      <c r="I1581" s="468"/>
    </row>
    <row r="1582" spans="1:9" x14ac:dyDescent="0.2">
      <c r="A1582" s="468"/>
      <c r="B1582" s="468"/>
      <c r="C1582" s="468"/>
      <c r="D1582" s="468"/>
      <c r="E1582" s="468"/>
      <c r="F1582" s="468"/>
      <c r="G1582" s="468"/>
      <c r="H1582" s="468"/>
      <c r="I1582" s="468"/>
    </row>
    <row r="1583" spans="1:9" x14ac:dyDescent="0.2">
      <c r="A1583" s="468"/>
      <c r="B1583" s="468"/>
      <c r="C1583" s="468"/>
      <c r="D1583" s="468"/>
      <c r="E1583" s="468"/>
      <c r="F1583" s="468"/>
      <c r="G1583" s="468"/>
      <c r="H1583" s="468"/>
      <c r="I1583" s="468"/>
    </row>
    <row r="1584" spans="1:9" x14ac:dyDescent="0.2">
      <c r="A1584" s="468"/>
      <c r="B1584" s="468"/>
      <c r="C1584" s="468"/>
      <c r="D1584" s="468"/>
      <c r="E1584" s="468"/>
      <c r="F1584" s="468"/>
      <c r="G1584" s="468"/>
      <c r="H1584" s="468"/>
      <c r="I1584" s="468"/>
    </row>
    <row r="1585" spans="1:9" x14ac:dyDescent="0.2">
      <c r="A1585" s="468"/>
      <c r="B1585" s="468"/>
      <c r="C1585" s="468"/>
      <c r="D1585" s="468"/>
      <c r="E1585" s="468"/>
      <c r="F1585" s="468"/>
      <c r="G1585" s="468"/>
      <c r="H1585" s="468"/>
      <c r="I1585" s="468"/>
    </row>
    <row r="1586" spans="1:9" x14ac:dyDescent="0.2">
      <c r="A1586" s="468"/>
      <c r="B1586" s="468"/>
      <c r="C1586" s="468"/>
      <c r="D1586" s="468"/>
      <c r="E1586" s="468"/>
      <c r="F1586" s="468"/>
      <c r="G1586" s="468"/>
      <c r="H1586" s="468"/>
      <c r="I1586" s="468"/>
    </row>
    <row r="1587" spans="1:9" x14ac:dyDescent="0.2">
      <c r="A1587" s="468"/>
      <c r="B1587" s="468"/>
      <c r="C1587" s="468"/>
      <c r="D1587" s="468"/>
      <c r="E1587" s="468"/>
      <c r="F1587" s="468"/>
      <c r="G1587" s="468"/>
      <c r="H1587" s="468"/>
      <c r="I1587" s="468"/>
    </row>
    <row r="1588" spans="1:9" x14ac:dyDescent="0.2">
      <c r="A1588" s="468"/>
      <c r="B1588" s="468"/>
      <c r="C1588" s="468"/>
      <c r="D1588" s="468"/>
      <c r="E1588" s="468"/>
      <c r="F1588" s="468"/>
      <c r="G1588" s="468"/>
      <c r="H1588" s="468"/>
      <c r="I1588" s="468"/>
    </row>
    <row r="1589" spans="1:9" x14ac:dyDescent="0.2">
      <c r="A1589" s="468"/>
      <c r="B1589" s="468"/>
      <c r="C1589" s="468"/>
      <c r="D1589" s="468"/>
      <c r="E1589" s="468"/>
      <c r="F1589" s="468"/>
      <c r="G1589" s="468"/>
      <c r="H1589" s="468"/>
      <c r="I1589" s="468"/>
    </row>
    <row r="1590" spans="1:9" x14ac:dyDescent="0.2">
      <c r="A1590" s="468"/>
      <c r="B1590" s="468"/>
      <c r="C1590" s="468"/>
      <c r="D1590" s="468"/>
      <c r="E1590" s="468"/>
      <c r="F1590" s="468"/>
      <c r="G1590" s="468"/>
      <c r="H1590" s="468"/>
      <c r="I1590" s="468"/>
    </row>
    <row r="1591" spans="1:9" x14ac:dyDescent="0.2">
      <c r="A1591" s="468"/>
      <c r="B1591" s="468"/>
      <c r="C1591" s="468"/>
      <c r="D1591" s="468"/>
      <c r="E1591" s="468"/>
      <c r="F1591" s="468"/>
      <c r="G1591" s="468"/>
      <c r="H1591" s="468"/>
      <c r="I1591" s="468"/>
    </row>
    <row r="1592" spans="1:9" x14ac:dyDescent="0.2">
      <c r="A1592" s="468"/>
      <c r="B1592" s="468"/>
      <c r="C1592" s="468"/>
      <c r="D1592" s="468"/>
      <c r="E1592" s="468"/>
      <c r="F1592" s="468"/>
      <c r="G1592" s="468"/>
      <c r="H1592" s="468"/>
      <c r="I1592" s="468"/>
    </row>
    <row r="1593" spans="1:9" x14ac:dyDescent="0.2">
      <c r="A1593" s="468"/>
      <c r="B1593" s="468"/>
      <c r="C1593" s="468"/>
      <c r="D1593" s="468"/>
      <c r="E1593" s="468"/>
      <c r="F1593" s="468"/>
      <c r="G1593" s="468"/>
      <c r="H1593" s="468"/>
      <c r="I1593" s="468"/>
    </row>
    <row r="1594" spans="1:9" x14ac:dyDescent="0.2">
      <c r="A1594" s="468"/>
      <c r="B1594" s="468"/>
      <c r="C1594" s="468"/>
      <c r="D1594" s="468"/>
      <c r="E1594" s="468"/>
      <c r="F1594" s="468"/>
      <c r="G1594" s="468"/>
      <c r="H1594" s="468"/>
      <c r="I1594" s="468"/>
    </row>
    <row r="1595" spans="1:9" x14ac:dyDescent="0.2">
      <c r="A1595" s="468"/>
      <c r="B1595" s="468"/>
      <c r="C1595" s="468"/>
      <c r="D1595" s="468"/>
      <c r="E1595" s="468"/>
      <c r="F1595" s="468"/>
      <c r="G1595" s="468"/>
      <c r="H1595" s="468"/>
      <c r="I1595" s="468"/>
    </row>
    <row r="1596" spans="1:9" x14ac:dyDescent="0.2">
      <c r="A1596" s="468"/>
      <c r="B1596" s="468"/>
      <c r="C1596" s="468"/>
      <c r="D1596" s="468"/>
      <c r="E1596" s="468"/>
      <c r="F1596" s="468"/>
      <c r="G1596" s="468"/>
      <c r="H1596" s="468"/>
      <c r="I1596" s="468"/>
    </row>
    <row r="1597" spans="1:9" x14ac:dyDescent="0.2">
      <c r="A1597" s="468"/>
      <c r="B1597" s="468"/>
      <c r="C1597" s="468"/>
      <c r="D1597" s="468"/>
      <c r="E1597" s="468"/>
      <c r="F1597" s="468"/>
      <c r="G1597" s="468"/>
      <c r="H1597" s="468"/>
      <c r="I1597" s="468"/>
    </row>
    <row r="1598" spans="1:9" x14ac:dyDescent="0.2">
      <c r="A1598" s="468"/>
      <c r="B1598" s="468"/>
      <c r="C1598" s="468"/>
      <c r="D1598" s="468"/>
      <c r="E1598" s="468"/>
      <c r="F1598" s="468"/>
      <c r="G1598" s="468"/>
      <c r="H1598" s="468"/>
      <c r="I1598" s="468"/>
    </row>
    <row r="1599" spans="1:9" x14ac:dyDescent="0.2">
      <c r="A1599" s="468"/>
      <c r="B1599" s="468"/>
      <c r="C1599" s="468"/>
      <c r="D1599" s="468"/>
      <c r="E1599" s="468"/>
      <c r="F1599" s="468"/>
      <c r="G1599" s="468"/>
      <c r="H1599" s="468"/>
      <c r="I1599" s="468"/>
    </row>
    <row r="1600" spans="1:9" x14ac:dyDescent="0.2">
      <c r="A1600" s="468"/>
      <c r="B1600" s="468"/>
      <c r="C1600" s="468"/>
      <c r="D1600" s="468"/>
      <c r="E1600" s="468"/>
      <c r="F1600" s="468"/>
      <c r="G1600" s="468"/>
      <c r="H1600" s="468"/>
      <c r="I1600" s="468"/>
    </row>
    <row r="1601" spans="1:9" x14ac:dyDescent="0.2">
      <c r="A1601" s="468"/>
      <c r="B1601" s="468"/>
      <c r="C1601" s="468"/>
      <c r="D1601" s="468"/>
      <c r="E1601" s="468"/>
      <c r="F1601" s="468"/>
      <c r="G1601" s="468"/>
      <c r="H1601" s="468"/>
      <c r="I1601" s="468"/>
    </row>
    <row r="1602" spans="1:9" x14ac:dyDescent="0.2">
      <c r="A1602" s="468"/>
      <c r="B1602" s="468"/>
      <c r="C1602" s="468"/>
      <c r="D1602" s="468"/>
      <c r="E1602" s="468"/>
      <c r="F1602" s="468"/>
      <c r="G1602" s="468"/>
      <c r="H1602" s="468"/>
      <c r="I1602" s="468"/>
    </row>
    <row r="1603" spans="1:9" x14ac:dyDescent="0.2">
      <c r="A1603" s="468"/>
      <c r="B1603" s="468"/>
      <c r="C1603" s="468"/>
      <c r="D1603" s="468"/>
      <c r="E1603" s="468"/>
      <c r="F1603" s="468"/>
      <c r="G1603" s="468"/>
      <c r="H1603" s="468"/>
      <c r="I1603" s="468"/>
    </row>
    <row r="1604" spans="1:9" x14ac:dyDescent="0.2">
      <c r="A1604" s="468"/>
      <c r="B1604" s="468"/>
      <c r="C1604" s="468"/>
      <c r="D1604" s="468"/>
      <c r="E1604" s="468"/>
      <c r="F1604" s="468"/>
      <c r="G1604" s="468"/>
      <c r="H1604" s="468"/>
      <c r="I1604" s="468"/>
    </row>
    <row r="1605" spans="1:9" x14ac:dyDescent="0.2">
      <c r="A1605" s="468"/>
      <c r="B1605" s="468"/>
      <c r="C1605" s="468"/>
      <c r="D1605" s="468"/>
      <c r="E1605" s="468"/>
      <c r="F1605" s="468"/>
      <c r="G1605" s="468"/>
      <c r="H1605" s="468"/>
      <c r="I1605" s="468"/>
    </row>
    <row r="1606" spans="1:9" x14ac:dyDescent="0.2">
      <c r="A1606" s="468"/>
      <c r="B1606" s="468"/>
      <c r="C1606" s="468"/>
      <c r="D1606" s="468"/>
      <c r="E1606" s="468"/>
      <c r="F1606" s="468"/>
      <c r="G1606" s="468"/>
      <c r="H1606" s="468"/>
      <c r="I1606" s="468"/>
    </row>
    <row r="1607" spans="1:9" x14ac:dyDescent="0.2">
      <c r="A1607" s="468"/>
      <c r="B1607" s="468"/>
      <c r="C1607" s="468"/>
      <c r="D1607" s="468"/>
      <c r="E1607" s="468"/>
      <c r="F1607" s="468"/>
      <c r="G1607" s="468"/>
      <c r="H1607" s="468"/>
      <c r="I1607" s="468"/>
    </row>
    <row r="1608" spans="1:9" x14ac:dyDescent="0.2">
      <c r="A1608" s="468"/>
      <c r="B1608" s="468"/>
      <c r="C1608" s="468"/>
      <c r="D1608" s="468"/>
      <c r="E1608" s="468"/>
      <c r="F1608" s="468"/>
      <c r="G1608" s="468"/>
      <c r="H1608" s="468"/>
      <c r="I1608" s="468"/>
    </row>
    <row r="1609" spans="1:9" x14ac:dyDescent="0.2">
      <c r="A1609" s="468"/>
      <c r="B1609" s="468"/>
      <c r="C1609" s="468"/>
      <c r="D1609" s="468"/>
      <c r="E1609" s="468"/>
      <c r="F1609" s="468"/>
      <c r="G1609" s="468"/>
      <c r="H1609" s="468"/>
      <c r="I1609" s="468"/>
    </row>
    <row r="1610" spans="1:9" x14ac:dyDescent="0.2">
      <c r="A1610" s="468"/>
      <c r="B1610" s="468"/>
      <c r="C1610" s="468"/>
      <c r="D1610" s="468"/>
      <c r="E1610" s="468"/>
      <c r="F1610" s="468"/>
      <c r="G1610" s="468"/>
      <c r="H1610" s="468"/>
      <c r="I1610" s="468"/>
    </row>
    <row r="1611" spans="1:9" x14ac:dyDescent="0.2">
      <c r="A1611" s="468"/>
      <c r="B1611" s="468"/>
      <c r="C1611" s="468"/>
      <c r="D1611" s="468"/>
      <c r="E1611" s="468"/>
      <c r="F1611" s="468"/>
      <c r="G1611" s="468"/>
      <c r="H1611" s="468"/>
      <c r="I1611" s="468"/>
    </row>
    <row r="1612" spans="1:9" x14ac:dyDescent="0.2">
      <c r="A1612" s="468"/>
      <c r="B1612" s="468"/>
      <c r="C1612" s="468"/>
      <c r="D1612" s="468"/>
      <c r="E1612" s="468"/>
      <c r="F1612" s="468"/>
      <c r="G1612" s="468"/>
      <c r="H1612" s="468"/>
      <c r="I1612" s="468"/>
    </row>
    <row r="1613" spans="1:9" x14ac:dyDescent="0.2">
      <c r="A1613" s="468"/>
      <c r="B1613" s="468"/>
      <c r="C1613" s="468"/>
      <c r="D1613" s="468"/>
      <c r="E1613" s="468"/>
      <c r="F1613" s="468"/>
      <c r="G1613" s="468"/>
      <c r="H1613" s="468"/>
      <c r="I1613" s="468"/>
    </row>
    <row r="1614" spans="1:9" x14ac:dyDescent="0.2">
      <c r="A1614" s="468"/>
      <c r="B1614" s="468"/>
      <c r="C1614" s="468"/>
      <c r="D1614" s="468"/>
      <c r="E1614" s="468"/>
      <c r="F1614" s="468"/>
      <c r="G1614" s="468"/>
      <c r="H1614" s="468"/>
      <c r="I1614" s="468"/>
    </row>
    <row r="1615" spans="1:9" x14ac:dyDescent="0.2">
      <c r="A1615" s="468"/>
      <c r="B1615" s="468"/>
      <c r="C1615" s="468"/>
      <c r="D1615" s="468"/>
      <c r="E1615" s="468"/>
      <c r="F1615" s="468"/>
      <c r="G1615" s="468"/>
      <c r="H1615" s="468"/>
      <c r="I1615" s="468"/>
    </row>
    <row r="1616" spans="1:9" x14ac:dyDescent="0.2">
      <c r="A1616" s="468"/>
      <c r="B1616" s="468"/>
      <c r="C1616" s="468"/>
      <c r="D1616" s="468"/>
      <c r="E1616" s="468"/>
      <c r="F1616" s="468"/>
      <c r="G1616" s="468"/>
      <c r="H1616" s="468"/>
      <c r="I1616" s="468"/>
    </row>
    <row r="1617" spans="1:9" x14ac:dyDescent="0.2">
      <c r="A1617" s="468"/>
      <c r="B1617" s="468"/>
      <c r="C1617" s="468"/>
      <c r="D1617" s="468"/>
      <c r="E1617" s="468"/>
      <c r="F1617" s="468"/>
      <c r="G1617" s="468"/>
      <c r="H1617" s="468"/>
      <c r="I1617" s="468"/>
    </row>
    <row r="1618" spans="1:9" x14ac:dyDescent="0.2">
      <c r="A1618" s="468"/>
      <c r="B1618" s="468"/>
      <c r="C1618" s="468"/>
      <c r="D1618" s="468"/>
      <c r="E1618" s="468"/>
      <c r="F1618" s="468"/>
      <c r="G1618" s="468"/>
      <c r="H1618" s="468"/>
      <c r="I1618" s="468"/>
    </row>
    <row r="1619" spans="1:9" x14ac:dyDescent="0.2">
      <c r="A1619" s="468"/>
      <c r="B1619" s="468"/>
      <c r="C1619" s="468"/>
      <c r="D1619" s="468"/>
      <c r="E1619" s="468"/>
      <c r="F1619" s="468"/>
      <c r="G1619" s="468"/>
      <c r="H1619" s="468"/>
      <c r="I1619" s="468"/>
    </row>
    <row r="1620" spans="1:9" x14ac:dyDescent="0.2">
      <c r="A1620" s="468"/>
      <c r="B1620" s="468"/>
      <c r="C1620" s="468"/>
      <c r="D1620" s="468"/>
      <c r="E1620" s="468"/>
      <c r="F1620" s="468"/>
      <c r="G1620" s="468"/>
      <c r="H1620" s="468"/>
      <c r="I1620" s="468"/>
    </row>
    <row r="1621" spans="1:9" x14ac:dyDescent="0.2">
      <c r="A1621" s="468"/>
      <c r="B1621" s="468"/>
      <c r="C1621" s="468"/>
      <c r="D1621" s="468"/>
      <c r="E1621" s="468"/>
      <c r="F1621" s="468"/>
      <c r="G1621" s="468"/>
      <c r="H1621" s="468"/>
      <c r="I1621" s="468"/>
    </row>
    <row r="1622" spans="1:9" x14ac:dyDescent="0.2">
      <c r="A1622" s="468"/>
      <c r="B1622" s="468"/>
      <c r="C1622" s="468"/>
      <c r="D1622" s="468"/>
      <c r="E1622" s="468"/>
      <c r="F1622" s="468"/>
      <c r="G1622" s="468"/>
      <c r="H1622" s="468"/>
      <c r="I1622" s="468"/>
    </row>
    <row r="1623" spans="1:9" x14ac:dyDescent="0.2">
      <c r="A1623" s="468"/>
      <c r="B1623" s="468"/>
      <c r="C1623" s="468"/>
      <c r="D1623" s="468"/>
      <c r="E1623" s="468"/>
      <c r="F1623" s="468"/>
      <c r="G1623" s="468"/>
      <c r="H1623" s="468"/>
      <c r="I1623" s="468"/>
    </row>
    <row r="1624" spans="1:9" x14ac:dyDescent="0.2">
      <c r="A1624" s="468"/>
      <c r="B1624" s="468"/>
      <c r="C1624" s="468"/>
      <c r="D1624" s="468"/>
      <c r="E1624" s="468"/>
      <c r="F1624" s="468"/>
      <c r="G1624" s="468"/>
      <c r="H1624" s="468"/>
      <c r="I1624" s="468"/>
    </row>
    <row r="1625" spans="1:9" x14ac:dyDescent="0.2">
      <c r="A1625" s="468"/>
      <c r="B1625" s="468"/>
      <c r="C1625" s="468"/>
      <c r="D1625" s="468"/>
      <c r="E1625" s="468"/>
      <c r="F1625" s="468"/>
      <c r="G1625" s="468"/>
      <c r="H1625" s="468"/>
      <c r="I1625" s="468"/>
    </row>
    <row r="1626" spans="1:9" x14ac:dyDescent="0.2">
      <c r="A1626" s="468"/>
      <c r="B1626" s="468"/>
      <c r="C1626" s="468"/>
      <c r="D1626" s="468"/>
      <c r="E1626" s="468"/>
      <c r="F1626" s="468"/>
      <c r="G1626" s="468"/>
      <c r="H1626" s="468"/>
      <c r="I1626" s="468"/>
    </row>
    <row r="1627" spans="1:9" x14ac:dyDescent="0.2">
      <c r="A1627" s="468"/>
      <c r="B1627" s="468"/>
      <c r="C1627" s="468"/>
      <c r="D1627" s="468"/>
      <c r="E1627" s="468"/>
      <c r="F1627" s="468"/>
      <c r="G1627" s="468"/>
      <c r="H1627" s="468"/>
      <c r="I1627" s="468"/>
    </row>
    <row r="1628" spans="1:9" x14ac:dyDescent="0.2">
      <c r="A1628" s="468"/>
      <c r="B1628" s="468"/>
      <c r="C1628" s="468"/>
      <c r="D1628" s="468"/>
      <c r="E1628" s="468"/>
      <c r="F1628" s="468"/>
      <c r="G1628" s="468"/>
      <c r="H1628" s="468"/>
      <c r="I1628" s="468"/>
    </row>
    <row r="1629" spans="1:9" x14ac:dyDescent="0.2">
      <c r="A1629" s="468"/>
      <c r="B1629" s="468"/>
      <c r="C1629" s="468"/>
      <c r="D1629" s="468"/>
      <c r="E1629" s="468"/>
      <c r="F1629" s="468"/>
      <c r="G1629" s="468"/>
      <c r="H1629" s="468"/>
      <c r="I1629" s="468"/>
    </row>
    <row r="1630" spans="1:9" x14ac:dyDescent="0.2">
      <c r="A1630" s="468"/>
      <c r="B1630" s="468"/>
      <c r="C1630" s="468"/>
      <c r="D1630" s="468"/>
      <c r="E1630" s="468"/>
      <c r="F1630" s="468"/>
      <c r="G1630" s="468"/>
      <c r="H1630" s="468"/>
      <c r="I1630" s="468"/>
    </row>
    <row r="1631" spans="1:9" x14ac:dyDescent="0.2">
      <c r="A1631" s="468"/>
      <c r="B1631" s="468"/>
      <c r="C1631" s="468"/>
      <c r="D1631" s="468"/>
      <c r="E1631" s="468"/>
      <c r="F1631" s="468"/>
      <c r="G1631" s="468"/>
      <c r="H1631" s="468"/>
      <c r="I1631" s="468"/>
    </row>
    <row r="1632" spans="1:9" x14ac:dyDescent="0.2">
      <c r="A1632" s="468"/>
      <c r="B1632" s="468"/>
      <c r="C1632" s="468"/>
      <c r="D1632" s="468"/>
      <c r="E1632" s="468"/>
      <c r="F1632" s="468"/>
      <c r="G1632" s="468"/>
      <c r="H1632" s="468"/>
      <c r="I1632" s="468"/>
    </row>
    <row r="1633" spans="1:9" x14ac:dyDescent="0.2">
      <c r="A1633" s="468"/>
      <c r="B1633" s="468"/>
      <c r="C1633" s="468"/>
      <c r="D1633" s="468"/>
      <c r="E1633" s="468"/>
      <c r="F1633" s="468"/>
      <c r="G1633" s="468"/>
      <c r="H1633" s="468"/>
      <c r="I1633" s="468"/>
    </row>
    <row r="1634" spans="1:9" x14ac:dyDescent="0.2">
      <c r="A1634" s="468"/>
      <c r="B1634" s="468"/>
      <c r="C1634" s="468"/>
      <c r="D1634" s="468"/>
      <c r="E1634" s="468"/>
      <c r="F1634" s="468"/>
      <c r="G1634" s="468"/>
      <c r="H1634" s="468"/>
      <c r="I1634" s="468"/>
    </row>
    <row r="1635" spans="1:9" x14ac:dyDescent="0.2">
      <c r="A1635" s="468"/>
      <c r="B1635" s="468"/>
      <c r="C1635" s="468"/>
      <c r="D1635" s="468"/>
      <c r="E1635" s="468"/>
      <c r="F1635" s="468"/>
      <c r="G1635" s="468"/>
      <c r="H1635" s="468"/>
      <c r="I1635" s="468"/>
    </row>
    <row r="1636" spans="1:9" x14ac:dyDescent="0.2">
      <c r="A1636" s="468"/>
      <c r="B1636" s="468"/>
      <c r="C1636" s="468"/>
      <c r="D1636" s="468"/>
      <c r="E1636" s="468"/>
      <c r="F1636" s="468"/>
      <c r="G1636" s="468"/>
      <c r="H1636" s="468"/>
      <c r="I1636" s="468"/>
    </row>
    <row r="1637" spans="1:9" x14ac:dyDescent="0.2">
      <c r="A1637" s="468"/>
      <c r="B1637" s="468"/>
      <c r="C1637" s="468"/>
      <c r="D1637" s="468"/>
      <c r="E1637" s="468"/>
      <c r="F1637" s="468"/>
      <c r="G1637" s="468"/>
      <c r="H1637" s="468"/>
      <c r="I1637" s="468"/>
    </row>
    <row r="1638" spans="1:9" x14ac:dyDescent="0.2">
      <c r="A1638" s="468"/>
      <c r="B1638" s="468"/>
      <c r="C1638" s="468"/>
      <c r="D1638" s="468"/>
      <c r="E1638" s="468"/>
      <c r="F1638" s="468"/>
      <c r="G1638" s="468"/>
      <c r="H1638" s="468"/>
      <c r="I1638" s="468"/>
    </row>
    <row r="1639" spans="1:9" x14ac:dyDescent="0.2">
      <c r="A1639" s="468"/>
      <c r="B1639" s="468"/>
      <c r="C1639" s="468"/>
      <c r="D1639" s="468"/>
      <c r="E1639" s="468"/>
      <c r="F1639" s="468"/>
      <c r="G1639" s="468"/>
      <c r="H1639" s="468"/>
      <c r="I1639" s="468"/>
    </row>
    <row r="1640" spans="1:9" x14ac:dyDescent="0.2">
      <c r="A1640" s="468"/>
      <c r="B1640" s="468"/>
      <c r="C1640" s="468"/>
      <c r="D1640" s="468"/>
      <c r="E1640" s="468"/>
      <c r="F1640" s="468"/>
      <c r="G1640" s="468"/>
      <c r="H1640" s="468"/>
      <c r="I1640" s="468"/>
    </row>
    <row r="1641" spans="1:9" x14ac:dyDescent="0.2">
      <c r="A1641" s="468"/>
      <c r="B1641" s="468"/>
      <c r="C1641" s="468"/>
      <c r="D1641" s="468"/>
      <c r="E1641" s="468"/>
      <c r="F1641" s="468"/>
      <c r="G1641" s="468"/>
      <c r="H1641" s="468"/>
      <c r="I1641" s="468"/>
    </row>
    <row r="1642" spans="1:9" x14ac:dyDescent="0.2">
      <c r="A1642" s="468"/>
      <c r="B1642" s="468"/>
      <c r="C1642" s="468"/>
      <c r="D1642" s="468"/>
      <c r="E1642" s="468"/>
      <c r="F1642" s="468"/>
      <c r="G1642" s="468"/>
      <c r="H1642" s="468"/>
      <c r="I1642" s="468"/>
    </row>
    <row r="1643" spans="1:9" x14ac:dyDescent="0.2">
      <c r="A1643" s="468"/>
      <c r="B1643" s="468"/>
      <c r="C1643" s="468"/>
      <c r="D1643" s="468"/>
      <c r="E1643" s="468"/>
      <c r="F1643" s="468"/>
      <c r="G1643" s="468"/>
      <c r="H1643" s="468"/>
      <c r="I1643" s="468"/>
    </row>
    <row r="1644" spans="1:9" x14ac:dyDescent="0.2">
      <c r="A1644" s="468"/>
      <c r="B1644" s="468"/>
      <c r="C1644" s="468"/>
      <c r="D1644" s="468"/>
      <c r="E1644" s="468"/>
      <c r="F1644" s="468"/>
      <c r="G1644" s="468"/>
      <c r="H1644" s="468"/>
      <c r="I1644" s="468"/>
    </row>
    <row r="1645" spans="1:9" x14ac:dyDescent="0.2">
      <c r="A1645" s="468"/>
      <c r="B1645" s="468"/>
      <c r="C1645" s="468"/>
      <c r="D1645" s="468"/>
      <c r="E1645" s="468"/>
      <c r="F1645" s="468"/>
      <c r="G1645" s="468"/>
      <c r="H1645" s="468"/>
      <c r="I1645" s="468"/>
    </row>
    <row r="1646" spans="1:9" x14ac:dyDescent="0.2">
      <c r="A1646" s="468"/>
      <c r="B1646" s="468"/>
      <c r="C1646" s="468"/>
      <c r="D1646" s="468"/>
      <c r="E1646" s="468"/>
      <c r="F1646" s="468"/>
      <c r="G1646" s="468"/>
      <c r="H1646" s="468"/>
      <c r="I1646" s="468"/>
    </row>
    <row r="1647" spans="1:9" x14ac:dyDescent="0.2">
      <c r="A1647" s="468"/>
      <c r="B1647" s="468"/>
      <c r="C1647" s="468"/>
      <c r="D1647" s="468"/>
      <c r="E1647" s="468"/>
      <c r="F1647" s="468"/>
      <c r="G1647" s="468"/>
      <c r="H1647" s="468"/>
      <c r="I1647" s="468"/>
    </row>
    <row r="1648" spans="1:9" x14ac:dyDescent="0.2">
      <c r="A1648" s="468"/>
      <c r="B1648" s="468"/>
      <c r="C1648" s="468"/>
      <c r="D1648" s="468"/>
      <c r="E1648" s="468"/>
      <c r="F1648" s="468"/>
      <c r="G1648" s="468"/>
      <c r="H1648" s="468"/>
      <c r="I1648" s="468"/>
    </row>
    <row r="1649" spans="1:9" x14ac:dyDescent="0.2">
      <c r="A1649" s="468"/>
      <c r="B1649" s="468"/>
      <c r="C1649" s="468"/>
      <c r="D1649" s="468"/>
      <c r="E1649" s="468"/>
      <c r="F1649" s="468"/>
      <c r="G1649" s="468"/>
      <c r="H1649" s="468"/>
      <c r="I1649" s="468"/>
    </row>
    <row r="1650" spans="1:9" x14ac:dyDescent="0.2">
      <c r="A1650" s="468"/>
      <c r="B1650" s="468"/>
      <c r="C1650" s="468"/>
      <c r="D1650" s="468"/>
      <c r="E1650" s="468"/>
      <c r="F1650" s="468"/>
      <c r="G1650" s="468"/>
      <c r="H1650" s="468"/>
      <c r="I1650" s="468"/>
    </row>
    <row r="1651" spans="1:9" x14ac:dyDescent="0.2">
      <c r="A1651" s="468"/>
      <c r="B1651" s="468"/>
      <c r="C1651" s="468"/>
      <c r="D1651" s="468"/>
      <c r="E1651" s="468"/>
      <c r="F1651" s="468"/>
      <c r="G1651" s="468"/>
      <c r="H1651" s="468"/>
      <c r="I1651" s="468"/>
    </row>
    <row r="1652" spans="1:9" x14ac:dyDescent="0.2">
      <c r="A1652" s="468"/>
      <c r="B1652" s="468"/>
      <c r="C1652" s="468"/>
      <c r="D1652" s="468"/>
      <c r="E1652" s="468"/>
      <c r="F1652" s="468"/>
      <c r="G1652" s="468"/>
      <c r="H1652" s="468"/>
      <c r="I1652" s="468"/>
    </row>
    <row r="1653" spans="1:9" x14ac:dyDescent="0.2">
      <c r="A1653" s="468"/>
      <c r="B1653" s="468"/>
      <c r="C1653" s="468"/>
      <c r="D1653" s="468"/>
      <c r="E1653" s="468"/>
      <c r="F1653" s="468"/>
      <c r="G1653" s="468"/>
      <c r="H1653" s="468"/>
      <c r="I1653" s="468"/>
    </row>
    <row r="1654" spans="1:9" x14ac:dyDescent="0.2">
      <c r="A1654" s="468"/>
      <c r="B1654" s="468"/>
      <c r="C1654" s="468"/>
      <c r="D1654" s="468"/>
      <c r="E1654" s="468"/>
      <c r="F1654" s="468"/>
      <c r="G1654" s="468"/>
      <c r="H1654" s="468"/>
      <c r="I1654" s="468"/>
    </row>
    <row r="1655" spans="1:9" x14ac:dyDescent="0.2">
      <c r="A1655" s="468"/>
      <c r="B1655" s="468"/>
      <c r="C1655" s="468"/>
      <c r="D1655" s="468"/>
      <c r="E1655" s="468"/>
      <c r="F1655" s="468"/>
      <c r="G1655" s="468"/>
      <c r="H1655" s="468"/>
      <c r="I1655" s="468"/>
    </row>
    <row r="1656" spans="1:9" x14ac:dyDescent="0.2">
      <c r="A1656" s="468"/>
      <c r="B1656" s="468"/>
      <c r="C1656" s="468"/>
      <c r="D1656" s="468"/>
      <c r="E1656" s="468"/>
      <c r="F1656" s="468"/>
      <c r="G1656" s="468"/>
      <c r="H1656" s="468"/>
      <c r="I1656" s="468"/>
    </row>
    <row r="1657" spans="1:9" x14ac:dyDescent="0.2">
      <c r="A1657" s="468"/>
      <c r="B1657" s="468"/>
      <c r="C1657" s="468"/>
      <c r="D1657" s="468"/>
      <c r="E1657" s="468"/>
      <c r="F1657" s="468"/>
      <c r="G1657" s="468"/>
      <c r="H1657" s="468"/>
      <c r="I1657" s="468"/>
    </row>
    <row r="1658" spans="1:9" x14ac:dyDescent="0.2">
      <c r="A1658" s="468"/>
      <c r="B1658" s="468"/>
      <c r="C1658" s="468"/>
      <c r="D1658" s="468"/>
      <c r="E1658" s="468"/>
      <c r="F1658" s="468"/>
      <c r="G1658" s="468"/>
      <c r="H1658" s="468"/>
      <c r="I1658" s="468"/>
    </row>
    <row r="1659" spans="1:9" x14ac:dyDescent="0.2">
      <c r="A1659" s="468"/>
      <c r="B1659" s="468"/>
      <c r="C1659" s="468"/>
      <c r="D1659" s="468"/>
      <c r="E1659" s="468"/>
      <c r="F1659" s="468"/>
      <c r="G1659" s="468"/>
      <c r="H1659" s="468"/>
      <c r="I1659" s="468"/>
    </row>
    <row r="1660" spans="1:9" x14ac:dyDescent="0.2">
      <c r="A1660" s="468"/>
      <c r="B1660" s="468"/>
      <c r="C1660" s="468"/>
      <c r="D1660" s="468"/>
      <c r="E1660" s="468"/>
      <c r="F1660" s="468"/>
      <c r="G1660" s="468"/>
      <c r="H1660" s="468"/>
      <c r="I1660" s="468"/>
    </row>
    <row r="1661" spans="1:9" x14ac:dyDescent="0.2">
      <c r="A1661" s="468"/>
      <c r="B1661" s="468"/>
      <c r="C1661" s="468"/>
      <c r="D1661" s="468"/>
      <c r="E1661" s="468"/>
      <c r="F1661" s="468"/>
      <c r="G1661" s="468"/>
      <c r="H1661" s="468"/>
      <c r="I1661" s="468"/>
    </row>
    <row r="1662" spans="1:9" x14ac:dyDescent="0.2">
      <c r="A1662" s="468"/>
      <c r="B1662" s="468"/>
      <c r="C1662" s="468"/>
      <c r="D1662" s="468"/>
      <c r="E1662" s="468"/>
      <c r="F1662" s="468"/>
      <c r="G1662" s="468"/>
      <c r="H1662" s="468"/>
      <c r="I1662" s="468"/>
    </row>
    <row r="1663" spans="1:9" x14ac:dyDescent="0.2">
      <c r="A1663" s="468"/>
      <c r="B1663" s="468"/>
      <c r="C1663" s="468"/>
      <c r="D1663" s="468"/>
      <c r="E1663" s="468"/>
      <c r="F1663" s="468"/>
      <c r="G1663" s="468"/>
      <c r="H1663" s="468"/>
      <c r="I1663" s="468"/>
    </row>
    <row r="1664" spans="1:9" x14ac:dyDescent="0.2">
      <c r="A1664" s="468"/>
      <c r="B1664" s="468"/>
      <c r="C1664" s="468"/>
      <c r="D1664" s="468"/>
      <c r="E1664" s="468"/>
      <c r="F1664" s="468"/>
      <c r="G1664" s="468"/>
      <c r="H1664" s="468"/>
      <c r="I1664" s="468"/>
    </row>
    <row r="1665" spans="1:9" x14ac:dyDescent="0.2">
      <c r="A1665" s="468"/>
      <c r="B1665" s="468"/>
      <c r="C1665" s="468"/>
      <c r="D1665" s="468"/>
      <c r="E1665" s="468"/>
      <c r="F1665" s="468"/>
      <c r="G1665" s="468"/>
      <c r="H1665" s="468"/>
      <c r="I1665" s="468"/>
    </row>
    <row r="1666" spans="1:9" x14ac:dyDescent="0.2">
      <c r="A1666" s="468"/>
      <c r="B1666" s="468"/>
      <c r="C1666" s="468"/>
      <c r="D1666" s="468"/>
      <c r="E1666" s="468"/>
      <c r="F1666" s="468"/>
      <c r="G1666" s="468"/>
      <c r="H1666" s="468"/>
      <c r="I1666" s="468"/>
    </row>
    <row r="1667" spans="1:9" x14ac:dyDescent="0.2">
      <c r="A1667" s="468"/>
      <c r="B1667" s="468"/>
      <c r="C1667" s="468"/>
      <c r="D1667" s="468"/>
      <c r="E1667" s="468"/>
      <c r="F1667" s="468"/>
      <c r="G1667" s="468"/>
      <c r="H1667" s="468"/>
      <c r="I1667" s="468"/>
    </row>
    <row r="1668" spans="1:9" x14ac:dyDescent="0.2">
      <c r="A1668" s="468"/>
      <c r="B1668" s="468"/>
      <c r="C1668" s="468"/>
      <c r="D1668" s="468"/>
      <c r="E1668" s="468"/>
      <c r="F1668" s="468"/>
      <c r="G1668" s="468"/>
      <c r="H1668" s="468"/>
      <c r="I1668" s="468"/>
    </row>
    <row r="1669" spans="1:9" x14ac:dyDescent="0.2">
      <c r="A1669" s="468"/>
      <c r="B1669" s="468"/>
      <c r="C1669" s="468"/>
      <c r="D1669" s="468"/>
      <c r="E1669" s="468"/>
      <c r="F1669" s="468"/>
      <c r="G1669" s="468"/>
      <c r="H1669" s="468"/>
      <c r="I1669" s="468"/>
    </row>
    <row r="1670" spans="1:9" x14ac:dyDescent="0.2">
      <c r="A1670" s="468"/>
      <c r="B1670" s="468"/>
      <c r="C1670" s="468"/>
      <c r="D1670" s="468"/>
      <c r="E1670" s="468"/>
      <c r="F1670" s="468"/>
      <c r="G1670" s="468"/>
      <c r="H1670" s="468"/>
      <c r="I1670" s="468"/>
    </row>
    <row r="1671" spans="1:9" x14ac:dyDescent="0.2">
      <c r="A1671" s="468"/>
      <c r="B1671" s="468"/>
      <c r="C1671" s="468"/>
      <c r="D1671" s="468"/>
      <c r="E1671" s="468"/>
      <c r="F1671" s="468"/>
      <c r="G1671" s="468"/>
      <c r="H1671" s="468"/>
      <c r="I1671" s="468"/>
    </row>
    <row r="1672" spans="1:9" x14ac:dyDescent="0.2">
      <c r="A1672" s="468"/>
      <c r="B1672" s="468"/>
      <c r="C1672" s="468"/>
      <c r="D1672" s="468"/>
      <c r="E1672" s="468"/>
      <c r="F1672" s="468"/>
      <c r="G1672" s="468"/>
      <c r="H1672" s="468"/>
      <c r="I1672" s="468"/>
    </row>
    <row r="1673" spans="1:9" x14ac:dyDescent="0.2">
      <c r="A1673" s="468"/>
      <c r="B1673" s="468"/>
      <c r="C1673" s="468"/>
      <c r="D1673" s="468"/>
      <c r="E1673" s="468"/>
      <c r="F1673" s="468"/>
      <c r="G1673" s="468"/>
      <c r="H1673" s="468"/>
      <c r="I1673" s="468"/>
    </row>
    <row r="1674" spans="1:9" x14ac:dyDescent="0.2">
      <c r="A1674" s="468"/>
      <c r="B1674" s="468"/>
      <c r="C1674" s="468"/>
      <c r="D1674" s="468"/>
      <c r="E1674" s="468"/>
      <c r="F1674" s="468"/>
      <c r="G1674" s="468"/>
      <c r="H1674" s="468"/>
      <c r="I1674" s="468"/>
    </row>
    <row r="1675" spans="1:9" x14ac:dyDescent="0.2">
      <c r="A1675" s="468"/>
      <c r="B1675" s="468"/>
      <c r="C1675" s="468"/>
      <c r="D1675" s="468"/>
      <c r="E1675" s="468"/>
      <c r="F1675" s="468"/>
      <c r="G1675" s="468"/>
      <c r="H1675" s="468"/>
      <c r="I1675" s="468"/>
    </row>
    <row r="1676" spans="1:9" x14ac:dyDescent="0.2">
      <c r="A1676" s="468"/>
      <c r="B1676" s="468"/>
      <c r="C1676" s="468"/>
      <c r="D1676" s="468"/>
      <c r="E1676" s="468"/>
      <c r="F1676" s="468"/>
      <c r="G1676" s="468"/>
      <c r="H1676" s="468"/>
      <c r="I1676" s="468"/>
    </row>
    <row r="1677" spans="1:9" x14ac:dyDescent="0.2">
      <c r="A1677" s="468"/>
      <c r="B1677" s="468"/>
      <c r="C1677" s="468"/>
      <c r="D1677" s="468"/>
      <c r="E1677" s="468"/>
      <c r="F1677" s="468"/>
      <c r="G1677" s="468"/>
      <c r="H1677" s="468"/>
      <c r="I1677" s="468"/>
    </row>
    <row r="1678" spans="1:9" x14ac:dyDescent="0.2">
      <c r="A1678" s="468"/>
      <c r="B1678" s="468"/>
      <c r="C1678" s="468"/>
      <c r="D1678" s="468"/>
      <c r="E1678" s="468"/>
      <c r="F1678" s="468"/>
      <c r="G1678" s="468"/>
      <c r="H1678" s="468"/>
      <c r="I1678" s="468"/>
    </row>
    <row r="1679" spans="1:9" x14ac:dyDescent="0.2">
      <c r="A1679" s="468"/>
      <c r="B1679" s="468"/>
      <c r="C1679" s="468"/>
      <c r="D1679" s="468"/>
      <c r="E1679" s="468"/>
      <c r="F1679" s="468"/>
      <c r="G1679" s="468"/>
      <c r="H1679" s="468"/>
      <c r="I1679" s="468"/>
    </row>
    <row r="1680" spans="1:9" x14ac:dyDescent="0.2">
      <c r="A1680" s="468"/>
      <c r="B1680" s="468"/>
      <c r="C1680" s="468"/>
      <c r="D1680" s="468"/>
      <c r="E1680" s="468"/>
      <c r="F1680" s="468"/>
      <c r="G1680" s="468"/>
      <c r="H1680" s="468"/>
      <c r="I1680" s="468"/>
    </row>
    <row r="1681" spans="1:9" x14ac:dyDescent="0.2">
      <c r="A1681" s="468"/>
      <c r="B1681" s="468"/>
      <c r="C1681" s="468"/>
      <c r="D1681" s="468"/>
      <c r="E1681" s="468"/>
      <c r="F1681" s="468"/>
      <c r="G1681" s="468"/>
      <c r="H1681" s="468"/>
      <c r="I1681" s="468"/>
    </row>
    <row r="1682" spans="1:9" x14ac:dyDescent="0.2">
      <c r="A1682" s="468"/>
      <c r="B1682" s="468"/>
      <c r="C1682" s="468"/>
      <c r="D1682" s="468"/>
      <c r="E1682" s="468"/>
      <c r="F1682" s="468"/>
      <c r="G1682" s="468"/>
      <c r="H1682" s="468"/>
      <c r="I1682" s="468"/>
    </row>
    <row r="1683" spans="1:9" x14ac:dyDescent="0.2">
      <c r="A1683" s="468"/>
      <c r="B1683" s="468"/>
      <c r="C1683" s="468"/>
      <c r="D1683" s="468"/>
      <c r="E1683" s="468"/>
      <c r="F1683" s="468"/>
      <c r="G1683" s="468"/>
      <c r="H1683" s="468"/>
      <c r="I1683" s="468"/>
    </row>
    <row r="1684" spans="1:9" x14ac:dyDescent="0.2">
      <c r="A1684" s="468"/>
      <c r="B1684" s="468"/>
      <c r="C1684" s="468"/>
      <c r="D1684" s="468"/>
      <c r="E1684" s="468"/>
      <c r="F1684" s="468"/>
      <c r="G1684" s="468"/>
      <c r="H1684" s="468"/>
      <c r="I1684" s="468"/>
    </row>
    <row r="1685" spans="1:9" x14ac:dyDescent="0.2">
      <c r="A1685" s="468"/>
      <c r="B1685" s="468"/>
      <c r="C1685" s="468"/>
      <c r="D1685" s="468"/>
      <c r="E1685" s="468"/>
      <c r="F1685" s="468"/>
      <c r="G1685" s="468"/>
      <c r="H1685" s="468"/>
      <c r="I1685" s="468"/>
    </row>
    <row r="1686" spans="1:9" x14ac:dyDescent="0.2">
      <c r="A1686" s="468"/>
      <c r="B1686" s="468"/>
      <c r="C1686" s="468"/>
      <c r="D1686" s="468"/>
      <c r="E1686" s="468"/>
      <c r="F1686" s="468"/>
      <c r="G1686" s="468"/>
      <c r="H1686" s="468"/>
      <c r="I1686" s="468"/>
    </row>
    <row r="1687" spans="1:9" x14ac:dyDescent="0.2">
      <c r="A1687" s="468"/>
      <c r="B1687" s="468"/>
      <c r="C1687" s="468"/>
      <c r="D1687" s="468"/>
      <c r="E1687" s="468"/>
      <c r="F1687" s="468"/>
      <c r="G1687" s="468"/>
      <c r="H1687" s="468"/>
      <c r="I1687" s="468"/>
    </row>
    <row r="1688" spans="1:9" x14ac:dyDescent="0.2">
      <c r="A1688" s="468"/>
      <c r="B1688" s="468"/>
      <c r="C1688" s="468"/>
      <c r="D1688" s="468"/>
      <c r="E1688" s="468"/>
      <c r="F1688" s="468"/>
      <c r="G1688" s="468"/>
      <c r="H1688" s="468"/>
      <c r="I1688" s="468"/>
    </row>
    <row r="1689" spans="1:9" x14ac:dyDescent="0.2">
      <c r="A1689" s="468"/>
      <c r="B1689" s="468"/>
      <c r="C1689" s="468"/>
      <c r="D1689" s="468"/>
      <c r="E1689" s="468"/>
      <c r="F1689" s="468"/>
      <c r="G1689" s="468"/>
      <c r="H1689" s="468"/>
      <c r="I1689" s="468"/>
    </row>
    <row r="1690" spans="1:9" x14ac:dyDescent="0.2">
      <c r="A1690" s="468"/>
      <c r="B1690" s="468"/>
      <c r="C1690" s="468"/>
      <c r="D1690" s="468"/>
      <c r="E1690" s="468"/>
      <c r="F1690" s="468"/>
      <c r="G1690" s="468"/>
      <c r="H1690" s="468"/>
      <c r="I1690" s="468"/>
    </row>
    <row r="1691" spans="1:9" x14ac:dyDescent="0.2">
      <c r="A1691" s="468"/>
      <c r="B1691" s="468"/>
      <c r="C1691" s="468"/>
      <c r="D1691" s="468"/>
      <c r="E1691" s="468"/>
      <c r="F1691" s="468"/>
      <c r="G1691" s="468"/>
      <c r="H1691" s="468"/>
      <c r="I1691" s="468"/>
    </row>
    <row r="1692" spans="1:9" x14ac:dyDescent="0.2">
      <c r="A1692" s="468"/>
      <c r="B1692" s="468"/>
      <c r="C1692" s="468"/>
      <c r="D1692" s="468"/>
      <c r="E1692" s="468"/>
      <c r="F1692" s="468"/>
      <c r="G1692" s="468"/>
      <c r="H1692" s="468"/>
      <c r="I1692" s="468"/>
    </row>
    <row r="1693" spans="1:9" x14ac:dyDescent="0.2">
      <c r="A1693" s="468"/>
      <c r="B1693" s="468"/>
      <c r="C1693" s="468"/>
      <c r="D1693" s="468"/>
      <c r="E1693" s="468"/>
      <c r="F1693" s="468"/>
      <c r="G1693" s="468"/>
      <c r="H1693" s="468"/>
      <c r="I1693" s="468"/>
    </row>
    <row r="1694" spans="1:9" x14ac:dyDescent="0.2">
      <c r="A1694" s="468"/>
      <c r="B1694" s="468"/>
      <c r="C1694" s="468"/>
      <c r="D1694" s="468"/>
      <c r="E1694" s="468"/>
      <c r="F1694" s="468"/>
      <c r="G1694" s="468"/>
      <c r="H1694" s="468"/>
      <c r="I1694" s="468"/>
    </row>
    <row r="1695" spans="1:9" x14ac:dyDescent="0.2">
      <c r="A1695" s="468"/>
      <c r="B1695" s="468"/>
      <c r="C1695" s="468"/>
      <c r="D1695" s="468"/>
      <c r="E1695" s="468"/>
      <c r="F1695" s="468"/>
      <c r="G1695" s="468"/>
      <c r="H1695" s="468"/>
      <c r="I1695" s="468"/>
    </row>
    <row r="1696" spans="1:9" x14ac:dyDescent="0.2">
      <c r="A1696" s="468"/>
      <c r="B1696" s="468"/>
      <c r="C1696" s="468"/>
      <c r="D1696" s="468"/>
      <c r="E1696" s="468"/>
      <c r="F1696" s="468"/>
      <c r="G1696" s="468"/>
      <c r="H1696" s="468"/>
      <c r="I1696" s="468"/>
    </row>
    <row r="1697" spans="1:9" x14ac:dyDescent="0.2">
      <c r="A1697" s="468"/>
      <c r="B1697" s="468"/>
      <c r="C1697" s="468"/>
      <c r="D1697" s="468"/>
      <c r="E1697" s="468"/>
      <c r="F1697" s="468"/>
      <c r="G1697" s="468"/>
      <c r="H1697" s="468"/>
      <c r="I1697" s="468"/>
    </row>
    <row r="1698" spans="1:9" x14ac:dyDescent="0.2">
      <c r="A1698" s="468"/>
      <c r="B1698" s="468"/>
      <c r="C1698" s="468"/>
      <c r="D1698" s="468"/>
      <c r="E1698" s="468"/>
      <c r="F1698" s="468"/>
      <c r="G1698" s="468"/>
      <c r="H1698" s="468"/>
      <c r="I1698" s="468"/>
    </row>
    <row r="1699" spans="1:9" x14ac:dyDescent="0.2">
      <c r="A1699" s="468"/>
      <c r="B1699" s="468"/>
      <c r="C1699" s="468"/>
      <c r="D1699" s="468"/>
      <c r="E1699" s="468"/>
      <c r="F1699" s="468"/>
      <c r="G1699" s="468"/>
      <c r="H1699" s="468"/>
      <c r="I1699" s="468"/>
    </row>
    <row r="1700" spans="1:9" x14ac:dyDescent="0.2">
      <c r="A1700" s="468"/>
      <c r="B1700" s="468"/>
      <c r="C1700" s="468"/>
      <c r="D1700" s="468"/>
      <c r="E1700" s="468"/>
      <c r="F1700" s="468"/>
      <c r="G1700" s="468"/>
      <c r="H1700" s="468"/>
      <c r="I1700" s="468"/>
    </row>
    <row r="1701" spans="1:9" x14ac:dyDescent="0.2">
      <c r="A1701" s="468"/>
      <c r="B1701" s="468"/>
      <c r="C1701" s="468"/>
      <c r="D1701" s="468"/>
      <c r="E1701" s="468"/>
      <c r="F1701" s="468"/>
      <c r="G1701" s="468"/>
      <c r="H1701" s="468"/>
      <c r="I1701" s="468"/>
    </row>
    <row r="1702" spans="1:9" x14ac:dyDescent="0.2">
      <c r="A1702" s="468"/>
      <c r="B1702" s="468"/>
      <c r="C1702" s="468"/>
      <c r="D1702" s="468"/>
      <c r="E1702" s="468"/>
      <c r="F1702" s="468"/>
      <c r="G1702" s="468"/>
      <c r="H1702" s="468"/>
      <c r="I1702" s="468"/>
    </row>
    <row r="1703" spans="1:9" x14ac:dyDescent="0.2">
      <c r="A1703" s="468"/>
      <c r="B1703" s="468"/>
      <c r="C1703" s="468"/>
      <c r="D1703" s="468"/>
      <c r="E1703" s="468"/>
      <c r="F1703" s="468"/>
      <c r="G1703" s="468"/>
      <c r="H1703" s="468"/>
      <c r="I1703" s="468"/>
    </row>
    <row r="1704" spans="1:9" x14ac:dyDescent="0.2">
      <c r="A1704" s="468"/>
      <c r="B1704" s="468"/>
      <c r="C1704" s="468"/>
      <c r="D1704" s="468"/>
      <c r="E1704" s="468"/>
      <c r="F1704" s="468"/>
      <c r="G1704" s="468"/>
      <c r="H1704" s="468"/>
      <c r="I1704" s="468"/>
    </row>
    <row r="1705" spans="1:9" x14ac:dyDescent="0.2">
      <c r="A1705" s="468"/>
      <c r="B1705" s="468"/>
      <c r="C1705" s="468"/>
      <c r="D1705" s="468"/>
      <c r="E1705" s="468"/>
      <c r="F1705" s="468"/>
      <c r="G1705" s="468"/>
      <c r="H1705" s="468"/>
      <c r="I1705" s="468"/>
    </row>
    <row r="1706" spans="1:9" x14ac:dyDescent="0.2">
      <c r="A1706" s="468"/>
      <c r="B1706" s="468"/>
      <c r="C1706" s="468"/>
      <c r="D1706" s="468"/>
      <c r="E1706" s="468"/>
      <c r="F1706" s="468"/>
      <c r="G1706" s="468"/>
      <c r="H1706" s="468"/>
      <c r="I1706" s="468"/>
    </row>
    <row r="1707" spans="1:9" x14ac:dyDescent="0.2">
      <c r="A1707" s="468"/>
      <c r="B1707" s="468"/>
      <c r="C1707" s="468"/>
      <c r="D1707" s="468"/>
      <c r="E1707" s="468"/>
      <c r="F1707" s="468"/>
      <c r="G1707" s="468"/>
      <c r="H1707" s="468"/>
      <c r="I1707" s="468"/>
    </row>
    <row r="1708" spans="1:9" x14ac:dyDescent="0.2">
      <c r="A1708" s="468"/>
      <c r="B1708" s="468"/>
      <c r="C1708" s="468"/>
      <c r="D1708" s="468"/>
      <c r="E1708" s="468"/>
      <c r="F1708" s="468"/>
      <c r="G1708" s="468"/>
      <c r="H1708" s="468"/>
      <c r="I1708" s="468"/>
    </row>
    <row r="1709" spans="1:9" x14ac:dyDescent="0.2">
      <c r="A1709" s="468"/>
      <c r="B1709" s="468"/>
      <c r="C1709" s="468"/>
      <c r="D1709" s="468"/>
      <c r="E1709" s="468"/>
      <c r="F1709" s="468"/>
      <c r="G1709" s="468"/>
      <c r="H1709" s="468"/>
      <c r="I1709" s="468"/>
    </row>
    <row r="1710" spans="1:9" x14ac:dyDescent="0.2">
      <c r="A1710" s="468"/>
      <c r="B1710" s="468"/>
      <c r="C1710" s="468"/>
      <c r="D1710" s="468"/>
      <c r="E1710" s="468"/>
      <c r="F1710" s="468"/>
      <c r="G1710" s="468"/>
      <c r="H1710" s="468"/>
      <c r="I1710" s="468"/>
    </row>
    <row r="1711" spans="1:9" x14ac:dyDescent="0.2">
      <c r="A1711" s="468"/>
      <c r="B1711" s="468"/>
      <c r="C1711" s="468"/>
      <c r="D1711" s="468"/>
      <c r="E1711" s="468"/>
      <c r="F1711" s="468"/>
      <c r="G1711" s="468"/>
      <c r="H1711" s="468"/>
      <c r="I1711" s="468"/>
    </row>
    <row r="1712" spans="1:9" x14ac:dyDescent="0.2">
      <c r="A1712" s="468"/>
      <c r="B1712" s="468"/>
      <c r="C1712" s="468"/>
      <c r="D1712" s="468"/>
      <c r="E1712" s="468"/>
      <c r="F1712" s="468"/>
      <c r="G1712" s="468"/>
      <c r="H1712" s="468"/>
      <c r="I1712" s="468"/>
    </row>
    <row r="1713" spans="1:9" x14ac:dyDescent="0.2">
      <c r="A1713" s="468"/>
      <c r="B1713" s="468"/>
      <c r="C1713" s="468"/>
      <c r="D1713" s="468"/>
      <c r="E1713" s="468"/>
      <c r="F1713" s="468"/>
      <c r="G1713" s="468"/>
      <c r="H1713" s="468"/>
      <c r="I1713" s="468"/>
    </row>
    <row r="1714" spans="1:9" x14ac:dyDescent="0.2">
      <c r="A1714" s="468"/>
      <c r="B1714" s="468"/>
      <c r="C1714" s="468"/>
      <c r="D1714" s="468"/>
      <c r="E1714" s="468"/>
      <c r="F1714" s="468"/>
      <c r="G1714" s="468"/>
      <c r="H1714" s="468"/>
      <c r="I1714" s="468"/>
    </row>
    <row r="1715" spans="1:9" x14ac:dyDescent="0.2">
      <c r="A1715" s="468"/>
      <c r="B1715" s="468"/>
      <c r="C1715" s="468"/>
      <c r="D1715" s="468"/>
      <c r="E1715" s="468"/>
      <c r="F1715" s="468"/>
      <c r="G1715" s="468"/>
      <c r="H1715" s="468"/>
      <c r="I1715" s="468"/>
    </row>
    <row r="1716" spans="1:9" x14ac:dyDescent="0.2">
      <c r="A1716" s="468"/>
      <c r="B1716" s="468"/>
      <c r="C1716" s="468"/>
      <c r="D1716" s="468"/>
      <c r="E1716" s="468"/>
      <c r="F1716" s="468"/>
      <c r="G1716" s="468"/>
      <c r="H1716" s="468"/>
      <c r="I1716" s="468"/>
    </row>
    <row r="1717" spans="1:9" x14ac:dyDescent="0.2">
      <c r="A1717" s="468"/>
      <c r="B1717" s="468"/>
      <c r="C1717" s="468"/>
      <c r="D1717" s="468"/>
      <c r="E1717" s="468"/>
      <c r="F1717" s="468"/>
      <c r="G1717" s="468"/>
      <c r="H1717" s="468"/>
      <c r="I1717" s="468"/>
    </row>
    <row r="1718" spans="1:9" x14ac:dyDescent="0.2">
      <c r="A1718" s="468"/>
      <c r="B1718" s="468"/>
      <c r="C1718" s="468"/>
      <c r="D1718" s="468"/>
      <c r="E1718" s="468"/>
      <c r="F1718" s="468"/>
      <c r="G1718" s="468"/>
      <c r="H1718" s="468"/>
      <c r="I1718" s="468"/>
    </row>
    <row r="1719" spans="1:9" x14ac:dyDescent="0.2">
      <c r="A1719" s="468"/>
      <c r="B1719" s="468"/>
      <c r="C1719" s="468"/>
      <c r="D1719" s="468"/>
      <c r="E1719" s="468"/>
      <c r="F1719" s="468"/>
      <c r="G1719" s="468"/>
      <c r="H1719" s="468"/>
      <c r="I1719" s="468"/>
    </row>
    <row r="1720" spans="1:9" x14ac:dyDescent="0.2">
      <c r="A1720" s="468"/>
      <c r="B1720" s="468"/>
      <c r="C1720" s="468"/>
      <c r="D1720" s="468"/>
      <c r="E1720" s="468"/>
      <c r="F1720" s="468"/>
      <c r="G1720" s="468"/>
      <c r="H1720" s="468"/>
      <c r="I1720" s="468"/>
    </row>
    <row r="1721" spans="1:9" x14ac:dyDescent="0.2">
      <c r="A1721" s="468"/>
      <c r="B1721" s="468"/>
      <c r="C1721" s="468"/>
      <c r="D1721" s="468"/>
      <c r="E1721" s="468"/>
      <c r="F1721" s="468"/>
      <c r="G1721" s="468"/>
      <c r="H1721" s="468"/>
      <c r="I1721" s="468"/>
    </row>
    <row r="1722" spans="1:9" x14ac:dyDescent="0.2">
      <c r="A1722" s="468"/>
      <c r="B1722" s="468"/>
      <c r="C1722" s="468"/>
      <c r="D1722" s="468"/>
      <c r="E1722" s="468"/>
      <c r="F1722" s="468"/>
      <c r="G1722" s="468"/>
      <c r="H1722" s="468"/>
      <c r="I1722" s="468"/>
    </row>
    <row r="1723" spans="1:9" x14ac:dyDescent="0.2">
      <c r="A1723" s="468"/>
      <c r="B1723" s="468"/>
      <c r="C1723" s="468"/>
      <c r="D1723" s="468"/>
      <c r="E1723" s="468"/>
      <c r="F1723" s="468"/>
      <c r="G1723" s="468"/>
      <c r="H1723" s="468"/>
      <c r="I1723" s="468"/>
    </row>
    <row r="1724" spans="1:9" x14ac:dyDescent="0.2">
      <c r="A1724" s="468"/>
      <c r="B1724" s="468"/>
      <c r="C1724" s="468"/>
      <c r="D1724" s="468"/>
      <c r="E1724" s="468"/>
      <c r="F1724" s="468"/>
      <c r="G1724" s="468"/>
      <c r="H1724" s="468"/>
      <c r="I1724" s="468"/>
    </row>
    <row r="1725" spans="1:9" x14ac:dyDescent="0.2">
      <c r="A1725" s="468"/>
      <c r="B1725" s="468"/>
      <c r="C1725" s="468"/>
      <c r="D1725" s="468"/>
      <c r="E1725" s="468"/>
      <c r="F1725" s="468"/>
      <c r="G1725" s="468"/>
      <c r="H1725" s="468"/>
      <c r="I1725" s="468"/>
    </row>
    <row r="1726" spans="1:9" x14ac:dyDescent="0.2">
      <c r="A1726" s="468"/>
      <c r="B1726" s="468"/>
      <c r="C1726" s="468"/>
      <c r="D1726" s="468"/>
      <c r="E1726" s="468"/>
      <c r="F1726" s="468"/>
      <c r="G1726" s="468"/>
      <c r="H1726" s="468"/>
      <c r="I1726" s="468"/>
    </row>
    <row r="1727" spans="1:9" x14ac:dyDescent="0.2">
      <c r="A1727" s="468"/>
      <c r="B1727" s="468"/>
      <c r="C1727" s="468"/>
      <c r="D1727" s="468"/>
      <c r="E1727" s="468"/>
      <c r="F1727" s="468"/>
      <c r="G1727" s="468"/>
      <c r="H1727" s="468"/>
      <c r="I1727" s="468"/>
    </row>
    <row r="1728" spans="1:9" x14ac:dyDescent="0.2">
      <c r="A1728" s="468"/>
      <c r="B1728" s="468"/>
      <c r="C1728" s="468"/>
      <c r="D1728" s="468"/>
      <c r="E1728" s="468"/>
      <c r="F1728" s="468"/>
      <c r="G1728" s="468"/>
      <c r="H1728" s="468"/>
      <c r="I1728" s="468"/>
    </row>
    <row r="1729" spans="1:9" x14ac:dyDescent="0.2">
      <c r="A1729" s="468"/>
      <c r="B1729" s="468"/>
      <c r="C1729" s="468"/>
      <c r="D1729" s="468"/>
      <c r="E1729" s="468"/>
      <c r="F1729" s="468"/>
      <c r="G1729" s="468"/>
      <c r="H1729" s="468"/>
      <c r="I1729" s="468"/>
    </row>
    <row r="1730" spans="1:9" x14ac:dyDescent="0.2">
      <c r="A1730" s="468"/>
      <c r="B1730" s="468"/>
      <c r="C1730" s="468"/>
      <c r="D1730" s="468"/>
      <c r="E1730" s="468"/>
      <c r="F1730" s="468"/>
      <c r="G1730" s="468"/>
      <c r="H1730" s="468"/>
      <c r="I1730" s="468"/>
    </row>
    <row r="1731" spans="1:9" x14ac:dyDescent="0.2">
      <c r="A1731" s="468"/>
      <c r="B1731" s="468"/>
      <c r="C1731" s="468"/>
      <c r="D1731" s="468"/>
      <c r="E1731" s="468"/>
      <c r="F1731" s="468"/>
      <c r="G1731" s="468"/>
      <c r="H1731" s="468"/>
      <c r="I1731" s="468"/>
    </row>
    <row r="1732" spans="1:9" x14ac:dyDescent="0.2">
      <c r="A1732" s="468"/>
      <c r="B1732" s="468"/>
      <c r="C1732" s="468"/>
      <c r="D1732" s="468"/>
      <c r="E1732" s="468"/>
      <c r="F1732" s="468"/>
      <c r="G1732" s="468"/>
      <c r="H1732" s="468"/>
      <c r="I1732" s="468"/>
    </row>
    <row r="1733" spans="1:9" x14ac:dyDescent="0.2">
      <c r="A1733" s="468"/>
      <c r="B1733" s="468"/>
      <c r="C1733" s="468"/>
      <c r="D1733" s="468"/>
      <c r="E1733" s="468"/>
      <c r="F1733" s="468"/>
      <c r="G1733" s="468"/>
      <c r="H1733" s="468"/>
      <c r="I1733" s="468"/>
    </row>
    <row r="1734" spans="1:9" x14ac:dyDescent="0.2">
      <c r="A1734" s="468"/>
      <c r="B1734" s="468"/>
      <c r="C1734" s="468"/>
      <c r="D1734" s="468"/>
      <c r="E1734" s="468"/>
      <c r="F1734" s="468"/>
      <c r="G1734" s="468"/>
      <c r="H1734" s="468"/>
      <c r="I1734" s="468"/>
    </row>
    <row r="1735" spans="1:9" x14ac:dyDescent="0.2">
      <c r="A1735" s="468"/>
      <c r="B1735" s="468"/>
      <c r="C1735" s="468"/>
      <c r="D1735" s="468"/>
      <c r="E1735" s="468"/>
      <c r="F1735" s="468"/>
      <c r="G1735" s="468"/>
      <c r="H1735" s="468"/>
      <c r="I1735" s="468"/>
    </row>
    <row r="1736" spans="1:9" x14ac:dyDescent="0.2">
      <c r="A1736" s="468"/>
      <c r="B1736" s="468"/>
      <c r="C1736" s="468"/>
      <c r="D1736" s="468"/>
      <c r="E1736" s="468"/>
      <c r="F1736" s="468"/>
      <c r="G1736" s="468"/>
      <c r="H1736" s="468"/>
      <c r="I1736" s="468"/>
    </row>
    <row r="1737" spans="1:9" x14ac:dyDescent="0.2">
      <c r="A1737" s="468"/>
      <c r="B1737" s="468"/>
      <c r="C1737" s="468"/>
      <c r="D1737" s="468"/>
      <c r="E1737" s="468"/>
      <c r="F1737" s="468"/>
      <c r="G1737" s="468"/>
      <c r="H1737" s="468"/>
      <c r="I1737" s="468"/>
    </row>
    <row r="1738" spans="1:9" x14ac:dyDescent="0.2">
      <c r="A1738" s="468"/>
      <c r="B1738" s="468"/>
      <c r="C1738" s="468"/>
      <c r="D1738" s="468"/>
      <c r="E1738" s="468"/>
      <c r="F1738" s="468"/>
      <c r="G1738" s="468"/>
      <c r="H1738" s="468"/>
      <c r="I1738" s="468"/>
    </row>
    <row r="1739" spans="1:9" x14ac:dyDescent="0.2">
      <c r="A1739" s="468"/>
      <c r="B1739" s="468"/>
      <c r="C1739" s="468"/>
      <c r="D1739" s="468"/>
      <c r="E1739" s="468"/>
      <c r="F1739" s="468"/>
      <c r="G1739" s="468"/>
      <c r="H1739" s="468"/>
      <c r="I1739" s="468"/>
    </row>
    <row r="1740" spans="1:9" x14ac:dyDescent="0.2">
      <c r="A1740" s="468"/>
      <c r="B1740" s="468"/>
      <c r="C1740" s="468"/>
      <c r="D1740" s="468"/>
      <c r="E1740" s="468"/>
      <c r="F1740" s="468"/>
      <c r="G1740" s="468"/>
      <c r="H1740" s="468"/>
      <c r="I1740" s="468"/>
    </row>
    <row r="1741" spans="1:9" x14ac:dyDescent="0.2">
      <c r="A1741" s="468"/>
      <c r="B1741" s="468"/>
      <c r="C1741" s="468"/>
      <c r="D1741" s="468"/>
      <c r="E1741" s="468"/>
      <c r="F1741" s="468"/>
      <c r="G1741" s="468"/>
      <c r="H1741" s="468"/>
      <c r="I1741" s="468"/>
    </row>
    <row r="1742" spans="1:9" x14ac:dyDescent="0.2">
      <c r="A1742" s="468"/>
      <c r="B1742" s="468"/>
      <c r="C1742" s="468"/>
      <c r="D1742" s="468"/>
      <c r="E1742" s="468"/>
      <c r="F1742" s="468"/>
      <c r="G1742" s="468"/>
      <c r="H1742" s="468"/>
      <c r="I1742" s="468"/>
    </row>
    <row r="1743" spans="1:9" x14ac:dyDescent="0.2">
      <c r="A1743" s="468"/>
      <c r="B1743" s="468"/>
      <c r="C1743" s="468"/>
      <c r="D1743" s="468"/>
      <c r="E1743" s="468"/>
      <c r="F1743" s="468"/>
      <c r="G1743" s="468"/>
      <c r="H1743" s="468"/>
      <c r="I1743" s="468"/>
    </row>
    <row r="1744" spans="1:9" x14ac:dyDescent="0.2">
      <c r="A1744" s="468"/>
      <c r="B1744" s="468"/>
      <c r="C1744" s="468"/>
      <c r="D1744" s="468"/>
      <c r="E1744" s="468"/>
      <c r="F1744" s="468"/>
      <c r="G1744" s="468"/>
      <c r="H1744" s="468"/>
      <c r="I1744" s="468"/>
    </row>
    <row r="1745" spans="1:9" x14ac:dyDescent="0.2">
      <c r="A1745" s="468"/>
      <c r="B1745" s="468"/>
      <c r="C1745" s="468"/>
      <c r="D1745" s="468"/>
      <c r="E1745" s="468"/>
      <c r="F1745" s="468"/>
      <c r="G1745" s="468"/>
      <c r="H1745" s="468"/>
      <c r="I1745" s="468"/>
    </row>
    <row r="1746" spans="1:9" x14ac:dyDescent="0.2">
      <c r="A1746" s="468"/>
      <c r="B1746" s="468"/>
      <c r="C1746" s="468"/>
      <c r="D1746" s="468"/>
      <c r="E1746" s="468"/>
      <c r="F1746" s="468"/>
      <c r="G1746" s="468"/>
      <c r="H1746" s="468"/>
      <c r="I1746" s="468"/>
    </row>
    <row r="1747" spans="1:9" x14ac:dyDescent="0.2">
      <c r="A1747" s="468"/>
      <c r="B1747" s="468"/>
      <c r="C1747" s="468"/>
      <c r="D1747" s="468"/>
      <c r="E1747" s="468"/>
      <c r="F1747" s="468"/>
      <c r="G1747" s="468"/>
      <c r="H1747" s="468"/>
      <c r="I1747" s="468"/>
    </row>
    <row r="1748" spans="1:9" x14ac:dyDescent="0.2">
      <c r="A1748" s="468"/>
      <c r="B1748" s="468"/>
      <c r="C1748" s="468"/>
      <c r="D1748" s="468"/>
      <c r="E1748" s="468"/>
      <c r="F1748" s="468"/>
      <c r="G1748" s="468"/>
      <c r="H1748" s="468"/>
      <c r="I1748" s="468"/>
    </row>
    <row r="1749" spans="1:9" x14ac:dyDescent="0.2">
      <c r="A1749" s="468"/>
      <c r="B1749" s="468"/>
      <c r="C1749" s="468"/>
      <c r="D1749" s="468"/>
      <c r="E1749" s="468"/>
      <c r="F1749" s="468"/>
      <c r="G1749" s="468"/>
      <c r="H1749" s="468"/>
      <c r="I1749" s="468"/>
    </row>
    <row r="1750" spans="1:9" x14ac:dyDescent="0.2">
      <c r="A1750" s="468"/>
      <c r="B1750" s="468"/>
      <c r="C1750" s="468"/>
      <c r="D1750" s="468"/>
      <c r="E1750" s="468"/>
      <c r="F1750" s="468"/>
      <c r="G1750" s="468"/>
      <c r="H1750" s="468"/>
      <c r="I1750" s="468"/>
    </row>
    <row r="1751" spans="1:9" x14ac:dyDescent="0.2">
      <c r="A1751" s="468"/>
      <c r="B1751" s="468"/>
      <c r="C1751" s="468"/>
      <c r="D1751" s="468"/>
      <c r="E1751" s="468"/>
      <c r="F1751" s="468"/>
      <c r="G1751" s="468"/>
      <c r="H1751" s="468"/>
      <c r="I1751" s="468"/>
    </row>
    <row r="1752" spans="1:9" x14ac:dyDescent="0.2">
      <c r="A1752" s="468"/>
      <c r="B1752" s="468"/>
      <c r="C1752" s="468"/>
      <c r="D1752" s="468"/>
      <c r="E1752" s="468"/>
      <c r="F1752" s="468"/>
      <c r="G1752" s="468"/>
      <c r="H1752" s="468"/>
      <c r="I1752" s="468"/>
    </row>
    <row r="1753" spans="1:9" x14ac:dyDescent="0.2">
      <c r="A1753" s="468"/>
      <c r="B1753" s="468"/>
      <c r="C1753" s="468"/>
      <c r="D1753" s="468"/>
      <c r="E1753" s="468"/>
      <c r="F1753" s="468"/>
      <c r="G1753" s="468"/>
      <c r="H1753" s="468"/>
      <c r="I1753" s="468"/>
    </row>
    <row r="1754" spans="1:9" x14ac:dyDescent="0.2">
      <c r="A1754" s="468"/>
      <c r="B1754" s="468"/>
      <c r="C1754" s="468"/>
      <c r="D1754" s="468"/>
      <c r="E1754" s="468"/>
      <c r="F1754" s="468"/>
      <c r="G1754" s="468"/>
      <c r="H1754" s="468"/>
      <c r="I1754" s="468"/>
    </row>
    <row r="1755" spans="1:9" x14ac:dyDescent="0.2">
      <c r="A1755" s="468"/>
      <c r="B1755" s="468"/>
      <c r="C1755" s="468"/>
      <c r="D1755" s="468"/>
      <c r="E1755" s="468"/>
      <c r="F1755" s="468"/>
      <c r="G1755" s="468"/>
      <c r="H1755" s="468"/>
      <c r="I1755" s="468"/>
    </row>
    <row r="1756" spans="1:9" x14ac:dyDescent="0.2">
      <c r="A1756" s="468"/>
      <c r="B1756" s="468"/>
      <c r="C1756" s="468"/>
      <c r="D1756" s="468"/>
      <c r="E1756" s="468"/>
      <c r="F1756" s="468"/>
      <c r="G1756" s="468"/>
      <c r="H1756" s="468"/>
      <c r="I1756" s="468"/>
    </row>
    <row r="1757" spans="1:9" x14ac:dyDescent="0.2">
      <c r="A1757" s="468"/>
      <c r="B1757" s="468"/>
      <c r="C1757" s="468"/>
      <c r="D1757" s="468"/>
      <c r="E1757" s="468"/>
      <c r="F1757" s="468"/>
      <c r="G1757" s="468"/>
      <c r="H1757" s="468"/>
      <c r="I1757" s="468"/>
    </row>
    <row r="1758" spans="1:9" x14ac:dyDescent="0.2">
      <c r="A1758" s="468"/>
      <c r="B1758" s="468"/>
      <c r="C1758" s="468"/>
      <c r="D1758" s="468"/>
      <c r="E1758" s="468"/>
      <c r="F1758" s="468"/>
      <c r="G1758" s="468"/>
      <c r="H1758" s="468"/>
      <c r="I1758" s="468"/>
    </row>
    <row r="1759" spans="1:9" x14ac:dyDescent="0.2">
      <c r="A1759" s="468"/>
      <c r="B1759" s="468"/>
      <c r="C1759" s="468"/>
      <c r="D1759" s="468"/>
      <c r="E1759" s="468"/>
      <c r="F1759" s="468"/>
      <c r="G1759" s="468"/>
      <c r="H1759" s="468"/>
      <c r="I1759" s="468"/>
    </row>
    <row r="1760" spans="1:9" x14ac:dyDescent="0.2">
      <c r="A1760" s="468"/>
      <c r="B1760" s="468"/>
      <c r="C1760" s="468"/>
      <c r="D1760" s="468"/>
      <c r="E1760" s="468"/>
      <c r="F1760" s="468"/>
      <c r="G1760" s="468"/>
      <c r="H1760" s="468"/>
      <c r="I1760" s="468"/>
    </row>
    <row r="1761" spans="1:9" x14ac:dyDescent="0.2">
      <c r="A1761" s="468"/>
      <c r="B1761" s="468"/>
      <c r="C1761" s="468"/>
      <c r="D1761" s="468"/>
      <c r="E1761" s="468"/>
      <c r="F1761" s="468"/>
      <c r="G1761" s="468"/>
      <c r="H1761" s="468"/>
      <c r="I1761" s="468"/>
    </row>
    <row r="1762" spans="1:9" x14ac:dyDescent="0.2">
      <c r="A1762" s="468"/>
      <c r="B1762" s="468"/>
      <c r="C1762" s="468"/>
      <c r="D1762" s="468"/>
      <c r="E1762" s="468"/>
      <c r="F1762" s="468"/>
      <c r="G1762" s="468"/>
      <c r="H1762" s="468"/>
      <c r="I1762" s="468"/>
    </row>
    <row r="1763" spans="1:9" x14ac:dyDescent="0.2">
      <c r="A1763" s="468"/>
      <c r="B1763" s="468"/>
      <c r="C1763" s="468"/>
      <c r="D1763" s="468"/>
      <c r="E1763" s="468"/>
      <c r="F1763" s="468"/>
      <c r="G1763" s="468"/>
      <c r="H1763" s="468"/>
      <c r="I1763" s="468"/>
    </row>
    <row r="1764" spans="1:9" x14ac:dyDescent="0.2">
      <c r="A1764" s="468"/>
      <c r="B1764" s="468"/>
      <c r="C1764" s="468"/>
      <c r="D1764" s="468"/>
      <c r="E1764" s="468"/>
      <c r="F1764" s="468"/>
      <c r="G1764" s="468"/>
      <c r="H1764" s="468"/>
      <c r="I1764" s="468"/>
    </row>
    <row r="1765" spans="1:9" x14ac:dyDescent="0.2">
      <c r="A1765" s="468"/>
      <c r="B1765" s="468"/>
      <c r="C1765" s="468"/>
      <c r="D1765" s="468"/>
      <c r="E1765" s="468"/>
      <c r="F1765" s="468"/>
      <c r="G1765" s="468"/>
      <c r="H1765" s="468"/>
      <c r="I1765" s="468"/>
    </row>
    <row r="1766" spans="1:9" x14ac:dyDescent="0.2">
      <c r="A1766" s="468"/>
      <c r="B1766" s="468"/>
      <c r="C1766" s="468"/>
      <c r="D1766" s="468"/>
      <c r="E1766" s="468"/>
      <c r="F1766" s="468"/>
      <c r="G1766" s="468"/>
      <c r="H1766" s="468"/>
      <c r="I1766" s="468"/>
    </row>
    <row r="1767" spans="1:9" x14ac:dyDescent="0.2">
      <c r="A1767" s="468"/>
      <c r="B1767" s="468"/>
      <c r="C1767" s="468"/>
      <c r="D1767" s="468"/>
      <c r="E1767" s="468"/>
      <c r="F1767" s="468"/>
      <c r="G1767" s="468"/>
      <c r="H1767" s="468"/>
      <c r="I1767" s="468"/>
    </row>
    <row r="1768" spans="1:9" x14ac:dyDescent="0.2">
      <c r="A1768" s="468"/>
      <c r="B1768" s="468"/>
      <c r="C1768" s="468"/>
      <c r="D1768" s="468"/>
      <c r="E1768" s="468"/>
      <c r="F1768" s="468"/>
      <c r="G1768" s="468"/>
      <c r="H1768" s="468"/>
      <c r="I1768" s="468"/>
    </row>
    <row r="1769" spans="1:9" x14ac:dyDescent="0.2">
      <c r="A1769" s="468"/>
      <c r="B1769" s="468"/>
      <c r="C1769" s="468"/>
      <c r="D1769" s="468"/>
      <c r="E1769" s="468"/>
      <c r="F1769" s="468"/>
      <c r="G1769" s="468"/>
      <c r="H1769" s="468"/>
      <c r="I1769" s="468"/>
    </row>
    <row r="1770" spans="1:9" x14ac:dyDescent="0.2">
      <c r="A1770" s="468"/>
      <c r="B1770" s="468"/>
      <c r="C1770" s="468"/>
      <c r="D1770" s="468"/>
      <c r="E1770" s="468"/>
      <c r="F1770" s="468"/>
      <c r="G1770" s="468"/>
      <c r="H1770" s="468"/>
      <c r="I1770" s="468"/>
    </row>
    <row r="1771" spans="1:9" x14ac:dyDescent="0.2">
      <c r="A1771" s="468"/>
      <c r="B1771" s="468"/>
      <c r="C1771" s="468"/>
      <c r="D1771" s="468"/>
      <c r="E1771" s="468"/>
      <c r="F1771" s="468"/>
      <c r="G1771" s="468"/>
      <c r="H1771" s="468"/>
      <c r="I1771" s="468"/>
    </row>
    <row r="1772" spans="1:9" x14ac:dyDescent="0.2">
      <c r="A1772" s="468"/>
      <c r="B1772" s="468"/>
      <c r="C1772" s="468"/>
      <c r="D1772" s="468"/>
      <c r="E1772" s="468"/>
      <c r="F1772" s="468"/>
      <c r="G1772" s="468"/>
      <c r="H1772" s="468"/>
      <c r="I1772" s="468"/>
    </row>
    <row r="1773" spans="1:9" x14ac:dyDescent="0.2">
      <c r="A1773" s="468"/>
      <c r="B1773" s="468"/>
      <c r="C1773" s="468"/>
      <c r="D1773" s="468"/>
      <c r="E1773" s="468"/>
      <c r="F1773" s="468"/>
      <c r="G1773" s="468"/>
      <c r="H1773" s="468"/>
      <c r="I1773" s="468"/>
    </row>
    <row r="1774" spans="1:9" x14ac:dyDescent="0.2">
      <c r="A1774" s="468"/>
      <c r="B1774" s="468"/>
      <c r="C1774" s="468"/>
      <c r="D1774" s="468"/>
      <c r="E1774" s="468"/>
      <c r="F1774" s="468"/>
      <c r="G1774" s="468"/>
      <c r="H1774" s="468"/>
      <c r="I1774" s="468"/>
    </row>
    <row r="1775" spans="1:9" x14ac:dyDescent="0.2">
      <c r="A1775" s="468"/>
      <c r="B1775" s="468"/>
      <c r="C1775" s="468"/>
      <c r="D1775" s="468"/>
      <c r="E1775" s="468"/>
      <c r="F1775" s="468"/>
      <c r="G1775" s="468"/>
      <c r="H1775" s="468"/>
      <c r="I1775" s="468"/>
    </row>
    <row r="1776" spans="1:9" x14ac:dyDescent="0.2">
      <c r="A1776" s="468"/>
      <c r="B1776" s="468"/>
      <c r="C1776" s="468"/>
      <c r="D1776" s="468"/>
      <c r="E1776" s="468"/>
      <c r="F1776" s="468"/>
      <c r="G1776" s="468"/>
      <c r="H1776" s="468"/>
      <c r="I1776" s="468"/>
    </row>
    <row r="1777" spans="1:9" x14ac:dyDescent="0.2">
      <c r="A1777" s="468"/>
      <c r="B1777" s="468"/>
      <c r="C1777" s="468"/>
      <c r="D1777" s="468"/>
      <c r="E1777" s="468"/>
      <c r="F1777" s="468"/>
      <c r="G1777" s="468"/>
      <c r="H1777" s="468"/>
      <c r="I1777" s="468"/>
    </row>
    <row r="1778" spans="1:9" x14ac:dyDescent="0.2">
      <c r="A1778" s="468"/>
      <c r="B1778" s="468"/>
      <c r="C1778" s="468"/>
      <c r="D1778" s="468"/>
      <c r="E1778" s="468"/>
      <c r="F1778" s="468"/>
      <c r="G1778" s="468"/>
      <c r="H1778" s="468"/>
      <c r="I1778" s="468"/>
    </row>
    <row r="1779" spans="1:9" x14ac:dyDescent="0.2">
      <c r="A1779" s="468"/>
      <c r="B1779" s="468"/>
      <c r="C1779" s="468"/>
      <c r="D1779" s="468"/>
      <c r="E1779" s="468"/>
      <c r="F1779" s="468"/>
      <c r="G1779" s="468"/>
      <c r="H1779" s="468"/>
      <c r="I1779" s="468"/>
    </row>
    <row r="1780" spans="1:9" x14ac:dyDescent="0.2">
      <c r="A1780" s="468"/>
      <c r="B1780" s="468"/>
      <c r="C1780" s="468"/>
      <c r="D1780" s="468"/>
      <c r="E1780" s="468"/>
      <c r="F1780" s="468"/>
      <c r="G1780" s="468"/>
      <c r="H1780" s="468"/>
      <c r="I1780" s="468"/>
    </row>
    <row r="1781" spans="1:9" x14ac:dyDescent="0.2">
      <c r="A1781" s="468"/>
      <c r="B1781" s="468"/>
      <c r="C1781" s="468"/>
      <c r="D1781" s="468"/>
      <c r="E1781" s="468"/>
      <c r="F1781" s="468"/>
      <c r="G1781" s="468"/>
      <c r="H1781" s="468"/>
      <c r="I1781" s="468"/>
    </row>
    <row r="1782" spans="1:9" x14ac:dyDescent="0.2">
      <c r="A1782" s="468"/>
      <c r="B1782" s="468"/>
      <c r="C1782" s="468"/>
      <c r="D1782" s="468"/>
      <c r="E1782" s="468"/>
      <c r="F1782" s="468"/>
      <c r="G1782" s="468"/>
      <c r="H1782" s="468"/>
      <c r="I1782" s="468"/>
    </row>
    <row r="1783" spans="1:9" x14ac:dyDescent="0.2">
      <c r="A1783" s="468"/>
      <c r="B1783" s="468"/>
      <c r="C1783" s="468"/>
      <c r="D1783" s="468"/>
      <c r="E1783" s="468"/>
      <c r="F1783" s="468"/>
      <c r="G1783" s="468"/>
      <c r="H1783" s="468"/>
      <c r="I1783" s="468"/>
    </row>
    <row r="1784" spans="1:9" x14ac:dyDescent="0.2">
      <c r="A1784" s="468"/>
      <c r="B1784" s="468"/>
      <c r="C1784" s="468"/>
      <c r="D1784" s="468"/>
      <c r="E1784" s="468"/>
      <c r="F1784" s="468"/>
      <c r="G1784" s="468"/>
      <c r="H1784" s="468"/>
      <c r="I1784" s="468"/>
    </row>
    <row r="1785" spans="1:9" x14ac:dyDescent="0.2">
      <c r="A1785" s="468"/>
      <c r="B1785" s="468"/>
      <c r="C1785" s="468"/>
      <c r="D1785" s="468"/>
      <c r="E1785" s="468"/>
      <c r="F1785" s="468"/>
      <c r="G1785" s="468"/>
      <c r="H1785" s="468"/>
      <c r="I1785" s="468"/>
    </row>
    <row r="1786" spans="1:9" x14ac:dyDescent="0.2">
      <c r="A1786" s="468"/>
      <c r="B1786" s="468"/>
      <c r="C1786" s="468"/>
      <c r="D1786" s="468"/>
      <c r="E1786" s="468"/>
      <c r="F1786" s="468"/>
      <c r="G1786" s="468"/>
      <c r="H1786" s="468"/>
      <c r="I1786" s="468"/>
    </row>
    <row r="1787" spans="1:9" x14ac:dyDescent="0.2">
      <c r="A1787" s="468"/>
      <c r="B1787" s="468"/>
      <c r="C1787" s="468"/>
      <c r="D1787" s="468"/>
      <c r="E1787" s="468"/>
      <c r="F1787" s="468"/>
      <c r="G1787" s="468"/>
      <c r="H1787" s="468"/>
      <c r="I1787" s="468"/>
    </row>
    <row r="1788" spans="1:9" x14ac:dyDescent="0.2">
      <c r="A1788" s="468"/>
      <c r="B1788" s="468"/>
      <c r="C1788" s="468"/>
      <c r="D1788" s="468"/>
      <c r="E1788" s="468"/>
      <c r="F1788" s="468"/>
      <c r="G1788" s="468"/>
      <c r="H1788" s="468"/>
      <c r="I1788" s="468"/>
    </row>
    <row r="1789" spans="1:9" x14ac:dyDescent="0.2">
      <c r="A1789" s="468"/>
      <c r="B1789" s="468"/>
      <c r="C1789" s="468"/>
      <c r="D1789" s="468"/>
      <c r="E1789" s="468"/>
      <c r="F1789" s="468"/>
      <c r="G1789" s="468"/>
      <c r="H1789" s="468"/>
      <c r="I1789" s="468"/>
    </row>
    <row r="1790" spans="1:9" x14ac:dyDescent="0.2">
      <c r="A1790" s="468"/>
      <c r="B1790" s="468"/>
      <c r="C1790" s="468"/>
      <c r="D1790" s="468"/>
      <c r="E1790" s="468"/>
      <c r="F1790" s="468"/>
      <c r="G1790" s="468"/>
      <c r="H1790" s="468"/>
      <c r="I1790" s="468"/>
    </row>
    <row r="1791" spans="1:9" x14ac:dyDescent="0.2">
      <c r="A1791" s="468"/>
      <c r="B1791" s="468"/>
      <c r="C1791" s="468"/>
      <c r="D1791" s="468"/>
      <c r="E1791" s="468"/>
      <c r="F1791" s="468"/>
      <c r="G1791" s="468"/>
      <c r="H1791" s="468"/>
      <c r="I1791" s="468"/>
    </row>
    <row r="1792" spans="1:9" x14ac:dyDescent="0.2">
      <c r="A1792" s="468"/>
      <c r="B1792" s="468"/>
      <c r="C1792" s="468"/>
      <c r="D1792" s="468"/>
      <c r="E1792" s="468"/>
      <c r="F1792" s="468"/>
      <c r="G1792" s="468"/>
      <c r="H1792" s="468"/>
      <c r="I1792" s="468"/>
    </row>
    <row r="1793" spans="1:9" x14ac:dyDescent="0.2">
      <c r="A1793" s="468"/>
      <c r="B1793" s="468"/>
      <c r="C1793" s="468"/>
      <c r="D1793" s="468"/>
      <c r="E1793" s="468"/>
      <c r="F1793" s="468"/>
      <c r="G1793" s="468"/>
      <c r="H1793" s="468"/>
      <c r="I1793" s="468"/>
    </row>
    <row r="1794" spans="1:9" x14ac:dyDescent="0.2">
      <c r="A1794" s="468"/>
      <c r="B1794" s="468"/>
      <c r="C1794" s="468"/>
      <c r="D1794" s="468"/>
      <c r="E1794" s="468"/>
      <c r="F1794" s="468"/>
      <c r="G1794" s="468"/>
      <c r="H1794" s="468"/>
      <c r="I1794" s="468"/>
    </row>
    <row r="1795" spans="1:9" x14ac:dyDescent="0.2">
      <c r="A1795" s="468"/>
      <c r="B1795" s="468"/>
      <c r="C1795" s="468"/>
      <c r="D1795" s="468"/>
      <c r="E1795" s="468"/>
      <c r="F1795" s="468"/>
      <c r="G1795" s="468"/>
      <c r="H1795" s="468"/>
      <c r="I1795" s="468"/>
    </row>
    <row r="1796" spans="1:9" x14ac:dyDescent="0.2">
      <c r="A1796" s="468"/>
      <c r="B1796" s="468"/>
      <c r="C1796" s="468"/>
      <c r="D1796" s="468"/>
      <c r="E1796" s="468"/>
      <c r="F1796" s="468"/>
      <c r="G1796" s="468"/>
      <c r="H1796" s="468"/>
      <c r="I1796" s="468"/>
    </row>
    <row r="1797" spans="1:9" x14ac:dyDescent="0.2">
      <c r="A1797" s="468"/>
      <c r="B1797" s="468"/>
      <c r="C1797" s="468"/>
      <c r="D1797" s="468"/>
      <c r="E1797" s="468"/>
      <c r="F1797" s="468"/>
      <c r="G1797" s="468"/>
      <c r="H1797" s="468"/>
      <c r="I1797" s="468"/>
    </row>
    <row r="1798" spans="1:9" x14ac:dyDescent="0.2">
      <c r="A1798" s="468"/>
      <c r="B1798" s="468"/>
      <c r="C1798" s="468"/>
      <c r="D1798" s="468"/>
      <c r="E1798" s="468"/>
      <c r="F1798" s="468"/>
      <c r="G1798" s="468"/>
      <c r="H1798" s="468"/>
      <c r="I1798" s="468"/>
    </row>
    <row r="1799" spans="1:9" x14ac:dyDescent="0.2">
      <c r="A1799" s="468"/>
      <c r="B1799" s="468"/>
      <c r="C1799" s="468"/>
      <c r="D1799" s="468"/>
      <c r="E1799" s="468"/>
      <c r="F1799" s="468"/>
      <c r="G1799" s="468"/>
      <c r="H1799" s="468"/>
      <c r="I1799" s="468"/>
    </row>
    <row r="1800" spans="1:9" x14ac:dyDescent="0.2">
      <c r="A1800" s="468"/>
      <c r="B1800" s="468"/>
      <c r="C1800" s="468"/>
      <c r="D1800" s="468"/>
      <c r="E1800" s="468"/>
      <c r="F1800" s="468"/>
      <c r="G1800" s="468"/>
      <c r="H1800" s="468"/>
      <c r="I1800" s="468"/>
    </row>
    <row r="1801" spans="1:9" x14ac:dyDescent="0.2">
      <c r="A1801" s="468"/>
      <c r="B1801" s="468"/>
      <c r="C1801" s="468"/>
      <c r="D1801" s="468"/>
      <c r="E1801" s="468"/>
      <c r="F1801" s="468"/>
      <c r="G1801" s="468"/>
      <c r="H1801" s="468"/>
      <c r="I1801" s="468"/>
    </row>
    <row r="1802" spans="1:9" x14ac:dyDescent="0.2">
      <c r="A1802" s="468"/>
      <c r="B1802" s="468"/>
      <c r="C1802" s="468"/>
      <c r="D1802" s="468"/>
      <c r="E1802" s="468"/>
      <c r="F1802" s="468"/>
      <c r="G1802" s="468"/>
      <c r="H1802" s="468"/>
      <c r="I1802" s="468"/>
    </row>
    <row r="1803" spans="1:9" x14ac:dyDescent="0.2">
      <c r="A1803" s="468"/>
      <c r="B1803" s="468"/>
      <c r="C1803" s="468"/>
      <c r="D1803" s="468"/>
      <c r="E1803" s="468"/>
      <c r="F1803" s="468"/>
      <c r="G1803" s="468"/>
      <c r="H1803" s="468"/>
      <c r="I1803" s="468"/>
    </row>
    <row r="1804" spans="1:9" x14ac:dyDescent="0.2">
      <c r="A1804" s="468"/>
      <c r="B1804" s="468"/>
      <c r="C1804" s="468"/>
      <c r="D1804" s="468"/>
      <c r="E1804" s="468"/>
      <c r="F1804" s="468"/>
      <c r="G1804" s="468"/>
      <c r="H1804" s="468"/>
      <c r="I1804" s="468"/>
    </row>
    <row r="1805" spans="1:9" x14ac:dyDescent="0.2">
      <c r="A1805" s="468"/>
      <c r="B1805" s="468"/>
      <c r="C1805" s="468"/>
      <c r="D1805" s="468"/>
      <c r="E1805" s="468"/>
      <c r="F1805" s="468"/>
      <c r="G1805" s="468"/>
      <c r="H1805" s="468"/>
      <c r="I1805" s="468"/>
    </row>
    <row r="1806" spans="1:9" x14ac:dyDescent="0.2">
      <c r="A1806" s="468"/>
      <c r="B1806" s="468"/>
      <c r="C1806" s="468"/>
      <c r="D1806" s="468"/>
      <c r="E1806" s="468"/>
      <c r="F1806" s="468"/>
      <c r="G1806" s="468"/>
      <c r="H1806" s="468"/>
      <c r="I1806" s="468"/>
    </row>
    <row r="1807" spans="1:9" x14ac:dyDescent="0.2">
      <c r="A1807" s="468"/>
      <c r="B1807" s="468"/>
      <c r="C1807" s="468"/>
      <c r="D1807" s="468"/>
      <c r="E1807" s="468"/>
      <c r="F1807" s="468"/>
      <c r="G1807" s="468"/>
      <c r="H1807" s="468"/>
      <c r="I1807" s="468"/>
    </row>
    <row r="1808" spans="1:9" x14ac:dyDescent="0.2">
      <c r="A1808" s="468"/>
      <c r="B1808" s="468"/>
      <c r="C1808" s="468"/>
      <c r="D1808" s="468"/>
      <c r="E1808" s="468"/>
      <c r="F1808" s="468"/>
      <c r="G1808" s="468"/>
      <c r="H1808" s="468"/>
      <c r="I1808" s="468"/>
    </row>
    <row r="1809" spans="1:9" x14ac:dyDescent="0.2">
      <c r="A1809" s="468"/>
      <c r="B1809" s="468"/>
      <c r="C1809" s="468"/>
      <c r="D1809" s="468"/>
      <c r="E1809" s="468"/>
      <c r="F1809" s="468"/>
      <c r="G1809" s="468"/>
      <c r="H1809" s="468"/>
      <c r="I1809" s="468"/>
    </row>
    <row r="1810" spans="1:9" x14ac:dyDescent="0.2">
      <c r="A1810" s="468"/>
      <c r="B1810" s="468"/>
      <c r="C1810" s="468"/>
      <c r="D1810" s="468"/>
      <c r="E1810" s="468"/>
      <c r="F1810" s="468"/>
      <c r="G1810" s="468"/>
      <c r="H1810" s="468"/>
      <c r="I1810" s="468"/>
    </row>
    <row r="1811" spans="1:9" x14ac:dyDescent="0.2">
      <c r="A1811" s="468"/>
      <c r="B1811" s="468"/>
      <c r="C1811" s="468"/>
      <c r="D1811" s="468"/>
      <c r="E1811" s="468"/>
      <c r="F1811" s="468"/>
      <c r="G1811" s="468"/>
      <c r="H1811" s="468"/>
      <c r="I1811" s="468"/>
    </row>
    <row r="1812" spans="1:9" x14ac:dyDescent="0.2">
      <c r="A1812" s="468"/>
      <c r="B1812" s="468"/>
      <c r="C1812" s="468"/>
      <c r="D1812" s="468"/>
      <c r="E1812" s="468"/>
      <c r="F1812" s="468"/>
      <c r="G1812" s="468"/>
      <c r="H1812" s="468"/>
      <c r="I1812" s="468"/>
    </row>
    <row r="1813" spans="1:9" x14ac:dyDescent="0.2">
      <c r="A1813" s="468"/>
      <c r="B1813" s="468"/>
      <c r="C1813" s="468"/>
      <c r="D1813" s="468"/>
      <c r="E1813" s="468"/>
      <c r="F1813" s="468"/>
      <c r="G1813" s="468"/>
      <c r="H1813" s="468"/>
      <c r="I1813" s="468"/>
    </row>
    <row r="1814" spans="1:9" x14ac:dyDescent="0.2">
      <c r="A1814" s="468"/>
      <c r="B1814" s="468"/>
      <c r="C1814" s="468"/>
      <c r="D1814" s="468"/>
      <c r="E1814" s="468"/>
      <c r="F1814" s="468"/>
      <c r="G1814" s="468"/>
      <c r="H1814" s="468"/>
      <c r="I1814" s="468"/>
    </row>
    <row r="1815" spans="1:9" x14ac:dyDescent="0.2">
      <c r="A1815" s="468"/>
      <c r="B1815" s="468"/>
      <c r="C1815" s="468"/>
      <c r="D1815" s="468"/>
      <c r="E1815" s="468"/>
      <c r="F1815" s="468"/>
      <c r="G1815" s="468"/>
      <c r="H1815" s="468"/>
      <c r="I1815" s="468"/>
    </row>
    <row r="1816" spans="1:9" x14ac:dyDescent="0.2">
      <c r="A1816" s="468"/>
      <c r="B1816" s="468"/>
      <c r="C1816" s="468"/>
      <c r="D1816" s="468"/>
      <c r="E1816" s="468"/>
      <c r="F1816" s="468"/>
      <c r="G1816" s="468"/>
      <c r="H1816" s="468"/>
      <c r="I1816" s="468"/>
    </row>
    <row r="1817" spans="1:9" x14ac:dyDescent="0.2">
      <c r="A1817" s="468"/>
      <c r="B1817" s="468"/>
      <c r="C1817" s="468"/>
      <c r="D1817" s="468"/>
      <c r="E1817" s="468"/>
      <c r="F1817" s="468"/>
      <c r="G1817" s="468"/>
      <c r="H1817" s="468"/>
      <c r="I1817" s="468"/>
    </row>
    <row r="1818" spans="1:9" x14ac:dyDescent="0.2">
      <c r="A1818" s="468"/>
      <c r="B1818" s="468"/>
      <c r="C1818" s="468"/>
      <c r="D1818" s="468"/>
      <c r="E1818" s="468"/>
      <c r="F1818" s="468"/>
      <c r="G1818" s="468"/>
      <c r="H1818" s="468"/>
      <c r="I1818" s="468"/>
    </row>
    <row r="1819" spans="1:9" x14ac:dyDescent="0.2">
      <c r="A1819" s="468"/>
      <c r="B1819" s="468"/>
      <c r="C1819" s="468"/>
      <c r="D1819" s="468"/>
      <c r="E1819" s="468"/>
      <c r="F1819" s="468"/>
      <c r="G1819" s="468"/>
      <c r="H1819" s="468"/>
      <c r="I1819" s="468"/>
    </row>
    <row r="1820" spans="1:9" x14ac:dyDescent="0.2">
      <c r="A1820" s="468"/>
      <c r="B1820" s="468"/>
      <c r="C1820" s="468"/>
      <c r="D1820" s="468"/>
      <c r="E1820" s="468"/>
      <c r="F1820" s="468"/>
      <c r="G1820" s="468"/>
      <c r="H1820" s="468"/>
      <c r="I1820" s="468"/>
    </row>
    <row r="1821" spans="1:9" x14ac:dyDescent="0.2">
      <c r="A1821" s="468"/>
      <c r="B1821" s="468"/>
      <c r="C1821" s="468"/>
      <c r="D1821" s="468"/>
      <c r="E1821" s="468"/>
      <c r="F1821" s="468"/>
      <c r="G1821" s="468"/>
      <c r="H1821" s="468"/>
      <c r="I1821" s="468"/>
    </row>
    <row r="1822" spans="1:9" x14ac:dyDescent="0.2">
      <c r="A1822" s="468"/>
      <c r="B1822" s="468"/>
      <c r="C1822" s="468"/>
      <c r="D1822" s="468"/>
      <c r="E1822" s="468"/>
      <c r="F1822" s="468"/>
      <c r="G1822" s="468"/>
      <c r="H1822" s="468"/>
      <c r="I1822" s="468"/>
    </row>
    <row r="1823" spans="1:9" x14ac:dyDescent="0.2">
      <c r="A1823" s="468"/>
      <c r="B1823" s="468"/>
      <c r="C1823" s="468"/>
      <c r="D1823" s="468"/>
      <c r="E1823" s="468"/>
      <c r="F1823" s="468"/>
      <c r="G1823" s="468"/>
      <c r="H1823" s="468"/>
      <c r="I1823" s="468"/>
    </row>
    <row r="1824" spans="1:9" x14ac:dyDescent="0.2">
      <c r="A1824" s="468"/>
      <c r="B1824" s="468"/>
      <c r="C1824" s="468"/>
      <c r="D1824" s="468"/>
      <c r="E1824" s="468"/>
      <c r="F1824" s="468"/>
      <c r="G1824" s="468"/>
      <c r="H1824" s="468"/>
      <c r="I1824" s="468"/>
    </row>
    <row r="1825" spans="1:9" x14ac:dyDescent="0.2">
      <c r="A1825" s="468"/>
      <c r="B1825" s="468"/>
      <c r="C1825" s="468"/>
      <c r="D1825" s="468"/>
      <c r="E1825" s="468"/>
      <c r="F1825" s="468"/>
      <c r="G1825" s="468"/>
      <c r="H1825" s="468"/>
      <c r="I1825" s="468"/>
    </row>
    <row r="1826" spans="1:9" x14ac:dyDescent="0.2">
      <c r="A1826" s="468"/>
      <c r="B1826" s="468"/>
      <c r="C1826" s="468"/>
      <c r="D1826" s="468"/>
      <c r="E1826" s="468"/>
      <c r="F1826" s="468"/>
      <c r="G1826" s="468"/>
      <c r="H1826" s="468"/>
      <c r="I1826" s="468"/>
    </row>
    <row r="1827" spans="1:9" x14ac:dyDescent="0.2">
      <c r="A1827" s="468"/>
      <c r="B1827" s="468"/>
      <c r="C1827" s="468"/>
      <c r="D1827" s="468"/>
      <c r="E1827" s="468"/>
      <c r="F1827" s="468"/>
      <c r="G1827" s="468"/>
      <c r="H1827" s="468"/>
      <c r="I1827" s="468"/>
    </row>
    <row r="1828" spans="1:9" x14ac:dyDescent="0.2">
      <c r="A1828" s="468"/>
      <c r="B1828" s="468"/>
      <c r="C1828" s="468"/>
      <c r="D1828" s="468"/>
      <c r="E1828" s="468"/>
      <c r="F1828" s="468"/>
      <c r="G1828" s="468"/>
      <c r="H1828" s="468"/>
      <c r="I1828" s="468"/>
    </row>
    <row r="1829" spans="1:9" x14ac:dyDescent="0.2">
      <c r="A1829" s="468"/>
      <c r="B1829" s="468"/>
      <c r="C1829" s="468"/>
      <c r="D1829" s="468"/>
      <c r="E1829" s="468"/>
      <c r="F1829" s="468"/>
      <c r="G1829" s="468"/>
      <c r="H1829" s="468"/>
      <c r="I1829" s="468"/>
    </row>
    <row r="1830" spans="1:9" x14ac:dyDescent="0.2">
      <c r="A1830" s="468"/>
      <c r="B1830" s="468"/>
      <c r="C1830" s="468"/>
      <c r="D1830" s="468"/>
      <c r="E1830" s="468"/>
      <c r="F1830" s="468"/>
      <c r="G1830" s="468"/>
      <c r="H1830" s="468"/>
      <c r="I1830" s="468"/>
    </row>
    <row r="1831" spans="1:9" x14ac:dyDescent="0.2">
      <c r="A1831" s="468"/>
      <c r="B1831" s="468"/>
      <c r="C1831" s="468"/>
      <c r="D1831" s="468"/>
      <c r="E1831" s="468"/>
      <c r="F1831" s="468"/>
      <c r="G1831" s="468"/>
      <c r="H1831" s="468"/>
      <c r="I1831" s="468"/>
    </row>
    <row r="1832" spans="1:9" x14ac:dyDescent="0.2">
      <c r="A1832" s="468"/>
      <c r="B1832" s="468"/>
      <c r="C1832" s="468"/>
      <c r="D1832" s="468"/>
      <c r="E1832" s="468"/>
      <c r="F1832" s="468"/>
      <c r="G1832" s="468"/>
      <c r="H1832" s="468"/>
      <c r="I1832" s="468"/>
    </row>
    <row r="1833" spans="1:9" x14ac:dyDescent="0.2">
      <c r="A1833" s="468"/>
      <c r="B1833" s="468"/>
      <c r="C1833" s="468"/>
      <c r="D1833" s="468"/>
      <c r="E1833" s="468"/>
      <c r="F1833" s="468"/>
      <c r="G1833" s="468"/>
      <c r="H1833" s="468"/>
      <c r="I1833" s="468"/>
    </row>
    <row r="1834" spans="1:9" x14ac:dyDescent="0.2">
      <c r="A1834" s="468"/>
      <c r="B1834" s="468"/>
      <c r="C1834" s="468"/>
      <c r="D1834" s="468"/>
      <c r="E1834" s="468"/>
      <c r="F1834" s="468"/>
      <c r="G1834" s="468"/>
      <c r="H1834" s="468"/>
      <c r="I1834" s="468"/>
    </row>
    <row r="1835" spans="1:9" x14ac:dyDescent="0.2">
      <c r="A1835" s="468"/>
      <c r="B1835" s="468"/>
      <c r="C1835" s="468"/>
      <c r="D1835" s="468"/>
      <c r="E1835" s="468"/>
      <c r="F1835" s="468"/>
      <c r="G1835" s="468"/>
      <c r="H1835" s="468"/>
      <c r="I1835" s="468"/>
    </row>
    <row r="1836" spans="1:9" x14ac:dyDescent="0.2">
      <c r="A1836" s="468"/>
      <c r="B1836" s="468"/>
      <c r="C1836" s="468"/>
      <c r="D1836" s="468"/>
      <c r="E1836" s="468"/>
      <c r="F1836" s="468"/>
      <c r="G1836" s="468"/>
      <c r="H1836" s="468"/>
      <c r="I1836" s="468"/>
    </row>
    <row r="1837" spans="1:9" x14ac:dyDescent="0.2">
      <c r="A1837" s="468"/>
      <c r="B1837" s="468"/>
      <c r="C1837" s="468"/>
      <c r="D1837" s="468"/>
      <c r="E1837" s="468"/>
      <c r="F1837" s="468"/>
      <c r="G1837" s="468"/>
      <c r="H1837" s="468"/>
      <c r="I1837" s="468"/>
    </row>
    <row r="1838" spans="1:9" x14ac:dyDescent="0.2">
      <c r="A1838" s="468"/>
      <c r="B1838" s="468"/>
      <c r="C1838" s="468"/>
      <c r="D1838" s="468"/>
      <c r="E1838" s="468"/>
      <c r="F1838" s="468"/>
      <c r="G1838" s="468"/>
      <c r="H1838" s="468"/>
      <c r="I1838" s="468"/>
    </row>
    <row r="1839" spans="1:9" x14ac:dyDescent="0.2">
      <c r="A1839" s="468"/>
      <c r="B1839" s="468"/>
      <c r="C1839" s="468"/>
      <c r="D1839" s="468"/>
      <c r="E1839" s="468"/>
      <c r="F1839" s="468"/>
      <c r="G1839" s="468"/>
      <c r="H1839" s="468"/>
      <c r="I1839" s="468"/>
    </row>
    <row r="1840" spans="1:9" x14ac:dyDescent="0.2">
      <c r="A1840" s="468"/>
      <c r="B1840" s="468"/>
      <c r="C1840" s="468"/>
      <c r="D1840" s="468"/>
      <c r="E1840" s="468"/>
      <c r="F1840" s="468"/>
      <c r="G1840" s="468"/>
      <c r="H1840" s="468"/>
      <c r="I1840" s="468"/>
    </row>
    <row r="1841" spans="1:9" x14ac:dyDescent="0.2">
      <c r="A1841" s="468"/>
      <c r="B1841" s="468"/>
      <c r="C1841" s="468"/>
      <c r="D1841" s="468"/>
      <c r="E1841" s="468"/>
      <c r="F1841" s="468"/>
      <c r="G1841" s="468"/>
      <c r="H1841" s="468"/>
      <c r="I1841" s="468"/>
    </row>
    <row r="1842" spans="1:9" x14ac:dyDescent="0.2">
      <c r="A1842" s="468"/>
      <c r="B1842" s="468"/>
      <c r="C1842" s="468"/>
      <c r="D1842" s="468"/>
      <c r="E1842" s="468"/>
      <c r="F1842" s="468"/>
      <c r="G1842" s="468"/>
      <c r="H1842" s="468"/>
      <c r="I1842" s="468"/>
    </row>
    <row r="1843" spans="1:9" x14ac:dyDescent="0.2">
      <c r="A1843" s="468"/>
      <c r="B1843" s="468"/>
      <c r="C1843" s="468"/>
      <c r="D1843" s="468"/>
      <c r="E1843" s="468"/>
      <c r="F1843" s="468"/>
      <c r="G1843" s="468"/>
      <c r="H1843" s="468"/>
      <c r="I1843" s="468"/>
    </row>
    <row r="1844" spans="1:9" x14ac:dyDescent="0.2">
      <c r="A1844" s="468"/>
      <c r="B1844" s="468"/>
      <c r="C1844" s="468"/>
      <c r="D1844" s="468"/>
      <c r="E1844" s="468"/>
      <c r="F1844" s="468"/>
      <c r="G1844" s="468"/>
      <c r="H1844" s="468"/>
      <c r="I1844" s="468"/>
    </row>
    <row r="1845" spans="1:9" x14ac:dyDescent="0.2">
      <c r="A1845" s="468"/>
      <c r="B1845" s="468"/>
      <c r="C1845" s="468"/>
      <c r="D1845" s="468"/>
      <c r="E1845" s="468"/>
      <c r="F1845" s="468"/>
      <c r="G1845" s="468"/>
      <c r="H1845" s="468"/>
      <c r="I1845" s="468"/>
    </row>
    <row r="1846" spans="1:9" x14ac:dyDescent="0.2">
      <c r="A1846" s="468"/>
      <c r="B1846" s="468"/>
      <c r="C1846" s="468"/>
      <c r="D1846" s="468"/>
      <c r="E1846" s="468"/>
      <c r="F1846" s="468"/>
      <c r="G1846" s="468"/>
      <c r="H1846" s="468"/>
      <c r="I1846" s="468"/>
    </row>
    <row r="1847" spans="1:9" x14ac:dyDescent="0.2">
      <c r="A1847" s="468"/>
      <c r="B1847" s="468"/>
      <c r="C1847" s="468"/>
      <c r="D1847" s="468"/>
      <c r="E1847" s="468"/>
      <c r="F1847" s="468"/>
      <c r="G1847" s="468"/>
      <c r="H1847" s="468"/>
      <c r="I1847" s="468"/>
    </row>
    <row r="1848" spans="1:9" x14ac:dyDescent="0.2">
      <c r="A1848" s="468"/>
      <c r="B1848" s="468"/>
      <c r="C1848" s="468"/>
      <c r="D1848" s="468"/>
      <c r="E1848" s="468"/>
      <c r="F1848" s="468"/>
      <c r="G1848" s="468"/>
      <c r="H1848" s="468"/>
      <c r="I1848" s="468"/>
    </row>
    <row r="1849" spans="1:9" x14ac:dyDescent="0.2">
      <c r="A1849" s="468"/>
      <c r="B1849" s="468"/>
      <c r="C1849" s="468"/>
      <c r="D1849" s="468"/>
      <c r="E1849" s="468"/>
      <c r="F1849" s="468"/>
      <c r="G1849" s="468"/>
      <c r="H1849" s="468"/>
      <c r="I1849" s="468"/>
    </row>
    <row r="1850" spans="1:9" x14ac:dyDescent="0.2">
      <c r="A1850" s="468"/>
      <c r="B1850" s="468"/>
      <c r="C1850" s="468"/>
      <c r="D1850" s="468"/>
      <c r="E1850" s="468"/>
      <c r="F1850" s="468"/>
      <c r="G1850" s="468"/>
      <c r="H1850" s="468"/>
      <c r="I1850" s="468"/>
    </row>
    <row r="1851" spans="1:9" x14ac:dyDescent="0.2">
      <c r="A1851" s="468"/>
      <c r="B1851" s="468"/>
      <c r="C1851" s="468"/>
      <c r="D1851" s="468"/>
      <c r="E1851" s="468"/>
      <c r="F1851" s="468"/>
      <c r="G1851" s="468"/>
      <c r="H1851" s="468"/>
      <c r="I1851" s="468"/>
    </row>
    <row r="1852" spans="1:9" x14ac:dyDescent="0.2">
      <c r="A1852" s="468"/>
      <c r="B1852" s="468"/>
      <c r="C1852" s="468"/>
      <c r="D1852" s="468"/>
      <c r="E1852" s="468"/>
      <c r="F1852" s="468"/>
      <c r="G1852" s="468"/>
      <c r="H1852" s="468"/>
      <c r="I1852" s="468"/>
    </row>
    <row r="1853" spans="1:9" x14ac:dyDescent="0.2">
      <c r="A1853" s="468"/>
      <c r="B1853" s="468"/>
      <c r="C1853" s="468"/>
      <c r="D1853" s="468"/>
      <c r="E1853" s="468"/>
      <c r="F1853" s="468"/>
      <c r="G1853" s="468"/>
      <c r="H1853" s="468"/>
      <c r="I1853" s="468"/>
    </row>
    <row r="1854" spans="1:9" x14ac:dyDescent="0.2">
      <c r="A1854" s="468"/>
      <c r="B1854" s="468"/>
      <c r="C1854" s="468"/>
      <c r="D1854" s="468"/>
      <c r="E1854" s="468"/>
      <c r="F1854" s="468"/>
      <c r="G1854" s="468"/>
      <c r="H1854" s="468"/>
      <c r="I1854" s="468"/>
    </row>
    <row r="1855" spans="1:9" x14ac:dyDescent="0.2">
      <c r="A1855" s="468"/>
      <c r="B1855" s="468"/>
      <c r="C1855" s="468"/>
      <c r="D1855" s="468"/>
      <c r="E1855" s="468"/>
      <c r="F1855" s="468"/>
      <c r="G1855" s="468"/>
      <c r="H1855" s="468"/>
      <c r="I1855" s="468"/>
    </row>
    <row r="1856" spans="1:9" x14ac:dyDescent="0.2">
      <c r="A1856" s="468"/>
      <c r="B1856" s="468"/>
      <c r="C1856" s="468"/>
      <c r="D1856" s="468"/>
      <c r="E1856" s="468"/>
      <c r="F1856" s="468"/>
      <c r="G1856" s="468"/>
      <c r="H1856" s="468"/>
      <c r="I1856" s="468"/>
    </row>
    <row r="1857" spans="1:9" x14ac:dyDescent="0.2">
      <c r="A1857" s="468"/>
      <c r="B1857" s="468"/>
      <c r="C1857" s="468"/>
      <c r="D1857" s="468"/>
      <c r="E1857" s="468"/>
      <c r="F1857" s="468"/>
      <c r="G1857" s="468"/>
      <c r="H1857" s="468"/>
      <c r="I1857" s="468"/>
    </row>
    <row r="1858" spans="1:9" x14ac:dyDescent="0.2">
      <c r="A1858" s="468"/>
      <c r="B1858" s="468"/>
      <c r="C1858" s="468"/>
      <c r="D1858" s="468"/>
      <c r="E1858" s="468"/>
      <c r="F1858" s="468"/>
      <c r="G1858" s="468"/>
      <c r="H1858" s="468"/>
      <c r="I1858" s="468"/>
    </row>
    <row r="1859" spans="1:9" x14ac:dyDescent="0.2">
      <c r="A1859" s="468"/>
      <c r="B1859" s="468"/>
      <c r="C1859" s="468"/>
      <c r="D1859" s="468"/>
      <c r="E1859" s="468"/>
      <c r="F1859" s="468"/>
      <c r="G1859" s="468"/>
      <c r="H1859" s="468"/>
      <c r="I1859" s="468"/>
    </row>
    <row r="1860" spans="1:9" x14ac:dyDescent="0.2">
      <c r="A1860" s="468"/>
      <c r="B1860" s="468"/>
      <c r="C1860" s="468"/>
      <c r="D1860" s="468"/>
      <c r="E1860" s="468"/>
      <c r="F1860" s="468"/>
      <c r="G1860" s="468"/>
      <c r="H1860" s="468"/>
      <c r="I1860" s="468"/>
    </row>
    <row r="1861" spans="1:9" x14ac:dyDescent="0.2">
      <c r="A1861" s="468"/>
      <c r="B1861" s="468"/>
      <c r="C1861" s="468"/>
      <c r="D1861" s="468"/>
      <c r="E1861" s="468"/>
      <c r="F1861" s="468"/>
      <c r="G1861" s="468"/>
      <c r="H1861" s="468"/>
      <c r="I1861" s="468"/>
    </row>
    <row r="1862" spans="1:9" x14ac:dyDescent="0.2">
      <c r="A1862" s="468"/>
      <c r="B1862" s="468"/>
      <c r="C1862" s="468"/>
      <c r="D1862" s="468"/>
      <c r="E1862" s="468"/>
      <c r="F1862" s="468"/>
      <c r="G1862" s="468"/>
      <c r="H1862" s="468"/>
      <c r="I1862" s="468"/>
    </row>
    <row r="1863" spans="1:9" x14ac:dyDescent="0.2">
      <c r="A1863" s="468"/>
      <c r="B1863" s="468"/>
      <c r="C1863" s="468"/>
      <c r="D1863" s="468"/>
      <c r="E1863" s="468"/>
      <c r="F1863" s="468"/>
      <c r="G1863" s="468"/>
      <c r="H1863" s="468"/>
      <c r="I1863" s="468"/>
    </row>
    <row r="1864" spans="1:9" x14ac:dyDescent="0.2">
      <c r="A1864" s="468"/>
      <c r="B1864" s="468"/>
      <c r="C1864" s="468"/>
      <c r="D1864" s="468"/>
      <c r="E1864" s="468"/>
      <c r="F1864" s="468"/>
      <c r="G1864" s="468"/>
      <c r="H1864" s="468"/>
      <c r="I1864" s="468"/>
    </row>
    <row r="1865" spans="1:9" x14ac:dyDescent="0.2">
      <c r="A1865" s="468"/>
      <c r="B1865" s="468"/>
      <c r="C1865" s="468"/>
      <c r="D1865" s="468"/>
      <c r="E1865" s="468"/>
      <c r="F1865" s="468"/>
      <c r="G1865" s="468"/>
      <c r="H1865" s="468"/>
      <c r="I1865" s="468"/>
    </row>
    <row r="1866" spans="1:9" x14ac:dyDescent="0.2">
      <c r="A1866" s="468"/>
      <c r="B1866" s="468"/>
      <c r="C1866" s="468"/>
      <c r="D1866" s="468"/>
      <c r="E1866" s="468"/>
      <c r="F1866" s="468"/>
      <c r="G1866" s="468"/>
      <c r="H1866" s="468"/>
      <c r="I1866" s="468"/>
    </row>
    <row r="1867" spans="1:9" x14ac:dyDescent="0.2">
      <c r="A1867" s="468"/>
      <c r="B1867" s="468"/>
      <c r="C1867" s="468"/>
      <c r="D1867" s="468"/>
      <c r="E1867" s="468"/>
      <c r="F1867" s="468"/>
      <c r="G1867" s="468"/>
      <c r="H1867" s="468"/>
      <c r="I1867" s="468"/>
    </row>
    <row r="1868" spans="1:9" x14ac:dyDescent="0.2">
      <c r="A1868" s="468"/>
      <c r="B1868" s="468"/>
      <c r="C1868" s="468"/>
      <c r="D1868" s="468"/>
      <c r="E1868" s="468"/>
      <c r="F1868" s="468"/>
      <c r="G1868" s="468"/>
      <c r="H1868" s="468"/>
      <c r="I1868" s="468"/>
    </row>
    <row r="1869" spans="1:9" x14ac:dyDescent="0.2">
      <c r="A1869" s="468"/>
      <c r="B1869" s="468"/>
      <c r="C1869" s="468"/>
      <c r="D1869" s="468"/>
      <c r="E1869" s="468"/>
      <c r="F1869" s="468"/>
      <c r="G1869" s="468"/>
      <c r="H1869" s="468"/>
      <c r="I1869" s="468"/>
    </row>
    <row r="1870" spans="1:9" x14ac:dyDescent="0.2">
      <c r="A1870" s="468"/>
      <c r="B1870" s="468"/>
      <c r="C1870" s="468"/>
      <c r="D1870" s="468"/>
      <c r="E1870" s="468"/>
      <c r="F1870" s="468"/>
      <c r="G1870" s="468"/>
      <c r="H1870" s="468"/>
      <c r="I1870" s="468"/>
    </row>
    <row r="1871" spans="1:9" x14ac:dyDescent="0.2">
      <c r="A1871" s="468"/>
      <c r="B1871" s="468"/>
      <c r="C1871" s="468"/>
      <c r="D1871" s="468"/>
      <c r="E1871" s="468"/>
      <c r="F1871" s="468"/>
      <c r="G1871" s="468"/>
      <c r="H1871" s="468"/>
      <c r="I1871" s="468"/>
    </row>
    <row r="1872" spans="1:9" x14ac:dyDescent="0.2">
      <c r="A1872" s="468"/>
      <c r="B1872" s="468"/>
      <c r="C1872" s="468"/>
      <c r="D1872" s="468"/>
      <c r="E1872" s="468"/>
      <c r="F1872" s="468"/>
      <c r="G1872" s="468"/>
      <c r="H1872" s="468"/>
      <c r="I1872" s="468"/>
    </row>
    <row r="1873" spans="1:9" x14ac:dyDescent="0.2">
      <c r="A1873" s="468"/>
      <c r="B1873" s="468"/>
      <c r="C1873" s="468"/>
      <c r="D1873" s="468"/>
      <c r="E1873" s="468"/>
      <c r="F1873" s="468"/>
      <c r="G1873" s="468"/>
      <c r="H1873" s="468"/>
      <c r="I1873" s="468"/>
    </row>
    <row r="1874" spans="1:9" x14ac:dyDescent="0.2">
      <c r="A1874" s="468"/>
      <c r="B1874" s="468"/>
      <c r="C1874" s="468"/>
      <c r="D1874" s="468"/>
      <c r="E1874" s="468"/>
      <c r="F1874" s="468"/>
      <c r="G1874" s="468"/>
      <c r="H1874" s="468"/>
      <c r="I1874" s="468"/>
    </row>
    <row r="1875" spans="1:9" x14ac:dyDescent="0.2">
      <c r="A1875" s="468"/>
      <c r="B1875" s="468"/>
      <c r="C1875" s="468"/>
      <c r="D1875" s="468"/>
      <c r="E1875" s="468"/>
      <c r="F1875" s="468"/>
      <c r="G1875" s="468"/>
      <c r="H1875" s="468"/>
      <c r="I1875" s="468"/>
    </row>
    <row r="1876" spans="1:9" x14ac:dyDescent="0.2">
      <c r="A1876" s="468"/>
      <c r="B1876" s="468"/>
      <c r="C1876" s="468"/>
      <c r="D1876" s="468"/>
      <c r="E1876" s="468"/>
      <c r="F1876" s="468"/>
      <c r="G1876" s="468"/>
      <c r="H1876" s="468"/>
      <c r="I1876" s="468"/>
    </row>
    <row r="1877" spans="1:9" x14ac:dyDescent="0.2">
      <c r="A1877" s="468"/>
      <c r="B1877" s="468"/>
      <c r="C1877" s="468"/>
      <c r="D1877" s="468"/>
      <c r="E1877" s="468"/>
      <c r="F1877" s="468"/>
      <c r="G1877" s="468"/>
      <c r="H1877" s="468"/>
      <c r="I1877" s="468"/>
    </row>
    <row r="1878" spans="1:9" x14ac:dyDescent="0.2">
      <c r="A1878" s="468"/>
      <c r="B1878" s="468"/>
      <c r="C1878" s="468"/>
      <c r="D1878" s="468"/>
      <c r="E1878" s="468"/>
      <c r="F1878" s="468"/>
      <c r="G1878" s="468"/>
      <c r="H1878" s="468"/>
      <c r="I1878" s="468"/>
    </row>
    <row r="1879" spans="1:9" x14ac:dyDescent="0.2">
      <c r="A1879" s="468"/>
      <c r="B1879" s="468"/>
      <c r="C1879" s="468"/>
      <c r="D1879" s="468"/>
      <c r="E1879" s="468"/>
      <c r="F1879" s="468"/>
      <c r="G1879" s="468"/>
      <c r="H1879" s="468"/>
      <c r="I1879" s="468"/>
    </row>
    <row r="1880" spans="1:9" x14ac:dyDescent="0.2">
      <c r="A1880" s="468"/>
      <c r="B1880" s="468"/>
      <c r="C1880" s="468"/>
      <c r="D1880" s="468"/>
      <c r="E1880" s="468"/>
      <c r="F1880" s="468"/>
      <c r="G1880" s="468"/>
      <c r="H1880" s="468"/>
      <c r="I1880" s="468"/>
    </row>
    <row r="1881" spans="1:9" x14ac:dyDescent="0.2">
      <c r="A1881" s="468"/>
      <c r="B1881" s="468"/>
      <c r="C1881" s="468"/>
      <c r="D1881" s="468"/>
      <c r="E1881" s="468"/>
      <c r="F1881" s="468"/>
      <c r="G1881" s="468"/>
      <c r="H1881" s="468"/>
      <c r="I1881" s="468"/>
    </row>
    <row r="1882" spans="1:9" x14ac:dyDescent="0.2">
      <c r="A1882" s="468"/>
      <c r="B1882" s="468"/>
      <c r="C1882" s="468"/>
      <c r="D1882" s="468"/>
      <c r="E1882" s="468"/>
      <c r="F1882" s="468"/>
      <c r="G1882" s="468"/>
      <c r="H1882" s="468"/>
      <c r="I1882" s="468"/>
    </row>
    <row r="1883" spans="1:9" x14ac:dyDescent="0.2">
      <c r="A1883" s="468"/>
      <c r="B1883" s="468"/>
      <c r="C1883" s="468"/>
      <c r="D1883" s="468"/>
      <c r="E1883" s="468"/>
      <c r="F1883" s="468"/>
      <c r="G1883" s="468"/>
      <c r="H1883" s="468"/>
      <c r="I1883" s="468"/>
    </row>
    <row r="1884" spans="1:9" x14ac:dyDescent="0.2">
      <c r="A1884" s="468"/>
      <c r="B1884" s="468"/>
      <c r="C1884" s="468"/>
      <c r="D1884" s="468"/>
      <c r="E1884" s="468"/>
      <c r="F1884" s="468"/>
      <c r="G1884" s="468"/>
      <c r="H1884" s="468"/>
      <c r="I1884" s="468"/>
    </row>
    <row r="1885" spans="1:9" x14ac:dyDescent="0.2">
      <c r="A1885" s="468"/>
      <c r="B1885" s="468"/>
      <c r="C1885" s="468"/>
      <c r="D1885" s="468"/>
      <c r="E1885" s="468"/>
      <c r="F1885" s="468"/>
      <c r="G1885" s="468"/>
      <c r="H1885" s="468"/>
      <c r="I1885" s="468"/>
    </row>
    <row r="1886" spans="1:9" x14ac:dyDescent="0.2">
      <c r="A1886" s="468"/>
      <c r="B1886" s="468"/>
      <c r="C1886" s="468"/>
      <c r="D1886" s="468"/>
      <c r="E1886" s="468"/>
      <c r="F1886" s="468"/>
      <c r="G1886" s="468"/>
      <c r="H1886" s="468"/>
      <c r="I1886" s="468"/>
    </row>
    <row r="1887" spans="1:9" x14ac:dyDescent="0.2">
      <c r="A1887" s="468"/>
      <c r="B1887" s="468"/>
      <c r="C1887" s="468"/>
      <c r="D1887" s="468"/>
      <c r="E1887" s="468"/>
      <c r="F1887" s="468"/>
      <c r="G1887" s="468"/>
      <c r="H1887" s="468"/>
      <c r="I1887" s="468"/>
    </row>
    <row r="1888" spans="1:9" x14ac:dyDescent="0.2">
      <c r="A1888" s="468"/>
      <c r="B1888" s="468"/>
      <c r="C1888" s="468"/>
      <c r="D1888" s="468"/>
      <c r="E1888" s="468"/>
      <c r="F1888" s="468"/>
      <c r="G1888" s="468"/>
      <c r="H1888" s="468"/>
      <c r="I1888" s="468"/>
    </row>
    <row r="1889" spans="1:9" x14ac:dyDescent="0.2">
      <c r="A1889" s="468"/>
      <c r="B1889" s="468"/>
      <c r="C1889" s="468"/>
      <c r="D1889" s="468"/>
      <c r="E1889" s="468"/>
      <c r="F1889" s="468"/>
      <c r="G1889" s="468"/>
      <c r="H1889" s="468"/>
      <c r="I1889" s="468"/>
    </row>
    <row r="1890" spans="1:9" x14ac:dyDescent="0.2">
      <c r="A1890" s="468"/>
      <c r="B1890" s="468"/>
      <c r="C1890" s="468"/>
      <c r="D1890" s="468"/>
      <c r="E1890" s="468"/>
      <c r="F1890" s="468"/>
      <c r="G1890" s="468"/>
      <c r="H1890" s="468"/>
      <c r="I1890" s="468"/>
    </row>
    <row r="1891" spans="1:9" x14ac:dyDescent="0.2">
      <c r="A1891" s="468"/>
      <c r="B1891" s="468"/>
      <c r="C1891" s="468"/>
      <c r="D1891" s="468"/>
      <c r="E1891" s="468"/>
      <c r="F1891" s="468"/>
      <c r="G1891" s="468"/>
      <c r="H1891" s="468"/>
      <c r="I1891" s="468"/>
    </row>
    <row r="1892" spans="1:9" x14ac:dyDescent="0.2">
      <c r="A1892" s="468"/>
      <c r="B1892" s="468"/>
      <c r="C1892" s="468"/>
      <c r="D1892" s="468"/>
      <c r="E1892" s="468"/>
      <c r="F1892" s="468"/>
      <c r="G1892" s="468"/>
      <c r="H1892" s="468"/>
      <c r="I1892" s="468"/>
    </row>
    <row r="1893" spans="1:9" x14ac:dyDescent="0.2">
      <c r="A1893" s="468"/>
      <c r="B1893" s="468"/>
      <c r="C1893" s="468"/>
      <c r="D1893" s="468"/>
      <c r="E1893" s="468"/>
      <c r="F1893" s="468"/>
      <c r="G1893" s="468"/>
      <c r="H1893" s="468"/>
      <c r="I1893" s="468"/>
    </row>
    <row r="1894" spans="1:9" x14ac:dyDescent="0.2">
      <c r="A1894" s="468"/>
      <c r="B1894" s="468"/>
      <c r="C1894" s="468"/>
      <c r="D1894" s="468"/>
      <c r="E1894" s="468"/>
      <c r="F1894" s="468"/>
      <c r="G1894" s="468"/>
      <c r="H1894" s="468"/>
      <c r="I1894" s="468"/>
    </row>
    <row r="1895" spans="1:9" x14ac:dyDescent="0.2">
      <c r="A1895" s="468"/>
      <c r="B1895" s="468"/>
      <c r="C1895" s="468"/>
      <c r="D1895" s="468"/>
      <c r="E1895" s="468"/>
      <c r="F1895" s="468"/>
      <c r="G1895" s="468"/>
      <c r="H1895" s="468"/>
      <c r="I1895" s="468"/>
    </row>
    <row r="1896" spans="1:9" x14ac:dyDescent="0.2">
      <c r="A1896" s="468"/>
      <c r="B1896" s="468"/>
      <c r="C1896" s="468"/>
      <c r="D1896" s="468"/>
      <c r="E1896" s="468"/>
      <c r="F1896" s="468"/>
      <c r="G1896" s="468"/>
      <c r="H1896" s="468"/>
      <c r="I1896" s="468"/>
    </row>
    <row r="1897" spans="1:9" x14ac:dyDescent="0.2">
      <c r="A1897" s="468"/>
      <c r="B1897" s="468"/>
      <c r="C1897" s="468"/>
      <c r="D1897" s="468"/>
      <c r="E1897" s="468"/>
      <c r="F1897" s="468"/>
      <c r="G1897" s="468"/>
      <c r="H1897" s="468"/>
      <c r="I1897" s="468"/>
    </row>
    <row r="1898" spans="1:9" x14ac:dyDescent="0.2">
      <c r="A1898" s="468"/>
      <c r="B1898" s="468"/>
      <c r="C1898" s="468"/>
      <c r="D1898" s="468"/>
      <c r="E1898" s="468"/>
      <c r="F1898" s="468"/>
      <c r="G1898" s="468"/>
      <c r="H1898" s="468"/>
      <c r="I1898" s="468"/>
    </row>
    <row r="1899" spans="1:9" x14ac:dyDescent="0.2">
      <c r="A1899" s="468"/>
      <c r="B1899" s="468"/>
      <c r="C1899" s="468"/>
      <c r="D1899" s="468"/>
      <c r="E1899" s="468"/>
      <c r="F1899" s="468"/>
      <c r="G1899" s="468"/>
      <c r="H1899" s="468"/>
      <c r="I1899" s="468"/>
    </row>
    <row r="1900" spans="1:9" x14ac:dyDescent="0.2">
      <c r="A1900" s="468"/>
      <c r="B1900" s="468"/>
      <c r="C1900" s="468"/>
      <c r="D1900" s="468"/>
      <c r="E1900" s="468"/>
      <c r="F1900" s="468"/>
      <c r="G1900" s="468"/>
      <c r="H1900" s="468"/>
      <c r="I1900" s="468"/>
    </row>
    <row r="1901" spans="1:9" x14ac:dyDescent="0.2">
      <c r="A1901" s="468"/>
      <c r="B1901" s="468"/>
      <c r="C1901" s="468"/>
      <c r="D1901" s="468"/>
      <c r="E1901" s="468"/>
      <c r="F1901" s="468"/>
      <c r="G1901" s="468"/>
      <c r="H1901" s="468"/>
      <c r="I1901" s="468"/>
    </row>
    <row r="1902" spans="1:9" x14ac:dyDescent="0.2">
      <c r="A1902" s="468"/>
      <c r="B1902" s="468"/>
      <c r="C1902" s="468"/>
      <c r="D1902" s="468"/>
      <c r="E1902" s="468"/>
      <c r="F1902" s="468"/>
      <c r="G1902" s="468"/>
      <c r="H1902" s="468"/>
      <c r="I1902" s="468"/>
    </row>
    <row r="1903" spans="1:9" x14ac:dyDescent="0.2">
      <c r="A1903" s="468"/>
      <c r="B1903" s="468"/>
      <c r="C1903" s="468"/>
      <c r="D1903" s="468"/>
      <c r="E1903" s="468"/>
      <c r="F1903" s="468"/>
      <c r="G1903" s="468"/>
      <c r="H1903" s="468"/>
      <c r="I1903" s="468"/>
    </row>
    <row r="1904" spans="1:9" x14ac:dyDescent="0.2">
      <c r="A1904" s="468"/>
      <c r="B1904" s="468"/>
      <c r="C1904" s="468"/>
      <c r="D1904" s="468"/>
      <c r="E1904" s="468"/>
      <c r="F1904" s="468"/>
      <c r="G1904" s="468"/>
      <c r="H1904" s="468"/>
      <c r="I1904" s="468"/>
    </row>
    <row r="1905" spans="1:9" x14ac:dyDescent="0.2">
      <c r="A1905" s="468"/>
      <c r="B1905" s="468"/>
      <c r="C1905" s="468"/>
      <c r="D1905" s="468"/>
      <c r="E1905" s="468"/>
      <c r="F1905" s="468"/>
      <c r="G1905" s="468"/>
      <c r="H1905" s="468"/>
      <c r="I1905" s="468"/>
    </row>
    <row r="1906" spans="1:9" x14ac:dyDescent="0.2">
      <c r="A1906" s="468"/>
      <c r="B1906" s="468"/>
      <c r="C1906" s="468"/>
      <c r="D1906" s="468"/>
      <c r="E1906" s="468"/>
      <c r="F1906" s="468"/>
      <c r="G1906" s="468"/>
      <c r="H1906" s="468"/>
      <c r="I1906" s="468"/>
    </row>
    <row r="1907" spans="1:9" x14ac:dyDescent="0.2">
      <c r="A1907" s="468"/>
      <c r="B1907" s="468"/>
      <c r="C1907" s="468"/>
      <c r="D1907" s="468"/>
      <c r="E1907" s="468"/>
      <c r="F1907" s="468"/>
      <c r="G1907" s="468"/>
      <c r="H1907" s="468"/>
      <c r="I1907" s="468"/>
    </row>
    <row r="1908" spans="1:9" x14ac:dyDescent="0.2">
      <c r="A1908" s="468"/>
      <c r="B1908" s="468"/>
      <c r="C1908" s="468"/>
      <c r="D1908" s="468"/>
      <c r="E1908" s="468"/>
      <c r="F1908" s="468"/>
      <c r="G1908" s="468"/>
      <c r="H1908" s="468"/>
      <c r="I1908" s="468"/>
    </row>
    <row r="1909" spans="1:9" x14ac:dyDescent="0.2">
      <c r="A1909" s="468"/>
      <c r="B1909" s="468"/>
      <c r="C1909" s="468"/>
      <c r="D1909" s="468"/>
      <c r="E1909" s="468"/>
      <c r="F1909" s="468"/>
      <c r="G1909" s="468"/>
      <c r="H1909" s="468"/>
      <c r="I1909" s="468"/>
    </row>
    <row r="1910" spans="1:9" x14ac:dyDescent="0.2">
      <c r="A1910" s="468"/>
      <c r="B1910" s="468"/>
      <c r="C1910" s="468"/>
      <c r="D1910" s="468"/>
      <c r="E1910" s="468"/>
      <c r="F1910" s="468"/>
      <c r="G1910" s="468"/>
      <c r="H1910" s="468"/>
      <c r="I1910" s="468"/>
    </row>
    <row r="1911" spans="1:9" x14ac:dyDescent="0.2">
      <c r="A1911" s="468"/>
      <c r="B1911" s="468"/>
      <c r="C1911" s="468"/>
      <c r="D1911" s="468"/>
      <c r="E1911" s="468"/>
      <c r="F1911" s="468"/>
      <c r="G1911" s="468"/>
      <c r="H1911" s="468"/>
      <c r="I1911" s="468"/>
    </row>
    <row r="1912" spans="1:9" x14ac:dyDescent="0.2">
      <c r="A1912" s="468"/>
      <c r="B1912" s="468"/>
      <c r="C1912" s="468"/>
      <c r="D1912" s="468"/>
      <c r="E1912" s="468"/>
      <c r="F1912" s="468"/>
      <c r="G1912" s="468"/>
      <c r="H1912" s="468"/>
      <c r="I1912" s="468"/>
    </row>
    <row r="1913" spans="1:9" x14ac:dyDescent="0.2">
      <c r="A1913" s="468"/>
      <c r="B1913" s="468"/>
      <c r="C1913" s="468"/>
      <c r="D1913" s="468"/>
      <c r="E1913" s="468"/>
      <c r="F1913" s="468"/>
      <c r="G1913" s="468"/>
      <c r="H1913" s="468"/>
      <c r="I1913" s="468"/>
    </row>
    <row r="1914" spans="1:9" x14ac:dyDescent="0.2">
      <c r="A1914" s="468"/>
      <c r="B1914" s="468"/>
      <c r="C1914" s="468"/>
      <c r="D1914" s="468"/>
      <c r="E1914" s="468"/>
      <c r="F1914" s="468"/>
      <c r="G1914" s="468"/>
      <c r="H1914" s="468"/>
      <c r="I1914" s="468"/>
    </row>
    <row r="1915" spans="1:9" x14ac:dyDescent="0.2">
      <c r="A1915" s="468"/>
      <c r="B1915" s="468"/>
      <c r="C1915" s="468"/>
      <c r="D1915" s="468"/>
      <c r="E1915" s="468"/>
      <c r="F1915" s="468"/>
      <c r="G1915" s="468"/>
      <c r="H1915" s="468"/>
      <c r="I1915" s="468"/>
    </row>
    <row r="1916" spans="1:9" x14ac:dyDescent="0.2">
      <c r="A1916" s="468"/>
      <c r="B1916" s="468"/>
      <c r="C1916" s="468"/>
      <c r="D1916" s="468"/>
      <c r="E1916" s="468"/>
      <c r="F1916" s="468"/>
      <c r="G1916" s="468"/>
      <c r="H1916" s="468"/>
      <c r="I1916" s="468"/>
    </row>
    <row r="1917" spans="1:9" x14ac:dyDescent="0.2">
      <c r="A1917" s="468"/>
      <c r="B1917" s="468"/>
      <c r="C1917" s="468"/>
      <c r="D1917" s="468"/>
      <c r="E1917" s="468"/>
      <c r="F1917" s="468"/>
      <c r="G1917" s="468"/>
      <c r="H1917" s="468"/>
      <c r="I1917" s="468"/>
    </row>
    <row r="1918" spans="1:9" x14ac:dyDescent="0.2">
      <c r="A1918" s="468"/>
      <c r="B1918" s="468"/>
      <c r="C1918" s="468"/>
      <c r="D1918" s="468"/>
      <c r="E1918" s="468"/>
      <c r="F1918" s="468"/>
      <c r="G1918" s="468"/>
      <c r="H1918" s="468"/>
      <c r="I1918" s="468"/>
    </row>
    <row r="1919" spans="1:9" x14ac:dyDescent="0.2">
      <c r="A1919" s="468"/>
      <c r="B1919" s="468"/>
      <c r="C1919" s="468"/>
      <c r="D1919" s="468"/>
      <c r="E1919" s="468"/>
      <c r="F1919" s="468"/>
      <c r="G1919" s="468"/>
      <c r="H1919" s="468"/>
      <c r="I1919" s="468"/>
    </row>
    <row r="1920" spans="1:9" x14ac:dyDescent="0.2">
      <c r="A1920" s="468"/>
      <c r="B1920" s="468"/>
      <c r="C1920" s="468"/>
      <c r="D1920" s="468"/>
      <c r="E1920" s="468"/>
      <c r="F1920" s="468"/>
      <c r="G1920" s="468"/>
      <c r="H1920" s="468"/>
      <c r="I1920" s="468"/>
    </row>
    <row r="1921" spans="1:9" x14ac:dyDescent="0.2">
      <c r="A1921" s="468"/>
      <c r="B1921" s="468"/>
      <c r="C1921" s="468"/>
      <c r="D1921" s="468"/>
      <c r="E1921" s="468"/>
      <c r="F1921" s="468"/>
      <c r="G1921" s="468"/>
      <c r="H1921" s="468"/>
      <c r="I1921" s="468"/>
    </row>
    <row r="1922" spans="1:9" x14ac:dyDescent="0.2">
      <c r="A1922" s="468"/>
      <c r="B1922" s="468"/>
      <c r="C1922" s="468"/>
      <c r="D1922" s="468"/>
      <c r="E1922" s="468"/>
      <c r="F1922" s="468"/>
      <c r="G1922" s="468"/>
      <c r="H1922" s="468"/>
      <c r="I1922" s="468"/>
    </row>
    <row r="1923" spans="1:9" x14ac:dyDescent="0.2">
      <c r="A1923" s="468"/>
      <c r="B1923" s="468"/>
      <c r="C1923" s="468"/>
      <c r="D1923" s="468"/>
      <c r="E1923" s="468"/>
      <c r="F1923" s="468"/>
      <c r="G1923" s="468"/>
      <c r="H1923" s="468"/>
      <c r="I1923" s="468"/>
    </row>
    <row r="1924" spans="1:9" x14ac:dyDescent="0.2">
      <c r="A1924" s="468"/>
      <c r="B1924" s="468"/>
      <c r="C1924" s="468"/>
      <c r="D1924" s="468"/>
      <c r="E1924" s="468"/>
      <c r="F1924" s="468"/>
      <c r="G1924" s="468"/>
      <c r="H1924" s="468"/>
      <c r="I1924" s="468"/>
    </row>
    <row r="1925" spans="1:9" x14ac:dyDescent="0.2">
      <c r="A1925" s="468"/>
      <c r="B1925" s="468"/>
      <c r="C1925" s="468"/>
      <c r="D1925" s="468"/>
      <c r="E1925" s="468"/>
      <c r="F1925" s="468"/>
      <c r="G1925" s="468"/>
      <c r="H1925" s="468"/>
      <c r="I1925" s="468"/>
    </row>
    <row r="1926" spans="1:9" x14ac:dyDescent="0.2">
      <c r="A1926" s="468"/>
      <c r="B1926" s="468"/>
      <c r="C1926" s="468"/>
      <c r="D1926" s="468"/>
      <c r="E1926" s="468"/>
      <c r="F1926" s="468"/>
      <c r="G1926" s="468"/>
      <c r="H1926" s="468"/>
      <c r="I1926" s="468"/>
    </row>
    <row r="1927" spans="1:9" x14ac:dyDescent="0.2">
      <c r="A1927" s="468"/>
      <c r="B1927" s="468"/>
      <c r="C1927" s="468"/>
      <c r="D1927" s="468"/>
      <c r="E1927" s="468"/>
      <c r="F1927" s="468"/>
      <c r="G1927" s="468"/>
      <c r="H1927" s="468"/>
      <c r="I1927" s="468"/>
    </row>
    <row r="1928" spans="1:9" x14ac:dyDescent="0.2">
      <c r="A1928" s="468"/>
      <c r="B1928" s="468"/>
      <c r="C1928" s="468"/>
      <c r="D1928" s="468"/>
      <c r="E1928" s="468"/>
      <c r="F1928" s="468"/>
      <c r="G1928" s="468"/>
      <c r="H1928" s="468"/>
      <c r="I1928" s="468"/>
    </row>
    <row r="1929" spans="1:9" x14ac:dyDescent="0.2">
      <c r="A1929" s="468"/>
      <c r="B1929" s="468"/>
      <c r="C1929" s="468"/>
      <c r="D1929" s="468"/>
      <c r="E1929" s="468"/>
      <c r="F1929" s="468"/>
      <c r="G1929" s="468"/>
      <c r="H1929" s="468"/>
      <c r="I1929" s="468"/>
    </row>
    <row r="1930" spans="1:9" x14ac:dyDescent="0.2">
      <c r="A1930" s="468"/>
      <c r="B1930" s="468"/>
      <c r="C1930" s="468"/>
      <c r="D1930" s="468"/>
      <c r="E1930" s="468"/>
      <c r="F1930" s="468"/>
      <c r="G1930" s="468"/>
      <c r="H1930" s="468"/>
      <c r="I1930" s="468"/>
    </row>
    <row r="1931" spans="1:9" x14ac:dyDescent="0.2">
      <c r="A1931" s="468"/>
      <c r="B1931" s="468"/>
      <c r="C1931" s="468"/>
      <c r="D1931" s="468"/>
      <c r="E1931" s="468"/>
      <c r="F1931" s="468"/>
      <c r="G1931" s="468"/>
      <c r="H1931" s="468"/>
      <c r="I1931" s="468"/>
    </row>
    <row r="1932" spans="1:9" x14ac:dyDescent="0.2">
      <c r="A1932" s="468"/>
      <c r="B1932" s="468"/>
      <c r="C1932" s="468"/>
      <c r="D1932" s="468"/>
      <c r="E1932" s="468"/>
      <c r="F1932" s="468"/>
      <c r="G1932" s="468"/>
      <c r="H1932" s="468"/>
      <c r="I1932" s="468"/>
    </row>
    <row r="1933" spans="1:9" x14ac:dyDescent="0.2">
      <c r="A1933" s="468"/>
      <c r="B1933" s="468"/>
      <c r="C1933" s="468"/>
      <c r="D1933" s="468"/>
      <c r="E1933" s="468"/>
      <c r="F1933" s="468"/>
      <c r="G1933" s="468"/>
      <c r="H1933" s="468"/>
      <c r="I1933" s="468"/>
    </row>
    <row r="1934" spans="1:9" x14ac:dyDescent="0.2">
      <c r="A1934" s="468"/>
      <c r="B1934" s="468"/>
      <c r="C1934" s="468"/>
      <c r="D1934" s="468"/>
      <c r="E1934" s="468"/>
      <c r="F1934" s="468"/>
      <c r="G1934" s="468"/>
      <c r="H1934" s="468"/>
      <c r="I1934" s="468"/>
    </row>
    <row r="1935" spans="1:9" x14ac:dyDescent="0.2">
      <c r="A1935" s="468"/>
      <c r="B1935" s="468"/>
      <c r="C1935" s="468"/>
      <c r="D1935" s="468"/>
      <c r="E1935" s="468"/>
      <c r="F1935" s="468"/>
      <c r="G1935" s="468"/>
      <c r="H1935" s="468"/>
      <c r="I1935" s="468"/>
    </row>
    <row r="1936" spans="1:9" x14ac:dyDescent="0.2">
      <c r="A1936" s="468"/>
      <c r="B1936" s="468"/>
      <c r="C1936" s="468"/>
      <c r="D1936" s="468"/>
      <c r="E1936" s="468"/>
      <c r="F1936" s="468"/>
      <c r="G1936" s="468"/>
      <c r="H1936" s="468"/>
      <c r="I1936" s="468"/>
    </row>
    <row r="1937" spans="1:9" x14ac:dyDescent="0.2">
      <c r="A1937" s="468"/>
      <c r="B1937" s="468"/>
      <c r="C1937" s="468"/>
      <c r="D1937" s="468"/>
      <c r="E1937" s="468"/>
      <c r="F1937" s="468"/>
      <c r="G1937" s="468"/>
      <c r="H1937" s="468"/>
      <c r="I1937" s="468"/>
    </row>
    <row r="1938" spans="1:9" x14ac:dyDescent="0.2">
      <c r="A1938" s="468"/>
      <c r="B1938" s="468"/>
      <c r="C1938" s="468"/>
      <c r="D1938" s="468"/>
      <c r="E1938" s="468"/>
      <c r="F1938" s="468"/>
      <c r="G1938" s="468"/>
      <c r="H1938" s="468"/>
      <c r="I1938" s="468"/>
    </row>
    <row r="1939" spans="1:9" x14ac:dyDescent="0.2">
      <c r="A1939" s="468"/>
      <c r="B1939" s="468"/>
      <c r="C1939" s="468"/>
      <c r="D1939" s="468"/>
      <c r="E1939" s="468"/>
      <c r="F1939" s="468"/>
      <c r="G1939" s="468"/>
      <c r="H1939" s="468"/>
      <c r="I1939" s="468"/>
    </row>
    <row r="1940" spans="1:9" x14ac:dyDescent="0.2">
      <c r="A1940" s="468"/>
      <c r="B1940" s="468"/>
      <c r="C1940" s="468"/>
      <c r="D1940" s="468"/>
      <c r="E1940" s="468"/>
      <c r="F1940" s="468"/>
      <c r="G1940" s="468"/>
      <c r="H1940" s="468"/>
      <c r="I1940" s="468"/>
    </row>
    <row r="1941" spans="1:9" x14ac:dyDescent="0.2">
      <c r="A1941" s="468"/>
      <c r="B1941" s="468"/>
      <c r="C1941" s="468"/>
      <c r="D1941" s="468"/>
      <c r="E1941" s="468"/>
      <c r="F1941" s="468"/>
      <c r="G1941" s="468"/>
      <c r="H1941" s="468"/>
      <c r="I1941" s="468"/>
    </row>
    <row r="1942" spans="1:9" x14ac:dyDescent="0.2">
      <c r="A1942" s="468"/>
      <c r="B1942" s="468"/>
      <c r="C1942" s="468"/>
      <c r="D1942" s="468"/>
      <c r="E1942" s="468"/>
      <c r="F1942" s="468"/>
      <c r="G1942" s="468"/>
      <c r="H1942" s="468"/>
      <c r="I1942" s="468"/>
    </row>
    <row r="1943" spans="1:9" x14ac:dyDescent="0.2">
      <c r="A1943" s="468"/>
      <c r="B1943" s="468"/>
      <c r="C1943" s="468"/>
      <c r="D1943" s="468"/>
      <c r="E1943" s="468"/>
      <c r="F1943" s="468"/>
      <c r="G1943" s="468"/>
      <c r="H1943" s="468"/>
      <c r="I1943" s="468"/>
    </row>
    <row r="1944" spans="1:9" x14ac:dyDescent="0.2">
      <c r="A1944" s="468"/>
      <c r="B1944" s="468"/>
      <c r="C1944" s="468"/>
      <c r="D1944" s="468"/>
      <c r="E1944" s="468"/>
      <c r="F1944" s="468"/>
      <c r="G1944" s="468"/>
      <c r="H1944" s="468"/>
      <c r="I1944" s="468"/>
    </row>
    <row r="1945" spans="1:9" x14ac:dyDescent="0.2">
      <c r="A1945" s="468"/>
      <c r="B1945" s="468"/>
      <c r="C1945" s="468"/>
      <c r="D1945" s="468"/>
      <c r="E1945" s="468"/>
      <c r="F1945" s="468"/>
      <c r="G1945" s="468"/>
      <c r="H1945" s="468"/>
      <c r="I1945" s="468"/>
    </row>
    <row r="1946" spans="1:9" x14ac:dyDescent="0.2">
      <c r="A1946" s="468"/>
      <c r="B1946" s="468"/>
      <c r="C1946" s="468"/>
      <c r="D1946" s="468"/>
      <c r="E1946" s="468"/>
      <c r="F1946" s="468"/>
      <c r="G1946" s="468"/>
      <c r="H1946" s="468"/>
      <c r="I1946" s="468"/>
    </row>
    <row r="1947" spans="1:9" x14ac:dyDescent="0.2">
      <c r="A1947" s="468"/>
      <c r="B1947" s="468"/>
      <c r="C1947" s="468"/>
      <c r="D1947" s="468"/>
      <c r="E1947" s="468"/>
      <c r="F1947" s="468"/>
      <c r="G1947" s="468"/>
      <c r="H1947" s="468"/>
      <c r="I1947" s="468"/>
    </row>
    <row r="1948" spans="1:9" x14ac:dyDescent="0.2">
      <c r="A1948" s="468"/>
      <c r="B1948" s="468"/>
      <c r="C1948" s="468"/>
      <c r="D1948" s="468"/>
      <c r="E1948" s="468"/>
      <c r="F1948" s="468"/>
      <c r="G1948" s="468"/>
      <c r="H1948" s="468"/>
      <c r="I1948" s="468"/>
    </row>
    <row r="1949" spans="1:9" x14ac:dyDescent="0.2">
      <c r="A1949" s="468"/>
      <c r="B1949" s="468"/>
      <c r="C1949" s="468"/>
      <c r="D1949" s="468"/>
      <c r="E1949" s="468"/>
      <c r="F1949" s="468"/>
      <c r="G1949" s="468"/>
      <c r="H1949" s="468"/>
      <c r="I1949" s="468"/>
    </row>
    <row r="1950" spans="1:9" x14ac:dyDescent="0.2">
      <c r="A1950" s="468"/>
      <c r="B1950" s="468"/>
      <c r="C1950" s="468"/>
      <c r="D1950" s="468"/>
      <c r="E1950" s="468"/>
      <c r="F1950" s="468"/>
      <c r="G1950" s="468"/>
      <c r="H1950" s="468"/>
      <c r="I1950" s="468"/>
    </row>
    <row r="1951" spans="1:9" x14ac:dyDescent="0.2">
      <c r="A1951" s="468"/>
      <c r="B1951" s="468"/>
      <c r="C1951" s="468"/>
      <c r="D1951" s="468"/>
      <c r="E1951" s="468"/>
      <c r="F1951" s="468"/>
      <c r="G1951" s="468"/>
      <c r="H1951" s="468"/>
      <c r="I1951" s="468"/>
    </row>
    <row r="1952" spans="1:9" x14ac:dyDescent="0.2">
      <c r="A1952" s="468"/>
      <c r="B1952" s="468"/>
      <c r="C1952" s="468"/>
      <c r="D1952" s="468"/>
      <c r="E1952" s="468"/>
      <c r="F1952" s="468"/>
      <c r="G1952" s="468"/>
      <c r="H1952" s="468"/>
      <c r="I1952" s="468"/>
    </row>
    <row r="1953" spans="1:9" x14ac:dyDescent="0.2">
      <c r="A1953" s="468"/>
      <c r="B1953" s="468"/>
      <c r="C1953" s="468"/>
      <c r="D1953" s="468"/>
      <c r="E1953" s="468"/>
      <c r="F1953" s="468"/>
      <c r="G1953" s="468"/>
      <c r="H1953" s="468"/>
      <c r="I1953" s="468"/>
    </row>
    <row r="1954" spans="1:9" x14ac:dyDescent="0.2">
      <c r="A1954" s="468"/>
      <c r="B1954" s="468"/>
      <c r="C1954" s="468"/>
      <c r="D1954" s="468"/>
      <c r="E1954" s="468"/>
      <c r="F1954" s="468"/>
      <c r="G1954" s="468"/>
      <c r="H1954" s="468"/>
      <c r="I1954" s="468"/>
    </row>
    <row r="1955" spans="1:9" x14ac:dyDescent="0.2">
      <c r="A1955" s="468"/>
      <c r="B1955" s="468"/>
      <c r="C1955" s="468"/>
      <c r="D1955" s="468"/>
      <c r="E1955" s="468"/>
      <c r="F1955" s="468"/>
      <c r="G1955" s="468"/>
      <c r="H1955" s="468"/>
      <c r="I1955" s="468"/>
    </row>
    <row r="1956" spans="1:9" x14ac:dyDescent="0.2">
      <c r="A1956" s="468"/>
      <c r="B1956" s="468"/>
      <c r="C1956" s="468"/>
      <c r="D1956" s="468"/>
      <c r="E1956" s="468"/>
      <c r="F1956" s="468"/>
      <c r="G1956" s="468"/>
      <c r="H1956" s="468"/>
      <c r="I1956" s="468"/>
    </row>
    <row r="1957" spans="1:9" x14ac:dyDescent="0.2">
      <c r="A1957" s="468"/>
      <c r="B1957" s="468"/>
      <c r="C1957" s="468"/>
      <c r="D1957" s="468"/>
      <c r="E1957" s="468"/>
      <c r="F1957" s="468"/>
      <c r="G1957" s="468"/>
      <c r="H1957" s="468"/>
      <c r="I1957" s="468"/>
    </row>
    <row r="1958" spans="1:9" x14ac:dyDescent="0.2">
      <c r="A1958" s="468"/>
      <c r="B1958" s="468"/>
      <c r="C1958" s="468"/>
      <c r="D1958" s="468"/>
      <c r="E1958" s="468"/>
      <c r="F1958" s="468"/>
      <c r="G1958" s="468"/>
      <c r="H1958" s="468"/>
      <c r="I1958" s="468"/>
    </row>
    <row r="1959" spans="1:9" x14ac:dyDescent="0.2">
      <c r="A1959" s="468"/>
      <c r="B1959" s="468"/>
      <c r="C1959" s="468"/>
      <c r="D1959" s="468"/>
      <c r="E1959" s="468"/>
      <c r="F1959" s="468"/>
      <c r="G1959" s="468"/>
      <c r="H1959" s="468"/>
      <c r="I1959" s="468"/>
    </row>
    <row r="1960" spans="1:9" x14ac:dyDescent="0.2">
      <c r="A1960" s="468"/>
      <c r="B1960" s="468"/>
      <c r="C1960" s="468"/>
      <c r="D1960" s="468"/>
      <c r="E1960" s="468"/>
      <c r="F1960" s="468"/>
      <c r="G1960" s="468"/>
      <c r="H1960" s="468"/>
      <c r="I1960" s="468"/>
    </row>
    <row r="1961" spans="1:9" x14ac:dyDescent="0.2">
      <c r="A1961" s="468"/>
      <c r="B1961" s="468"/>
      <c r="C1961" s="468"/>
      <c r="D1961" s="468"/>
      <c r="E1961" s="468"/>
      <c r="F1961" s="468"/>
      <c r="G1961" s="468"/>
      <c r="H1961" s="468"/>
      <c r="I1961" s="468"/>
    </row>
    <row r="1962" spans="1:9" x14ac:dyDescent="0.2">
      <c r="A1962" s="468"/>
      <c r="B1962" s="468"/>
      <c r="C1962" s="468"/>
      <c r="D1962" s="468"/>
      <c r="E1962" s="468"/>
      <c r="F1962" s="468"/>
      <c r="G1962" s="468"/>
      <c r="H1962" s="468"/>
      <c r="I1962" s="468"/>
    </row>
    <row r="1963" spans="1:9" x14ac:dyDescent="0.2">
      <c r="A1963" s="468"/>
      <c r="B1963" s="468"/>
      <c r="C1963" s="468"/>
      <c r="D1963" s="468"/>
      <c r="E1963" s="468"/>
      <c r="F1963" s="468"/>
      <c r="G1963" s="468"/>
      <c r="H1963" s="468"/>
      <c r="I1963" s="468"/>
    </row>
    <row r="1964" spans="1:9" x14ac:dyDescent="0.2">
      <c r="A1964" s="468"/>
      <c r="B1964" s="468"/>
      <c r="C1964" s="468"/>
      <c r="D1964" s="468"/>
      <c r="E1964" s="468"/>
      <c r="F1964" s="468"/>
      <c r="G1964" s="468"/>
      <c r="H1964" s="468"/>
      <c r="I1964" s="468"/>
    </row>
    <row r="1965" spans="1:9" x14ac:dyDescent="0.2">
      <c r="A1965" s="468"/>
      <c r="B1965" s="468"/>
      <c r="C1965" s="468"/>
      <c r="D1965" s="468"/>
      <c r="E1965" s="468"/>
      <c r="F1965" s="468"/>
      <c r="G1965" s="468"/>
      <c r="H1965" s="468"/>
      <c r="I1965" s="468"/>
    </row>
    <row r="1966" spans="1:9" x14ac:dyDescent="0.2">
      <c r="A1966" s="468"/>
      <c r="B1966" s="468"/>
      <c r="C1966" s="468"/>
      <c r="D1966" s="468"/>
      <c r="E1966" s="468"/>
      <c r="F1966" s="468"/>
      <c r="G1966" s="468"/>
      <c r="H1966" s="468"/>
      <c r="I1966" s="468"/>
    </row>
    <row r="1967" spans="1:9" x14ac:dyDescent="0.2">
      <c r="A1967" s="468"/>
      <c r="B1967" s="468"/>
      <c r="C1967" s="468"/>
      <c r="D1967" s="468"/>
      <c r="E1967" s="468"/>
      <c r="F1967" s="468"/>
      <c r="G1967" s="468"/>
      <c r="H1967" s="468"/>
      <c r="I1967" s="468"/>
    </row>
    <row r="1968" spans="1:9" x14ac:dyDescent="0.2">
      <c r="A1968" s="468"/>
      <c r="B1968" s="468"/>
      <c r="C1968" s="468"/>
      <c r="D1968" s="468"/>
      <c r="E1968" s="468"/>
      <c r="F1968" s="468"/>
      <c r="G1968" s="468"/>
      <c r="H1968" s="468"/>
      <c r="I1968" s="468"/>
    </row>
    <row r="1969" spans="1:9" x14ac:dyDescent="0.2">
      <c r="A1969" s="468"/>
      <c r="B1969" s="468"/>
      <c r="C1969" s="468"/>
      <c r="D1969" s="468"/>
      <c r="E1969" s="468"/>
      <c r="F1969" s="468"/>
      <c r="G1969" s="468"/>
      <c r="H1969" s="468"/>
      <c r="I1969" s="468"/>
    </row>
    <row r="1970" spans="1:9" x14ac:dyDescent="0.2">
      <c r="A1970" s="468"/>
      <c r="B1970" s="468"/>
      <c r="C1970" s="468"/>
      <c r="D1970" s="468"/>
      <c r="E1970" s="468"/>
      <c r="F1970" s="468"/>
      <c r="G1970" s="468"/>
      <c r="H1970" s="468"/>
      <c r="I1970" s="468"/>
    </row>
    <row r="1971" spans="1:9" x14ac:dyDescent="0.2">
      <c r="A1971" s="468"/>
      <c r="B1971" s="468"/>
      <c r="C1971" s="468"/>
      <c r="D1971" s="468"/>
      <c r="E1971" s="468"/>
      <c r="F1971" s="468"/>
      <c r="G1971" s="468"/>
      <c r="H1971" s="468"/>
      <c r="I1971" s="468"/>
    </row>
    <row r="1972" spans="1:9" x14ac:dyDescent="0.2">
      <c r="A1972" s="468"/>
      <c r="B1972" s="468"/>
      <c r="C1972" s="468"/>
      <c r="D1972" s="468"/>
      <c r="E1972" s="468"/>
      <c r="F1972" s="468"/>
      <c r="G1972" s="468"/>
      <c r="H1972" s="468"/>
      <c r="I1972" s="468"/>
    </row>
    <row r="1973" spans="1:9" x14ac:dyDescent="0.2">
      <c r="A1973" s="468"/>
      <c r="B1973" s="468"/>
      <c r="C1973" s="468"/>
      <c r="D1973" s="468"/>
      <c r="E1973" s="468"/>
      <c r="F1973" s="468"/>
      <c r="G1973" s="468"/>
      <c r="H1973" s="468"/>
      <c r="I1973" s="468"/>
    </row>
    <row r="1974" spans="1:9" x14ac:dyDescent="0.2">
      <c r="A1974" s="468"/>
      <c r="B1974" s="468"/>
      <c r="C1974" s="468"/>
      <c r="D1974" s="468"/>
      <c r="E1974" s="468"/>
      <c r="F1974" s="468"/>
      <c r="G1974" s="468"/>
      <c r="H1974" s="468"/>
      <c r="I1974" s="468"/>
    </row>
    <row r="1975" spans="1:9" x14ac:dyDescent="0.2">
      <c r="A1975" s="468"/>
      <c r="B1975" s="468"/>
      <c r="C1975" s="468"/>
      <c r="D1975" s="468"/>
      <c r="E1975" s="468"/>
      <c r="F1975" s="468"/>
      <c r="G1975" s="468"/>
      <c r="H1975" s="468"/>
      <c r="I1975" s="468"/>
    </row>
    <row r="1976" spans="1:9" x14ac:dyDescent="0.2">
      <c r="A1976" s="468"/>
      <c r="B1976" s="468"/>
      <c r="C1976" s="468"/>
      <c r="D1976" s="468"/>
      <c r="E1976" s="468"/>
      <c r="F1976" s="468"/>
      <c r="G1976" s="468"/>
      <c r="H1976" s="468"/>
      <c r="I1976" s="468"/>
    </row>
    <row r="1977" spans="1:9" x14ac:dyDescent="0.2">
      <c r="A1977" s="468"/>
      <c r="B1977" s="468"/>
      <c r="C1977" s="468"/>
      <c r="D1977" s="468"/>
      <c r="E1977" s="468"/>
      <c r="F1977" s="468"/>
      <c r="G1977" s="468"/>
      <c r="H1977" s="468"/>
      <c r="I1977" s="468"/>
    </row>
    <row r="1978" spans="1:9" x14ac:dyDescent="0.2">
      <c r="A1978" s="468"/>
      <c r="B1978" s="468"/>
      <c r="C1978" s="468"/>
      <c r="D1978" s="468"/>
      <c r="E1978" s="468"/>
      <c r="F1978" s="468"/>
      <c r="G1978" s="468"/>
      <c r="H1978" s="468"/>
      <c r="I1978" s="468"/>
    </row>
    <row r="1979" spans="1:9" x14ac:dyDescent="0.2">
      <c r="A1979" s="468"/>
      <c r="B1979" s="468"/>
      <c r="C1979" s="468"/>
      <c r="D1979" s="468"/>
      <c r="E1979" s="468"/>
      <c r="F1979" s="468"/>
      <c r="G1979" s="468"/>
      <c r="H1979" s="468"/>
      <c r="I1979" s="468"/>
    </row>
    <row r="1980" spans="1:9" x14ac:dyDescent="0.2">
      <c r="A1980" s="468"/>
      <c r="B1980" s="468"/>
      <c r="C1980" s="468"/>
      <c r="D1980" s="468"/>
      <c r="E1980" s="468"/>
      <c r="F1980" s="468"/>
      <c r="G1980" s="468"/>
      <c r="H1980" s="468"/>
      <c r="I1980" s="468"/>
    </row>
    <row r="1981" spans="1:9" x14ac:dyDescent="0.2">
      <c r="A1981" s="468"/>
      <c r="B1981" s="468"/>
      <c r="C1981" s="468"/>
      <c r="D1981" s="468"/>
      <c r="E1981" s="468"/>
      <c r="F1981" s="468"/>
      <c r="G1981" s="468"/>
      <c r="H1981" s="468"/>
      <c r="I1981" s="468"/>
    </row>
    <row r="1982" spans="1:9" x14ac:dyDescent="0.2">
      <c r="A1982" s="468"/>
      <c r="B1982" s="468"/>
      <c r="C1982" s="468"/>
      <c r="D1982" s="468"/>
      <c r="E1982" s="468"/>
      <c r="F1982" s="468"/>
      <c r="G1982" s="468"/>
      <c r="H1982" s="468"/>
      <c r="I1982" s="468"/>
    </row>
    <row r="1983" spans="1:9" x14ac:dyDescent="0.2">
      <c r="A1983" s="468"/>
      <c r="B1983" s="468"/>
      <c r="C1983" s="468"/>
      <c r="D1983" s="468"/>
      <c r="E1983" s="468"/>
      <c r="F1983" s="468"/>
      <c r="G1983" s="468"/>
      <c r="H1983" s="468"/>
      <c r="I1983" s="468"/>
    </row>
    <row r="1984" spans="1:9" x14ac:dyDescent="0.2">
      <c r="A1984" s="468"/>
      <c r="B1984" s="468"/>
      <c r="C1984" s="468"/>
      <c r="D1984" s="468"/>
      <c r="E1984" s="468"/>
      <c r="F1984" s="468"/>
      <c r="G1984" s="468"/>
      <c r="H1984" s="468"/>
      <c r="I1984" s="468"/>
    </row>
    <row r="1985" spans="1:9" x14ac:dyDescent="0.2">
      <c r="A1985" s="468"/>
      <c r="B1985" s="468"/>
      <c r="C1985" s="468"/>
      <c r="D1985" s="468"/>
      <c r="E1985" s="468"/>
      <c r="F1985" s="468"/>
      <c r="G1985" s="468"/>
      <c r="H1985" s="468"/>
      <c r="I1985" s="468"/>
    </row>
    <row r="1986" spans="1:9" x14ac:dyDescent="0.2">
      <c r="A1986" s="468"/>
      <c r="B1986" s="468"/>
      <c r="C1986" s="468"/>
      <c r="D1986" s="468"/>
      <c r="E1986" s="468"/>
      <c r="F1986" s="468"/>
      <c r="G1986" s="468"/>
      <c r="H1986" s="468"/>
      <c r="I1986" s="468"/>
    </row>
    <row r="1987" spans="1:9" x14ac:dyDescent="0.2">
      <c r="A1987" s="468"/>
      <c r="B1987" s="468"/>
      <c r="C1987" s="468"/>
      <c r="D1987" s="468"/>
      <c r="E1987" s="468"/>
      <c r="F1987" s="468"/>
      <c r="G1987" s="468"/>
      <c r="H1987" s="468"/>
      <c r="I1987" s="468"/>
    </row>
    <row r="1988" spans="1:9" x14ac:dyDescent="0.2">
      <c r="A1988" s="468"/>
      <c r="B1988" s="468"/>
      <c r="C1988" s="468"/>
      <c r="D1988" s="468"/>
      <c r="E1988" s="468"/>
      <c r="F1988" s="468"/>
      <c r="G1988" s="468"/>
      <c r="H1988" s="468"/>
      <c r="I1988" s="468"/>
    </row>
    <row r="1989" spans="1:9" x14ac:dyDescent="0.2">
      <c r="A1989" s="468"/>
      <c r="B1989" s="468"/>
      <c r="C1989" s="468"/>
      <c r="D1989" s="468"/>
      <c r="E1989" s="468"/>
      <c r="F1989" s="468"/>
      <c r="G1989" s="468"/>
      <c r="H1989" s="468"/>
      <c r="I1989" s="468"/>
    </row>
    <row r="1990" spans="1:9" x14ac:dyDescent="0.2">
      <c r="A1990" s="468"/>
      <c r="B1990" s="468"/>
      <c r="C1990" s="468"/>
      <c r="D1990" s="468"/>
      <c r="E1990" s="468"/>
      <c r="F1990" s="468"/>
      <c r="G1990" s="468"/>
      <c r="H1990" s="468"/>
      <c r="I1990" s="468"/>
    </row>
    <row r="1991" spans="1:9" x14ac:dyDescent="0.2">
      <c r="A1991" s="468"/>
      <c r="B1991" s="468"/>
      <c r="C1991" s="468"/>
      <c r="D1991" s="468"/>
      <c r="E1991" s="468"/>
      <c r="F1991" s="468"/>
      <c r="G1991" s="468"/>
      <c r="H1991" s="468"/>
      <c r="I1991" s="468"/>
    </row>
    <row r="1992" spans="1:9" x14ac:dyDescent="0.2">
      <c r="A1992" s="468"/>
      <c r="B1992" s="468"/>
      <c r="C1992" s="468"/>
      <c r="D1992" s="468"/>
      <c r="E1992" s="468"/>
      <c r="F1992" s="468"/>
      <c r="G1992" s="468"/>
      <c r="H1992" s="468"/>
      <c r="I1992" s="468"/>
    </row>
    <row r="1993" spans="1:9" x14ac:dyDescent="0.2">
      <c r="A1993" s="468"/>
      <c r="B1993" s="468"/>
      <c r="C1993" s="468"/>
      <c r="D1993" s="468"/>
      <c r="E1993" s="468"/>
      <c r="F1993" s="468"/>
      <c r="G1993" s="468"/>
      <c r="H1993" s="468"/>
      <c r="I1993" s="468"/>
    </row>
    <row r="1994" spans="1:9" x14ac:dyDescent="0.2">
      <c r="A1994" s="468"/>
      <c r="B1994" s="468"/>
      <c r="C1994" s="468"/>
      <c r="D1994" s="468"/>
      <c r="E1994" s="468"/>
      <c r="F1994" s="468"/>
      <c r="G1994" s="468"/>
      <c r="H1994" s="468"/>
      <c r="I1994" s="468"/>
    </row>
    <row r="1995" spans="1:9" x14ac:dyDescent="0.2">
      <c r="A1995" s="468"/>
      <c r="B1995" s="468"/>
      <c r="C1995" s="468"/>
      <c r="D1995" s="468"/>
      <c r="E1995" s="468"/>
      <c r="F1995" s="468"/>
      <c r="G1995" s="468"/>
      <c r="H1995" s="468"/>
      <c r="I1995" s="468"/>
    </row>
    <row r="1996" spans="1:9" x14ac:dyDescent="0.2">
      <c r="A1996" s="468"/>
      <c r="B1996" s="468"/>
      <c r="C1996" s="468"/>
      <c r="D1996" s="468"/>
      <c r="E1996" s="468"/>
      <c r="F1996" s="468"/>
      <c r="G1996" s="468"/>
      <c r="H1996" s="468"/>
      <c r="I1996" s="468"/>
    </row>
    <row r="1997" spans="1:9" x14ac:dyDescent="0.2">
      <c r="A1997" s="468"/>
      <c r="B1997" s="468"/>
      <c r="C1997" s="468"/>
      <c r="D1997" s="468"/>
      <c r="E1997" s="468"/>
      <c r="F1997" s="468"/>
      <c r="G1997" s="468"/>
      <c r="H1997" s="468"/>
      <c r="I1997" s="468"/>
    </row>
    <row r="1998" spans="1:9" x14ac:dyDescent="0.2">
      <c r="A1998" s="468"/>
      <c r="B1998" s="468"/>
      <c r="C1998" s="468"/>
      <c r="D1998" s="468"/>
      <c r="E1998" s="468"/>
      <c r="F1998" s="468"/>
      <c r="G1998" s="468"/>
      <c r="H1998" s="468"/>
      <c r="I1998" s="468"/>
    </row>
    <row r="1999" spans="1:9" x14ac:dyDescent="0.2">
      <c r="A1999" s="468"/>
      <c r="B1999" s="468"/>
      <c r="C1999" s="468"/>
      <c r="D1999" s="468"/>
      <c r="E1999" s="468"/>
      <c r="F1999" s="468"/>
      <c r="G1999" s="468"/>
      <c r="H1999" s="468"/>
      <c r="I1999" s="468"/>
    </row>
    <row r="2000" spans="1:9" x14ac:dyDescent="0.2">
      <c r="A2000" s="468"/>
      <c r="B2000" s="468"/>
      <c r="C2000" s="468"/>
      <c r="D2000" s="468"/>
      <c r="E2000" s="468"/>
      <c r="F2000" s="468"/>
      <c r="G2000" s="468"/>
      <c r="H2000" s="468"/>
      <c r="I2000" s="468"/>
    </row>
    <row r="2001" spans="1:9" x14ac:dyDescent="0.2">
      <c r="A2001" s="468"/>
      <c r="B2001" s="468"/>
      <c r="C2001" s="468"/>
      <c r="D2001" s="468"/>
      <c r="E2001" s="468"/>
      <c r="F2001" s="468"/>
      <c r="G2001" s="468"/>
      <c r="H2001" s="468"/>
      <c r="I2001" s="468"/>
    </row>
    <row r="2002" spans="1:9" x14ac:dyDescent="0.2">
      <c r="A2002" s="468"/>
      <c r="B2002" s="468"/>
      <c r="C2002" s="468"/>
      <c r="D2002" s="468"/>
      <c r="E2002" s="468"/>
      <c r="F2002" s="468"/>
      <c r="G2002" s="468"/>
      <c r="H2002" s="468"/>
      <c r="I2002" s="468"/>
    </row>
    <row r="2003" spans="1:9" x14ac:dyDescent="0.2">
      <c r="A2003" s="468"/>
      <c r="B2003" s="468"/>
      <c r="C2003" s="468"/>
      <c r="D2003" s="468"/>
      <c r="E2003" s="468"/>
      <c r="F2003" s="468"/>
      <c r="G2003" s="468"/>
      <c r="H2003" s="468"/>
      <c r="I2003" s="468"/>
    </row>
    <row r="2004" spans="1:9" x14ac:dyDescent="0.2">
      <c r="A2004" s="468"/>
      <c r="B2004" s="468"/>
      <c r="C2004" s="468"/>
      <c r="D2004" s="468"/>
      <c r="E2004" s="468"/>
      <c r="F2004" s="468"/>
      <c r="G2004" s="468"/>
      <c r="H2004" s="468"/>
      <c r="I2004" s="468"/>
    </row>
    <row r="2005" spans="1:9" x14ac:dyDescent="0.2">
      <c r="A2005" s="468"/>
      <c r="B2005" s="468"/>
      <c r="C2005" s="468"/>
      <c r="D2005" s="468"/>
      <c r="E2005" s="468"/>
      <c r="F2005" s="468"/>
      <c r="G2005" s="468"/>
      <c r="H2005" s="468"/>
      <c r="I2005" s="468"/>
    </row>
    <row r="2006" spans="1:9" x14ac:dyDescent="0.2">
      <c r="A2006" s="468"/>
      <c r="B2006" s="468"/>
      <c r="C2006" s="468"/>
      <c r="D2006" s="468"/>
      <c r="E2006" s="468"/>
      <c r="F2006" s="468"/>
      <c r="G2006" s="468"/>
      <c r="H2006" s="468"/>
      <c r="I2006" s="468"/>
    </row>
    <row r="2007" spans="1:9" x14ac:dyDescent="0.2">
      <c r="A2007" s="468"/>
      <c r="B2007" s="468"/>
      <c r="C2007" s="468"/>
      <c r="D2007" s="468"/>
      <c r="E2007" s="468"/>
      <c r="F2007" s="468"/>
      <c r="G2007" s="468"/>
      <c r="H2007" s="468"/>
      <c r="I2007" s="468"/>
    </row>
    <row r="2008" spans="1:9" x14ac:dyDescent="0.2">
      <c r="A2008" s="468"/>
      <c r="B2008" s="468"/>
      <c r="C2008" s="468"/>
      <c r="D2008" s="468"/>
      <c r="E2008" s="468"/>
      <c r="F2008" s="468"/>
      <c r="G2008" s="468"/>
      <c r="H2008" s="468"/>
      <c r="I2008" s="468"/>
    </row>
    <row r="2009" spans="1:9" x14ac:dyDescent="0.2">
      <c r="A2009" s="468"/>
      <c r="B2009" s="468"/>
      <c r="C2009" s="468"/>
      <c r="D2009" s="468"/>
      <c r="E2009" s="468"/>
      <c r="F2009" s="468"/>
      <c r="G2009" s="468"/>
      <c r="H2009" s="468"/>
      <c r="I2009" s="468"/>
    </row>
    <row r="2010" spans="1:9" x14ac:dyDescent="0.2">
      <c r="A2010" s="468"/>
      <c r="B2010" s="468"/>
      <c r="C2010" s="468"/>
      <c r="D2010" s="468"/>
      <c r="E2010" s="468"/>
      <c r="F2010" s="468"/>
      <c r="G2010" s="468"/>
      <c r="H2010" s="468"/>
      <c r="I2010" s="468"/>
    </row>
    <row r="2011" spans="1:9" x14ac:dyDescent="0.2">
      <c r="A2011" s="468"/>
      <c r="B2011" s="468"/>
      <c r="C2011" s="468"/>
      <c r="D2011" s="468"/>
      <c r="E2011" s="468"/>
      <c r="F2011" s="468"/>
      <c r="G2011" s="468"/>
      <c r="H2011" s="468"/>
      <c r="I2011" s="468"/>
    </row>
    <row r="2012" spans="1:9" x14ac:dyDescent="0.2">
      <c r="A2012" s="468"/>
      <c r="B2012" s="468"/>
      <c r="C2012" s="468"/>
      <c r="D2012" s="468"/>
      <c r="E2012" s="468"/>
      <c r="F2012" s="468"/>
      <c r="G2012" s="468"/>
      <c r="H2012" s="468"/>
      <c r="I2012" s="468"/>
    </row>
    <row r="2013" spans="1:9" x14ac:dyDescent="0.2">
      <c r="A2013" s="468"/>
      <c r="B2013" s="468"/>
      <c r="C2013" s="468"/>
      <c r="D2013" s="468"/>
      <c r="E2013" s="468"/>
      <c r="F2013" s="468"/>
      <c r="G2013" s="468"/>
      <c r="H2013" s="468"/>
      <c r="I2013" s="468"/>
    </row>
    <row r="2014" spans="1:9" x14ac:dyDescent="0.2">
      <c r="A2014" s="468"/>
      <c r="B2014" s="468"/>
      <c r="C2014" s="468"/>
      <c r="D2014" s="468"/>
      <c r="E2014" s="468"/>
      <c r="F2014" s="468"/>
      <c r="G2014" s="468"/>
      <c r="H2014" s="468"/>
      <c r="I2014" s="468"/>
    </row>
    <row r="2015" spans="1:9" x14ac:dyDescent="0.2">
      <c r="A2015" s="468"/>
      <c r="B2015" s="468"/>
      <c r="C2015" s="468"/>
      <c r="D2015" s="468"/>
      <c r="E2015" s="468"/>
      <c r="F2015" s="468"/>
      <c r="G2015" s="468"/>
      <c r="H2015" s="468"/>
      <c r="I2015" s="468"/>
    </row>
    <row r="2016" spans="1:9" x14ac:dyDescent="0.2">
      <c r="A2016" s="468"/>
      <c r="B2016" s="468"/>
      <c r="C2016" s="468"/>
      <c r="D2016" s="468"/>
      <c r="E2016" s="468"/>
      <c r="F2016" s="468"/>
      <c r="G2016" s="468"/>
      <c r="H2016" s="468"/>
      <c r="I2016" s="468"/>
    </row>
    <row r="2017" spans="1:9" x14ac:dyDescent="0.2">
      <c r="A2017" s="468"/>
      <c r="B2017" s="468"/>
      <c r="C2017" s="468"/>
      <c r="D2017" s="468"/>
      <c r="E2017" s="468"/>
      <c r="F2017" s="468"/>
      <c r="G2017" s="468"/>
      <c r="H2017" s="468"/>
      <c r="I2017" s="468"/>
    </row>
    <row r="2018" spans="1:9" x14ac:dyDescent="0.2">
      <c r="A2018" s="468"/>
      <c r="B2018" s="468"/>
      <c r="C2018" s="468"/>
      <c r="D2018" s="468"/>
      <c r="E2018" s="468"/>
      <c r="F2018" s="468"/>
      <c r="G2018" s="468"/>
      <c r="H2018" s="468"/>
      <c r="I2018" s="468"/>
    </row>
    <row r="2019" spans="1:9" x14ac:dyDescent="0.2">
      <c r="A2019" s="468"/>
      <c r="B2019" s="468"/>
      <c r="C2019" s="468"/>
      <c r="D2019" s="468"/>
      <c r="E2019" s="468"/>
      <c r="F2019" s="468"/>
      <c r="G2019" s="468"/>
      <c r="H2019" s="468"/>
      <c r="I2019" s="468"/>
    </row>
    <row r="2020" spans="1:9" x14ac:dyDescent="0.2">
      <c r="A2020" s="468"/>
      <c r="B2020" s="468"/>
      <c r="C2020" s="468"/>
      <c r="D2020" s="468"/>
      <c r="E2020" s="468"/>
      <c r="F2020" s="468"/>
      <c r="G2020" s="468"/>
      <c r="H2020" s="468"/>
      <c r="I2020" s="468"/>
    </row>
    <row r="2021" spans="1:9" x14ac:dyDescent="0.2">
      <c r="A2021" s="468"/>
      <c r="B2021" s="468"/>
      <c r="C2021" s="468"/>
      <c r="D2021" s="468"/>
      <c r="E2021" s="468"/>
      <c r="F2021" s="468"/>
      <c r="G2021" s="468"/>
      <c r="H2021" s="468"/>
      <c r="I2021" s="468"/>
    </row>
    <row r="2022" spans="1:9" x14ac:dyDescent="0.2">
      <c r="A2022" s="468"/>
      <c r="B2022" s="468"/>
      <c r="C2022" s="468"/>
      <c r="D2022" s="468"/>
      <c r="E2022" s="468"/>
      <c r="F2022" s="468"/>
      <c r="G2022" s="468"/>
      <c r="H2022" s="468"/>
      <c r="I2022" s="468"/>
    </row>
    <row r="2023" spans="1:9" x14ac:dyDescent="0.2">
      <c r="A2023" s="468"/>
      <c r="B2023" s="468"/>
      <c r="C2023" s="468"/>
      <c r="D2023" s="468"/>
      <c r="E2023" s="468"/>
      <c r="F2023" s="468"/>
      <c r="G2023" s="468"/>
      <c r="H2023" s="468"/>
      <c r="I2023" s="468"/>
    </row>
    <row r="2024" spans="1:9" x14ac:dyDescent="0.2">
      <c r="A2024" s="468"/>
      <c r="B2024" s="468"/>
      <c r="C2024" s="468"/>
      <c r="D2024" s="468"/>
      <c r="E2024" s="468"/>
      <c r="F2024" s="468"/>
      <c r="G2024" s="468"/>
      <c r="H2024" s="468"/>
      <c r="I2024" s="468"/>
    </row>
    <row r="2025" spans="1:9" x14ac:dyDescent="0.2">
      <c r="A2025" s="468"/>
      <c r="B2025" s="468"/>
      <c r="C2025" s="468"/>
      <c r="D2025" s="468"/>
      <c r="E2025" s="468"/>
      <c r="F2025" s="468"/>
      <c r="G2025" s="468"/>
      <c r="H2025" s="468"/>
      <c r="I2025" s="468"/>
    </row>
    <row r="2026" spans="1:9" x14ac:dyDescent="0.2">
      <c r="A2026" s="468"/>
      <c r="B2026" s="468"/>
      <c r="C2026" s="468"/>
      <c r="D2026" s="468"/>
      <c r="E2026" s="468"/>
      <c r="F2026" s="468"/>
      <c r="G2026" s="468"/>
      <c r="H2026" s="468"/>
      <c r="I2026" s="468"/>
    </row>
    <row r="2027" spans="1:9" x14ac:dyDescent="0.2">
      <c r="A2027" s="468"/>
      <c r="B2027" s="468"/>
      <c r="C2027" s="468"/>
      <c r="D2027" s="468"/>
      <c r="E2027" s="468"/>
      <c r="F2027" s="468"/>
      <c r="G2027" s="468"/>
      <c r="H2027" s="468"/>
      <c r="I2027" s="468"/>
    </row>
    <row r="2028" spans="1:9" x14ac:dyDescent="0.2">
      <c r="A2028" s="468"/>
      <c r="B2028" s="468"/>
      <c r="C2028" s="468"/>
      <c r="D2028" s="468"/>
      <c r="E2028" s="468"/>
      <c r="F2028" s="468"/>
      <c r="G2028" s="468"/>
      <c r="H2028" s="468"/>
      <c r="I2028" s="468"/>
    </row>
    <row r="2029" spans="1:9" x14ac:dyDescent="0.2">
      <c r="A2029" s="468"/>
      <c r="B2029" s="468"/>
      <c r="C2029" s="468"/>
      <c r="D2029" s="468"/>
      <c r="E2029" s="468"/>
      <c r="F2029" s="468"/>
      <c r="G2029" s="468"/>
      <c r="H2029" s="468"/>
      <c r="I2029" s="468"/>
    </row>
    <row r="2030" spans="1:9" x14ac:dyDescent="0.2">
      <c r="A2030" s="468"/>
      <c r="B2030" s="468"/>
      <c r="C2030" s="468"/>
      <c r="D2030" s="468"/>
      <c r="E2030" s="468"/>
      <c r="F2030" s="468"/>
      <c r="G2030" s="468"/>
      <c r="H2030" s="468"/>
      <c r="I2030" s="468"/>
    </row>
    <row r="2031" spans="1:9" x14ac:dyDescent="0.2">
      <c r="A2031" s="468"/>
      <c r="B2031" s="468"/>
      <c r="C2031" s="468"/>
      <c r="D2031" s="468"/>
      <c r="E2031" s="468"/>
      <c r="F2031" s="468"/>
      <c r="G2031" s="468"/>
      <c r="H2031" s="468"/>
      <c r="I2031" s="468"/>
    </row>
    <row r="2032" spans="1:9" x14ac:dyDescent="0.2">
      <c r="A2032" s="468"/>
      <c r="B2032" s="468"/>
      <c r="C2032" s="468"/>
      <c r="D2032" s="468"/>
      <c r="E2032" s="468"/>
      <c r="F2032" s="468"/>
      <c r="G2032" s="468"/>
      <c r="H2032" s="468"/>
      <c r="I2032" s="468"/>
    </row>
    <row r="2033" spans="1:9" x14ac:dyDescent="0.2">
      <c r="A2033" s="468"/>
      <c r="B2033" s="468"/>
      <c r="C2033" s="468"/>
      <c r="D2033" s="468"/>
      <c r="E2033" s="468"/>
      <c r="F2033" s="468"/>
      <c r="G2033" s="468"/>
      <c r="H2033" s="468"/>
      <c r="I2033" s="468"/>
    </row>
    <row r="2034" spans="1:9" x14ac:dyDescent="0.2">
      <c r="A2034" s="468"/>
      <c r="B2034" s="468"/>
      <c r="C2034" s="468"/>
      <c r="D2034" s="468"/>
      <c r="E2034" s="468"/>
      <c r="F2034" s="468"/>
      <c r="G2034" s="468"/>
      <c r="H2034" s="468"/>
      <c r="I2034" s="468"/>
    </row>
    <row r="2035" spans="1:9" x14ac:dyDescent="0.2">
      <c r="A2035" s="468"/>
      <c r="B2035" s="468"/>
      <c r="C2035" s="468"/>
      <c r="D2035" s="468"/>
      <c r="E2035" s="468"/>
      <c r="F2035" s="468"/>
      <c r="G2035" s="468"/>
      <c r="H2035" s="468"/>
      <c r="I2035" s="468"/>
    </row>
    <row r="2036" spans="1:9" x14ac:dyDescent="0.2">
      <c r="A2036" s="468"/>
      <c r="B2036" s="468"/>
      <c r="C2036" s="468"/>
      <c r="D2036" s="468"/>
      <c r="E2036" s="468"/>
      <c r="F2036" s="468"/>
      <c r="G2036" s="468"/>
      <c r="H2036" s="468"/>
      <c r="I2036" s="468"/>
    </row>
    <row r="2037" spans="1:9" x14ac:dyDescent="0.2">
      <c r="A2037" s="468"/>
      <c r="B2037" s="468"/>
      <c r="C2037" s="468"/>
      <c r="D2037" s="468"/>
      <c r="E2037" s="468"/>
      <c r="F2037" s="468"/>
      <c r="G2037" s="468"/>
      <c r="H2037" s="468"/>
      <c r="I2037" s="468"/>
    </row>
    <row r="2038" spans="1:9" x14ac:dyDescent="0.2">
      <c r="A2038" s="468"/>
      <c r="B2038" s="468"/>
      <c r="C2038" s="468"/>
      <c r="D2038" s="468"/>
      <c r="E2038" s="468"/>
      <c r="F2038" s="468"/>
      <c r="G2038" s="468"/>
      <c r="H2038" s="468"/>
      <c r="I2038" s="468"/>
    </row>
    <row r="2039" spans="1:9" x14ac:dyDescent="0.2">
      <c r="A2039" s="468"/>
      <c r="B2039" s="468"/>
      <c r="C2039" s="468"/>
      <c r="D2039" s="468"/>
      <c r="E2039" s="468"/>
      <c r="F2039" s="468"/>
      <c r="G2039" s="468"/>
      <c r="H2039" s="468"/>
      <c r="I2039" s="468"/>
    </row>
    <row r="2040" spans="1:9" x14ac:dyDescent="0.2">
      <c r="A2040" s="468"/>
      <c r="B2040" s="468"/>
      <c r="C2040" s="468"/>
      <c r="D2040" s="468"/>
      <c r="E2040" s="468"/>
      <c r="F2040" s="468"/>
      <c r="G2040" s="468"/>
      <c r="H2040" s="468"/>
      <c r="I2040" s="468"/>
    </row>
    <row r="2041" spans="1:9" x14ac:dyDescent="0.2">
      <c r="A2041" s="468"/>
      <c r="B2041" s="468"/>
      <c r="C2041" s="468"/>
      <c r="D2041" s="468"/>
      <c r="E2041" s="468"/>
      <c r="F2041" s="468"/>
      <c r="G2041" s="468"/>
      <c r="H2041" s="468"/>
      <c r="I2041" s="468"/>
    </row>
    <row r="2042" spans="1:9" x14ac:dyDescent="0.2">
      <c r="A2042" s="468"/>
      <c r="B2042" s="468"/>
      <c r="C2042" s="468"/>
      <c r="D2042" s="468"/>
      <c r="E2042" s="468"/>
      <c r="F2042" s="468"/>
      <c r="G2042" s="468"/>
      <c r="H2042" s="468"/>
      <c r="I2042" s="468"/>
    </row>
    <row r="2043" spans="1:9" x14ac:dyDescent="0.2">
      <c r="A2043" s="468"/>
      <c r="B2043" s="468"/>
      <c r="C2043" s="468"/>
      <c r="D2043" s="468"/>
      <c r="E2043" s="468"/>
      <c r="F2043" s="468"/>
      <c r="G2043" s="468"/>
      <c r="H2043" s="468"/>
      <c r="I2043" s="468"/>
    </row>
    <row r="2044" spans="1:9" x14ac:dyDescent="0.2">
      <c r="A2044" s="468"/>
      <c r="B2044" s="468"/>
      <c r="C2044" s="468"/>
      <c r="D2044" s="468"/>
      <c r="E2044" s="468"/>
      <c r="F2044" s="468"/>
      <c r="G2044" s="468"/>
      <c r="H2044" s="468"/>
      <c r="I2044" s="468"/>
    </row>
    <row r="2045" spans="1:9" x14ac:dyDescent="0.2">
      <c r="A2045" s="468"/>
      <c r="B2045" s="468"/>
      <c r="C2045" s="468"/>
      <c r="D2045" s="468"/>
      <c r="E2045" s="468"/>
      <c r="F2045" s="468"/>
      <c r="G2045" s="468"/>
      <c r="H2045" s="468"/>
      <c r="I2045" s="468"/>
    </row>
    <row r="2046" spans="1:9" x14ac:dyDescent="0.2">
      <c r="A2046" s="468"/>
      <c r="B2046" s="468"/>
      <c r="C2046" s="468"/>
      <c r="D2046" s="468"/>
      <c r="E2046" s="468"/>
      <c r="F2046" s="468"/>
      <c r="G2046" s="468"/>
      <c r="H2046" s="468"/>
      <c r="I2046" s="468"/>
    </row>
    <row r="2047" spans="1:9" x14ac:dyDescent="0.2">
      <c r="A2047" s="468"/>
      <c r="B2047" s="468"/>
      <c r="C2047" s="468"/>
      <c r="D2047" s="468"/>
      <c r="E2047" s="468"/>
      <c r="F2047" s="468"/>
      <c r="G2047" s="468"/>
      <c r="H2047" s="468"/>
      <c r="I2047" s="468"/>
    </row>
    <row r="2048" spans="1:9" x14ac:dyDescent="0.2">
      <c r="A2048" s="468"/>
      <c r="B2048" s="468"/>
      <c r="C2048" s="468"/>
      <c r="D2048" s="468"/>
      <c r="E2048" s="468"/>
      <c r="F2048" s="468"/>
      <c r="G2048" s="468"/>
      <c r="H2048" s="468"/>
      <c r="I2048" s="468"/>
    </row>
    <row r="2049" spans="1:9" x14ac:dyDescent="0.2">
      <c r="A2049" s="468"/>
      <c r="B2049" s="468"/>
      <c r="C2049" s="468"/>
      <c r="D2049" s="468"/>
      <c r="E2049" s="468"/>
      <c r="F2049" s="468"/>
      <c r="G2049" s="468"/>
      <c r="H2049" s="468"/>
      <c r="I2049" s="468"/>
    </row>
    <row r="2050" spans="1:9" x14ac:dyDescent="0.2">
      <c r="A2050" s="468"/>
      <c r="B2050" s="468"/>
      <c r="C2050" s="468"/>
      <c r="D2050" s="468"/>
      <c r="E2050" s="468"/>
      <c r="F2050" s="468"/>
      <c r="G2050" s="468"/>
      <c r="H2050" s="468"/>
      <c r="I2050" s="468"/>
    </row>
    <row r="2051" spans="1:9" x14ac:dyDescent="0.2">
      <c r="A2051" s="468"/>
      <c r="B2051" s="468"/>
      <c r="C2051" s="468"/>
      <c r="D2051" s="468"/>
      <c r="E2051" s="468"/>
      <c r="F2051" s="468"/>
      <c r="G2051" s="468"/>
      <c r="H2051" s="468"/>
      <c r="I2051" s="468"/>
    </row>
    <row r="2052" spans="1:9" x14ac:dyDescent="0.2">
      <c r="A2052" s="468"/>
      <c r="B2052" s="468"/>
      <c r="C2052" s="468"/>
      <c r="D2052" s="468"/>
      <c r="E2052" s="468"/>
      <c r="F2052" s="468"/>
      <c r="G2052" s="468"/>
      <c r="H2052" s="468"/>
      <c r="I2052" s="468"/>
    </row>
    <row r="2053" spans="1:9" x14ac:dyDescent="0.2">
      <c r="A2053" s="468"/>
      <c r="B2053" s="468"/>
      <c r="C2053" s="468"/>
      <c r="D2053" s="468"/>
      <c r="E2053" s="468"/>
      <c r="F2053" s="468"/>
      <c r="G2053" s="468"/>
      <c r="H2053" s="468"/>
      <c r="I2053" s="468"/>
    </row>
    <row r="2054" spans="1:9" x14ac:dyDescent="0.2">
      <c r="A2054" s="468"/>
      <c r="B2054" s="468"/>
      <c r="C2054" s="468"/>
      <c r="D2054" s="468"/>
      <c r="E2054" s="468"/>
      <c r="F2054" s="468"/>
      <c r="G2054" s="468"/>
      <c r="H2054" s="468"/>
      <c r="I2054" s="468"/>
    </row>
    <row r="2055" spans="1:9" x14ac:dyDescent="0.2">
      <c r="A2055" s="468"/>
      <c r="B2055" s="468"/>
      <c r="C2055" s="468"/>
      <c r="D2055" s="468"/>
      <c r="E2055" s="468"/>
      <c r="F2055" s="468"/>
      <c r="G2055" s="468"/>
      <c r="H2055" s="468"/>
      <c r="I2055" s="468"/>
    </row>
    <row r="2056" spans="1:9" x14ac:dyDescent="0.2">
      <c r="A2056" s="468"/>
      <c r="B2056" s="468"/>
      <c r="C2056" s="468"/>
      <c r="D2056" s="468"/>
      <c r="E2056" s="468"/>
      <c r="F2056" s="468"/>
      <c r="G2056" s="468"/>
      <c r="H2056" s="468"/>
      <c r="I2056" s="468"/>
    </row>
    <row r="2057" spans="1:9" x14ac:dyDescent="0.2">
      <c r="A2057" s="468"/>
      <c r="B2057" s="468"/>
      <c r="C2057" s="468"/>
      <c r="D2057" s="468"/>
      <c r="E2057" s="468"/>
      <c r="F2057" s="468"/>
      <c r="G2057" s="468"/>
      <c r="H2057" s="468"/>
      <c r="I2057" s="468"/>
    </row>
    <row r="2058" spans="1:9" x14ac:dyDescent="0.2">
      <c r="A2058" s="468"/>
      <c r="B2058" s="468"/>
      <c r="C2058" s="468"/>
      <c r="D2058" s="468"/>
      <c r="E2058" s="468"/>
      <c r="F2058" s="468"/>
      <c r="G2058" s="468"/>
      <c r="H2058" s="468"/>
      <c r="I2058" s="468"/>
    </row>
    <row r="2059" spans="1:9" x14ac:dyDescent="0.2">
      <c r="A2059" s="468"/>
      <c r="B2059" s="468"/>
      <c r="C2059" s="468"/>
      <c r="D2059" s="468"/>
      <c r="E2059" s="468"/>
      <c r="F2059" s="468"/>
      <c r="G2059" s="468"/>
      <c r="H2059" s="468"/>
      <c r="I2059" s="468"/>
    </row>
    <row r="2060" spans="1:9" x14ac:dyDescent="0.2">
      <c r="A2060" s="468"/>
      <c r="B2060" s="468"/>
      <c r="C2060" s="468"/>
      <c r="D2060" s="468"/>
      <c r="E2060" s="468"/>
      <c r="F2060" s="468"/>
      <c r="G2060" s="468"/>
      <c r="H2060" s="468"/>
      <c r="I2060" s="468"/>
    </row>
    <row r="2061" spans="1:9" x14ac:dyDescent="0.2">
      <c r="A2061" s="468"/>
      <c r="B2061" s="468"/>
      <c r="C2061" s="468"/>
      <c r="D2061" s="468"/>
      <c r="E2061" s="468"/>
      <c r="F2061" s="468"/>
      <c r="G2061" s="468"/>
      <c r="H2061" s="468"/>
      <c r="I2061" s="468"/>
    </row>
    <row r="2062" spans="1:9" x14ac:dyDescent="0.2">
      <c r="A2062" s="468"/>
      <c r="B2062" s="468"/>
      <c r="C2062" s="468"/>
      <c r="D2062" s="468"/>
      <c r="E2062" s="468"/>
      <c r="F2062" s="468"/>
      <c r="G2062" s="468"/>
      <c r="H2062" s="468"/>
      <c r="I2062" s="468"/>
    </row>
    <row r="2063" spans="1:9" x14ac:dyDescent="0.2">
      <c r="A2063" s="468"/>
      <c r="B2063" s="468"/>
      <c r="C2063" s="468"/>
      <c r="D2063" s="468"/>
      <c r="E2063" s="468"/>
      <c r="F2063" s="468"/>
      <c r="G2063" s="468"/>
      <c r="H2063" s="468"/>
      <c r="I2063" s="468"/>
    </row>
    <row r="2064" spans="1:9" x14ac:dyDescent="0.2">
      <c r="A2064" s="468"/>
      <c r="B2064" s="468"/>
      <c r="C2064" s="468"/>
      <c r="D2064" s="468"/>
      <c r="E2064" s="468"/>
      <c r="F2064" s="468"/>
      <c r="G2064" s="468"/>
      <c r="H2064" s="468"/>
      <c r="I2064" s="468"/>
    </row>
    <row r="2065" spans="1:9" x14ac:dyDescent="0.2">
      <c r="A2065" s="468"/>
      <c r="B2065" s="468"/>
      <c r="C2065" s="468"/>
      <c r="D2065" s="468"/>
      <c r="E2065" s="468"/>
      <c r="F2065" s="468"/>
      <c r="G2065" s="468"/>
      <c r="H2065" s="468"/>
      <c r="I2065" s="468"/>
    </row>
    <row r="2066" spans="1:9" x14ac:dyDescent="0.2">
      <c r="A2066" s="468"/>
      <c r="B2066" s="468"/>
      <c r="C2066" s="468"/>
      <c r="D2066" s="468"/>
      <c r="E2066" s="468"/>
      <c r="F2066" s="468"/>
      <c r="G2066" s="468"/>
      <c r="H2066" s="468"/>
      <c r="I2066" s="468"/>
    </row>
    <row r="2067" spans="1:9" x14ac:dyDescent="0.2">
      <c r="A2067" s="468"/>
      <c r="B2067" s="468"/>
      <c r="C2067" s="468"/>
      <c r="D2067" s="468"/>
      <c r="E2067" s="468"/>
      <c r="F2067" s="468"/>
      <c r="G2067" s="468"/>
      <c r="H2067" s="468"/>
      <c r="I2067" s="468"/>
    </row>
    <row r="2068" spans="1:9" x14ac:dyDescent="0.2">
      <c r="A2068" s="468"/>
      <c r="B2068" s="468"/>
      <c r="C2068" s="468"/>
      <c r="D2068" s="468"/>
      <c r="E2068" s="468"/>
      <c r="F2068" s="468"/>
      <c r="G2068" s="468"/>
      <c r="H2068" s="468"/>
      <c r="I2068" s="468"/>
    </row>
    <row r="2069" spans="1:9" x14ac:dyDescent="0.2">
      <c r="A2069" s="468"/>
      <c r="B2069" s="468"/>
      <c r="C2069" s="468"/>
      <c r="D2069" s="468"/>
      <c r="E2069" s="468"/>
      <c r="F2069" s="468"/>
      <c r="G2069" s="468"/>
      <c r="H2069" s="468"/>
      <c r="I2069" s="468"/>
    </row>
    <row r="2070" spans="1:9" x14ac:dyDescent="0.2">
      <c r="A2070" s="468"/>
      <c r="B2070" s="468"/>
      <c r="C2070" s="468"/>
      <c r="D2070" s="468"/>
      <c r="E2070" s="468"/>
      <c r="F2070" s="468"/>
      <c r="G2070" s="468"/>
      <c r="H2070" s="468"/>
      <c r="I2070" s="468"/>
    </row>
    <row r="2071" spans="1:9" x14ac:dyDescent="0.2">
      <c r="A2071" s="468"/>
      <c r="B2071" s="468"/>
      <c r="C2071" s="468"/>
      <c r="D2071" s="468"/>
      <c r="E2071" s="468"/>
      <c r="F2071" s="468"/>
      <c r="G2071" s="468"/>
      <c r="H2071" s="468"/>
      <c r="I2071" s="468"/>
    </row>
    <row r="2072" spans="1:9" x14ac:dyDescent="0.2">
      <c r="A2072" s="468"/>
      <c r="B2072" s="468"/>
      <c r="C2072" s="468"/>
      <c r="D2072" s="468"/>
      <c r="E2072" s="468"/>
      <c r="F2072" s="468"/>
      <c r="G2072" s="468"/>
      <c r="H2072" s="468"/>
      <c r="I2072" s="468"/>
    </row>
    <row r="2073" spans="1:9" x14ac:dyDescent="0.2">
      <c r="A2073" s="468"/>
      <c r="B2073" s="468"/>
      <c r="C2073" s="468"/>
      <c r="D2073" s="468"/>
      <c r="E2073" s="468"/>
      <c r="F2073" s="468"/>
      <c r="G2073" s="468"/>
      <c r="H2073" s="468"/>
      <c r="I2073" s="468"/>
    </row>
    <row r="2074" spans="1:9" x14ac:dyDescent="0.2">
      <c r="A2074" s="468"/>
      <c r="B2074" s="468"/>
      <c r="C2074" s="468"/>
      <c r="D2074" s="468"/>
      <c r="E2074" s="468"/>
      <c r="F2074" s="468"/>
      <c r="G2074" s="468"/>
      <c r="H2074" s="468"/>
      <c r="I2074" s="468"/>
    </row>
    <row r="2075" spans="1:9" x14ac:dyDescent="0.2">
      <c r="A2075" s="468"/>
      <c r="B2075" s="468"/>
      <c r="C2075" s="468"/>
      <c r="D2075" s="468"/>
      <c r="E2075" s="468"/>
      <c r="F2075" s="468"/>
      <c r="G2075" s="468"/>
      <c r="H2075" s="468"/>
      <c r="I2075" s="468"/>
    </row>
    <row r="2076" spans="1:9" x14ac:dyDescent="0.2">
      <c r="A2076" s="468"/>
      <c r="B2076" s="468"/>
      <c r="C2076" s="468"/>
      <c r="D2076" s="468"/>
      <c r="E2076" s="468"/>
      <c r="F2076" s="468"/>
      <c r="G2076" s="468"/>
      <c r="H2076" s="468"/>
      <c r="I2076" s="468"/>
    </row>
    <row r="2077" spans="1:9" x14ac:dyDescent="0.2">
      <c r="A2077" s="468"/>
      <c r="B2077" s="468"/>
      <c r="C2077" s="468"/>
      <c r="D2077" s="468"/>
      <c r="E2077" s="468"/>
      <c r="F2077" s="468"/>
      <c r="G2077" s="468"/>
      <c r="H2077" s="468"/>
      <c r="I2077" s="468"/>
    </row>
    <row r="2078" spans="1:9" x14ac:dyDescent="0.2">
      <c r="A2078" s="468"/>
      <c r="B2078" s="468"/>
      <c r="C2078" s="468"/>
      <c r="D2078" s="468"/>
      <c r="E2078" s="468"/>
      <c r="F2078" s="468"/>
      <c r="G2078" s="468"/>
      <c r="H2078" s="468"/>
      <c r="I2078" s="468"/>
    </row>
    <row r="2079" spans="1:9" x14ac:dyDescent="0.2">
      <c r="A2079" s="468"/>
      <c r="B2079" s="468"/>
      <c r="C2079" s="468"/>
      <c r="D2079" s="468"/>
      <c r="E2079" s="468"/>
      <c r="F2079" s="468"/>
      <c r="G2079" s="468"/>
      <c r="H2079" s="468"/>
      <c r="I2079" s="468"/>
    </row>
    <row r="2080" spans="1:9" x14ac:dyDescent="0.2">
      <c r="A2080" s="468"/>
      <c r="B2080" s="468"/>
      <c r="C2080" s="468"/>
      <c r="D2080" s="468"/>
      <c r="E2080" s="468"/>
      <c r="F2080" s="468"/>
      <c r="G2080" s="468"/>
      <c r="H2080" s="468"/>
      <c r="I2080" s="468"/>
    </row>
    <row r="2081" spans="1:9" x14ac:dyDescent="0.2">
      <c r="A2081" s="468"/>
      <c r="B2081" s="468"/>
      <c r="C2081" s="468"/>
      <c r="D2081" s="468"/>
      <c r="E2081" s="468"/>
      <c r="F2081" s="468"/>
      <c r="G2081" s="468"/>
      <c r="H2081" s="468"/>
      <c r="I2081" s="468"/>
    </row>
    <row r="2082" spans="1:9" x14ac:dyDescent="0.2">
      <c r="A2082" s="468"/>
      <c r="B2082" s="468"/>
      <c r="C2082" s="468"/>
      <c r="D2082" s="468"/>
      <c r="E2082" s="468"/>
      <c r="F2082" s="468"/>
      <c r="G2082" s="468"/>
      <c r="H2082" s="468"/>
      <c r="I2082" s="468"/>
    </row>
    <row r="2083" spans="1:9" x14ac:dyDescent="0.2">
      <c r="A2083" s="468"/>
      <c r="B2083" s="468"/>
      <c r="C2083" s="468"/>
      <c r="D2083" s="468"/>
      <c r="E2083" s="468"/>
      <c r="F2083" s="468"/>
      <c r="G2083" s="468"/>
      <c r="H2083" s="468"/>
      <c r="I2083" s="468"/>
    </row>
    <row r="2084" spans="1:9" x14ac:dyDescent="0.2">
      <c r="A2084" s="468"/>
      <c r="B2084" s="468"/>
      <c r="C2084" s="468"/>
      <c r="D2084" s="468"/>
      <c r="E2084" s="468"/>
      <c r="F2084" s="468"/>
      <c r="G2084" s="468"/>
      <c r="H2084" s="468"/>
      <c r="I2084" s="468"/>
    </row>
    <row r="2085" spans="1:9" x14ac:dyDescent="0.2">
      <c r="A2085" s="468"/>
      <c r="B2085" s="468"/>
      <c r="C2085" s="468"/>
      <c r="D2085" s="468"/>
      <c r="E2085" s="468"/>
      <c r="F2085" s="468"/>
      <c r="G2085" s="468"/>
      <c r="H2085" s="468"/>
      <c r="I2085" s="468"/>
    </row>
    <row r="2086" spans="1:9" x14ac:dyDescent="0.2">
      <c r="A2086" s="468"/>
      <c r="B2086" s="468"/>
      <c r="C2086" s="468"/>
      <c r="D2086" s="468"/>
      <c r="E2086" s="468"/>
      <c r="F2086" s="468"/>
      <c r="G2086" s="468"/>
      <c r="H2086" s="468"/>
      <c r="I2086" s="468"/>
    </row>
    <row r="2087" spans="1:9" x14ac:dyDescent="0.2">
      <c r="A2087" s="468"/>
      <c r="B2087" s="468"/>
      <c r="C2087" s="468"/>
      <c r="D2087" s="468"/>
      <c r="E2087" s="468"/>
      <c r="F2087" s="468"/>
      <c r="G2087" s="468"/>
      <c r="H2087" s="468"/>
      <c r="I2087" s="468"/>
    </row>
    <row r="2088" spans="1:9" x14ac:dyDescent="0.2">
      <c r="A2088" s="468"/>
      <c r="B2088" s="468"/>
      <c r="C2088" s="468"/>
      <c r="D2088" s="468"/>
      <c r="E2088" s="468"/>
      <c r="F2088" s="468"/>
      <c r="G2088" s="468"/>
      <c r="H2088" s="468"/>
      <c r="I2088" s="468"/>
    </row>
    <row r="2089" spans="1:9" x14ac:dyDescent="0.2">
      <c r="A2089" s="468"/>
      <c r="B2089" s="468"/>
      <c r="C2089" s="468"/>
      <c r="D2089" s="468"/>
      <c r="E2089" s="468"/>
      <c r="F2089" s="468"/>
      <c r="G2089" s="468"/>
      <c r="H2089" s="468"/>
      <c r="I2089" s="468"/>
    </row>
    <row r="2090" spans="1:9" x14ac:dyDescent="0.2">
      <c r="A2090" s="468"/>
      <c r="B2090" s="468"/>
      <c r="C2090" s="468"/>
      <c r="D2090" s="468"/>
      <c r="E2090" s="468"/>
      <c r="F2090" s="468"/>
      <c r="G2090" s="468"/>
      <c r="H2090" s="468"/>
      <c r="I2090" s="468"/>
    </row>
    <row r="2091" spans="1:9" x14ac:dyDescent="0.2">
      <c r="A2091" s="468"/>
      <c r="B2091" s="468"/>
      <c r="C2091" s="468"/>
      <c r="D2091" s="468"/>
      <c r="E2091" s="468"/>
      <c r="F2091" s="468"/>
      <c r="G2091" s="468"/>
      <c r="H2091" s="468"/>
      <c r="I2091" s="468"/>
    </row>
    <row r="2092" spans="1:9" x14ac:dyDescent="0.2">
      <c r="A2092" s="468"/>
      <c r="B2092" s="468"/>
      <c r="C2092" s="468"/>
      <c r="D2092" s="468"/>
      <c r="E2092" s="468"/>
      <c r="F2092" s="468"/>
      <c r="G2092" s="468"/>
      <c r="H2092" s="468"/>
      <c r="I2092" s="468"/>
    </row>
    <row r="2093" spans="1:9" x14ac:dyDescent="0.2">
      <c r="A2093" s="468"/>
      <c r="B2093" s="468"/>
      <c r="C2093" s="468"/>
      <c r="D2093" s="468"/>
      <c r="E2093" s="468"/>
      <c r="F2093" s="468"/>
      <c r="G2093" s="468"/>
      <c r="H2093" s="468"/>
      <c r="I2093" s="468"/>
    </row>
    <row r="2094" spans="1:9" x14ac:dyDescent="0.2">
      <c r="A2094" s="468"/>
      <c r="B2094" s="468"/>
      <c r="C2094" s="468"/>
      <c r="D2094" s="468"/>
      <c r="E2094" s="468"/>
      <c r="F2094" s="468"/>
      <c r="G2094" s="468"/>
      <c r="H2094" s="468"/>
      <c r="I2094" s="468"/>
    </row>
    <row r="2095" spans="1:9" x14ac:dyDescent="0.2">
      <c r="A2095" s="468"/>
      <c r="B2095" s="468"/>
      <c r="C2095" s="468"/>
      <c r="D2095" s="468"/>
      <c r="E2095" s="468"/>
      <c r="F2095" s="468"/>
      <c r="G2095" s="468"/>
      <c r="H2095" s="468"/>
      <c r="I2095" s="468"/>
    </row>
    <row r="2096" spans="1:9" x14ac:dyDescent="0.2">
      <c r="A2096" s="468"/>
      <c r="B2096" s="468"/>
      <c r="C2096" s="468"/>
      <c r="D2096" s="468"/>
      <c r="E2096" s="468"/>
      <c r="F2096" s="468"/>
      <c r="G2096" s="468"/>
      <c r="H2096" s="468"/>
      <c r="I2096" s="468"/>
    </row>
    <row r="2097" spans="1:9" x14ac:dyDescent="0.2">
      <c r="A2097" s="468"/>
      <c r="B2097" s="468"/>
      <c r="C2097" s="468"/>
      <c r="D2097" s="468"/>
      <c r="E2097" s="468"/>
      <c r="F2097" s="468"/>
      <c r="G2097" s="468"/>
      <c r="H2097" s="468"/>
      <c r="I2097" s="468"/>
    </row>
    <row r="2098" spans="1:9" x14ac:dyDescent="0.2">
      <c r="A2098" s="468"/>
      <c r="B2098" s="468"/>
      <c r="C2098" s="468"/>
      <c r="D2098" s="468"/>
      <c r="E2098" s="468"/>
      <c r="F2098" s="468"/>
      <c r="G2098" s="468"/>
      <c r="H2098" s="468"/>
      <c r="I2098" s="468"/>
    </row>
    <row r="2099" spans="1:9" x14ac:dyDescent="0.2">
      <c r="A2099" s="468"/>
      <c r="B2099" s="468"/>
      <c r="C2099" s="468"/>
      <c r="D2099" s="468"/>
      <c r="E2099" s="468"/>
      <c r="F2099" s="468"/>
      <c r="G2099" s="468"/>
      <c r="H2099" s="468"/>
      <c r="I2099" s="468"/>
    </row>
    <row r="2100" spans="1:9" x14ac:dyDescent="0.2">
      <c r="A2100" s="468"/>
      <c r="B2100" s="468"/>
      <c r="C2100" s="468"/>
      <c r="D2100" s="468"/>
      <c r="E2100" s="468"/>
      <c r="F2100" s="468"/>
      <c r="G2100" s="468"/>
      <c r="H2100" s="468"/>
      <c r="I2100" s="468"/>
    </row>
    <row r="2101" spans="1:9" x14ac:dyDescent="0.2">
      <c r="A2101" s="468"/>
      <c r="B2101" s="468"/>
      <c r="C2101" s="468"/>
      <c r="D2101" s="468"/>
      <c r="E2101" s="468"/>
      <c r="F2101" s="468"/>
      <c r="G2101" s="468"/>
      <c r="H2101" s="468"/>
      <c r="I2101" s="468"/>
    </row>
    <row r="2102" spans="1:9" x14ac:dyDescent="0.2">
      <c r="A2102" s="468"/>
      <c r="B2102" s="468"/>
      <c r="C2102" s="468"/>
      <c r="D2102" s="468"/>
      <c r="E2102" s="468"/>
      <c r="F2102" s="468"/>
      <c r="G2102" s="468"/>
      <c r="H2102" s="468"/>
      <c r="I2102" s="468"/>
    </row>
    <row r="2103" spans="1:9" x14ac:dyDescent="0.2">
      <c r="A2103" s="468"/>
      <c r="B2103" s="468"/>
      <c r="C2103" s="468"/>
      <c r="D2103" s="468"/>
      <c r="E2103" s="468"/>
      <c r="F2103" s="468"/>
      <c r="G2103" s="468"/>
      <c r="H2103" s="468"/>
      <c r="I2103" s="468"/>
    </row>
    <row r="2104" spans="1:9" x14ac:dyDescent="0.2">
      <c r="A2104" s="468"/>
      <c r="B2104" s="468"/>
      <c r="C2104" s="468"/>
      <c r="D2104" s="468"/>
      <c r="E2104" s="468"/>
      <c r="F2104" s="468"/>
      <c r="G2104" s="468"/>
      <c r="H2104" s="468"/>
      <c r="I2104" s="468"/>
    </row>
    <row r="2105" spans="1:9" x14ac:dyDescent="0.2">
      <c r="A2105" s="468"/>
      <c r="B2105" s="468"/>
      <c r="C2105" s="468"/>
      <c r="D2105" s="468"/>
      <c r="E2105" s="468"/>
      <c r="F2105" s="468"/>
      <c r="G2105" s="468"/>
      <c r="H2105" s="468"/>
      <c r="I2105" s="468"/>
    </row>
    <row r="2106" spans="1:9" x14ac:dyDescent="0.2">
      <c r="A2106" s="468"/>
      <c r="B2106" s="468"/>
      <c r="C2106" s="468"/>
      <c r="D2106" s="468"/>
      <c r="E2106" s="468"/>
      <c r="F2106" s="468"/>
      <c r="G2106" s="468"/>
      <c r="H2106" s="468"/>
      <c r="I2106" s="468"/>
    </row>
    <row r="2107" spans="1:9" x14ac:dyDescent="0.2">
      <c r="A2107" s="468"/>
      <c r="B2107" s="468"/>
      <c r="C2107" s="468"/>
      <c r="D2107" s="468"/>
      <c r="E2107" s="468"/>
      <c r="F2107" s="468"/>
      <c r="G2107" s="468"/>
      <c r="H2107" s="468"/>
      <c r="I2107" s="468"/>
    </row>
    <row r="2108" spans="1:9" x14ac:dyDescent="0.2">
      <c r="A2108" s="468"/>
      <c r="B2108" s="468"/>
      <c r="C2108" s="468"/>
      <c r="D2108" s="468"/>
      <c r="E2108" s="468"/>
      <c r="F2108" s="468"/>
      <c r="G2108" s="468"/>
      <c r="H2108" s="468"/>
      <c r="I2108" s="468"/>
    </row>
    <row r="2109" spans="1:9" x14ac:dyDescent="0.2">
      <c r="A2109" s="468"/>
      <c r="B2109" s="468"/>
      <c r="C2109" s="468"/>
      <c r="D2109" s="468"/>
      <c r="E2109" s="468"/>
      <c r="F2109" s="468"/>
      <c r="G2109" s="468"/>
      <c r="H2109" s="468"/>
      <c r="I2109" s="468"/>
    </row>
    <row r="2110" spans="1:9" x14ac:dyDescent="0.2">
      <c r="A2110" s="468"/>
      <c r="B2110" s="468"/>
      <c r="C2110" s="468"/>
      <c r="D2110" s="468"/>
      <c r="E2110" s="468"/>
      <c r="F2110" s="468"/>
      <c r="G2110" s="468"/>
      <c r="H2110" s="468"/>
      <c r="I2110" s="468"/>
    </row>
    <row r="2111" spans="1:9" x14ac:dyDescent="0.2">
      <c r="A2111" s="468"/>
      <c r="B2111" s="468"/>
      <c r="C2111" s="468"/>
      <c r="D2111" s="468"/>
      <c r="E2111" s="468"/>
      <c r="F2111" s="468"/>
      <c r="G2111" s="468"/>
      <c r="H2111" s="468"/>
      <c r="I2111" s="468"/>
    </row>
    <row r="2112" spans="1:9" x14ac:dyDescent="0.2">
      <c r="A2112" s="468"/>
      <c r="B2112" s="468"/>
      <c r="C2112" s="468"/>
      <c r="D2112" s="468"/>
      <c r="E2112" s="468"/>
      <c r="F2112" s="468"/>
      <c r="G2112" s="468"/>
      <c r="H2112" s="468"/>
      <c r="I2112" s="468"/>
    </row>
    <row r="2113" spans="1:9" x14ac:dyDescent="0.2">
      <c r="A2113" s="468"/>
      <c r="B2113" s="468"/>
      <c r="C2113" s="468"/>
      <c r="D2113" s="468"/>
      <c r="E2113" s="468"/>
      <c r="F2113" s="468"/>
      <c r="G2113" s="468"/>
      <c r="H2113" s="468"/>
      <c r="I2113" s="468"/>
    </row>
    <row r="2114" spans="1:9" x14ac:dyDescent="0.2">
      <c r="A2114" s="468"/>
      <c r="B2114" s="468"/>
      <c r="C2114" s="468"/>
      <c r="D2114" s="468"/>
      <c r="E2114" s="468"/>
      <c r="F2114" s="468"/>
      <c r="G2114" s="468"/>
      <c r="H2114" s="468"/>
      <c r="I2114" s="468"/>
    </row>
    <row r="2115" spans="1:9" x14ac:dyDescent="0.2">
      <c r="A2115" s="468"/>
      <c r="B2115" s="468"/>
      <c r="C2115" s="468"/>
      <c r="D2115" s="468"/>
      <c r="E2115" s="468"/>
      <c r="F2115" s="468"/>
      <c r="G2115" s="468"/>
      <c r="H2115" s="468"/>
      <c r="I2115" s="468"/>
    </row>
    <row r="2116" spans="1:9" x14ac:dyDescent="0.2">
      <c r="A2116" s="468"/>
      <c r="B2116" s="468"/>
      <c r="C2116" s="468"/>
      <c r="D2116" s="468"/>
      <c r="E2116" s="468"/>
      <c r="F2116" s="468"/>
      <c r="G2116" s="468"/>
      <c r="H2116" s="468"/>
      <c r="I2116" s="468"/>
    </row>
    <row r="2117" spans="1:9" x14ac:dyDescent="0.2">
      <c r="A2117" s="468"/>
      <c r="B2117" s="468"/>
      <c r="C2117" s="468"/>
      <c r="D2117" s="468"/>
      <c r="E2117" s="468"/>
      <c r="F2117" s="468"/>
      <c r="G2117" s="468"/>
      <c r="H2117" s="468"/>
      <c r="I2117" s="468"/>
    </row>
    <row r="2118" spans="1:9" x14ac:dyDescent="0.2">
      <c r="A2118" s="468"/>
      <c r="B2118" s="468"/>
      <c r="C2118" s="468"/>
      <c r="D2118" s="468"/>
      <c r="E2118" s="468"/>
      <c r="F2118" s="468"/>
      <c r="G2118" s="468"/>
      <c r="H2118" s="468"/>
      <c r="I2118" s="468"/>
    </row>
    <row r="2119" spans="1:9" x14ac:dyDescent="0.2">
      <c r="A2119" s="468"/>
      <c r="B2119" s="468"/>
      <c r="C2119" s="468"/>
      <c r="D2119" s="468"/>
      <c r="E2119" s="468"/>
      <c r="F2119" s="468"/>
      <c r="G2119" s="468"/>
      <c r="H2119" s="468"/>
      <c r="I2119" s="468"/>
    </row>
    <row r="2120" spans="1:9" x14ac:dyDescent="0.2">
      <c r="A2120" s="468"/>
      <c r="B2120" s="468"/>
      <c r="C2120" s="468"/>
      <c r="D2120" s="468"/>
      <c r="E2120" s="468"/>
      <c r="F2120" s="468"/>
      <c r="G2120" s="468"/>
      <c r="H2120" s="468"/>
      <c r="I2120" s="468"/>
    </row>
    <row r="2121" spans="1:9" x14ac:dyDescent="0.2">
      <c r="A2121" s="468"/>
      <c r="B2121" s="468"/>
      <c r="C2121" s="468"/>
      <c r="D2121" s="468"/>
      <c r="E2121" s="468"/>
      <c r="F2121" s="468"/>
      <c r="G2121" s="468"/>
      <c r="H2121" s="468"/>
      <c r="I2121" s="468"/>
    </row>
    <row r="2122" spans="1:9" x14ac:dyDescent="0.2">
      <c r="A2122" s="468"/>
      <c r="B2122" s="468"/>
      <c r="C2122" s="468"/>
      <c r="D2122" s="468"/>
      <c r="E2122" s="468"/>
      <c r="F2122" s="468"/>
      <c r="G2122" s="468"/>
      <c r="H2122" s="468"/>
      <c r="I2122" s="468"/>
    </row>
    <row r="2123" spans="1:9" x14ac:dyDescent="0.2">
      <c r="A2123" s="468"/>
      <c r="B2123" s="468"/>
      <c r="C2123" s="468"/>
      <c r="D2123" s="468"/>
      <c r="E2123" s="468"/>
      <c r="F2123" s="468"/>
      <c r="G2123" s="468"/>
      <c r="H2123" s="468"/>
      <c r="I2123" s="468"/>
    </row>
    <row r="2124" spans="1:9" x14ac:dyDescent="0.2">
      <c r="A2124" s="468"/>
      <c r="B2124" s="468"/>
      <c r="C2124" s="468"/>
      <c r="D2124" s="468"/>
      <c r="E2124" s="468"/>
      <c r="F2124" s="468"/>
      <c r="G2124" s="468"/>
      <c r="H2124" s="468"/>
      <c r="I2124" s="468"/>
    </row>
    <row r="2125" spans="1:9" x14ac:dyDescent="0.2">
      <c r="A2125" s="468"/>
      <c r="B2125" s="468"/>
      <c r="C2125" s="468"/>
      <c r="D2125" s="468"/>
      <c r="E2125" s="468"/>
      <c r="F2125" s="468"/>
      <c r="G2125" s="468"/>
      <c r="H2125" s="468"/>
      <c r="I2125" s="468"/>
    </row>
    <row r="2126" spans="1:9" x14ac:dyDescent="0.2">
      <c r="A2126" s="468"/>
      <c r="B2126" s="468"/>
      <c r="C2126" s="468"/>
      <c r="D2126" s="468"/>
      <c r="E2126" s="468"/>
      <c r="F2126" s="468"/>
      <c r="G2126" s="468"/>
      <c r="H2126" s="468"/>
      <c r="I2126" s="468"/>
    </row>
    <row r="2127" spans="1:9" x14ac:dyDescent="0.2">
      <c r="A2127" s="468"/>
      <c r="B2127" s="468"/>
      <c r="C2127" s="468"/>
      <c r="D2127" s="468"/>
      <c r="E2127" s="468"/>
      <c r="F2127" s="468"/>
      <c r="G2127" s="468"/>
      <c r="H2127" s="468"/>
      <c r="I2127" s="468"/>
    </row>
    <row r="2128" spans="1:9" x14ac:dyDescent="0.2">
      <c r="A2128" s="468"/>
      <c r="B2128" s="468"/>
      <c r="C2128" s="468"/>
      <c r="D2128" s="468"/>
      <c r="E2128" s="468"/>
      <c r="F2128" s="468"/>
      <c r="G2128" s="468"/>
      <c r="H2128" s="468"/>
      <c r="I2128" s="468"/>
    </row>
    <row r="2129" spans="1:9" x14ac:dyDescent="0.2">
      <c r="A2129" s="468"/>
      <c r="B2129" s="468"/>
      <c r="C2129" s="468"/>
      <c r="D2129" s="468"/>
      <c r="E2129" s="468"/>
      <c r="F2129" s="468"/>
      <c r="G2129" s="468"/>
      <c r="H2129" s="468"/>
      <c r="I2129" s="468"/>
    </row>
    <row r="2130" spans="1:9" x14ac:dyDescent="0.2">
      <c r="A2130" s="468"/>
      <c r="B2130" s="468"/>
      <c r="C2130" s="468"/>
      <c r="D2130" s="468"/>
      <c r="E2130" s="468"/>
      <c r="F2130" s="468"/>
      <c r="G2130" s="468"/>
      <c r="H2130" s="468"/>
      <c r="I2130" s="468"/>
    </row>
    <row r="2131" spans="1:9" x14ac:dyDescent="0.2">
      <c r="A2131" s="468"/>
      <c r="B2131" s="468"/>
      <c r="C2131" s="468"/>
      <c r="D2131" s="468"/>
      <c r="E2131" s="468"/>
      <c r="F2131" s="468"/>
      <c r="G2131" s="468"/>
      <c r="H2131" s="468"/>
      <c r="I2131" s="468"/>
    </row>
    <row r="2132" spans="1:9" x14ac:dyDescent="0.2">
      <c r="A2132" s="468"/>
      <c r="B2132" s="468"/>
      <c r="C2132" s="468"/>
      <c r="D2132" s="468"/>
      <c r="E2132" s="468"/>
      <c r="F2132" s="468"/>
      <c r="G2132" s="468"/>
      <c r="H2132" s="468"/>
      <c r="I2132" s="468"/>
    </row>
    <row r="2133" spans="1:9" x14ac:dyDescent="0.2">
      <c r="A2133" s="468"/>
      <c r="B2133" s="468"/>
      <c r="C2133" s="468"/>
      <c r="D2133" s="468"/>
      <c r="E2133" s="468"/>
      <c r="F2133" s="468"/>
      <c r="G2133" s="468"/>
      <c r="H2133" s="468"/>
      <c r="I2133" s="468"/>
    </row>
    <row r="2134" spans="1:9" x14ac:dyDescent="0.2">
      <c r="A2134" s="468"/>
      <c r="B2134" s="468"/>
      <c r="C2134" s="468"/>
      <c r="D2134" s="468"/>
      <c r="E2134" s="468"/>
      <c r="F2134" s="468"/>
      <c r="G2134" s="468"/>
      <c r="H2134" s="468"/>
      <c r="I2134" s="468"/>
    </row>
    <row r="2135" spans="1:9" x14ac:dyDescent="0.2">
      <c r="A2135" s="468"/>
      <c r="B2135" s="468"/>
      <c r="C2135" s="468"/>
      <c r="D2135" s="468"/>
      <c r="E2135" s="468"/>
      <c r="F2135" s="468"/>
      <c r="G2135" s="468"/>
      <c r="H2135" s="468"/>
      <c r="I2135" s="468"/>
    </row>
    <row r="2136" spans="1:9" x14ac:dyDescent="0.2">
      <c r="A2136" s="468"/>
      <c r="B2136" s="468"/>
      <c r="C2136" s="468"/>
      <c r="D2136" s="468"/>
      <c r="E2136" s="468"/>
      <c r="F2136" s="468"/>
      <c r="G2136" s="468"/>
      <c r="H2136" s="468"/>
      <c r="I2136" s="468"/>
    </row>
    <row r="2137" spans="1:9" x14ac:dyDescent="0.2">
      <c r="A2137" s="468"/>
      <c r="B2137" s="468"/>
      <c r="C2137" s="468"/>
      <c r="D2137" s="468"/>
      <c r="E2137" s="468"/>
      <c r="F2137" s="468"/>
      <c r="G2137" s="468"/>
      <c r="H2137" s="468"/>
      <c r="I2137" s="468"/>
    </row>
    <row r="2138" spans="1:9" x14ac:dyDescent="0.2">
      <c r="A2138" s="468"/>
      <c r="B2138" s="468"/>
      <c r="C2138" s="468"/>
      <c r="D2138" s="468"/>
      <c r="E2138" s="468"/>
      <c r="F2138" s="468"/>
      <c r="G2138" s="468"/>
      <c r="H2138" s="468"/>
      <c r="I2138" s="468"/>
    </row>
    <row r="2139" spans="1:9" x14ac:dyDescent="0.2">
      <c r="A2139" s="468"/>
      <c r="B2139" s="468"/>
      <c r="C2139" s="468"/>
      <c r="D2139" s="468"/>
      <c r="E2139" s="468"/>
      <c r="F2139" s="468"/>
      <c r="G2139" s="468"/>
      <c r="H2139" s="468"/>
      <c r="I2139" s="468"/>
    </row>
    <row r="2140" spans="1:9" x14ac:dyDescent="0.2">
      <c r="A2140" s="468"/>
      <c r="B2140" s="468"/>
      <c r="C2140" s="468"/>
      <c r="D2140" s="468"/>
      <c r="E2140" s="468"/>
      <c r="F2140" s="468"/>
      <c r="G2140" s="468"/>
      <c r="H2140" s="468"/>
      <c r="I2140" s="468"/>
    </row>
    <row r="2141" spans="1:9" x14ac:dyDescent="0.2">
      <c r="A2141" s="468"/>
      <c r="B2141" s="468"/>
      <c r="C2141" s="468"/>
      <c r="D2141" s="468"/>
      <c r="E2141" s="468"/>
      <c r="F2141" s="468"/>
      <c r="G2141" s="468"/>
      <c r="H2141" s="468"/>
      <c r="I2141" s="468"/>
    </row>
    <row r="2142" spans="1:9" x14ac:dyDescent="0.2">
      <c r="A2142" s="468"/>
      <c r="B2142" s="468"/>
      <c r="C2142" s="468"/>
      <c r="D2142" s="468"/>
      <c r="E2142" s="468"/>
      <c r="F2142" s="468"/>
      <c r="G2142" s="468"/>
      <c r="H2142" s="468"/>
      <c r="I2142" s="468"/>
    </row>
    <row r="2143" spans="1:9" x14ac:dyDescent="0.2">
      <c r="A2143" s="468"/>
      <c r="B2143" s="468"/>
      <c r="C2143" s="468"/>
      <c r="D2143" s="468"/>
      <c r="E2143" s="468"/>
      <c r="F2143" s="468"/>
      <c r="G2143" s="468"/>
      <c r="H2143" s="468"/>
      <c r="I2143" s="468"/>
    </row>
    <row r="2144" spans="1:9" x14ac:dyDescent="0.2">
      <c r="A2144" s="468"/>
      <c r="B2144" s="468"/>
      <c r="C2144" s="468"/>
      <c r="D2144" s="468"/>
      <c r="E2144" s="468"/>
      <c r="F2144" s="468"/>
      <c r="G2144" s="468"/>
      <c r="H2144" s="468"/>
      <c r="I2144" s="468"/>
    </row>
    <row r="2145" spans="1:9" x14ac:dyDescent="0.2">
      <c r="A2145" s="468"/>
      <c r="B2145" s="468"/>
      <c r="C2145" s="468"/>
      <c r="D2145" s="468"/>
      <c r="E2145" s="468"/>
      <c r="F2145" s="468"/>
      <c r="G2145" s="468"/>
      <c r="H2145" s="468"/>
      <c r="I2145" s="468"/>
    </row>
    <row r="2146" spans="1:9" x14ac:dyDescent="0.2">
      <c r="A2146" s="468"/>
      <c r="B2146" s="468"/>
      <c r="C2146" s="468"/>
      <c r="D2146" s="468"/>
      <c r="E2146" s="468"/>
      <c r="F2146" s="468"/>
      <c r="G2146" s="468"/>
      <c r="H2146" s="468"/>
      <c r="I2146" s="468"/>
    </row>
    <row r="2147" spans="1:9" x14ac:dyDescent="0.2">
      <c r="A2147" s="468"/>
      <c r="B2147" s="468"/>
      <c r="C2147" s="468"/>
      <c r="D2147" s="468"/>
      <c r="E2147" s="468"/>
      <c r="F2147" s="468"/>
      <c r="G2147" s="468"/>
      <c r="H2147" s="468"/>
      <c r="I2147" s="468"/>
    </row>
    <row r="2148" spans="1:9" x14ac:dyDescent="0.2">
      <c r="A2148" s="468"/>
      <c r="B2148" s="468"/>
      <c r="C2148" s="468"/>
      <c r="D2148" s="468"/>
      <c r="E2148" s="468"/>
      <c r="F2148" s="468"/>
      <c r="G2148" s="468"/>
      <c r="H2148" s="468"/>
      <c r="I2148" s="468"/>
    </row>
    <row r="2149" spans="1:9" x14ac:dyDescent="0.2">
      <c r="A2149" s="468"/>
      <c r="B2149" s="468"/>
      <c r="C2149" s="468"/>
      <c r="D2149" s="468"/>
      <c r="E2149" s="468"/>
      <c r="F2149" s="468"/>
      <c r="G2149" s="468"/>
      <c r="H2149" s="468"/>
      <c r="I2149" s="468"/>
    </row>
    <row r="2150" spans="1:9" x14ac:dyDescent="0.2">
      <c r="A2150" s="468"/>
      <c r="B2150" s="468"/>
      <c r="C2150" s="468"/>
      <c r="D2150" s="468"/>
      <c r="E2150" s="468"/>
      <c r="F2150" s="468"/>
      <c r="G2150" s="468"/>
      <c r="H2150" s="468"/>
      <c r="I2150" s="468"/>
    </row>
    <row r="2151" spans="1:9" x14ac:dyDescent="0.2">
      <c r="A2151" s="468"/>
      <c r="B2151" s="468"/>
      <c r="C2151" s="468"/>
      <c r="D2151" s="468"/>
      <c r="E2151" s="468"/>
      <c r="F2151" s="468"/>
      <c r="G2151" s="468"/>
      <c r="H2151" s="468"/>
      <c r="I2151" s="468"/>
    </row>
    <row r="2152" spans="1:9" x14ac:dyDescent="0.2">
      <c r="A2152" s="468"/>
      <c r="B2152" s="468"/>
      <c r="C2152" s="468"/>
      <c r="D2152" s="468"/>
      <c r="E2152" s="468"/>
      <c r="F2152" s="468"/>
      <c r="G2152" s="468"/>
      <c r="H2152" s="468"/>
      <c r="I2152" s="468"/>
    </row>
    <row r="2153" spans="1:9" x14ac:dyDescent="0.2">
      <c r="A2153" s="468"/>
      <c r="B2153" s="468"/>
      <c r="C2153" s="468"/>
      <c r="D2153" s="468"/>
      <c r="E2153" s="468"/>
      <c r="F2153" s="468"/>
      <c r="G2153" s="468"/>
      <c r="H2153" s="468"/>
      <c r="I2153" s="468"/>
    </row>
    <row r="2154" spans="1:9" x14ac:dyDescent="0.2">
      <c r="A2154" s="468"/>
      <c r="B2154" s="468"/>
      <c r="C2154" s="468"/>
      <c r="D2154" s="468"/>
      <c r="E2154" s="468"/>
      <c r="F2154" s="468"/>
      <c r="G2154" s="468"/>
      <c r="H2154" s="468"/>
      <c r="I2154" s="468"/>
    </row>
    <row r="2155" spans="1:9" x14ac:dyDescent="0.2">
      <c r="A2155" s="468"/>
      <c r="B2155" s="468"/>
      <c r="C2155" s="468"/>
      <c r="D2155" s="468"/>
      <c r="E2155" s="468"/>
      <c r="F2155" s="468"/>
      <c r="G2155" s="468"/>
      <c r="H2155" s="468"/>
      <c r="I2155" s="468"/>
    </row>
    <row r="2156" spans="1:9" x14ac:dyDescent="0.2">
      <c r="A2156" s="468"/>
      <c r="B2156" s="468"/>
      <c r="C2156" s="468"/>
      <c r="D2156" s="468"/>
      <c r="E2156" s="468"/>
      <c r="F2156" s="468"/>
      <c r="G2156" s="468"/>
      <c r="H2156" s="468"/>
      <c r="I2156" s="468"/>
    </row>
    <row r="2157" spans="1:9" x14ac:dyDescent="0.2">
      <c r="A2157" s="468"/>
      <c r="B2157" s="468"/>
      <c r="C2157" s="468"/>
      <c r="D2157" s="468"/>
      <c r="E2157" s="468"/>
      <c r="F2157" s="468"/>
      <c r="G2157" s="468"/>
      <c r="H2157" s="468"/>
      <c r="I2157" s="468"/>
    </row>
    <row r="2158" spans="1:9" x14ac:dyDescent="0.2">
      <c r="A2158" s="468"/>
      <c r="B2158" s="468"/>
      <c r="C2158" s="468"/>
      <c r="D2158" s="468"/>
      <c r="E2158" s="468"/>
      <c r="F2158" s="468"/>
      <c r="G2158" s="468"/>
      <c r="H2158" s="468"/>
      <c r="I2158" s="468"/>
    </row>
    <row r="2159" spans="1:9" x14ac:dyDescent="0.2">
      <c r="A2159" s="468"/>
      <c r="B2159" s="468"/>
      <c r="C2159" s="468"/>
      <c r="D2159" s="468"/>
      <c r="E2159" s="468"/>
      <c r="F2159" s="468"/>
      <c r="G2159" s="468"/>
      <c r="H2159" s="468"/>
      <c r="I2159" s="468"/>
    </row>
    <row r="2160" spans="1:9" x14ac:dyDescent="0.2">
      <c r="A2160" s="468"/>
      <c r="B2160" s="468"/>
      <c r="C2160" s="468"/>
      <c r="D2160" s="468"/>
      <c r="E2160" s="468"/>
      <c r="F2160" s="468"/>
      <c r="G2160" s="468"/>
      <c r="H2160" s="468"/>
      <c r="I2160" s="468"/>
    </row>
    <row r="2161" spans="1:9" x14ac:dyDescent="0.2">
      <c r="A2161" s="468"/>
      <c r="B2161" s="468"/>
      <c r="C2161" s="468"/>
      <c r="D2161" s="468"/>
      <c r="E2161" s="468"/>
      <c r="F2161" s="468"/>
      <c r="G2161" s="468"/>
      <c r="H2161" s="468"/>
      <c r="I2161" s="468"/>
    </row>
    <row r="2162" spans="1:9" x14ac:dyDescent="0.2">
      <c r="A2162" s="468"/>
      <c r="B2162" s="468"/>
      <c r="C2162" s="468"/>
      <c r="D2162" s="468"/>
      <c r="E2162" s="468"/>
      <c r="F2162" s="468"/>
      <c r="G2162" s="468"/>
      <c r="H2162" s="468"/>
      <c r="I2162" s="468"/>
    </row>
    <row r="2163" spans="1:9" x14ac:dyDescent="0.2">
      <c r="A2163" s="468"/>
      <c r="B2163" s="468"/>
      <c r="C2163" s="468"/>
      <c r="D2163" s="468"/>
      <c r="E2163" s="468"/>
      <c r="F2163" s="468"/>
      <c r="G2163" s="468"/>
      <c r="H2163" s="468"/>
      <c r="I2163" s="468"/>
    </row>
    <row r="2164" spans="1:9" x14ac:dyDescent="0.2">
      <c r="A2164" s="468"/>
      <c r="B2164" s="468"/>
      <c r="C2164" s="468"/>
      <c r="D2164" s="468"/>
      <c r="E2164" s="468"/>
      <c r="F2164" s="468"/>
      <c r="G2164" s="468"/>
      <c r="H2164" s="468"/>
      <c r="I2164" s="468"/>
    </row>
    <row r="2165" spans="1:9" x14ac:dyDescent="0.2">
      <c r="A2165" s="468"/>
      <c r="B2165" s="468"/>
      <c r="C2165" s="468"/>
      <c r="D2165" s="468"/>
      <c r="E2165" s="468"/>
      <c r="F2165" s="468"/>
      <c r="G2165" s="468"/>
      <c r="H2165" s="468"/>
      <c r="I2165" s="468"/>
    </row>
    <row r="2166" spans="1:9" x14ac:dyDescent="0.2">
      <c r="A2166" s="468"/>
      <c r="B2166" s="468"/>
      <c r="C2166" s="468"/>
      <c r="D2166" s="468"/>
      <c r="E2166" s="468"/>
      <c r="F2166" s="468"/>
      <c r="G2166" s="468"/>
      <c r="H2166" s="468"/>
      <c r="I2166" s="468"/>
    </row>
    <row r="2167" spans="1:9" x14ac:dyDescent="0.2">
      <c r="A2167" s="468"/>
      <c r="B2167" s="468"/>
      <c r="C2167" s="468"/>
      <c r="D2167" s="468"/>
      <c r="E2167" s="468"/>
      <c r="F2167" s="468"/>
      <c r="G2167" s="468"/>
      <c r="H2167" s="468"/>
      <c r="I2167" s="468"/>
    </row>
    <row r="2168" spans="1:9" x14ac:dyDescent="0.2">
      <c r="A2168" s="468"/>
      <c r="B2168" s="468"/>
      <c r="C2168" s="468"/>
      <c r="D2168" s="468"/>
      <c r="E2168" s="468"/>
      <c r="F2168" s="468"/>
      <c r="G2168" s="468"/>
      <c r="H2168" s="468"/>
      <c r="I2168" s="468"/>
    </row>
    <row r="2169" spans="1:9" x14ac:dyDescent="0.2">
      <c r="A2169" s="468"/>
      <c r="B2169" s="468"/>
      <c r="C2169" s="468"/>
      <c r="D2169" s="468"/>
      <c r="E2169" s="468"/>
      <c r="F2169" s="468"/>
      <c r="G2169" s="468"/>
      <c r="H2169" s="468"/>
      <c r="I2169" s="468"/>
    </row>
    <row r="2170" spans="1:9" x14ac:dyDescent="0.2">
      <c r="A2170" s="468"/>
      <c r="B2170" s="468"/>
      <c r="C2170" s="468"/>
      <c r="D2170" s="468"/>
      <c r="E2170" s="468"/>
      <c r="F2170" s="468"/>
      <c r="G2170" s="468"/>
      <c r="H2170" s="468"/>
      <c r="I2170" s="468"/>
    </row>
    <row r="2171" spans="1:9" x14ac:dyDescent="0.2">
      <c r="A2171" s="468"/>
      <c r="B2171" s="468"/>
      <c r="C2171" s="468"/>
      <c r="D2171" s="468"/>
      <c r="E2171" s="468"/>
      <c r="F2171" s="468"/>
      <c r="G2171" s="468"/>
      <c r="H2171" s="468"/>
      <c r="I2171" s="468"/>
    </row>
    <row r="2172" spans="1:9" x14ac:dyDescent="0.2">
      <c r="A2172" s="468"/>
      <c r="B2172" s="468"/>
      <c r="C2172" s="468"/>
      <c r="D2172" s="468"/>
      <c r="E2172" s="468"/>
      <c r="F2172" s="468"/>
      <c r="G2172" s="468"/>
      <c r="H2172" s="468"/>
      <c r="I2172" s="468"/>
    </row>
    <row r="2173" spans="1:9" x14ac:dyDescent="0.2">
      <c r="A2173" s="468"/>
      <c r="B2173" s="468"/>
      <c r="C2173" s="468"/>
      <c r="D2173" s="468"/>
      <c r="E2173" s="468"/>
      <c r="F2173" s="468"/>
      <c r="G2173" s="468"/>
      <c r="H2173" s="468"/>
      <c r="I2173" s="468"/>
    </row>
    <row r="2174" spans="1:9" x14ac:dyDescent="0.2">
      <c r="A2174" s="468"/>
      <c r="B2174" s="468"/>
      <c r="C2174" s="468"/>
      <c r="D2174" s="468"/>
      <c r="E2174" s="468"/>
      <c r="F2174" s="468"/>
      <c r="G2174" s="468"/>
      <c r="H2174" s="468"/>
      <c r="I2174" s="468"/>
    </row>
    <row r="2175" spans="1:9" x14ac:dyDescent="0.2">
      <c r="A2175" s="468"/>
      <c r="B2175" s="468"/>
      <c r="C2175" s="468"/>
      <c r="D2175" s="468"/>
      <c r="E2175" s="468"/>
      <c r="F2175" s="468"/>
      <c r="G2175" s="468"/>
      <c r="H2175" s="468"/>
      <c r="I2175" s="468"/>
    </row>
    <row r="2176" spans="1:9" x14ac:dyDescent="0.2">
      <c r="A2176" s="468"/>
      <c r="B2176" s="468"/>
      <c r="C2176" s="468"/>
      <c r="D2176" s="468"/>
      <c r="E2176" s="468"/>
      <c r="F2176" s="468"/>
      <c r="G2176" s="468"/>
      <c r="H2176" s="468"/>
      <c r="I2176" s="468"/>
    </row>
    <row r="2177" spans="1:9" x14ac:dyDescent="0.2">
      <c r="A2177" s="468"/>
      <c r="B2177" s="468"/>
      <c r="C2177" s="468"/>
      <c r="D2177" s="468"/>
      <c r="E2177" s="468"/>
      <c r="F2177" s="468"/>
      <c r="G2177" s="468"/>
      <c r="H2177" s="468"/>
      <c r="I2177" s="468"/>
    </row>
    <row r="2178" spans="1:9" x14ac:dyDescent="0.2">
      <c r="A2178" s="468"/>
      <c r="B2178" s="468"/>
      <c r="C2178" s="468"/>
      <c r="D2178" s="468"/>
      <c r="E2178" s="468"/>
      <c r="F2178" s="468"/>
      <c r="G2178" s="468"/>
      <c r="H2178" s="468"/>
      <c r="I2178" s="468"/>
    </row>
    <row r="2179" spans="1:9" x14ac:dyDescent="0.2">
      <c r="A2179" s="468"/>
      <c r="B2179" s="468"/>
      <c r="C2179" s="468"/>
      <c r="D2179" s="468"/>
      <c r="E2179" s="468"/>
      <c r="F2179" s="468"/>
      <c r="G2179" s="468"/>
      <c r="H2179" s="468"/>
      <c r="I2179" s="468"/>
    </row>
    <row r="2180" spans="1:9" x14ac:dyDescent="0.2">
      <c r="A2180" s="468"/>
      <c r="B2180" s="468"/>
      <c r="C2180" s="468"/>
      <c r="D2180" s="468"/>
      <c r="E2180" s="468"/>
      <c r="F2180" s="468"/>
      <c r="G2180" s="468"/>
      <c r="H2180" s="468"/>
      <c r="I2180" s="468"/>
    </row>
    <row r="2181" spans="1:9" x14ac:dyDescent="0.2">
      <c r="A2181" s="468"/>
      <c r="B2181" s="468"/>
      <c r="C2181" s="468"/>
      <c r="D2181" s="468"/>
      <c r="E2181" s="468"/>
      <c r="F2181" s="468"/>
      <c r="G2181" s="468"/>
      <c r="H2181" s="468"/>
      <c r="I2181" s="468"/>
    </row>
    <row r="2182" spans="1:9" x14ac:dyDescent="0.2">
      <c r="A2182" s="468"/>
      <c r="B2182" s="468"/>
      <c r="C2182" s="468"/>
      <c r="D2182" s="468"/>
      <c r="E2182" s="468"/>
      <c r="F2182" s="468"/>
      <c r="G2182" s="468"/>
      <c r="H2182" s="468"/>
      <c r="I2182" s="468"/>
    </row>
    <row r="2183" spans="1:9" x14ac:dyDescent="0.2">
      <c r="A2183" s="468"/>
      <c r="B2183" s="468"/>
      <c r="C2183" s="468"/>
      <c r="D2183" s="468"/>
      <c r="E2183" s="468"/>
      <c r="F2183" s="468"/>
      <c r="G2183" s="468"/>
      <c r="H2183" s="468"/>
      <c r="I2183" s="468"/>
    </row>
    <row r="2184" spans="1:9" x14ac:dyDescent="0.2">
      <c r="A2184" s="468"/>
      <c r="B2184" s="468"/>
      <c r="C2184" s="468"/>
      <c r="D2184" s="468"/>
      <c r="E2184" s="468"/>
      <c r="F2184" s="468"/>
      <c r="G2184" s="468"/>
      <c r="H2184" s="468"/>
      <c r="I2184" s="468"/>
    </row>
    <row r="2185" spans="1:9" x14ac:dyDescent="0.2">
      <c r="A2185" s="468"/>
      <c r="B2185" s="468"/>
      <c r="C2185" s="468"/>
      <c r="D2185" s="468"/>
      <c r="E2185" s="468"/>
      <c r="F2185" s="468"/>
      <c r="G2185" s="468"/>
      <c r="H2185" s="468"/>
      <c r="I2185" s="468"/>
    </row>
    <row r="2186" spans="1:9" x14ac:dyDescent="0.2">
      <c r="A2186" s="468"/>
      <c r="B2186" s="468"/>
      <c r="C2186" s="468"/>
      <c r="D2186" s="468"/>
      <c r="E2186" s="468"/>
      <c r="F2186" s="468"/>
      <c r="G2186" s="468"/>
      <c r="H2186" s="468"/>
      <c r="I2186" s="468"/>
    </row>
    <row r="2187" spans="1:9" x14ac:dyDescent="0.2">
      <c r="A2187" s="468"/>
      <c r="B2187" s="468"/>
      <c r="C2187" s="468"/>
      <c r="D2187" s="468"/>
      <c r="E2187" s="468"/>
      <c r="F2187" s="468"/>
      <c r="G2187" s="468"/>
      <c r="H2187" s="468"/>
      <c r="I2187" s="468"/>
    </row>
    <row r="2188" spans="1:9" x14ac:dyDescent="0.2">
      <c r="A2188" s="468"/>
      <c r="B2188" s="468"/>
      <c r="C2188" s="468"/>
      <c r="D2188" s="468"/>
      <c r="E2188" s="468"/>
      <c r="F2188" s="468"/>
      <c r="G2188" s="468"/>
      <c r="H2188" s="468"/>
      <c r="I2188" s="468"/>
    </row>
    <row r="2189" spans="1:9" x14ac:dyDescent="0.2">
      <c r="A2189" s="468"/>
      <c r="B2189" s="468"/>
      <c r="C2189" s="468"/>
      <c r="D2189" s="468"/>
      <c r="E2189" s="468"/>
      <c r="F2189" s="468"/>
      <c r="G2189" s="468"/>
      <c r="H2189" s="468"/>
      <c r="I2189" s="468"/>
    </row>
    <row r="2190" spans="1:9" x14ac:dyDescent="0.2">
      <c r="A2190" s="468"/>
      <c r="B2190" s="468"/>
      <c r="C2190" s="468"/>
      <c r="D2190" s="468"/>
      <c r="E2190" s="468"/>
      <c r="F2190" s="468"/>
      <c r="G2190" s="468"/>
      <c r="H2190" s="468"/>
      <c r="I2190" s="468"/>
    </row>
    <row r="2191" spans="1:9" x14ac:dyDescent="0.2">
      <c r="A2191" s="468"/>
      <c r="B2191" s="468"/>
      <c r="C2191" s="468"/>
      <c r="D2191" s="468"/>
      <c r="E2191" s="468"/>
      <c r="F2191" s="468"/>
      <c r="G2191" s="468"/>
      <c r="H2191" s="468"/>
      <c r="I2191" s="468"/>
    </row>
    <row r="2192" spans="1:9" x14ac:dyDescent="0.2">
      <c r="A2192" s="468"/>
      <c r="B2192" s="468"/>
      <c r="C2192" s="468"/>
      <c r="D2192" s="468"/>
      <c r="E2192" s="468"/>
      <c r="F2192" s="468"/>
      <c r="G2192" s="468"/>
      <c r="H2192" s="468"/>
      <c r="I2192" s="468"/>
    </row>
    <row r="2193" spans="1:9" x14ac:dyDescent="0.2">
      <c r="A2193" s="468"/>
      <c r="B2193" s="468"/>
      <c r="C2193" s="468"/>
      <c r="D2193" s="468"/>
      <c r="E2193" s="468"/>
      <c r="F2193" s="468"/>
      <c r="G2193" s="468"/>
      <c r="H2193" s="468"/>
      <c r="I2193" s="468"/>
    </row>
    <row r="2194" spans="1:9" x14ac:dyDescent="0.2">
      <c r="A2194" s="468"/>
      <c r="B2194" s="468"/>
      <c r="C2194" s="468"/>
      <c r="D2194" s="468"/>
      <c r="E2194" s="468"/>
      <c r="F2194" s="468"/>
      <c r="G2194" s="468"/>
      <c r="H2194" s="468"/>
      <c r="I2194" s="468"/>
    </row>
    <row r="2195" spans="1:9" x14ac:dyDescent="0.2">
      <c r="A2195" s="468"/>
      <c r="B2195" s="468"/>
      <c r="C2195" s="468"/>
      <c r="D2195" s="468"/>
      <c r="E2195" s="468"/>
      <c r="F2195" s="468"/>
      <c r="G2195" s="468"/>
      <c r="H2195" s="468"/>
      <c r="I2195" s="468"/>
    </row>
    <row r="2196" spans="1:9" x14ac:dyDescent="0.2">
      <c r="A2196" s="468"/>
      <c r="B2196" s="468"/>
      <c r="C2196" s="468"/>
      <c r="D2196" s="468"/>
      <c r="E2196" s="468"/>
      <c r="F2196" s="468"/>
      <c r="G2196" s="468"/>
      <c r="H2196" s="468"/>
      <c r="I2196" s="468"/>
    </row>
    <row r="2197" spans="1:9" x14ac:dyDescent="0.2">
      <c r="A2197" s="468"/>
      <c r="B2197" s="468"/>
      <c r="C2197" s="468"/>
      <c r="D2197" s="468"/>
      <c r="E2197" s="468"/>
      <c r="F2197" s="468"/>
      <c r="G2197" s="468"/>
      <c r="H2197" s="468"/>
      <c r="I2197" s="468"/>
    </row>
    <row r="2198" spans="1:9" x14ac:dyDescent="0.2">
      <c r="A2198" s="468"/>
      <c r="B2198" s="468"/>
      <c r="C2198" s="468"/>
      <c r="D2198" s="468"/>
      <c r="E2198" s="468"/>
      <c r="F2198" s="468"/>
      <c r="G2198" s="468"/>
      <c r="H2198" s="468"/>
      <c r="I2198" s="468"/>
    </row>
    <row r="2199" spans="1:9" x14ac:dyDescent="0.2">
      <c r="A2199" s="468"/>
      <c r="B2199" s="468"/>
      <c r="C2199" s="468"/>
      <c r="D2199" s="468"/>
      <c r="E2199" s="468"/>
      <c r="F2199" s="468"/>
      <c r="G2199" s="468"/>
      <c r="H2199" s="468"/>
      <c r="I2199" s="468"/>
    </row>
    <row r="2200" spans="1:9" x14ac:dyDescent="0.2">
      <c r="A2200" s="468"/>
      <c r="B2200" s="468"/>
      <c r="C2200" s="468"/>
      <c r="D2200" s="468"/>
      <c r="E2200" s="468"/>
      <c r="F2200" s="468"/>
      <c r="G2200" s="468"/>
      <c r="H2200" s="468"/>
      <c r="I2200" s="468"/>
    </row>
    <row r="2201" spans="1:9" x14ac:dyDescent="0.2">
      <c r="A2201" s="468"/>
      <c r="B2201" s="468"/>
      <c r="C2201" s="468"/>
      <c r="D2201" s="468"/>
      <c r="E2201" s="468"/>
      <c r="F2201" s="468"/>
      <c r="G2201" s="468"/>
      <c r="H2201" s="468"/>
      <c r="I2201" s="468"/>
    </row>
    <row r="2202" spans="1:9" x14ac:dyDescent="0.2">
      <c r="A2202" s="468"/>
      <c r="B2202" s="468"/>
      <c r="C2202" s="468"/>
      <c r="D2202" s="468"/>
      <c r="E2202" s="468"/>
      <c r="F2202" s="468"/>
      <c r="G2202" s="468"/>
      <c r="H2202" s="468"/>
      <c r="I2202" s="468"/>
    </row>
    <row r="2203" spans="1:9" x14ac:dyDescent="0.2">
      <c r="A2203" s="468"/>
      <c r="B2203" s="468"/>
      <c r="C2203" s="468"/>
      <c r="D2203" s="468"/>
      <c r="E2203" s="468"/>
      <c r="F2203" s="468"/>
      <c r="G2203" s="468"/>
      <c r="H2203" s="468"/>
      <c r="I2203" s="468"/>
    </row>
    <row r="2204" spans="1:9" x14ac:dyDescent="0.2">
      <c r="A2204" s="468"/>
      <c r="B2204" s="468"/>
      <c r="C2204" s="468"/>
      <c r="D2204" s="468"/>
      <c r="E2204" s="468"/>
      <c r="F2204" s="468"/>
      <c r="G2204" s="468"/>
      <c r="H2204" s="468"/>
      <c r="I2204" s="468"/>
    </row>
    <row r="2205" spans="1:9" x14ac:dyDescent="0.2">
      <c r="A2205" s="468"/>
      <c r="B2205" s="468"/>
      <c r="C2205" s="468"/>
      <c r="D2205" s="468"/>
      <c r="E2205" s="468"/>
      <c r="F2205" s="468"/>
      <c r="G2205" s="468"/>
      <c r="H2205" s="468"/>
      <c r="I2205" s="468"/>
    </row>
    <row r="2206" spans="1:9" x14ac:dyDescent="0.2">
      <c r="A2206" s="468"/>
      <c r="B2206" s="468"/>
      <c r="C2206" s="468"/>
      <c r="D2206" s="468"/>
      <c r="E2206" s="468"/>
      <c r="F2206" s="468"/>
      <c r="G2206" s="468"/>
      <c r="H2206" s="468"/>
      <c r="I2206" s="468"/>
    </row>
    <row r="2207" spans="1:9" x14ac:dyDescent="0.2">
      <c r="A2207" s="468"/>
      <c r="B2207" s="468"/>
      <c r="C2207" s="468"/>
      <c r="D2207" s="468"/>
      <c r="E2207" s="468"/>
      <c r="F2207" s="468"/>
      <c r="G2207" s="468"/>
      <c r="H2207" s="468"/>
      <c r="I2207" s="468"/>
    </row>
    <row r="2208" spans="1:9" x14ac:dyDescent="0.2">
      <c r="A2208" s="468"/>
      <c r="B2208" s="468"/>
      <c r="C2208" s="468"/>
      <c r="D2208" s="468"/>
      <c r="E2208" s="468"/>
      <c r="F2208" s="468"/>
      <c r="G2208" s="468"/>
      <c r="H2208" s="468"/>
      <c r="I2208" s="468"/>
    </row>
    <row r="2209" spans="1:9" x14ac:dyDescent="0.2">
      <c r="A2209" s="468"/>
      <c r="B2209" s="468"/>
      <c r="C2209" s="468"/>
      <c r="D2209" s="468"/>
      <c r="E2209" s="468"/>
      <c r="F2209" s="468"/>
      <c r="G2209" s="468"/>
      <c r="H2209" s="468"/>
      <c r="I2209" s="468"/>
    </row>
    <row r="2210" spans="1:9" x14ac:dyDescent="0.2">
      <c r="A2210" s="468"/>
      <c r="B2210" s="468"/>
      <c r="C2210" s="468"/>
      <c r="D2210" s="468"/>
      <c r="E2210" s="468"/>
      <c r="F2210" s="468"/>
      <c r="G2210" s="468"/>
      <c r="H2210" s="468"/>
      <c r="I2210" s="468"/>
    </row>
    <row r="2211" spans="1:9" x14ac:dyDescent="0.2">
      <c r="A2211" s="468"/>
      <c r="B2211" s="468"/>
      <c r="C2211" s="468"/>
      <c r="D2211" s="468"/>
      <c r="E2211" s="468"/>
      <c r="F2211" s="468"/>
      <c r="G2211" s="468"/>
      <c r="H2211" s="468"/>
      <c r="I2211" s="468"/>
    </row>
    <row r="2212" spans="1:9" x14ac:dyDescent="0.2">
      <c r="A2212" s="468"/>
      <c r="B2212" s="468"/>
      <c r="C2212" s="468"/>
      <c r="D2212" s="468"/>
      <c r="E2212" s="468"/>
      <c r="F2212" s="468"/>
      <c r="G2212" s="468"/>
      <c r="H2212" s="468"/>
      <c r="I2212" s="468"/>
    </row>
    <row r="2213" spans="1:9" x14ac:dyDescent="0.2">
      <c r="A2213" s="468"/>
      <c r="B2213" s="468"/>
      <c r="C2213" s="468"/>
      <c r="D2213" s="468"/>
      <c r="E2213" s="468"/>
      <c r="F2213" s="468"/>
      <c r="G2213" s="468"/>
      <c r="H2213" s="468"/>
      <c r="I2213" s="468"/>
    </row>
    <row r="2214" spans="1:9" x14ac:dyDescent="0.2">
      <c r="A2214" s="468"/>
      <c r="B2214" s="468"/>
      <c r="C2214" s="468"/>
      <c r="D2214" s="468"/>
      <c r="E2214" s="468"/>
      <c r="F2214" s="468"/>
      <c r="G2214" s="468"/>
      <c r="H2214" s="468"/>
      <c r="I2214" s="468"/>
    </row>
    <row r="2215" spans="1:9" x14ac:dyDescent="0.2">
      <c r="A2215" s="468"/>
      <c r="B2215" s="468"/>
      <c r="C2215" s="468"/>
      <c r="D2215" s="468"/>
      <c r="E2215" s="468"/>
      <c r="F2215" s="468"/>
      <c r="G2215" s="468"/>
      <c r="H2215" s="468"/>
      <c r="I2215" s="468"/>
    </row>
    <row r="2216" spans="1:9" x14ac:dyDescent="0.2">
      <c r="A2216" s="468"/>
      <c r="B2216" s="468"/>
      <c r="C2216" s="468"/>
      <c r="D2216" s="468"/>
      <c r="E2216" s="468"/>
      <c r="F2216" s="468"/>
      <c r="G2216" s="468"/>
      <c r="H2216" s="468"/>
      <c r="I2216" s="468"/>
    </row>
    <row r="2217" spans="1:9" x14ac:dyDescent="0.2">
      <c r="A2217" s="468"/>
      <c r="B2217" s="468"/>
      <c r="C2217" s="468"/>
      <c r="D2217" s="468"/>
      <c r="E2217" s="468"/>
      <c r="F2217" s="468"/>
      <c r="G2217" s="468"/>
      <c r="H2217" s="468"/>
      <c r="I2217" s="468"/>
    </row>
    <row r="2218" spans="1:9" x14ac:dyDescent="0.2">
      <c r="A2218" s="468"/>
      <c r="B2218" s="468"/>
      <c r="C2218" s="468"/>
      <c r="D2218" s="468"/>
      <c r="E2218" s="468"/>
      <c r="F2218" s="468"/>
      <c r="G2218" s="468"/>
      <c r="H2218" s="468"/>
      <c r="I2218" s="468"/>
    </row>
    <row r="2219" spans="1:9" x14ac:dyDescent="0.2">
      <c r="A2219" s="468"/>
      <c r="B2219" s="468"/>
      <c r="C2219" s="468"/>
      <c r="D2219" s="468"/>
      <c r="E2219" s="468"/>
      <c r="F2219" s="468"/>
      <c r="G2219" s="468"/>
      <c r="H2219" s="468"/>
      <c r="I2219" s="468"/>
    </row>
    <row r="2220" spans="1:9" x14ac:dyDescent="0.2">
      <c r="A2220" s="468"/>
      <c r="B2220" s="468"/>
      <c r="C2220" s="468"/>
      <c r="D2220" s="468"/>
      <c r="E2220" s="468"/>
      <c r="F2220" s="468"/>
      <c r="G2220" s="468"/>
      <c r="H2220" s="468"/>
      <c r="I2220" s="468"/>
    </row>
    <row r="2221" spans="1:9" x14ac:dyDescent="0.2">
      <c r="A2221" s="468"/>
      <c r="B2221" s="468"/>
      <c r="C2221" s="468"/>
      <c r="D2221" s="468"/>
      <c r="E2221" s="468"/>
      <c r="F2221" s="468"/>
      <c r="G2221" s="468"/>
      <c r="H2221" s="468"/>
      <c r="I2221" s="468"/>
    </row>
    <row r="2222" spans="1:9" x14ac:dyDescent="0.2">
      <c r="A2222" s="468"/>
      <c r="B2222" s="468"/>
      <c r="C2222" s="468"/>
      <c r="D2222" s="468"/>
      <c r="E2222" s="468"/>
      <c r="F2222" s="468"/>
      <c r="G2222" s="468"/>
      <c r="H2222" s="468"/>
      <c r="I2222" s="468"/>
    </row>
    <row r="2223" spans="1:9" x14ac:dyDescent="0.2">
      <c r="A2223" s="468"/>
      <c r="B2223" s="468"/>
      <c r="C2223" s="468"/>
      <c r="D2223" s="468"/>
      <c r="E2223" s="468"/>
      <c r="F2223" s="468"/>
      <c r="G2223" s="468"/>
      <c r="H2223" s="468"/>
      <c r="I2223" s="468"/>
    </row>
    <row r="2224" spans="1:9" x14ac:dyDescent="0.2">
      <c r="A2224" s="468"/>
      <c r="B2224" s="468"/>
      <c r="C2224" s="468"/>
      <c r="D2224" s="468"/>
      <c r="E2224" s="468"/>
      <c r="F2224" s="468"/>
      <c r="G2224" s="468"/>
      <c r="H2224" s="468"/>
      <c r="I2224" s="468"/>
    </row>
    <row r="2225" spans="1:9" x14ac:dyDescent="0.2">
      <c r="A2225" s="468"/>
      <c r="B2225" s="468"/>
      <c r="C2225" s="468"/>
      <c r="D2225" s="468"/>
      <c r="E2225" s="468"/>
      <c r="F2225" s="468"/>
      <c r="G2225" s="468"/>
      <c r="H2225" s="468"/>
      <c r="I2225" s="468"/>
    </row>
    <row r="2226" spans="1:9" x14ac:dyDescent="0.2">
      <c r="A2226" s="468"/>
      <c r="B2226" s="468"/>
      <c r="C2226" s="468"/>
      <c r="D2226" s="468"/>
      <c r="E2226" s="468"/>
      <c r="F2226" s="468"/>
      <c r="G2226" s="468"/>
      <c r="H2226" s="468"/>
      <c r="I2226" s="468"/>
    </row>
    <row r="2227" spans="1:9" x14ac:dyDescent="0.2">
      <c r="A2227" s="468"/>
      <c r="B2227" s="468"/>
      <c r="C2227" s="468"/>
      <c r="D2227" s="468"/>
      <c r="E2227" s="468"/>
      <c r="F2227" s="468"/>
      <c r="G2227" s="468"/>
      <c r="H2227" s="468"/>
      <c r="I2227" s="468"/>
    </row>
    <row r="2228" spans="1:9" x14ac:dyDescent="0.2">
      <c r="A2228" s="468"/>
      <c r="B2228" s="468"/>
      <c r="C2228" s="468"/>
      <c r="D2228" s="468"/>
      <c r="E2228" s="468"/>
      <c r="F2228" s="468"/>
      <c r="G2228" s="468"/>
      <c r="H2228" s="468"/>
      <c r="I2228" s="468"/>
    </row>
    <row r="2229" spans="1:9" x14ac:dyDescent="0.2">
      <c r="A2229" s="468"/>
      <c r="B2229" s="468"/>
      <c r="C2229" s="468"/>
      <c r="D2229" s="468"/>
      <c r="E2229" s="468"/>
      <c r="F2229" s="468"/>
      <c r="G2229" s="468"/>
      <c r="H2229" s="468"/>
      <c r="I2229" s="468"/>
    </row>
    <row r="2230" spans="1:9" x14ac:dyDescent="0.2">
      <c r="A2230" s="468"/>
      <c r="B2230" s="468"/>
      <c r="C2230" s="468"/>
      <c r="D2230" s="468"/>
      <c r="E2230" s="468"/>
      <c r="F2230" s="468"/>
      <c r="G2230" s="468"/>
      <c r="H2230" s="468"/>
      <c r="I2230" s="468"/>
    </row>
    <row r="2231" spans="1:9" x14ac:dyDescent="0.2">
      <c r="A2231" s="468"/>
      <c r="B2231" s="468"/>
      <c r="C2231" s="468"/>
      <c r="D2231" s="468"/>
      <c r="E2231" s="468"/>
      <c r="F2231" s="468"/>
      <c r="G2231" s="468"/>
      <c r="H2231" s="468"/>
      <c r="I2231" s="468"/>
    </row>
    <row r="2232" spans="1:9" x14ac:dyDescent="0.2">
      <c r="A2232" s="468"/>
      <c r="B2232" s="468"/>
      <c r="C2232" s="468"/>
      <c r="D2232" s="468"/>
      <c r="E2232" s="468"/>
      <c r="F2232" s="468"/>
      <c r="G2232" s="468"/>
      <c r="H2232" s="468"/>
      <c r="I2232" s="468"/>
    </row>
    <row r="2233" spans="1:9" x14ac:dyDescent="0.2">
      <c r="A2233" s="468"/>
      <c r="B2233" s="468"/>
      <c r="C2233" s="468"/>
      <c r="D2233" s="468"/>
      <c r="E2233" s="468"/>
      <c r="F2233" s="468"/>
      <c r="G2233" s="468"/>
      <c r="H2233" s="468"/>
      <c r="I2233" s="468"/>
    </row>
    <row r="2234" spans="1:9" x14ac:dyDescent="0.2">
      <c r="A2234" s="468"/>
      <c r="B2234" s="468"/>
      <c r="C2234" s="468"/>
      <c r="D2234" s="468"/>
      <c r="E2234" s="468"/>
      <c r="F2234" s="468"/>
      <c r="G2234" s="468"/>
      <c r="H2234" s="468"/>
      <c r="I2234" s="468"/>
    </row>
    <row r="2235" spans="1:9" x14ac:dyDescent="0.2">
      <c r="A2235" s="468"/>
      <c r="B2235" s="468"/>
      <c r="C2235" s="468"/>
      <c r="D2235" s="468"/>
      <c r="E2235" s="468"/>
      <c r="F2235" s="468"/>
      <c r="G2235" s="468"/>
      <c r="H2235" s="468"/>
      <c r="I2235" s="468"/>
    </row>
    <row r="2236" spans="1:9" x14ac:dyDescent="0.2">
      <c r="A2236" s="468"/>
      <c r="B2236" s="468"/>
      <c r="C2236" s="468"/>
      <c r="D2236" s="468"/>
      <c r="E2236" s="468"/>
      <c r="F2236" s="468"/>
      <c r="G2236" s="468"/>
      <c r="H2236" s="468"/>
      <c r="I2236" s="468"/>
    </row>
    <row r="2237" spans="1:9" x14ac:dyDescent="0.2">
      <c r="A2237" s="468"/>
      <c r="B2237" s="468"/>
      <c r="C2237" s="468"/>
      <c r="D2237" s="468"/>
      <c r="E2237" s="468"/>
      <c r="F2237" s="468"/>
      <c r="G2237" s="468"/>
      <c r="H2237" s="468"/>
      <c r="I2237" s="468"/>
    </row>
    <row r="2238" spans="1:9" x14ac:dyDescent="0.2">
      <c r="A2238" s="468"/>
      <c r="B2238" s="468"/>
      <c r="C2238" s="468"/>
      <c r="D2238" s="468"/>
      <c r="E2238" s="468"/>
      <c r="F2238" s="468"/>
      <c r="G2238" s="468"/>
      <c r="H2238" s="468"/>
      <c r="I2238" s="468"/>
    </row>
    <row r="2239" spans="1:9" x14ac:dyDescent="0.2">
      <c r="A2239" s="468"/>
      <c r="B2239" s="468"/>
      <c r="C2239" s="468"/>
      <c r="D2239" s="468"/>
      <c r="E2239" s="468"/>
      <c r="F2239" s="468"/>
      <c r="G2239" s="468"/>
      <c r="H2239" s="468"/>
      <c r="I2239" s="468"/>
    </row>
    <row r="2240" spans="1:9" x14ac:dyDescent="0.2">
      <c r="A2240" s="468"/>
      <c r="B2240" s="468"/>
      <c r="C2240" s="468"/>
      <c r="D2240" s="468"/>
      <c r="E2240" s="468"/>
      <c r="F2240" s="468"/>
      <c r="G2240" s="468"/>
      <c r="H2240" s="468"/>
      <c r="I2240" s="468"/>
    </row>
    <row r="2241" spans="1:9" x14ac:dyDescent="0.2">
      <c r="A2241" s="468"/>
      <c r="B2241" s="468"/>
      <c r="C2241" s="468"/>
      <c r="D2241" s="468"/>
      <c r="E2241" s="468"/>
      <c r="F2241" s="468"/>
      <c r="G2241" s="468"/>
      <c r="H2241" s="468"/>
      <c r="I2241" s="468"/>
    </row>
    <row r="2242" spans="1:9" x14ac:dyDescent="0.2">
      <c r="A2242" s="468"/>
      <c r="B2242" s="468"/>
      <c r="C2242" s="468"/>
      <c r="D2242" s="468"/>
      <c r="E2242" s="468"/>
      <c r="F2242" s="468"/>
      <c r="G2242" s="468"/>
      <c r="H2242" s="468"/>
      <c r="I2242" s="468"/>
    </row>
    <row r="2243" spans="1:9" x14ac:dyDescent="0.2">
      <c r="A2243" s="468"/>
      <c r="B2243" s="468"/>
      <c r="C2243" s="468"/>
      <c r="D2243" s="468"/>
      <c r="E2243" s="468"/>
      <c r="F2243" s="468"/>
      <c r="G2243" s="468"/>
      <c r="H2243" s="468"/>
      <c r="I2243" s="468"/>
    </row>
    <row r="2244" spans="1:9" x14ac:dyDescent="0.2">
      <c r="A2244" s="468"/>
      <c r="B2244" s="468"/>
      <c r="C2244" s="468"/>
      <c r="D2244" s="468"/>
      <c r="E2244" s="468"/>
      <c r="F2244" s="468"/>
      <c r="G2244" s="468"/>
      <c r="H2244" s="468"/>
      <c r="I2244" s="468"/>
    </row>
    <row r="2245" spans="1:9" x14ac:dyDescent="0.2">
      <c r="A2245" s="468"/>
      <c r="B2245" s="468"/>
      <c r="C2245" s="468"/>
      <c r="D2245" s="468"/>
      <c r="E2245" s="468"/>
      <c r="F2245" s="468"/>
      <c r="G2245" s="468"/>
      <c r="H2245" s="468"/>
      <c r="I2245" s="468"/>
    </row>
    <row r="2246" spans="1:9" x14ac:dyDescent="0.2">
      <c r="A2246" s="468"/>
      <c r="B2246" s="468"/>
      <c r="C2246" s="468"/>
      <c r="D2246" s="468"/>
      <c r="E2246" s="468"/>
      <c r="F2246" s="468"/>
      <c r="G2246" s="468"/>
      <c r="H2246" s="468"/>
      <c r="I2246" s="468"/>
    </row>
    <row r="2247" spans="1:9" x14ac:dyDescent="0.2">
      <c r="A2247" s="468"/>
      <c r="B2247" s="468"/>
      <c r="C2247" s="468"/>
      <c r="D2247" s="468"/>
      <c r="E2247" s="468"/>
      <c r="F2247" s="468"/>
      <c r="G2247" s="468"/>
      <c r="H2247" s="468"/>
      <c r="I2247" s="468"/>
    </row>
    <row r="2248" spans="1:9" x14ac:dyDescent="0.2">
      <c r="A2248" s="468"/>
      <c r="B2248" s="468"/>
      <c r="C2248" s="468"/>
      <c r="D2248" s="468"/>
      <c r="E2248" s="468"/>
      <c r="F2248" s="468"/>
      <c r="G2248" s="468"/>
      <c r="H2248" s="468"/>
      <c r="I2248" s="468"/>
    </row>
    <row r="2249" spans="1:9" x14ac:dyDescent="0.2">
      <c r="A2249" s="468"/>
      <c r="B2249" s="468"/>
      <c r="C2249" s="468"/>
      <c r="D2249" s="468"/>
      <c r="E2249" s="468"/>
      <c r="F2249" s="468"/>
      <c r="G2249" s="468"/>
      <c r="H2249" s="468"/>
      <c r="I2249" s="468"/>
    </row>
    <row r="2250" spans="1:9" x14ac:dyDescent="0.2">
      <c r="A2250" s="468"/>
      <c r="B2250" s="468"/>
      <c r="C2250" s="468"/>
      <c r="D2250" s="468"/>
      <c r="E2250" s="468"/>
      <c r="F2250" s="468"/>
      <c r="G2250" s="468"/>
      <c r="H2250" s="468"/>
      <c r="I2250" s="468"/>
    </row>
    <row r="2251" spans="1:9" x14ac:dyDescent="0.2">
      <c r="A2251" s="468"/>
      <c r="B2251" s="468"/>
      <c r="C2251" s="468"/>
      <c r="D2251" s="468"/>
      <c r="E2251" s="468"/>
      <c r="F2251" s="468"/>
      <c r="G2251" s="468"/>
      <c r="H2251" s="468"/>
      <c r="I2251" s="468"/>
    </row>
    <row r="2252" spans="1:9" x14ac:dyDescent="0.2">
      <c r="A2252" s="468"/>
      <c r="B2252" s="468"/>
      <c r="C2252" s="468"/>
      <c r="D2252" s="468"/>
      <c r="E2252" s="468"/>
      <c r="F2252" s="468"/>
      <c r="G2252" s="468"/>
      <c r="H2252" s="468"/>
      <c r="I2252" s="468"/>
    </row>
    <row r="2253" spans="1:9" x14ac:dyDescent="0.2">
      <c r="A2253" s="468"/>
      <c r="B2253" s="468"/>
      <c r="C2253" s="468"/>
      <c r="D2253" s="468"/>
      <c r="E2253" s="468"/>
      <c r="F2253" s="468"/>
      <c r="G2253" s="468"/>
      <c r="H2253" s="468"/>
      <c r="I2253" s="468"/>
    </row>
    <row r="2254" spans="1:9" x14ac:dyDescent="0.2">
      <c r="A2254" s="468"/>
      <c r="B2254" s="468"/>
      <c r="C2254" s="468"/>
      <c r="D2254" s="468"/>
      <c r="E2254" s="468"/>
      <c r="F2254" s="468"/>
      <c r="G2254" s="468"/>
      <c r="H2254" s="468"/>
      <c r="I2254" s="468"/>
    </row>
    <row r="2255" spans="1:9" x14ac:dyDescent="0.2">
      <c r="A2255" s="468"/>
      <c r="B2255" s="468"/>
      <c r="C2255" s="468"/>
      <c r="D2255" s="468"/>
      <c r="E2255" s="468"/>
      <c r="F2255" s="468"/>
      <c r="G2255" s="468"/>
      <c r="H2255" s="468"/>
      <c r="I2255" s="468"/>
    </row>
    <row r="2256" spans="1:9" x14ac:dyDescent="0.2">
      <c r="A2256" s="468"/>
      <c r="B2256" s="468"/>
      <c r="C2256" s="468"/>
      <c r="D2256" s="468"/>
      <c r="E2256" s="468"/>
      <c r="F2256" s="468"/>
      <c r="G2256" s="468"/>
      <c r="H2256" s="468"/>
      <c r="I2256" s="468"/>
    </row>
    <row r="2257" spans="1:9" x14ac:dyDescent="0.2">
      <c r="A2257" s="468"/>
      <c r="B2257" s="468"/>
      <c r="C2257" s="468"/>
      <c r="D2257" s="468"/>
      <c r="E2257" s="468"/>
      <c r="F2257" s="468"/>
      <c r="G2257" s="468"/>
      <c r="H2257" s="468"/>
      <c r="I2257" s="468"/>
    </row>
    <row r="2258" spans="1:9" x14ac:dyDescent="0.2">
      <c r="A2258" s="468"/>
      <c r="B2258" s="468"/>
      <c r="C2258" s="468"/>
      <c r="D2258" s="468"/>
      <c r="E2258" s="468"/>
      <c r="F2258" s="468"/>
      <c r="G2258" s="468"/>
      <c r="H2258" s="468"/>
      <c r="I2258" s="468"/>
    </row>
    <row r="2259" spans="1:9" x14ac:dyDescent="0.2">
      <c r="A2259" s="468"/>
      <c r="B2259" s="468"/>
      <c r="C2259" s="468"/>
      <c r="D2259" s="468"/>
      <c r="E2259" s="468"/>
      <c r="F2259" s="468"/>
      <c r="G2259" s="468"/>
      <c r="H2259" s="468"/>
      <c r="I2259" s="468"/>
    </row>
    <row r="2260" spans="1:9" x14ac:dyDescent="0.2">
      <c r="A2260" s="468"/>
      <c r="B2260" s="468"/>
      <c r="C2260" s="468"/>
      <c r="D2260" s="468"/>
      <c r="E2260" s="468"/>
      <c r="F2260" s="468"/>
      <c r="G2260" s="468"/>
      <c r="H2260" s="468"/>
      <c r="I2260" s="468"/>
    </row>
    <row r="2261" spans="1:9" x14ac:dyDescent="0.2">
      <c r="A2261" s="468"/>
      <c r="B2261" s="468"/>
      <c r="C2261" s="468"/>
      <c r="D2261" s="468"/>
      <c r="E2261" s="468"/>
      <c r="F2261" s="468"/>
      <c r="G2261" s="468"/>
      <c r="H2261" s="468"/>
      <c r="I2261" s="468"/>
    </row>
    <row r="2262" spans="1:9" x14ac:dyDescent="0.2">
      <c r="A2262" s="468"/>
      <c r="B2262" s="468"/>
      <c r="C2262" s="468"/>
      <c r="D2262" s="468"/>
      <c r="E2262" s="468"/>
      <c r="F2262" s="468"/>
      <c r="G2262" s="468"/>
      <c r="H2262" s="468"/>
      <c r="I2262" s="468"/>
    </row>
    <row r="2263" spans="1:9" x14ac:dyDescent="0.2">
      <c r="A2263" s="468"/>
      <c r="B2263" s="468"/>
      <c r="C2263" s="468"/>
      <c r="D2263" s="468"/>
      <c r="E2263" s="468"/>
      <c r="F2263" s="468"/>
      <c r="G2263" s="468"/>
      <c r="H2263" s="468"/>
      <c r="I2263" s="468"/>
    </row>
    <row r="2264" spans="1:9" x14ac:dyDescent="0.2">
      <c r="A2264" s="468"/>
      <c r="B2264" s="468"/>
      <c r="C2264" s="468"/>
      <c r="D2264" s="468"/>
      <c r="E2264" s="468"/>
      <c r="F2264" s="468"/>
      <c r="G2264" s="468"/>
      <c r="H2264" s="468"/>
      <c r="I2264" s="468"/>
    </row>
    <row r="2265" spans="1:9" x14ac:dyDescent="0.2">
      <c r="A2265" s="468"/>
      <c r="B2265" s="468"/>
      <c r="C2265" s="468"/>
      <c r="D2265" s="468"/>
      <c r="E2265" s="468"/>
      <c r="F2265" s="468"/>
      <c r="G2265" s="468"/>
      <c r="H2265" s="468"/>
      <c r="I2265" s="468"/>
    </row>
    <row r="2266" spans="1:9" x14ac:dyDescent="0.2">
      <c r="A2266" s="468"/>
      <c r="B2266" s="468"/>
      <c r="C2266" s="468"/>
      <c r="D2266" s="468"/>
      <c r="E2266" s="468"/>
      <c r="F2266" s="468"/>
      <c r="G2266" s="468"/>
      <c r="H2266" s="468"/>
      <c r="I2266" s="468"/>
    </row>
    <row r="2267" spans="1:9" x14ac:dyDescent="0.2">
      <c r="A2267" s="468"/>
      <c r="B2267" s="468"/>
      <c r="C2267" s="468"/>
      <c r="D2267" s="468"/>
      <c r="E2267" s="468"/>
      <c r="F2267" s="468"/>
      <c r="G2267" s="468"/>
      <c r="H2267" s="468"/>
      <c r="I2267" s="468"/>
    </row>
    <row r="2268" spans="1:9" x14ac:dyDescent="0.2">
      <c r="A2268" s="468"/>
      <c r="B2268" s="468"/>
      <c r="C2268" s="468"/>
      <c r="D2268" s="468"/>
      <c r="E2268" s="468"/>
      <c r="F2268" s="468"/>
      <c r="G2268" s="468"/>
      <c r="H2268" s="468"/>
      <c r="I2268" s="468"/>
    </row>
    <row r="2269" spans="1:9" x14ac:dyDescent="0.2">
      <c r="A2269" s="468"/>
      <c r="B2269" s="468"/>
      <c r="C2269" s="468"/>
      <c r="D2269" s="468"/>
      <c r="E2269" s="468"/>
      <c r="F2269" s="468"/>
      <c r="G2269" s="468"/>
      <c r="H2269" s="468"/>
      <c r="I2269" s="468"/>
    </row>
    <row r="2270" spans="1:9" x14ac:dyDescent="0.2">
      <c r="A2270" s="468"/>
      <c r="B2270" s="468"/>
      <c r="C2270" s="468"/>
      <c r="D2270" s="468"/>
      <c r="E2270" s="468"/>
      <c r="F2270" s="468"/>
      <c r="G2270" s="468"/>
      <c r="H2270" s="468"/>
      <c r="I2270" s="468"/>
    </row>
    <row r="2271" spans="1:9" x14ac:dyDescent="0.2">
      <c r="A2271" s="468"/>
      <c r="B2271" s="468"/>
      <c r="C2271" s="468"/>
      <c r="D2271" s="468"/>
      <c r="E2271" s="468"/>
      <c r="F2271" s="468"/>
      <c r="G2271" s="468"/>
      <c r="H2271" s="468"/>
      <c r="I2271" s="468"/>
    </row>
    <row r="2272" spans="1:9" x14ac:dyDescent="0.2">
      <c r="A2272" s="468"/>
      <c r="B2272" s="468"/>
      <c r="C2272" s="468"/>
      <c r="D2272" s="468"/>
      <c r="E2272" s="468"/>
      <c r="F2272" s="468"/>
      <c r="G2272" s="468"/>
      <c r="H2272" s="468"/>
      <c r="I2272" s="468"/>
    </row>
    <row r="2273" spans="1:9" x14ac:dyDescent="0.2">
      <c r="A2273" s="468"/>
      <c r="B2273" s="468"/>
      <c r="C2273" s="468"/>
      <c r="D2273" s="468"/>
      <c r="E2273" s="468"/>
      <c r="F2273" s="468"/>
      <c r="G2273" s="468"/>
      <c r="H2273" s="468"/>
      <c r="I2273" s="468"/>
    </row>
    <row r="2274" spans="1:9" x14ac:dyDescent="0.2">
      <c r="A2274" s="468"/>
      <c r="B2274" s="468"/>
      <c r="C2274" s="468"/>
      <c r="D2274" s="468"/>
      <c r="E2274" s="468"/>
      <c r="F2274" s="468"/>
      <c r="G2274" s="468"/>
      <c r="H2274" s="468"/>
      <c r="I2274" s="468"/>
    </row>
    <row r="2275" spans="1:9" x14ac:dyDescent="0.2">
      <c r="A2275" s="468"/>
      <c r="B2275" s="468"/>
      <c r="C2275" s="468"/>
      <c r="D2275" s="468"/>
      <c r="E2275" s="468"/>
      <c r="F2275" s="468"/>
      <c r="G2275" s="468"/>
      <c r="H2275" s="468"/>
      <c r="I2275" s="468"/>
    </row>
    <row r="2276" spans="1:9" x14ac:dyDescent="0.2">
      <c r="A2276" s="468"/>
      <c r="B2276" s="468"/>
      <c r="C2276" s="468"/>
      <c r="D2276" s="468"/>
      <c r="E2276" s="468"/>
      <c r="F2276" s="468"/>
      <c r="G2276" s="468"/>
      <c r="H2276" s="468"/>
      <c r="I2276" s="468"/>
    </row>
    <row r="2277" spans="1:9" x14ac:dyDescent="0.2">
      <c r="A2277" s="468"/>
      <c r="B2277" s="468"/>
      <c r="C2277" s="468"/>
      <c r="D2277" s="468"/>
      <c r="E2277" s="468"/>
      <c r="F2277" s="468"/>
      <c r="G2277" s="468"/>
      <c r="H2277" s="468"/>
      <c r="I2277" s="468"/>
    </row>
    <row r="2278" spans="1:9" x14ac:dyDescent="0.2">
      <c r="A2278" s="468"/>
      <c r="B2278" s="468"/>
      <c r="C2278" s="468"/>
      <c r="D2278" s="468"/>
      <c r="E2278" s="468"/>
      <c r="F2278" s="468"/>
      <c r="G2278" s="468"/>
      <c r="H2278" s="468"/>
      <c r="I2278" s="468"/>
    </row>
    <row r="2279" spans="1:9" x14ac:dyDescent="0.2">
      <c r="A2279" s="468"/>
      <c r="B2279" s="468"/>
      <c r="C2279" s="468"/>
      <c r="D2279" s="468"/>
      <c r="E2279" s="468"/>
      <c r="F2279" s="468"/>
      <c r="G2279" s="468"/>
      <c r="H2279" s="468"/>
      <c r="I2279" s="468"/>
    </row>
    <row r="2280" spans="1:9" x14ac:dyDescent="0.2">
      <c r="A2280" s="468"/>
      <c r="B2280" s="468"/>
      <c r="C2280" s="468"/>
      <c r="D2280" s="468"/>
      <c r="E2280" s="468"/>
      <c r="F2280" s="468"/>
      <c r="G2280" s="468"/>
      <c r="H2280" s="468"/>
      <c r="I2280" s="468"/>
    </row>
    <row r="2281" spans="1:9" x14ac:dyDescent="0.2">
      <c r="A2281" s="468"/>
      <c r="B2281" s="468"/>
      <c r="C2281" s="468"/>
      <c r="D2281" s="468"/>
      <c r="E2281" s="468"/>
      <c r="F2281" s="468"/>
      <c r="G2281" s="468"/>
      <c r="H2281" s="468"/>
      <c r="I2281" s="468"/>
    </row>
    <row r="2282" spans="1:9" x14ac:dyDescent="0.2">
      <c r="A2282" s="468"/>
      <c r="B2282" s="468"/>
      <c r="C2282" s="468"/>
      <c r="D2282" s="468"/>
      <c r="E2282" s="468"/>
      <c r="F2282" s="468"/>
      <c r="G2282" s="468"/>
      <c r="H2282" s="468"/>
      <c r="I2282" s="468"/>
    </row>
    <row r="2283" spans="1:9" x14ac:dyDescent="0.2">
      <c r="A2283" s="468"/>
      <c r="B2283" s="468"/>
      <c r="C2283" s="468"/>
      <c r="D2283" s="468"/>
      <c r="E2283" s="468"/>
      <c r="F2283" s="468"/>
      <c r="G2283" s="468"/>
      <c r="H2283" s="468"/>
      <c r="I2283" s="468"/>
    </row>
    <row r="2284" spans="1:9" x14ac:dyDescent="0.2">
      <c r="A2284" s="468"/>
      <c r="B2284" s="468"/>
      <c r="C2284" s="468"/>
      <c r="D2284" s="468"/>
      <c r="E2284" s="468"/>
      <c r="F2284" s="468"/>
      <c r="G2284" s="468"/>
      <c r="H2284" s="468"/>
      <c r="I2284" s="468"/>
    </row>
    <row r="2285" spans="1:9" x14ac:dyDescent="0.2">
      <c r="A2285" s="468"/>
      <c r="B2285" s="468"/>
      <c r="C2285" s="468"/>
      <c r="D2285" s="468"/>
      <c r="E2285" s="468"/>
      <c r="F2285" s="468"/>
      <c r="G2285" s="468"/>
      <c r="H2285" s="468"/>
      <c r="I2285" s="468"/>
    </row>
    <row r="2286" spans="1:9" x14ac:dyDescent="0.2">
      <c r="A2286" s="468"/>
      <c r="B2286" s="468"/>
      <c r="C2286" s="468"/>
      <c r="D2286" s="468"/>
      <c r="E2286" s="468"/>
      <c r="F2286" s="468"/>
      <c r="G2286" s="468"/>
      <c r="H2286" s="468"/>
      <c r="I2286" s="468"/>
    </row>
    <row r="2287" spans="1:9" x14ac:dyDescent="0.2">
      <c r="A2287" s="468"/>
      <c r="B2287" s="468"/>
      <c r="C2287" s="468"/>
      <c r="D2287" s="468"/>
      <c r="E2287" s="468"/>
      <c r="F2287" s="468"/>
      <c r="G2287" s="468"/>
      <c r="H2287" s="468"/>
      <c r="I2287" s="468"/>
    </row>
    <row r="2288" spans="1:9" x14ac:dyDescent="0.2">
      <c r="A2288" s="468"/>
      <c r="B2288" s="468"/>
      <c r="C2288" s="468"/>
      <c r="D2288" s="468"/>
      <c r="E2288" s="468"/>
      <c r="F2288" s="468"/>
      <c r="G2288" s="468"/>
      <c r="H2288" s="468"/>
      <c r="I2288" s="468"/>
    </row>
    <row r="2289" spans="1:9" x14ac:dyDescent="0.2">
      <c r="A2289" s="468"/>
      <c r="B2289" s="468"/>
      <c r="C2289" s="468"/>
      <c r="D2289" s="468"/>
      <c r="E2289" s="468"/>
      <c r="F2289" s="468"/>
      <c r="G2289" s="468"/>
      <c r="H2289" s="468"/>
      <c r="I2289" s="468"/>
    </row>
    <row r="2290" spans="1:9" x14ac:dyDescent="0.2">
      <c r="A2290" s="468"/>
      <c r="B2290" s="468"/>
      <c r="C2290" s="468"/>
      <c r="D2290" s="468"/>
      <c r="E2290" s="468"/>
      <c r="F2290" s="468"/>
      <c r="G2290" s="468"/>
      <c r="H2290" s="468"/>
      <c r="I2290" s="468"/>
    </row>
    <row r="2291" spans="1:9" x14ac:dyDescent="0.2">
      <c r="A2291" s="468"/>
      <c r="B2291" s="468"/>
      <c r="C2291" s="468"/>
      <c r="D2291" s="468"/>
      <c r="E2291" s="468"/>
      <c r="F2291" s="468"/>
      <c r="G2291" s="468"/>
      <c r="H2291" s="468"/>
      <c r="I2291" s="468"/>
    </row>
    <row r="2292" spans="1:9" x14ac:dyDescent="0.2">
      <c r="A2292" s="468"/>
      <c r="B2292" s="468"/>
      <c r="C2292" s="468"/>
      <c r="D2292" s="468"/>
      <c r="E2292" s="468"/>
      <c r="F2292" s="468"/>
      <c r="G2292" s="468"/>
      <c r="H2292" s="468"/>
      <c r="I2292" s="468"/>
    </row>
    <row r="2293" spans="1:9" x14ac:dyDescent="0.2">
      <c r="A2293" s="468"/>
      <c r="B2293" s="468"/>
      <c r="C2293" s="468"/>
      <c r="D2293" s="468"/>
      <c r="E2293" s="468"/>
      <c r="F2293" s="468"/>
      <c r="G2293" s="468"/>
      <c r="H2293" s="468"/>
      <c r="I2293" s="468"/>
    </row>
    <row r="2294" spans="1:9" x14ac:dyDescent="0.2">
      <c r="A2294" s="468"/>
      <c r="B2294" s="468"/>
      <c r="C2294" s="468"/>
      <c r="D2294" s="468"/>
      <c r="E2294" s="468"/>
      <c r="F2294" s="468"/>
      <c r="G2294" s="468"/>
      <c r="H2294" s="468"/>
      <c r="I2294" s="468"/>
    </row>
    <row r="2295" spans="1:9" x14ac:dyDescent="0.2">
      <c r="A2295" s="468"/>
      <c r="B2295" s="468"/>
      <c r="C2295" s="468"/>
      <c r="D2295" s="468"/>
      <c r="E2295" s="468"/>
      <c r="F2295" s="468"/>
      <c r="G2295" s="468"/>
      <c r="H2295" s="468"/>
      <c r="I2295" s="468"/>
    </row>
    <row r="2296" spans="1:9" x14ac:dyDescent="0.2">
      <c r="A2296" s="468"/>
      <c r="B2296" s="468"/>
      <c r="C2296" s="468"/>
      <c r="D2296" s="468"/>
      <c r="E2296" s="468"/>
      <c r="F2296" s="468"/>
      <c r="G2296" s="468"/>
      <c r="H2296" s="468"/>
      <c r="I2296" s="468"/>
    </row>
    <row r="2297" spans="1:9" x14ac:dyDescent="0.2">
      <c r="A2297" s="468"/>
      <c r="B2297" s="468"/>
      <c r="C2297" s="468"/>
      <c r="D2297" s="468"/>
      <c r="E2297" s="468"/>
      <c r="F2297" s="468"/>
      <c r="G2297" s="468"/>
      <c r="H2297" s="468"/>
      <c r="I2297" s="468"/>
    </row>
    <row r="2298" spans="1:9" x14ac:dyDescent="0.2">
      <c r="A2298" s="468"/>
      <c r="B2298" s="468"/>
      <c r="C2298" s="468"/>
      <c r="D2298" s="468"/>
      <c r="E2298" s="468"/>
      <c r="F2298" s="468"/>
      <c r="G2298" s="468"/>
      <c r="H2298" s="468"/>
      <c r="I2298" s="468"/>
    </row>
    <row r="2299" spans="1:9" x14ac:dyDescent="0.2">
      <c r="A2299" s="468"/>
      <c r="B2299" s="468"/>
      <c r="C2299" s="468"/>
      <c r="D2299" s="468"/>
      <c r="E2299" s="468"/>
      <c r="F2299" s="468"/>
      <c r="G2299" s="468"/>
      <c r="H2299" s="468"/>
      <c r="I2299" s="468"/>
    </row>
    <row r="2300" spans="1:9" x14ac:dyDescent="0.2">
      <c r="A2300" s="468"/>
      <c r="B2300" s="468"/>
      <c r="C2300" s="468"/>
      <c r="D2300" s="468"/>
      <c r="E2300" s="468"/>
      <c r="F2300" s="468"/>
      <c r="G2300" s="468"/>
      <c r="H2300" s="468"/>
      <c r="I2300" s="468"/>
    </row>
    <row r="2301" spans="1:9" x14ac:dyDescent="0.2">
      <c r="A2301" s="468"/>
      <c r="B2301" s="468"/>
      <c r="C2301" s="468"/>
      <c r="D2301" s="468"/>
      <c r="E2301" s="468"/>
      <c r="F2301" s="468"/>
      <c r="G2301" s="468"/>
      <c r="H2301" s="468"/>
      <c r="I2301" s="468"/>
    </row>
    <row r="2302" spans="1:9" x14ac:dyDescent="0.2">
      <c r="A2302" s="468"/>
      <c r="B2302" s="468"/>
      <c r="C2302" s="468"/>
      <c r="D2302" s="468"/>
      <c r="E2302" s="468"/>
      <c r="F2302" s="468"/>
      <c r="G2302" s="468"/>
      <c r="H2302" s="468"/>
      <c r="I2302" s="468"/>
    </row>
    <row r="2303" spans="1:9" x14ac:dyDescent="0.2">
      <c r="A2303" s="468"/>
      <c r="B2303" s="468"/>
      <c r="C2303" s="468"/>
      <c r="D2303" s="468"/>
      <c r="E2303" s="468"/>
      <c r="F2303" s="468"/>
      <c r="G2303" s="468"/>
      <c r="H2303" s="468"/>
      <c r="I2303" s="468"/>
    </row>
    <row r="2304" spans="1:9" x14ac:dyDescent="0.2">
      <c r="A2304" s="468"/>
      <c r="B2304" s="468"/>
      <c r="C2304" s="468"/>
      <c r="D2304" s="468"/>
      <c r="E2304" s="468"/>
      <c r="F2304" s="468"/>
      <c r="G2304" s="468"/>
      <c r="H2304" s="468"/>
      <c r="I2304" s="468"/>
    </row>
    <row r="2305" spans="1:9" x14ac:dyDescent="0.2">
      <c r="A2305" s="468"/>
      <c r="B2305" s="468"/>
      <c r="C2305" s="468"/>
      <c r="D2305" s="468"/>
      <c r="E2305" s="468"/>
      <c r="F2305" s="468"/>
      <c r="G2305" s="468"/>
      <c r="H2305" s="468"/>
      <c r="I2305" s="468"/>
    </row>
    <row r="2306" spans="1:9" x14ac:dyDescent="0.2">
      <c r="A2306" s="468"/>
      <c r="B2306" s="468"/>
      <c r="C2306" s="468"/>
      <c r="D2306" s="468"/>
      <c r="E2306" s="468"/>
      <c r="F2306" s="468"/>
      <c r="G2306" s="468"/>
      <c r="H2306" s="468"/>
      <c r="I2306" s="468"/>
    </row>
    <row r="2307" spans="1:9" x14ac:dyDescent="0.2">
      <c r="A2307" s="468"/>
      <c r="B2307" s="468"/>
      <c r="C2307" s="468"/>
      <c r="D2307" s="468"/>
      <c r="E2307" s="468"/>
      <c r="F2307" s="468"/>
      <c r="G2307" s="468"/>
      <c r="H2307" s="468"/>
      <c r="I2307" s="468"/>
    </row>
    <row r="2308" spans="1:9" x14ac:dyDescent="0.2">
      <c r="A2308" s="468"/>
      <c r="B2308" s="468"/>
      <c r="C2308" s="468"/>
      <c r="D2308" s="468"/>
      <c r="E2308" s="468"/>
      <c r="F2308" s="468"/>
      <c r="G2308" s="468"/>
      <c r="H2308" s="468"/>
      <c r="I2308" s="468"/>
    </row>
    <row r="2309" spans="1:9" x14ac:dyDescent="0.2">
      <c r="A2309" s="468"/>
      <c r="B2309" s="468"/>
      <c r="C2309" s="468"/>
      <c r="D2309" s="468"/>
      <c r="E2309" s="468"/>
      <c r="F2309" s="468"/>
      <c r="G2309" s="468"/>
      <c r="H2309" s="468"/>
      <c r="I2309" s="468"/>
    </row>
    <row r="2310" spans="1:9" x14ac:dyDescent="0.2">
      <c r="A2310" s="468"/>
      <c r="B2310" s="468"/>
      <c r="C2310" s="468"/>
      <c r="D2310" s="468"/>
      <c r="E2310" s="468"/>
      <c r="F2310" s="468"/>
      <c r="G2310" s="468"/>
      <c r="H2310" s="468"/>
      <c r="I2310" s="468"/>
    </row>
    <row r="2311" spans="1:9" x14ac:dyDescent="0.2">
      <c r="A2311" s="468"/>
      <c r="B2311" s="468"/>
      <c r="C2311" s="468"/>
      <c r="D2311" s="468"/>
      <c r="E2311" s="468"/>
      <c r="F2311" s="468"/>
      <c r="G2311" s="468"/>
      <c r="H2311" s="468"/>
      <c r="I2311" s="468"/>
    </row>
    <row r="2312" spans="1:9" x14ac:dyDescent="0.2">
      <c r="A2312" s="468"/>
      <c r="B2312" s="468"/>
      <c r="C2312" s="468"/>
      <c r="D2312" s="468"/>
      <c r="E2312" s="468"/>
      <c r="F2312" s="468"/>
      <c r="G2312" s="468"/>
      <c r="H2312" s="468"/>
      <c r="I2312" s="468"/>
    </row>
    <row r="2313" spans="1:9" x14ac:dyDescent="0.2">
      <c r="A2313" s="468"/>
      <c r="B2313" s="468"/>
      <c r="C2313" s="468"/>
      <c r="D2313" s="468"/>
      <c r="E2313" s="468"/>
      <c r="F2313" s="468"/>
      <c r="G2313" s="468"/>
      <c r="H2313" s="468"/>
      <c r="I2313" s="468"/>
    </row>
    <row r="2314" spans="1:9" x14ac:dyDescent="0.2">
      <c r="A2314" s="468"/>
      <c r="B2314" s="468"/>
      <c r="C2314" s="468"/>
      <c r="D2314" s="468"/>
      <c r="E2314" s="468"/>
      <c r="F2314" s="468"/>
      <c r="G2314" s="468"/>
      <c r="H2314" s="468"/>
      <c r="I2314" s="468"/>
    </row>
    <row r="2315" spans="1:9" x14ac:dyDescent="0.2">
      <c r="A2315" s="468"/>
      <c r="B2315" s="468"/>
      <c r="C2315" s="468"/>
      <c r="D2315" s="468"/>
      <c r="E2315" s="468"/>
      <c r="F2315" s="468"/>
      <c r="G2315" s="468"/>
      <c r="H2315" s="468"/>
      <c r="I2315" s="468"/>
    </row>
    <row r="2316" spans="1:9" x14ac:dyDescent="0.2">
      <c r="A2316" s="468"/>
      <c r="B2316" s="468"/>
      <c r="C2316" s="468"/>
      <c r="D2316" s="468"/>
      <c r="E2316" s="468"/>
      <c r="F2316" s="468"/>
      <c r="G2316" s="468"/>
      <c r="H2316" s="468"/>
      <c r="I2316" s="468"/>
    </row>
    <row r="2317" spans="1:9" x14ac:dyDescent="0.2">
      <c r="A2317" s="468"/>
      <c r="B2317" s="468"/>
      <c r="C2317" s="468"/>
      <c r="D2317" s="468"/>
      <c r="E2317" s="468"/>
      <c r="F2317" s="468"/>
      <c r="G2317" s="468"/>
      <c r="H2317" s="468"/>
      <c r="I2317" s="468"/>
    </row>
    <row r="2318" spans="1:9" x14ac:dyDescent="0.2">
      <c r="A2318" s="468"/>
      <c r="B2318" s="468"/>
      <c r="C2318" s="468"/>
      <c r="D2318" s="468"/>
      <c r="E2318" s="468"/>
      <c r="F2318" s="468"/>
      <c r="G2318" s="468"/>
      <c r="H2318" s="468"/>
      <c r="I2318" s="468"/>
    </row>
    <row r="2319" spans="1:9" x14ac:dyDescent="0.2">
      <c r="A2319" s="468"/>
      <c r="B2319" s="468"/>
      <c r="C2319" s="468"/>
      <c r="D2319" s="468"/>
      <c r="E2319" s="468"/>
      <c r="F2319" s="468"/>
      <c r="G2319" s="468"/>
      <c r="H2319" s="468"/>
      <c r="I2319" s="468"/>
    </row>
    <row r="2320" spans="1:9" x14ac:dyDescent="0.2">
      <c r="A2320" s="468"/>
      <c r="B2320" s="468"/>
      <c r="C2320" s="468"/>
      <c r="D2320" s="468"/>
      <c r="E2320" s="468"/>
      <c r="F2320" s="468"/>
      <c r="G2320" s="468"/>
      <c r="H2320" s="468"/>
      <c r="I2320" s="468"/>
    </row>
    <row r="2321" spans="1:9" x14ac:dyDescent="0.2">
      <c r="A2321" s="468"/>
      <c r="B2321" s="468"/>
      <c r="C2321" s="468"/>
      <c r="D2321" s="468"/>
      <c r="E2321" s="468"/>
      <c r="F2321" s="468"/>
      <c r="G2321" s="468"/>
      <c r="H2321" s="468"/>
      <c r="I2321" s="468"/>
    </row>
    <row r="2322" spans="1:9" x14ac:dyDescent="0.2">
      <c r="A2322" s="468"/>
      <c r="B2322" s="468"/>
      <c r="C2322" s="468"/>
      <c r="D2322" s="468"/>
      <c r="E2322" s="468"/>
      <c r="F2322" s="468"/>
      <c r="G2322" s="468"/>
      <c r="H2322" s="468"/>
      <c r="I2322" s="468"/>
    </row>
    <row r="2323" spans="1:9" x14ac:dyDescent="0.2">
      <c r="A2323" s="468"/>
      <c r="B2323" s="468"/>
      <c r="C2323" s="468"/>
      <c r="D2323" s="468"/>
      <c r="E2323" s="468"/>
      <c r="F2323" s="468"/>
      <c r="G2323" s="468"/>
      <c r="H2323" s="468"/>
      <c r="I2323" s="468"/>
    </row>
    <row r="2324" spans="1:9" x14ac:dyDescent="0.2">
      <c r="A2324" s="468"/>
      <c r="B2324" s="468"/>
      <c r="C2324" s="468"/>
      <c r="D2324" s="468"/>
      <c r="E2324" s="468"/>
      <c r="F2324" s="468"/>
      <c r="G2324" s="468"/>
      <c r="H2324" s="468"/>
      <c r="I2324" s="468"/>
    </row>
    <row r="2325" spans="1:9" x14ac:dyDescent="0.2">
      <c r="A2325" s="468"/>
      <c r="B2325" s="468"/>
      <c r="C2325" s="468"/>
      <c r="D2325" s="468"/>
      <c r="E2325" s="468"/>
      <c r="F2325" s="468"/>
      <c r="G2325" s="468"/>
      <c r="H2325" s="468"/>
      <c r="I2325" s="468"/>
    </row>
    <row r="2326" spans="1:9" x14ac:dyDescent="0.2">
      <c r="A2326" s="468"/>
      <c r="B2326" s="468"/>
      <c r="C2326" s="468"/>
      <c r="D2326" s="468"/>
      <c r="E2326" s="468"/>
      <c r="F2326" s="468"/>
      <c r="G2326" s="468"/>
      <c r="H2326" s="468"/>
      <c r="I2326" s="468"/>
    </row>
    <row r="2327" spans="1:9" x14ac:dyDescent="0.2">
      <c r="A2327" s="468"/>
      <c r="B2327" s="468"/>
      <c r="C2327" s="468"/>
      <c r="D2327" s="468"/>
      <c r="E2327" s="468"/>
      <c r="F2327" s="468"/>
      <c r="G2327" s="468"/>
      <c r="H2327" s="468"/>
      <c r="I2327" s="468"/>
    </row>
    <row r="2328" spans="1:9" x14ac:dyDescent="0.2">
      <c r="A2328" s="468"/>
      <c r="B2328" s="468"/>
      <c r="C2328" s="468"/>
      <c r="D2328" s="468"/>
      <c r="E2328" s="468"/>
      <c r="F2328" s="468"/>
      <c r="G2328" s="468"/>
      <c r="H2328" s="468"/>
      <c r="I2328" s="468"/>
    </row>
    <row r="2329" spans="1:9" x14ac:dyDescent="0.2">
      <c r="A2329" s="468"/>
      <c r="B2329" s="468"/>
      <c r="C2329" s="468"/>
      <c r="D2329" s="468"/>
      <c r="E2329" s="468"/>
      <c r="F2329" s="468"/>
      <c r="G2329" s="468"/>
      <c r="H2329" s="468"/>
      <c r="I2329" s="468"/>
    </row>
    <row r="2330" spans="1:9" x14ac:dyDescent="0.2">
      <c r="A2330" s="468"/>
      <c r="B2330" s="468"/>
      <c r="C2330" s="468"/>
      <c r="D2330" s="468"/>
      <c r="E2330" s="468"/>
      <c r="F2330" s="468"/>
      <c r="G2330" s="468"/>
      <c r="H2330" s="468"/>
      <c r="I2330" s="468"/>
    </row>
    <row r="2331" spans="1:9" x14ac:dyDescent="0.2">
      <c r="A2331" s="468"/>
      <c r="B2331" s="468"/>
      <c r="C2331" s="468"/>
      <c r="D2331" s="468"/>
      <c r="E2331" s="468"/>
      <c r="F2331" s="468"/>
      <c r="G2331" s="468"/>
      <c r="H2331" s="468"/>
      <c r="I2331" s="468"/>
    </row>
    <row r="2332" spans="1:9" x14ac:dyDescent="0.2">
      <c r="A2332" s="468"/>
      <c r="B2332" s="468"/>
      <c r="C2332" s="468"/>
      <c r="D2332" s="468"/>
      <c r="E2332" s="468"/>
      <c r="F2332" s="468"/>
      <c r="G2332" s="468"/>
      <c r="H2332" s="468"/>
      <c r="I2332" s="468"/>
    </row>
    <row r="2333" spans="1:9" x14ac:dyDescent="0.2">
      <c r="A2333" s="468"/>
      <c r="B2333" s="468"/>
      <c r="C2333" s="468"/>
      <c r="D2333" s="468"/>
      <c r="E2333" s="468"/>
      <c r="F2333" s="468"/>
      <c r="G2333" s="468"/>
      <c r="H2333" s="468"/>
      <c r="I2333" s="468"/>
    </row>
    <row r="2334" spans="1:9" x14ac:dyDescent="0.2">
      <c r="A2334" s="468"/>
      <c r="B2334" s="468"/>
      <c r="C2334" s="468"/>
      <c r="D2334" s="468"/>
      <c r="E2334" s="468"/>
      <c r="F2334" s="468"/>
      <c r="G2334" s="468"/>
      <c r="H2334" s="468"/>
      <c r="I2334" s="468"/>
    </row>
    <row r="2335" spans="1:9" x14ac:dyDescent="0.2">
      <c r="A2335" s="468"/>
      <c r="B2335" s="468"/>
      <c r="C2335" s="468"/>
      <c r="D2335" s="468"/>
      <c r="E2335" s="468"/>
      <c r="F2335" s="468"/>
      <c r="G2335" s="468"/>
      <c r="H2335" s="468"/>
      <c r="I2335" s="468"/>
    </row>
    <row r="2336" spans="1:9" x14ac:dyDescent="0.2">
      <c r="A2336" s="468"/>
      <c r="B2336" s="468"/>
      <c r="C2336" s="468"/>
      <c r="D2336" s="468"/>
      <c r="E2336" s="468"/>
      <c r="F2336" s="468"/>
      <c r="G2336" s="468"/>
      <c r="H2336" s="468"/>
      <c r="I2336" s="468"/>
    </row>
    <row r="2337" spans="1:9" x14ac:dyDescent="0.2">
      <c r="A2337" s="468"/>
      <c r="B2337" s="468"/>
      <c r="C2337" s="468"/>
      <c r="D2337" s="468"/>
      <c r="E2337" s="468"/>
      <c r="F2337" s="468"/>
      <c r="G2337" s="468"/>
      <c r="H2337" s="468"/>
      <c r="I2337" s="468"/>
    </row>
    <row r="2338" spans="1:9" x14ac:dyDescent="0.2">
      <c r="A2338" s="468"/>
      <c r="B2338" s="468"/>
      <c r="C2338" s="468"/>
      <c r="D2338" s="468"/>
      <c r="E2338" s="468"/>
      <c r="F2338" s="468"/>
      <c r="G2338" s="468"/>
      <c r="H2338" s="468"/>
      <c r="I2338" s="468"/>
    </row>
    <row r="2339" spans="1:9" x14ac:dyDescent="0.2">
      <c r="A2339" s="468"/>
      <c r="B2339" s="468"/>
      <c r="C2339" s="468"/>
      <c r="D2339" s="468"/>
      <c r="E2339" s="468"/>
      <c r="F2339" s="468"/>
      <c r="G2339" s="468"/>
      <c r="H2339" s="468"/>
      <c r="I2339" s="468"/>
    </row>
    <row r="2340" spans="1:9" x14ac:dyDescent="0.2">
      <c r="A2340" s="468"/>
      <c r="B2340" s="468"/>
      <c r="C2340" s="468"/>
      <c r="D2340" s="468"/>
      <c r="E2340" s="468"/>
      <c r="F2340" s="468"/>
      <c r="G2340" s="468"/>
      <c r="H2340" s="468"/>
      <c r="I2340" s="468"/>
    </row>
    <row r="2341" spans="1:9" x14ac:dyDescent="0.2">
      <c r="A2341" s="468"/>
      <c r="B2341" s="468"/>
      <c r="C2341" s="468"/>
      <c r="D2341" s="468"/>
      <c r="E2341" s="468"/>
      <c r="F2341" s="468"/>
      <c r="G2341" s="468"/>
      <c r="H2341" s="468"/>
      <c r="I2341" s="468"/>
    </row>
    <row r="2342" spans="1:9" x14ac:dyDescent="0.2">
      <c r="A2342" s="468"/>
      <c r="B2342" s="468"/>
      <c r="C2342" s="468"/>
      <c r="D2342" s="468"/>
      <c r="E2342" s="468"/>
      <c r="F2342" s="468"/>
      <c r="G2342" s="468"/>
      <c r="H2342" s="468"/>
      <c r="I2342" s="468"/>
    </row>
    <row r="2343" spans="1:9" x14ac:dyDescent="0.2">
      <c r="A2343" s="468"/>
      <c r="B2343" s="468"/>
      <c r="C2343" s="468"/>
      <c r="D2343" s="468"/>
      <c r="E2343" s="468"/>
      <c r="F2343" s="468"/>
      <c r="G2343" s="468"/>
      <c r="H2343" s="468"/>
      <c r="I2343" s="468"/>
    </row>
    <row r="2344" spans="1:9" x14ac:dyDescent="0.2">
      <c r="A2344" s="468"/>
      <c r="B2344" s="468"/>
      <c r="C2344" s="468"/>
      <c r="D2344" s="468"/>
      <c r="E2344" s="468"/>
      <c r="F2344" s="468"/>
      <c r="G2344" s="468"/>
      <c r="H2344" s="468"/>
      <c r="I2344" s="468"/>
    </row>
    <row r="2345" spans="1:9" x14ac:dyDescent="0.2">
      <c r="A2345" s="468"/>
      <c r="B2345" s="468"/>
      <c r="C2345" s="468"/>
      <c r="D2345" s="468"/>
      <c r="E2345" s="468"/>
      <c r="F2345" s="468"/>
      <c r="G2345" s="468"/>
      <c r="H2345" s="468"/>
      <c r="I2345" s="468"/>
    </row>
    <row r="2346" spans="1:9" x14ac:dyDescent="0.2">
      <c r="A2346" s="468"/>
      <c r="B2346" s="468"/>
      <c r="C2346" s="468"/>
      <c r="D2346" s="468"/>
      <c r="E2346" s="468"/>
      <c r="F2346" s="468"/>
      <c r="G2346" s="468"/>
      <c r="H2346" s="468"/>
      <c r="I2346" s="468"/>
    </row>
    <row r="2347" spans="1:9" x14ac:dyDescent="0.2">
      <c r="A2347" s="468"/>
      <c r="B2347" s="468"/>
      <c r="C2347" s="468"/>
      <c r="D2347" s="468"/>
      <c r="E2347" s="468"/>
      <c r="F2347" s="468"/>
      <c r="G2347" s="468"/>
      <c r="H2347" s="468"/>
      <c r="I2347" s="468"/>
    </row>
    <row r="2348" spans="1:9" x14ac:dyDescent="0.2">
      <c r="A2348" s="468"/>
      <c r="B2348" s="468"/>
      <c r="C2348" s="468"/>
      <c r="D2348" s="468"/>
      <c r="E2348" s="468"/>
      <c r="F2348" s="468"/>
      <c r="G2348" s="468"/>
      <c r="H2348" s="468"/>
      <c r="I2348" s="468"/>
    </row>
    <row r="2349" spans="1:9" x14ac:dyDescent="0.2">
      <c r="A2349" s="468"/>
      <c r="B2349" s="468"/>
      <c r="C2349" s="468"/>
      <c r="D2349" s="468"/>
      <c r="E2349" s="468"/>
      <c r="F2349" s="468"/>
      <c r="G2349" s="468"/>
      <c r="H2349" s="468"/>
      <c r="I2349" s="468"/>
    </row>
    <row r="2350" spans="1:9" x14ac:dyDescent="0.2">
      <c r="A2350" s="468"/>
      <c r="B2350" s="468"/>
      <c r="C2350" s="468"/>
      <c r="D2350" s="468"/>
      <c r="E2350" s="468"/>
      <c r="F2350" s="468"/>
      <c r="G2350" s="468"/>
      <c r="H2350" s="468"/>
      <c r="I2350" s="468"/>
    </row>
    <row r="2351" spans="1:9" x14ac:dyDescent="0.2">
      <c r="A2351" s="468"/>
      <c r="B2351" s="468"/>
      <c r="C2351" s="468"/>
      <c r="D2351" s="468"/>
      <c r="E2351" s="468"/>
      <c r="F2351" s="468"/>
      <c r="G2351" s="468"/>
      <c r="H2351" s="468"/>
      <c r="I2351" s="468"/>
    </row>
    <row r="2352" spans="1:9" x14ac:dyDescent="0.2">
      <c r="A2352" s="468"/>
      <c r="B2352" s="468"/>
      <c r="C2352" s="468"/>
      <c r="D2352" s="468"/>
      <c r="E2352" s="468"/>
      <c r="F2352" s="468"/>
      <c r="G2352" s="468"/>
      <c r="H2352" s="468"/>
      <c r="I2352" s="468"/>
    </row>
    <row r="2353" spans="1:9" x14ac:dyDescent="0.2">
      <c r="A2353" s="468"/>
      <c r="B2353" s="468"/>
      <c r="C2353" s="468"/>
      <c r="D2353" s="468"/>
      <c r="E2353" s="468"/>
      <c r="F2353" s="468"/>
      <c r="G2353" s="468"/>
      <c r="H2353" s="468"/>
      <c r="I2353" s="468"/>
    </row>
    <row r="2354" spans="1:9" x14ac:dyDescent="0.2">
      <c r="A2354" s="468"/>
      <c r="B2354" s="468"/>
      <c r="C2354" s="468"/>
      <c r="D2354" s="468"/>
      <c r="E2354" s="468"/>
      <c r="F2354" s="468"/>
      <c r="G2354" s="468"/>
      <c r="H2354" s="468"/>
      <c r="I2354" s="468"/>
    </row>
    <row r="2355" spans="1:9" x14ac:dyDescent="0.2">
      <c r="A2355" s="468"/>
      <c r="B2355" s="468"/>
      <c r="C2355" s="468"/>
      <c r="D2355" s="468"/>
      <c r="E2355" s="468"/>
      <c r="F2355" s="468"/>
      <c r="G2355" s="468"/>
      <c r="H2355" s="468"/>
      <c r="I2355" s="468"/>
    </row>
    <row r="2356" spans="1:9" x14ac:dyDescent="0.2">
      <c r="A2356" s="468"/>
      <c r="B2356" s="468"/>
      <c r="C2356" s="468"/>
      <c r="D2356" s="468"/>
      <c r="E2356" s="468"/>
      <c r="F2356" s="468"/>
      <c r="G2356" s="468"/>
      <c r="H2356" s="468"/>
      <c r="I2356" s="468"/>
    </row>
    <row r="2357" spans="1:9" x14ac:dyDescent="0.2">
      <c r="A2357" s="468"/>
      <c r="B2357" s="468"/>
      <c r="C2357" s="468"/>
      <c r="D2357" s="468"/>
      <c r="E2357" s="468"/>
      <c r="F2357" s="468"/>
      <c r="G2357" s="468"/>
      <c r="H2357" s="468"/>
      <c r="I2357" s="468"/>
    </row>
    <row r="2358" spans="1:9" x14ac:dyDescent="0.2">
      <c r="A2358" s="468"/>
      <c r="B2358" s="468"/>
      <c r="C2358" s="468"/>
      <c r="D2358" s="468"/>
      <c r="E2358" s="468"/>
      <c r="F2358" s="468"/>
      <c r="G2358" s="468"/>
      <c r="H2358" s="468"/>
      <c r="I2358" s="468"/>
    </row>
    <row r="2359" spans="1:9" x14ac:dyDescent="0.2">
      <c r="A2359" s="468"/>
      <c r="B2359" s="468"/>
      <c r="C2359" s="468"/>
      <c r="D2359" s="468"/>
      <c r="E2359" s="468"/>
      <c r="F2359" s="468"/>
      <c r="G2359" s="468"/>
      <c r="H2359" s="468"/>
      <c r="I2359" s="468"/>
    </row>
    <row r="2360" spans="1:9" x14ac:dyDescent="0.2">
      <c r="A2360" s="468"/>
      <c r="B2360" s="468"/>
      <c r="C2360" s="468"/>
      <c r="D2360" s="468"/>
      <c r="E2360" s="468"/>
      <c r="F2360" s="468"/>
      <c r="G2360" s="468"/>
      <c r="H2360" s="468"/>
      <c r="I2360" s="468"/>
    </row>
    <row r="2361" spans="1:9" x14ac:dyDescent="0.2">
      <c r="A2361" s="468"/>
      <c r="B2361" s="468"/>
      <c r="C2361" s="468"/>
      <c r="D2361" s="468"/>
      <c r="E2361" s="468"/>
      <c r="F2361" s="468"/>
      <c r="G2361" s="468"/>
      <c r="H2361" s="468"/>
      <c r="I2361" s="468"/>
    </row>
    <row r="2362" spans="1:9" x14ac:dyDescent="0.2">
      <c r="A2362" s="468"/>
      <c r="B2362" s="468"/>
      <c r="C2362" s="468"/>
      <c r="D2362" s="468"/>
      <c r="E2362" s="468"/>
      <c r="F2362" s="468"/>
      <c r="G2362" s="468"/>
      <c r="H2362" s="468"/>
      <c r="I2362" s="468"/>
    </row>
    <row r="2363" spans="1:9" x14ac:dyDescent="0.2">
      <c r="A2363" s="468"/>
      <c r="B2363" s="468"/>
      <c r="C2363" s="468"/>
      <c r="D2363" s="468"/>
      <c r="E2363" s="468"/>
      <c r="F2363" s="468"/>
      <c r="G2363" s="468"/>
      <c r="H2363" s="468"/>
      <c r="I2363" s="468"/>
    </row>
    <row r="2364" spans="1:9" x14ac:dyDescent="0.2">
      <c r="A2364" s="468"/>
      <c r="B2364" s="468"/>
      <c r="C2364" s="468"/>
      <c r="D2364" s="468"/>
      <c r="E2364" s="468"/>
      <c r="F2364" s="468"/>
      <c r="G2364" s="468"/>
      <c r="H2364" s="468"/>
      <c r="I2364" s="468"/>
    </row>
    <row r="2365" spans="1:9" x14ac:dyDescent="0.2">
      <c r="A2365" s="468"/>
      <c r="B2365" s="468"/>
      <c r="C2365" s="468"/>
      <c r="D2365" s="468"/>
      <c r="E2365" s="468"/>
      <c r="F2365" s="468"/>
      <c r="G2365" s="468"/>
      <c r="H2365" s="468"/>
      <c r="I2365" s="468"/>
    </row>
    <row r="2366" spans="1:9" x14ac:dyDescent="0.2">
      <c r="A2366" s="468"/>
      <c r="B2366" s="468"/>
      <c r="C2366" s="468"/>
      <c r="D2366" s="468"/>
      <c r="E2366" s="468"/>
      <c r="F2366" s="468"/>
      <c r="G2366" s="468"/>
      <c r="H2366" s="468"/>
      <c r="I2366" s="468"/>
    </row>
    <row r="2367" spans="1:9" x14ac:dyDescent="0.2">
      <c r="A2367" s="468"/>
      <c r="B2367" s="468"/>
      <c r="C2367" s="468"/>
      <c r="D2367" s="468"/>
      <c r="E2367" s="468"/>
      <c r="F2367" s="468"/>
      <c r="G2367" s="468"/>
      <c r="H2367" s="468"/>
      <c r="I2367" s="468"/>
    </row>
    <row r="2368" spans="1:9" x14ac:dyDescent="0.2">
      <c r="A2368" s="468"/>
      <c r="B2368" s="468"/>
      <c r="C2368" s="468"/>
      <c r="D2368" s="468"/>
      <c r="E2368" s="468"/>
      <c r="F2368" s="468"/>
      <c r="G2368" s="468"/>
      <c r="H2368" s="468"/>
      <c r="I2368" s="468"/>
    </row>
    <row r="2369" spans="1:9" x14ac:dyDescent="0.2">
      <c r="A2369" s="468"/>
      <c r="B2369" s="468"/>
      <c r="C2369" s="468"/>
      <c r="D2369" s="468"/>
      <c r="E2369" s="468"/>
      <c r="F2369" s="468"/>
      <c r="G2369" s="468"/>
      <c r="H2369" s="468"/>
      <c r="I2369" s="468"/>
    </row>
    <row r="2370" spans="1:9" x14ac:dyDescent="0.2">
      <c r="A2370" s="468"/>
      <c r="B2370" s="468"/>
      <c r="C2370" s="468"/>
      <c r="D2370" s="468"/>
      <c r="E2370" s="468"/>
      <c r="F2370" s="468"/>
      <c r="G2370" s="468"/>
      <c r="H2370" s="468"/>
      <c r="I2370" s="468"/>
    </row>
    <row r="2371" spans="1:9" x14ac:dyDescent="0.2">
      <c r="A2371" s="468"/>
      <c r="B2371" s="468"/>
      <c r="C2371" s="468"/>
      <c r="D2371" s="468"/>
      <c r="E2371" s="468"/>
      <c r="F2371" s="468"/>
      <c r="G2371" s="468"/>
      <c r="H2371" s="468"/>
      <c r="I2371" s="468"/>
    </row>
    <row r="2372" spans="1:9" x14ac:dyDescent="0.2">
      <c r="A2372" s="468"/>
      <c r="B2372" s="468"/>
      <c r="C2372" s="468"/>
      <c r="D2372" s="468"/>
      <c r="E2372" s="468"/>
      <c r="F2372" s="468"/>
      <c r="G2372" s="468"/>
      <c r="H2372" s="468"/>
      <c r="I2372" s="468"/>
    </row>
    <row r="2373" spans="1:9" x14ac:dyDescent="0.2">
      <c r="A2373" s="468"/>
      <c r="B2373" s="468"/>
      <c r="C2373" s="468"/>
      <c r="D2373" s="468"/>
      <c r="E2373" s="468"/>
      <c r="F2373" s="468"/>
      <c r="G2373" s="468"/>
      <c r="H2373" s="468"/>
      <c r="I2373" s="468"/>
    </row>
    <row r="2374" spans="1:9" x14ac:dyDescent="0.2">
      <c r="A2374" s="468"/>
      <c r="B2374" s="468"/>
      <c r="C2374" s="468"/>
      <c r="D2374" s="468"/>
      <c r="E2374" s="468"/>
      <c r="F2374" s="468"/>
      <c r="G2374" s="468"/>
      <c r="H2374" s="468"/>
      <c r="I2374" s="468"/>
    </row>
    <row r="2375" spans="1:9" x14ac:dyDescent="0.2">
      <c r="A2375" s="468"/>
      <c r="B2375" s="468"/>
      <c r="C2375" s="468"/>
      <c r="D2375" s="468"/>
      <c r="E2375" s="468"/>
      <c r="F2375" s="468"/>
      <c r="G2375" s="468"/>
      <c r="H2375" s="468"/>
      <c r="I2375" s="468"/>
    </row>
    <row r="2376" spans="1:9" x14ac:dyDescent="0.2">
      <c r="A2376" s="468"/>
      <c r="B2376" s="468"/>
      <c r="C2376" s="468"/>
      <c r="D2376" s="468"/>
      <c r="E2376" s="468"/>
      <c r="F2376" s="468"/>
      <c r="G2376" s="468"/>
      <c r="H2376" s="468"/>
      <c r="I2376" s="468"/>
    </row>
    <row r="2377" spans="1:9" x14ac:dyDescent="0.2">
      <c r="A2377" s="468"/>
      <c r="B2377" s="468"/>
      <c r="C2377" s="468"/>
      <c r="D2377" s="468"/>
      <c r="E2377" s="468"/>
      <c r="F2377" s="468"/>
      <c r="G2377" s="468"/>
      <c r="H2377" s="468"/>
      <c r="I2377" s="468"/>
    </row>
    <row r="2378" spans="1:9" x14ac:dyDescent="0.2">
      <c r="A2378" s="468"/>
      <c r="B2378" s="468"/>
      <c r="C2378" s="468"/>
      <c r="D2378" s="468"/>
      <c r="E2378" s="468"/>
      <c r="F2378" s="468"/>
      <c r="G2378" s="468"/>
      <c r="H2378" s="468"/>
      <c r="I2378" s="468"/>
    </row>
    <row r="2379" spans="1:9" x14ac:dyDescent="0.2">
      <c r="A2379" s="468"/>
      <c r="B2379" s="468"/>
      <c r="C2379" s="468"/>
      <c r="D2379" s="468"/>
      <c r="E2379" s="468"/>
      <c r="F2379" s="468"/>
      <c r="G2379" s="468"/>
      <c r="H2379" s="468"/>
      <c r="I2379" s="468"/>
    </row>
    <row r="2380" spans="1:9" x14ac:dyDescent="0.2">
      <c r="A2380" s="468"/>
      <c r="B2380" s="468"/>
      <c r="C2380" s="468"/>
      <c r="D2380" s="468"/>
      <c r="E2380" s="468"/>
      <c r="F2380" s="468"/>
      <c r="G2380" s="468"/>
      <c r="H2380" s="468"/>
      <c r="I2380" s="468"/>
    </row>
    <row r="2381" spans="1:9" x14ac:dyDescent="0.2">
      <c r="A2381" s="468"/>
      <c r="B2381" s="468"/>
      <c r="C2381" s="468"/>
      <c r="D2381" s="468"/>
      <c r="E2381" s="468"/>
      <c r="F2381" s="468"/>
      <c r="G2381" s="468"/>
      <c r="H2381" s="468"/>
      <c r="I2381" s="468"/>
    </row>
    <row r="2382" spans="1:9" x14ac:dyDescent="0.2">
      <c r="A2382" s="468"/>
      <c r="B2382" s="468"/>
      <c r="C2382" s="468"/>
      <c r="D2382" s="468"/>
      <c r="E2382" s="468"/>
      <c r="F2382" s="468"/>
      <c r="G2382" s="468"/>
      <c r="H2382" s="468"/>
      <c r="I2382" s="468"/>
    </row>
    <row r="2383" spans="1:9" x14ac:dyDescent="0.2">
      <c r="A2383" s="468"/>
      <c r="B2383" s="468"/>
      <c r="C2383" s="468"/>
      <c r="D2383" s="468"/>
      <c r="E2383" s="468"/>
      <c r="F2383" s="468"/>
      <c r="G2383" s="468"/>
      <c r="H2383" s="468"/>
      <c r="I2383" s="468"/>
    </row>
    <row r="2384" spans="1:9" x14ac:dyDescent="0.2">
      <c r="A2384" s="468"/>
      <c r="B2384" s="468"/>
      <c r="C2384" s="468"/>
      <c r="D2384" s="468"/>
      <c r="E2384" s="468"/>
      <c r="F2384" s="468"/>
      <c r="G2384" s="468"/>
      <c r="H2384" s="468"/>
      <c r="I2384" s="468"/>
    </row>
    <row r="2385" spans="1:9" x14ac:dyDescent="0.2">
      <c r="A2385" s="468"/>
      <c r="B2385" s="468"/>
      <c r="C2385" s="468"/>
      <c r="D2385" s="468"/>
      <c r="E2385" s="468"/>
      <c r="F2385" s="468"/>
      <c r="G2385" s="468"/>
      <c r="H2385" s="468"/>
      <c r="I2385" s="468"/>
    </row>
    <row r="2386" spans="1:9" x14ac:dyDescent="0.2">
      <c r="A2386" s="468"/>
      <c r="B2386" s="468"/>
      <c r="C2386" s="468"/>
      <c r="D2386" s="468"/>
      <c r="E2386" s="468"/>
      <c r="F2386" s="468"/>
      <c r="G2386" s="468"/>
      <c r="H2386" s="468"/>
      <c r="I2386" s="468"/>
    </row>
    <row r="2387" spans="1:9" x14ac:dyDescent="0.2">
      <c r="A2387" s="468"/>
      <c r="B2387" s="468"/>
      <c r="C2387" s="468"/>
      <c r="D2387" s="468"/>
      <c r="E2387" s="468"/>
      <c r="F2387" s="468"/>
      <c r="G2387" s="468"/>
      <c r="H2387" s="468"/>
      <c r="I2387" s="468"/>
    </row>
    <row r="2388" spans="1:9" x14ac:dyDescent="0.2">
      <c r="A2388" s="468"/>
      <c r="B2388" s="468"/>
      <c r="C2388" s="468"/>
      <c r="D2388" s="468"/>
      <c r="E2388" s="468"/>
      <c r="F2388" s="468"/>
      <c r="G2388" s="468"/>
      <c r="H2388" s="468"/>
      <c r="I2388" s="468"/>
    </row>
    <row r="2389" spans="1:9" x14ac:dyDescent="0.2">
      <c r="A2389" s="468"/>
      <c r="B2389" s="468"/>
      <c r="C2389" s="468"/>
      <c r="D2389" s="468"/>
      <c r="E2389" s="468"/>
      <c r="F2389" s="468"/>
      <c r="G2389" s="468"/>
      <c r="H2389" s="468"/>
      <c r="I2389" s="468"/>
    </row>
    <row r="2390" spans="1:9" x14ac:dyDescent="0.2">
      <c r="A2390" s="468"/>
      <c r="B2390" s="468"/>
      <c r="C2390" s="468"/>
      <c r="D2390" s="468"/>
      <c r="E2390" s="468"/>
      <c r="F2390" s="468"/>
      <c r="G2390" s="468"/>
      <c r="H2390" s="468"/>
      <c r="I2390" s="468"/>
    </row>
    <row r="2391" spans="1:9" x14ac:dyDescent="0.2">
      <c r="A2391" s="468"/>
      <c r="B2391" s="468"/>
      <c r="C2391" s="468"/>
      <c r="D2391" s="468"/>
      <c r="E2391" s="468"/>
      <c r="F2391" s="468"/>
      <c r="G2391" s="468"/>
      <c r="H2391" s="468"/>
      <c r="I2391" s="468"/>
    </row>
    <row r="2392" spans="1:9" x14ac:dyDescent="0.2">
      <c r="A2392" s="468"/>
      <c r="B2392" s="468"/>
      <c r="C2392" s="468"/>
      <c r="D2392" s="468"/>
      <c r="E2392" s="468"/>
      <c r="F2392" s="468"/>
      <c r="G2392" s="468"/>
      <c r="H2392" s="468"/>
      <c r="I2392" s="468"/>
    </row>
    <row r="2393" spans="1:9" x14ac:dyDescent="0.2">
      <c r="A2393" s="468"/>
      <c r="B2393" s="468"/>
      <c r="C2393" s="468"/>
      <c r="D2393" s="468"/>
      <c r="E2393" s="468"/>
      <c r="F2393" s="468"/>
      <c r="G2393" s="468"/>
      <c r="H2393" s="468"/>
      <c r="I2393" s="468"/>
    </row>
    <row r="2394" spans="1:9" x14ac:dyDescent="0.2">
      <c r="A2394" s="468"/>
      <c r="B2394" s="468"/>
      <c r="C2394" s="468"/>
      <c r="D2394" s="468"/>
      <c r="E2394" s="468"/>
      <c r="F2394" s="468"/>
      <c r="G2394" s="468"/>
      <c r="H2394" s="468"/>
      <c r="I2394" s="468"/>
    </row>
    <row r="2395" spans="1:9" x14ac:dyDescent="0.2">
      <c r="A2395" s="468"/>
      <c r="B2395" s="468"/>
      <c r="C2395" s="468"/>
      <c r="D2395" s="468"/>
      <c r="E2395" s="468"/>
      <c r="F2395" s="468"/>
      <c r="G2395" s="468"/>
      <c r="H2395" s="468"/>
      <c r="I2395" s="468"/>
    </row>
    <row r="2396" spans="1:9" x14ac:dyDescent="0.2">
      <c r="A2396" s="468"/>
      <c r="B2396" s="468"/>
      <c r="C2396" s="468"/>
      <c r="D2396" s="468"/>
      <c r="E2396" s="468"/>
      <c r="F2396" s="468"/>
      <c r="G2396" s="468"/>
      <c r="H2396" s="468"/>
      <c r="I2396" s="468"/>
    </row>
    <row r="2397" spans="1:9" x14ac:dyDescent="0.2">
      <c r="A2397" s="468"/>
      <c r="B2397" s="468"/>
      <c r="C2397" s="468"/>
      <c r="D2397" s="468"/>
      <c r="E2397" s="468"/>
      <c r="F2397" s="468"/>
      <c r="G2397" s="468"/>
      <c r="H2397" s="468"/>
      <c r="I2397" s="468"/>
    </row>
    <row r="2398" spans="1:9" x14ac:dyDescent="0.2">
      <c r="A2398" s="468"/>
      <c r="B2398" s="468"/>
      <c r="C2398" s="468"/>
      <c r="D2398" s="468"/>
      <c r="E2398" s="468"/>
      <c r="F2398" s="468"/>
      <c r="G2398" s="468"/>
      <c r="H2398" s="468"/>
      <c r="I2398" s="468"/>
    </row>
    <row r="2399" spans="1:9" x14ac:dyDescent="0.2">
      <c r="A2399" s="468"/>
      <c r="B2399" s="468"/>
      <c r="C2399" s="468"/>
      <c r="D2399" s="468"/>
      <c r="E2399" s="468"/>
      <c r="F2399" s="468"/>
      <c r="G2399" s="468"/>
      <c r="H2399" s="468"/>
      <c r="I2399" s="468"/>
    </row>
    <row r="2400" spans="1:9" x14ac:dyDescent="0.2">
      <c r="A2400" s="468"/>
      <c r="B2400" s="468"/>
      <c r="C2400" s="468"/>
      <c r="D2400" s="468"/>
      <c r="E2400" s="468"/>
      <c r="F2400" s="468"/>
      <c r="G2400" s="468"/>
      <c r="H2400" s="468"/>
      <c r="I2400" s="468"/>
    </row>
    <row r="2401" spans="1:9" x14ac:dyDescent="0.2">
      <c r="A2401" s="468"/>
      <c r="B2401" s="468"/>
      <c r="C2401" s="468"/>
      <c r="D2401" s="468"/>
      <c r="E2401" s="468"/>
      <c r="F2401" s="468"/>
      <c r="G2401" s="468"/>
      <c r="H2401" s="468"/>
      <c r="I2401" s="468"/>
    </row>
    <row r="2402" spans="1:9" x14ac:dyDescent="0.2">
      <c r="A2402" s="468"/>
      <c r="B2402" s="468"/>
      <c r="C2402" s="468"/>
      <c r="D2402" s="468"/>
      <c r="E2402" s="468"/>
      <c r="F2402" s="468"/>
      <c r="G2402" s="468"/>
      <c r="H2402" s="468"/>
      <c r="I2402" s="468"/>
    </row>
    <row r="2403" spans="1:9" x14ac:dyDescent="0.2">
      <c r="A2403" s="468"/>
      <c r="B2403" s="468"/>
      <c r="C2403" s="468"/>
      <c r="D2403" s="468"/>
      <c r="E2403" s="468"/>
      <c r="F2403" s="468"/>
      <c r="G2403" s="468"/>
      <c r="H2403" s="468"/>
      <c r="I2403" s="468"/>
    </row>
    <row r="2404" spans="1:9" x14ac:dyDescent="0.2">
      <c r="A2404" s="468"/>
      <c r="B2404" s="468"/>
      <c r="C2404" s="468"/>
      <c r="D2404" s="468"/>
      <c r="E2404" s="468"/>
      <c r="F2404" s="468"/>
      <c r="G2404" s="468"/>
      <c r="H2404" s="468"/>
      <c r="I2404" s="468"/>
    </row>
    <row r="2405" spans="1:9" x14ac:dyDescent="0.2">
      <c r="A2405" s="468"/>
      <c r="B2405" s="468"/>
      <c r="C2405" s="468"/>
      <c r="D2405" s="468"/>
      <c r="E2405" s="468"/>
      <c r="F2405" s="468"/>
      <c r="G2405" s="468"/>
      <c r="H2405" s="468"/>
      <c r="I2405" s="468"/>
    </row>
    <row r="2406" spans="1:9" x14ac:dyDescent="0.2">
      <c r="A2406" s="468"/>
      <c r="B2406" s="468"/>
      <c r="C2406" s="468"/>
      <c r="D2406" s="468"/>
      <c r="E2406" s="468"/>
      <c r="F2406" s="468"/>
      <c r="G2406" s="468"/>
      <c r="H2406" s="468"/>
      <c r="I2406" s="468"/>
    </row>
    <row r="2407" spans="1:9" x14ac:dyDescent="0.2">
      <c r="A2407" s="468"/>
      <c r="B2407" s="468"/>
      <c r="C2407" s="468"/>
      <c r="D2407" s="468"/>
      <c r="E2407" s="468"/>
      <c r="F2407" s="468"/>
      <c r="G2407" s="468"/>
      <c r="H2407" s="468"/>
      <c r="I2407" s="468"/>
    </row>
    <row r="2408" spans="1:9" x14ac:dyDescent="0.2">
      <c r="A2408" s="468"/>
      <c r="B2408" s="468"/>
      <c r="C2408" s="468"/>
      <c r="D2408" s="468"/>
      <c r="E2408" s="468"/>
      <c r="F2408" s="468"/>
      <c r="G2408" s="468"/>
      <c r="H2408" s="468"/>
      <c r="I2408" s="468"/>
    </row>
    <row r="2409" spans="1:9" x14ac:dyDescent="0.2">
      <c r="A2409" s="468"/>
      <c r="B2409" s="468"/>
      <c r="C2409" s="468"/>
      <c r="D2409" s="468"/>
      <c r="E2409" s="468"/>
      <c r="F2409" s="468"/>
      <c r="G2409" s="468"/>
      <c r="H2409" s="468"/>
      <c r="I2409" s="468"/>
    </row>
    <row r="2410" spans="1:9" x14ac:dyDescent="0.2">
      <c r="A2410" s="468"/>
      <c r="B2410" s="468"/>
      <c r="C2410" s="468"/>
      <c r="D2410" s="468"/>
      <c r="E2410" s="468"/>
      <c r="F2410" s="468"/>
      <c r="G2410" s="468"/>
      <c r="H2410" s="468"/>
      <c r="I2410" s="468"/>
    </row>
    <row r="2411" spans="1:9" x14ac:dyDescent="0.2">
      <c r="A2411" s="468"/>
      <c r="B2411" s="468"/>
      <c r="C2411" s="468"/>
      <c r="D2411" s="468"/>
      <c r="E2411" s="468"/>
      <c r="F2411" s="468"/>
      <c r="G2411" s="468"/>
      <c r="H2411" s="468"/>
      <c r="I2411" s="468"/>
    </row>
    <row r="2412" spans="1:9" x14ac:dyDescent="0.2">
      <c r="A2412" s="468"/>
      <c r="B2412" s="468"/>
      <c r="C2412" s="468"/>
      <c r="D2412" s="468"/>
      <c r="E2412" s="468"/>
      <c r="F2412" s="468"/>
      <c r="G2412" s="468"/>
      <c r="H2412" s="468"/>
      <c r="I2412" s="468"/>
    </row>
    <row r="2413" spans="1:9" x14ac:dyDescent="0.2">
      <c r="A2413" s="468"/>
      <c r="B2413" s="468"/>
      <c r="C2413" s="468"/>
      <c r="D2413" s="468"/>
      <c r="E2413" s="468"/>
      <c r="F2413" s="468"/>
      <c r="G2413" s="468"/>
      <c r="H2413" s="468"/>
      <c r="I2413" s="468"/>
    </row>
    <row r="2414" spans="1:9" x14ac:dyDescent="0.2">
      <c r="A2414" s="468"/>
      <c r="B2414" s="468"/>
      <c r="C2414" s="468"/>
      <c r="D2414" s="468"/>
      <c r="E2414" s="468"/>
      <c r="F2414" s="468"/>
      <c r="G2414" s="468"/>
      <c r="H2414" s="468"/>
      <c r="I2414" s="468"/>
    </row>
    <row r="2415" spans="1:9" x14ac:dyDescent="0.2">
      <c r="A2415" s="468"/>
      <c r="B2415" s="468"/>
      <c r="C2415" s="468"/>
      <c r="D2415" s="468"/>
      <c r="E2415" s="468"/>
      <c r="F2415" s="468"/>
      <c r="G2415" s="468"/>
      <c r="H2415" s="468"/>
      <c r="I2415" s="468"/>
    </row>
    <row r="2416" spans="1:9" x14ac:dyDescent="0.2">
      <c r="A2416" s="468"/>
      <c r="B2416" s="468"/>
      <c r="C2416" s="468"/>
      <c r="D2416" s="468"/>
      <c r="E2416" s="468"/>
      <c r="F2416" s="468"/>
      <c r="G2416" s="468"/>
      <c r="H2416" s="468"/>
      <c r="I2416" s="468"/>
    </row>
    <row r="2417" spans="1:9" x14ac:dyDescent="0.2">
      <c r="A2417" s="468"/>
      <c r="B2417" s="468"/>
      <c r="C2417" s="468"/>
      <c r="D2417" s="468"/>
      <c r="E2417" s="468"/>
      <c r="F2417" s="468"/>
      <c r="G2417" s="468"/>
      <c r="H2417" s="468"/>
      <c r="I2417" s="468"/>
    </row>
    <row r="2418" spans="1:9" x14ac:dyDescent="0.2">
      <c r="A2418" s="468"/>
      <c r="B2418" s="468"/>
      <c r="C2418" s="468"/>
      <c r="D2418" s="468"/>
      <c r="E2418" s="468"/>
      <c r="F2418" s="468"/>
      <c r="G2418" s="468"/>
      <c r="H2418" s="468"/>
      <c r="I2418" s="468"/>
    </row>
    <row r="2419" spans="1:9" x14ac:dyDescent="0.2">
      <c r="A2419" s="468"/>
      <c r="B2419" s="468"/>
      <c r="C2419" s="468"/>
      <c r="D2419" s="468"/>
      <c r="E2419" s="468"/>
      <c r="F2419" s="468"/>
      <c r="G2419" s="468"/>
      <c r="H2419" s="468"/>
      <c r="I2419" s="468"/>
    </row>
    <row r="2420" spans="1:9" x14ac:dyDescent="0.2">
      <c r="A2420" s="468"/>
      <c r="B2420" s="468"/>
      <c r="C2420" s="468"/>
      <c r="D2420" s="468"/>
      <c r="E2420" s="468"/>
      <c r="F2420" s="468"/>
      <c r="G2420" s="468"/>
      <c r="H2420" s="468"/>
      <c r="I2420" s="468"/>
    </row>
    <row r="2421" spans="1:9" x14ac:dyDescent="0.2">
      <c r="A2421" s="468"/>
      <c r="B2421" s="468"/>
      <c r="C2421" s="468"/>
      <c r="D2421" s="468"/>
      <c r="E2421" s="468"/>
      <c r="F2421" s="468"/>
      <c r="G2421" s="468"/>
      <c r="H2421" s="468"/>
      <c r="I2421" s="468"/>
    </row>
    <row r="2422" spans="1:9" x14ac:dyDescent="0.2">
      <c r="A2422" s="468"/>
      <c r="B2422" s="468"/>
      <c r="C2422" s="468"/>
      <c r="D2422" s="468"/>
      <c r="E2422" s="468"/>
      <c r="F2422" s="468"/>
      <c r="G2422" s="468"/>
      <c r="H2422" s="468"/>
      <c r="I2422" s="468"/>
    </row>
    <row r="2423" spans="1:9" x14ac:dyDescent="0.2">
      <c r="A2423" s="468"/>
      <c r="B2423" s="468"/>
      <c r="C2423" s="468"/>
      <c r="D2423" s="468"/>
      <c r="E2423" s="468"/>
      <c r="F2423" s="468"/>
      <c r="G2423" s="468"/>
      <c r="H2423" s="468"/>
      <c r="I2423" s="468"/>
    </row>
    <row r="2424" spans="1:9" x14ac:dyDescent="0.2">
      <c r="A2424" s="468"/>
      <c r="B2424" s="468"/>
      <c r="C2424" s="468"/>
      <c r="D2424" s="468"/>
      <c r="E2424" s="468"/>
      <c r="F2424" s="468"/>
      <c r="G2424" s="468"/>
      <c r="H2424" s="468"/>
      <c r="I2424" s="468"/>
    </row>
    <row r="2425" spans="1:9" x14ac:dyDescent="0.2">
      <c r="A2425" s="468"/>
      <c r="B2425" s="468"/>
      <c r="C2425" s="468"/>
      <c r="D2425" s="468"/>
      <c r="E2425" s="468"/>
      <c r="F2425" s="468"/>
      <c r="G2425" s="468"/>
      <c r="H2425" s="468"/>
      <c r="I2425" s="468"/>
    </row>
    <row r="2426" spans="1:9" x14ac:dyDescent="0.2">
      <c r="A2426" s="468"/>
      <c r="B2426" s="468"/>
      <c r="C2426" s="468"/>
      <c r="D2426" s="468"/>
      <c r="E2426" s="468"/>
      <c r="F2426" s="468"/>
      <c r="G2426" s="468"/>
      <c r="H2426" s="468"/>
      <c r="I2426" s="468"/>
    </row>
    <row r="2427" spans="1:9" x14ac:dyDescent="0.2">
      <c r="A2427" s="468"/>
      <c r="B2427" s="468"/>
      <c r="C2427" s="468"/>
      <c r="D2427" s="468"/>
      <c r="E2427" s="468"/>
      <c r="F2427" s="468"/>
      <c r="G2427" s="468"/>
      <c r="H2427" s="468"/>
      <c r="I2427" s="468"/>
    </row>
    <row r="2428" spans="1:9" x14ac:dyDescent="0.2">
      <c r="A2428" s="468"/>
      <c r="B2428" s="468"/>
      <c r="C2428" s="468"/>
      <c r="D2428" s="468"/>
      <c r="E2428" s="468"/>
      <c r="F2428" s="468"/>
      <c r="G2428" s="468"/>
      <c r="H2428" s="468"/>
      <c r="I2428" s="468"/>
    </row>
    <row r="2429" spans="1:9" x14ac:dyDescent="0.2">
      <c r="A2429" s="468"/>
      <c r="B2429" s="468"/>
      <c r="C2429" s="468"/>
      <c r="D2429" s="468"/>
      <c r="E2429" s="468"/>
      <c r="F2429" s="468"/>
      <c r="G2429" s="468"/>
      <c r="H2429" s="468"/>
      <c r="I2429" s="468"/>
    </row>
    <row r="2430" spans="1:9" x14ac:dyDescent="0.2">
      <c r="A2430" s="468"/>
      <c r="B2430" s="468"/>
      <c r="C2430" s="468"/>
      <c r="D2430" s="468"/>
      <c r="E2430" s="468"/>
      <c r="F2430" s="468"/>
      <c r="G2430" s="468"/>
      <c r="H2430" s="468"/>
      <c r="I2430" s="468"/>
    </row>
    <row r="2431" spans="1:9" x14ac:dyDescent="0.2">
      <c r="A2431" s="468"/>
      <c r="B2431" s="468"/>
      <c r="C2431" s="468"/>
      <c r="D2431" s="468"/>
      <c r="E2431" s="468"/>
      <c r="F2431" s="468"/>
      <c r="G2431" s="468"/>
      <c r="H2431" s="468"/>
      <c r="I2431" s="468"/>
    </row>
    <row r="2432" spans="1:9" x14ac:dyDescent="0.2">
      <c r="A2432" s="468"/>
      <c r="B2432" s="468"/>
      <c r="C2432" s="468"/>
      <c r="D2432" s="468"/>
      <c r="E2432" s="468"/>
      <c r="F2432" s="468"/>
      <c r="G2432" s="468"/>
      <c r="H2432" s="468"/>
      <c r="I2432" s="468"/>
    </row>
    <row r="2433" spans="1:9" x14ac:dyDescent="0.2">
      <c r="A2433" s="468"/>
      <c r="B2433" s="468"/>
      <c r="C2433" s="468"/>
      <c r="D2433" s="468"/>
      <c r="E2433" s="468"/>
      <c r="F2433" s="468"/>
      <c r="G2433" s="468"/>
      <c r="H2433" s="468"/>
      <c r="I2433" s="468"/>
    </row>
    <row r="2434" spans="1:9" x14ac:dyDescent="0.2">
      <c r="A2434" s="468"/>
      <c r="B2434" s="468"/>
      <c r="C2434" s="468"/>
      <c r="D2434" s="468"/>
      <c r="E2434" s="468"/>
      <c r="F2434" s="468"/>
      <c r="G2434" s="468"/>
      <c r="H2434" s="468"/>
      <c r="I2434" s="468"/>
    </row>
    <row r="2435" spans="1:9" x14ac:dyDescent="0.2">
      <c r="A2435" s="468"/>
      <c r="B2435" s="468"/>
      <c r="C2435" s="468"/>
      <c r="D2435" s="468"/>
      <c r="E2435" s="468"/>
      <c r="F2435" s="468"/>
      <c r="G2435" s="468"/>
      <c r="H2435" s="468"/>
      <c r="I2435" s="468"/>
    </row>
    <row r="2436" spans="1:9" x14ac:dyDescent="0.2">
      <c r="A2436" s="468"/>
      <c r="B2436" s="468"/>
      <c r="C2436" s="468"/>
      <c r="D2436" s="468"/>
      <c r="E2436" s="468"/>
      <c r="F2436" s="468"/>
      <c r="G2436" s="468"/>
      <c r="H2436" s="468"/>
      <c r="I2436" s="468"/>
    </row>
    <row r="2437" spans="1:9" x14ac:dyDescent="0.2">
      <c r="A2437" s="468"/>
      <c r="B2437" s="468"/>
      <c r="C2437" s="468"/>
      <c r="D2437" s="468"/>
      <c r="E2437" s="468"/>
      <c r="F2437" s="468"/>
      <c r="G2437" s="468"/>
      <c r="H2437" s="468"/>
      <c r="I2437" s="468"/>
    </row>
    <row r="2438" spans="1:9" x14ac:dyDescent="0.2">
      <c r="A2438" s="468"/>
      <c r="B2438" s="468"/>
      <c r="C2438" s="468"/>
      <c r="D2438" s="468"/>
      <c r="E2438" s="468"/>
      <c r="F2438" s="468"/>
      <c r="G2438" s="468"/>
      <c r="H2438" s="468"/>
      <c r="I2438" s="468"/>
    </row>
    <row r="2439" spans="1:9" x14ac:dyDescent="0.2">
      <c r="A2439" s="468"/>
      <c r="B2439" s="468"/>
      <c r="C2439" s="468"/>
      <c r="D2439" s="468"/>
      <c r="E2439" s="468"/>
      <c r="F2439" s="468"/>
      <c r="G2439" s="468"/>
      <c r="H2439" s="468"/>
      <c r="I2439" s="468"/>
    </row>
    <row r="2440" spans="1:9" x14ac:dyDescent="0.2">
      <c r="A2440" s="468"/>
      <c r="B2440" s="468"/>
      <c r="C2440" s="468"/>
      <c r="D2440" s="468"/>
      <c r="E2440" s="468"/>
      <c r="F2440" s="468"/>
      <c r="G2440" s="468"/>
      <c r="H2440" s="468"/>
      <c r="I2440" s="468"/>
    </row>
    <row r="2441" spans="1:9" x14ac:dyDescent="0.2">
      <c r="A2441" s="468"/>
      <c r="B2441" s="468"/>
      <c r="C2441" s="468"/>
      <c r="D2441" s="468"/>
      <c r="E2441" s="468"/>
      <c r="F2441" s="468"/>
      <c r="G2441" s="468"/>
      <c r="H2441" s="468"/>
      <c r="I2441" s="468"/>
    </row>
    <row r="2442" spans="1:9" x14ac:dyDescent="0.2">
      <c r="A2442" s="468"/>
      <c r="B2442" s="468"/>
      <c r="C2442" s="468"/>
      <c r="D2442" s="468"/>
      <c r="E2442" s="468"/>
      <c r="F2442" s="468"/>
      <c r="G2442" s="468"/>
      <c r="H2442" s="468"/>
      <c r="I2442" s="468"/>
    </row>
    <row r="2443" spans="1:9" x14ac:dyDescent="0.2">
      <c r="A2443" s="468"/>
      <c r="B2443" s="468"/>
      <c r="C2443" s="468"/>
      <c r="D2443" s="468"/>
      <c r="E2443" s="468"/>
      <c r="F2443" s="468"/>
      <c r="G2443" s="468"/>
      <c r="H2443" s="468"/>
      <c r="I2443" s="468"/>
    </row>
    <row r="2444" spans="1:9" x14ac:dyDescent="0.2">
      <c r="A2444" s="468"/>
      <c r="B2444" s="468"/>
      <c r="C2444" s="468"/>
      <c r="D2444" s="468"/>
      <c r="E2444" s="468"/>
      <c r="F2444" s="468"/>
      <c r="G2444" s="468"/>
      <c r="H2444" s="468"/>
      <c r="I2444" s="468"/>
    </row>
    <row r="2445" spans="1:9" x14ac:dyDescent="0.2">
      <c r="A2445" s="468"/>
      <c r="B2445" s="468"/>
      <c r="C2445" s="468"/>
      <c r="D2445" s="468"/>
      <c r="E2445" s="468"/>
      <c r="F2445" s="468"/>
      <c r="G2445" s="468"/>
      <c r="H2445" s="468"/>
      <c r="I2445" s="468"/>
    </row>
    <row r="2446" spans="1:9" x14ac:dyDescent="0.2">
      <c r="A2446" s="468"/>
      <c r="B2446" s="468"/>
      <c r="C2446" s="468"/>
      <c r="D2446" s="468"/>
      <c r="E2446" s="468"/>
      <c r="F2446" s="468"/>
      <c r="G2446" s="468"/>
      <c r="H2446" s="468"/>
      <c r="I2446" s="468"/>
    </row>
    <row r="2447" spans="1:9" x14ac:dyDescent="0.2">
      <c r="A2447" s="468"/>
      <c r="B2447" s="468"/>
      <c r="C2447" s="468"/>
      <c r="D2447" s="468"/>
      <c r="E2447" s="468"/>
      <c r="F2447" s="468"/>
      <c r="G2447" s="468"/>
      <c r="H2447" s="468"/>
      <c r="I2447" s="468"/>
    </row>
    <row r="2448" spans="1:9" x14ac:dyDescent="0.2">
      <c r="A2448" s="468"/>
      <c r="B2448" s="468"/>
      <c r="C2448" s="468"/>
      <c r="D2448" s="468"/>
      <c r="E2448" s="468"/>
      <c r="F2448" s="468"/>
      <c r="G2448" s="468"/>
      <c r="H2448" s="468"/>
      <c r="I2448" s="468"/>
    </row>
    <row r="2449" spans="1:9" x14ac:dyDescent="0.2">
      <c r="A2449" s="468"/>
      <c r="B2449" s="468"/>
      <c r="C2449" s="468"/>
      <c r="D2449" s="468"/>
      <c r="E2449" s="468"/>
      <c r="F2449" s="468"/>
      <c r="G2449" s="468"/>
      <c r="H2449" s="468"/>
      <c r="I2449" s="468"/>
    </row>
    <row r="2450" spans="1:9" x14ac:dyDescent="0.2">
      <c r="A2450" s="468"/>
      <c r="B2450" s="468"/>
      <c r="C2450" s="468"/>
      <c r="D2450" s="468"/>
      <c r="E2450" s="468"/>
      <c r="F2450" s="468"/>
      <c r="G2450" s="468"/>
      <c r="H2450" s="468"/>
      <c r="I2450" s="468"/>
    </row>
    <row r="2451" spans="1:9" x14ac:dyDescent="0.2">
      <c r="A2451" s="468"/>
      <c r="B2451" s="468"/>
      <c r="C2451" s="468"/>
      <c r="D2451" s="468"/>
      <c r="E2451" s="468"/>
      <c r="F2451" s="468"/>
      <c r="G2451" s="468"/>
      <c r="H2451" s="468"/>
      <c r="I2451" s="468"/>
    </row>
    <row r="2452" spans="1:9" x14ac:dyDescent="0.2">
      <c r="A2452" s="468"/>
      <c r="B2452" s="468"/>
      <c r="C2452" s="468"/>
      <c r="D2452" s="468"/>
      <c r="E2452" s="468"/>
      <c r="F2452" s="468"/>
      <c r="G2452" s="468"/>
      <c r="H2452" s="468"/>
      <c r="I2452" s="468"/>
    </row>
    <row r="2453" spans="1:9" x14ac:dyDescent="0.2">
      <c r="A2453" s="468"/>
      <c r="B2453" s="468"/>
      <c r="C2453" s="468"/>
      <c r="D2453" s="468"/>
      <c r="E2453" s="468"/>
      <c r="F2453" s="468"/>
      <c r="G2453" s="468"/>
      <c r="H2453" s="468"/>
      <c r="I2453" s="468"/>
    </row>
    <row r="2454" spans="1:9" x14ac:dyDescent="0.2">
      <c r="A2454" s="468"/>
      <c r="B2454" s="468"/>
      <c r="C2454" s="468"/>
      <c r="D2454" s="468"/>
      <c r="E2454" s="468"/>
      <c r="F2454" s="468"/>
      <c r="G2454" s="468"/>
      <c r="H2454" s="468"/>
      <c r="I2454" s="468"/>
    </row>
    <row r="2455" spans="1:9" x14ac:dyDescent="0.2">
      <c r="A2455" s="468"/>
      <c r="B2455" s="468"/>
      <c r="C2455" s="468"/>
      <c r="D2455" s="468"/>
      <c r="E2455" s="468"/>
      <c r="F2455" s="468"/>
      <c r="G2455" s="468"/>
      <c r="H2455" s="468"/>
      <c r="I2455" s="468"/>
    </row>
    <row r="2456" spans="1:9" x14ac:dyDescent="0.2">
      <c r="A2456" s="468"/>
      <c r="B2456" s="468"/>
      <c r="C2456" s="468"/>
      <c r="D2456" s="468"/>
      <c r="E2456" s="468"/>
      <c r="F2456" s="468"/>
      <c r="G2456" s="468"/>
      <c r="H2456" s="468"/>
      <c r="I2456" s="468"/>
    </row>
    <row r="2457" spans="1:9" x14ac:dyDescent="0.2">
      <c r="A2457" s="468"/>
      <c r="B2457" s="468"/>
      <c r="C2457" s="468"/>
      <c r="D2457" s="468"/>
      <c r="E2457" s="468"/>
      <c r="F2457" s="468"/>
      <c r="G2457" s="468"/>
      <c r="H2457" s="468"/>
      <c r="I2457" s="468"/>
    </row>
    <row r="2458" spans="1:9" x14ac:dyDescent="0.2">
      <c r="A2458" s="468"/>
      <c r="B2458" s="468"/>
      <c r="C2458" s="468"/>
      <c r="D2458" s="468"/>
      <c r="E2458" s="468"/>
      <c r="F2458" s="468"/>
      <c r="G2458" s="468"/>
      <c r="H2458" s="468"/>
      <c r="I2458" s="468"/>
    </row>
    <row r="2459" spans="1:9" x14ac:dyDescent="0.2">
      <c r="A2459" s="468"/>
      <c r="B2459" s="468"/>
      <c r="C2459" s="468"/>
      <c r="D2459" s="468"/>
      <c r="E2459" s="468"/>
      <c r="F2459" s="468"/>
      <c r="G2459" s="468"/>
      <c r="H2459" s="468"/>
      <c r="I2459" s="468"/>
    </row>
    <row r="2460" spans="1:9" x14ac:dyDescent="0.2">
      <c r="A2460" s="468"/>
      <c r="B2460" s="468"/>
      <c r="C2460" s="468"/>
      <c r="D2460" s="468"/>
      <c r="E2460" s="468"/>
      <c r="F2460" s="468"/>
      <c r="G2460" s="468"/>
      <c r="H2460" s="468"/>
      <c r="I2460" s="468"/>
    </row>
    <row r="2461" spans="1:9" x14ac:dyDescent="0.2">
      <c r="A2461" s="468"/>
      <c r="B2461" s="468"/>
      <c r="C2461" s="468"/>
      <c r="D2461" s="468"/>
      <c r="E2461" s="468"/>
      <c r="F2461" s="468"/>
      <c r="G2461" s="468"/>
      <c r="H2461" s="468"/>
      <c r="I2461" s="468"/>
    </row>
    <row r="2462" spans="1:9" x14ac:dyDescent="0.2">
      <c r="A2462" s="468"/>
      <c r="B2462" s="468"/>
      <c r="C2462" s="468"/>
      <c r="D2462" s="468"/>
      <c r="E2462" s="468"/>
      <c r="F2462" s="468"/>
      <c r="G2462" s="468"/>
      <c r="H2462" s="468"/>
      <c r="I2462" s="468"/>
    </row>
    <row r="2463" spans="1:9" x14ac:dyDescent="0.2">
      <c r="A2463" s="468"/>
      <c r="B2463" s="468"/>
      <c r="C2463" s="468"/>
      <c r="D2463" s="468"/>
      <c r="E2463" s="468"/>
      <c r="F2463" s="468"/>
      <c r="G2463" s="468"/>
      <c r="H2463" s="468"/>
      <c r="I2463" s="468"/>
    </row>
    <row r="2464" spans="1:9" x14ac:dyDescent="0.2">
      <c r="A2464" s="468"/>
      <c r="B2464" s="468"/>
      <c r="C2464" s="468"/>
      <c r="D2464" s="468"/>
      <c r="E2464" s="468"/>
      <c r="F2464" s="468"/>
      <c r="G2464" s="468"/>
      <c r="H2464" s="468"/>
      <c r="I2464" s="468"/>
    </row>
    <row r="2465" spans="1:9" x14ac:dyDescent="0.2">
      <c r="A2465" s="468"/>
      <c r="B2465" s="468"/>
      <c r="C2465" s="468"/>
      <c r="D2465" s="468"/>
      <c r="E2465" s="468"/>
      <c r="F2465" s="468"/>
      <c r="G2465" s="468"/>
      <c r="H2465" s="468"/>
      <c r="I2465" s="468"/>
    </row>
    <row r="2466" spans="1:9" x14ac:dyDescent="0.2">
      <c r="A2466" s="468"/>
      <c r="B2466" s="468"/>
      <c r="C2466" s="468"/>
      <c r="D2466" s="468"/>
      <c r="E2466" s="468"/>
      <c r="F2466" s="468"/>
      <c r="G2466" s="468"/>
      <c r="H2466" s="468"/>
      <c r="I2466" s="468"/>
    </row>
    <row r="2467" spans="1:9" x14ac:dyDescent="0.2">
      <c r="A2467" s="468"/>
      <c r="B2467" s="468"/>
      <c r="C2467" s="468"/>
      <c r="D2467" s="468"/>
      <c r="E2467" s="468"/>
      <c r="F2467" s="468"/>
      <c r="G2467" s="468"/>
      <c r="H2467" s="468"/>
      <c r="I2467" s="468"/>
    </row>
    <row r="2468" spans="1:9" x14ac:dyDescent="0.2">
      <c r="A2468" s="468"/>
      <c r="B2468" s="468"/>
      <c r="C2468" s="468"/>
      <c r="D2468" s="468"/>
      <c r="E2468" s="468"/>
      <c r="F2468" s="468"/>
      <c r="G2468" s="468"/>
      <c r="H2468" s="468"/>
      <c r="I2468" s="468"/>
    </row>
    <row r="2469" spans="1:9" x14ac:dyDescent="0.2">
      <c r="A2469" s="468"/>
      <c r="B2469" s="468"/>
      <c r="C2469" s="468"/>
      <c r="D2469" s="468"/>
      <c r="E2469" s="468"/>
      <c r="F2469" s="468"/>
      <c r="G2469" s="468"/>
      <c r="H2469" s="468"/>
      <c r="I2469" s="468"/>
    </row>
    <row r="2470" spans="1:9" x14ac:dyDescent="0.2">
      <c r="A2470" s="468"/>
      <c r="B2470" s="468"/>
      <c r="C2470" s="468"/>
      <c r="D2470" s="468"/>
      <c r="E2470" s="468"/>
      <c r="F2470" s="468"/>
      <c r="G2470" s="468"/>
      <c r="H2470" s="468"/>
      <c r="I2470" s="468"/>
    </row>
    <row r="2471" spans="1:9" x14ac:dyDescent="0.2">
      <c r="A2471" s="468"/>
      <c r="B2471" s="468"/>
      <c r="C2471" s="468"/>
      <c r="D2471" s="468"/>
      <c r="E2471" s="468"/>
      <c r="F2471" s="468"/>
      <c r="G2471" s="468"/>
      <c r="H2471" s="468"/>
      <c r="I2471" s="468"/>
    </row>
    <row r="2472" spans="1:9" x14ac:dyDescent="0.2">
      <c r="A2472" s="468"/>
      <c r="B2472" s="468"/>
      <c r="C2472" s="468"/>
      <c r="D2472" s="468"/>
      <c r="E2472" s="468"/>
      <c r="F2472" s="468"/>
      <c r="G2472" s="468"/>
      <c r="H2472" s="468"/>
      <c r="I2472" s="468"/>
    </row>
    <row r="2473" spans="1:9" x14ac:dyDescent="0.2">
      <c r="A2473" s="468"/>
      <c r="B2473" s="468"/>
      <c r="C2473" s="468"/>
      <c r="D2473" s="468"/>
      <c r="E2473" s="468"/>
      <c r="F2473" s="468"/>
      <c r="G2473" s="468"/>
      <c r="H2473" s="468"/>
      <c r="I2473" s="468"/>
    </row>
    <row r="2474" spans="1:9" x14ac:dyDescent="0.2">
      <c r="A2474" s="468"/>
      <c r="B2474" s="468"/>
      <c r="C2474" s="468"/>
      <c r="D2474" s="468"/>
      <c r="E2474" s="468"/>
      <c r="F2474" s="468"/>
      <c r="G2474" s="468"/>
      <c r="H2474" s="468"/>
      <c r="I2474" s="468"/>
    </row>
    <row r="2475" spans="1:9" x14ac:dyDescent="0.2">
      <c r="A2475" s="468"/>
      <c r="B2475" s="468"/>
      <c r="C2475" s="468"/>
      <c r="D2475" s="468"/>
      <c r="E2475" s="468"/>
      <c r="F2475" s="468"/>
      <c r="G2475" s="468"/>
      <c r="H2475" s="468"/>
      <c r="I2475" s="468"/>
    </row>
    <row r="2476" spans="1:9" x14ac:dyDescent="0.2">
      <c r="A2476" s="468"/>
      <c r="B2476" s="468"/>
      <c r="C2476" s="468"/>
      <c r="D2476" s="468"/>
      <c r="E2476" s="468"/>
      <c r="F2476" s="468"/>
      <c r="G2476" s="468"/>
      <c r="H2476" s="468"/>
      <c r="I2476" s="468"/>
    </row>
    <row r="2477" spans="1:9" x14ac:dyDescent="0.2">
      <c r="A2477" s="468"/>
      <c r="B2477" s="468"/>
      <c r="C2477" s="468"/>
      <c r="D2477" s="468"/>
      <c r="E2477" s="468"/>
      <c r="F2477" s="468"/>
      <c r="G2477" s="468"/>
      <c r="H2477" s="468"/>
      <c r="I2477" s="468"/>
    </row>
    <row r="2478" spans="1:9" x14ac:dyDescent="0.2">
      <c r="A2478" s="468"/>
      <c r="B2478" s="468"/>
      <c r="C2478" s="468"/>
      <c r="D2478" s="468"/>
      <c r="E2478" s="468"/>
      <c r="F2478" s="468"/>
      <c r="G2478" s="468"/>
      <c r="H2478" s="468"/>
      <c r="I2478" s="468"/>
    </row>
    <row r="2479" spans="1:9" x14ac:dyDescent="0.2">
      <c r="A2479" s="468"/>
      <c r="B2479" s="468"/>
      <c r="C2479" s="468"/>
      <c r="D2479" s="468"/>
      <c r="E2479" s="468"/>
      <c r="F2479" s="468"/>
      <c r="G2479" s="468"/>
      <c r="H2479" s="468"/>
      <c r="I2479" s="468"/>
    </row>
    <row r="2480" spans="1:9" x14ac:dyDescent="0.2">
      <c r="A2480" s="468"/>
      <c r="B2480" s="468"/>
      <c r="C2480" s="468"/>
      <c r="D2480" s="468"/>
      <c r="E2480" s="468"/>
      <c r="F2480" s="468"/>
      <c r="G2480" s="468"/>
      <c r="H2480" s="468"/>
      <c r="I2480" s="468"/>
    </row>
    <row r="2481" spans="1:9" x14ac:dyDescent="0.2">
      <c r="A2481" s="468"/>
      <c r="B2481" s="468"/>
      <c r="C2481" s="468"/>
      <c r="D2481" s="468"/>
      <c r="E2481" s="468"/>
      <c r="F2481" s="468"/>
      <c r="G2481" s="468"/>
      <c r="H2481" s="468"/>
      <c r="I2481" s="468"/>
    </row>
    <row r="2482" spans="1:9" x14ac:dyDescent="0.2">
      <c r="A2482" s="468"/>
      <c r="B2482" s="468"/>
      <c r="C2482" s="468"/>
      <c r="D2482" s="468"/>
      <c r="E2482" s="468"/>
      <c r="F2482" s="468"/>
      <c r="G2482" s="468"/>
      <c r="H2482" s="468"/>
      <c r="I2482" s="468"/>
    </row>
    <row r="2483" spans="1:9" x14ac:dyDescent="0.2">
      <c r="A2483" s="468"/>
      <c r="B2483" s="468"/>
      <c r="C2483" s="468"/>
      <c r="D2483" s="468"/>
      <c r="E2483" s="468"/>
      <c r="F2483" s="468"/>
      <c r="G2483" s="468"/>
      <c r="H2483" s="468"/>
      <c r="I2483" s="468"/>
    </row>
    <row r="2484" spans="1:9" x14ac:dyDescent="0.2">
      <c r="A2484" s="468"/>
      <c r="B2484" s="468"/>
      <c r="C2484" s="468"/>
      <c r="D2484" s="468"/>
      <c r="E2484" s="468"/>
      <c r="F2484" s="468"/>
      <c r="G2484" s="468"/>
      <c r="H2484" s="468"/>
      <c r="I2484" s="468"/>
    </row>
    <row r="2485" spans="1:9" x14ac:dyDescent="0.2">
      <c r="A2485" s="468"/>
      <c r="B2485" s="468"/>
      <c r="C2485" s="468"/>
      <c r="D2485" s="468"/>
      <c r="E2485" s="468"/>
      <c r="F2485" s="468"/>
      <c r="G2485" s="468"/>
      <c r="H2485" s="468"/>
      <c r="I2485" s="468"/>
    </row>
    <row r="2486" spans="1:9" x14ac:dyDescent="0.2">
      <c r="A2486" s="468"/>
      <c r="B2486" s="468"/>
      <c r="C2486" s="468"/>
      <c r="D2486" s="468"/>
      <c r="E2486" s="468"/>
      <c r="F2486" s="468"/>
      <c r="G2486" s="468"/>
      <c r="H2486" s="468"/>
      <c r="I2486" s="468"/>
    </row>
    <row r="2487" spans="1:9" x14ac:dyDescent="0.2">
      <c r="A2487" s="468"/>
      <c r="B2487" s="468"/>
      <c r="C2487" s="468"/>
      <c r="D2487" s="468"/>
      <c r="E2487" s="468"/>
      <c r="F2487" s="468"/>
      <c r="G2487" s="468"/>
      <c r="H2487" s="468"/>
      <c r="I2487" s="468"/>
    </row>
    <row r="2488" spans="1:9" x14ac:dyDescent="0.2">
      <c r="A2488" s="468"/>
      <c r="B2488" s="468"/>
      <c r="C2488" s="468"/>
      <c r="D2488" s="468"/>
      <c r="E2488" s="468"/>
      <c r="F2488" s="468"/>
      <c r="G2488" s="468"/>
      <c r="H2488" s="468"/>
      <c r="I2488" s="468"/>
    </row>
    <row r="2489" spans="1:9" x14ac:dyDescent="0.2">
      <c r="A2489" s="468"/>
      <c r="B2489" s="468"/>
      <c r="C2489" s="468"/>
      <c r="D2489" s="468"/>
      <c r="E2489" s="468"/>
      <c r="F2489" s="468"/>
      <c r="G2489" s="468"/>
      <c r="H2489" s="468"/>
      <c r="I2489" s="468"/>
    </row>
    <row r="2490" spans="1:9" x14ac:dyDescent="0.2">
      <c r="A2490" s="468"/>
      <c r="B2490" s="468"/>
      <c r="C2490" s="468"/>
      <c r="D2490" s="468"/>
      <c r="E2490" s="468"/>
      <c r="F2490" s="468"/>
      <c r="G2490" s="468"/>
      <c r="H2490" s="468"/>
      <c r="I2490" s="468"/>
    </row>
    <row r="2491" spans="1:9" x14ac:dyDescent="0.2">
      <c r="A2491" s="468"/>
      <c r="B2491" s="468"/>
      <c r="C2491" s="468"/>
      <c r="D2491" s="468"/>
      <c r="E2491" s="468"/>
      <c r="F2491" s="468"/>
      <c r="G2491" s="468"/>
      <c r="H2491" s="468"/>
      <c r="I2491" s="468"/>
    </row>
    <row r="2492" spans="1:9" x14ac:dyDescent="0.2">
      <c r="A2492" s="468"/>
      <c r="B2492" s="468"/>
      <c r="C2492" s="468"/>
      <c r="D2492" s="468"/>
      <c r="E2492" s="468"/>
      <c r="F2492" s="468"/>
      <c r="G2492" s="468"/>
      <c r="H2492" s="468"/>
      <c r="I2492" s="468"/>
    </row>
    <row r="2493" spans="1:9" x14ac:dyDescent="0.2">
      <c r="A2493" s="468"/>
      <c r="B2493" s="468"/>
      <c r="C2493" s="468"/>
      <c r="D2493" s="468"/>
      <c r="E2493" s="468"/>
      <c r="F2493" s="468"/>
      <c r="G2493" s="468"/>
      <c r="H2493" s="468"/>
      <c r="I2493" s="468"/>
    </row>
    <row r="2494" spans="1:9" x14ac:dyDescent="0.2">
      <c r="A2494" s="468"/>
      <c r="B2494" s="468"/>
      <c r="C2494" s="468"/>
      <c r="D2494" s="468"/>
      <c r="E2494" s="468"/>
      <c r="F2494" s="468"/>
      <c r="G2494" s="468"/>
      <c r="H2494" s="468"/>
      <c r="I2494" s="468"/>
    </row>
    <row r="2495" spans="1:9" x14ac:dyDescent="0.2">
      <c r="A2495" s="468"/>
      <c r="B2495" s="468"/>
      <c r="C2495" s="468"/>
      <c r="D2495" s="468"/>
      <c r="E2495" s="468"/>
      <c r="F2495" s="468"/>
      <c r="G2495" s="468"/>
      <c r="H2495" s="468"/>
      <c r="I2495" s="468"/>
    </row>
    <row r="2496" spans="1:9" x14ac:dyDescent="0.2">
      <c r="A2496" s="468"/>
      <c r="B2496" s="468"/>
      <c r="C2496" s="468"/>
      <c r="D2496" s="468"/>
      <c r="E2496" s="468"/>
      <c r="F2496" s="468"/>
      <c r="G2496" s="468"/>
      <c r="H2496" s="468"/>
      <c r="I2496" s="468"/>
    </row>
    <row r="2497" spans="1:9" x14ac:dyDescent="0.2">
      <c r="A2497" s="468"/>
      <c r="B2497" s="468"/>
      <c r="C2497" s="468"/>
      <c r="D2497" s="468"/>
      <c r="E2497" s="468"/>
      <c r="F2497" s="468"/>
      <c r="G2497" s="468"/>
      <c r="H2497" s="468"/>
      <c r="I2497" s="468"/>
    </row>
    <row r="2498" spans="1:9" x14ac:dyDescent="0.2">
      <c r="A2498" s="468"/>
      <c r="B2498" s="468"/>
      <c r="C2498" s="468"/>
      <c r="D2498" s="468"/>
      <c r="E2498" s="468"/>
      <c r="F2498" s="468"/>
      <c r="G2498" s="468"/>
      <c r="H2498" s="468"/>
      <c r="I2498" s="468"/>
    </row>
    <row r="2499" spans="1:9" x14ac:dyDescent="0.2">
      <c r="A2499" s="468"/>
      <c r="B2499" s="468"/>
      <c r="C2499" s="468"/>
      <c r="D2499" s="468"/>
      <c r="E2499" s="468"/>
      <c r="F2499" s="468"/>
      <c r="G2499" s="468"/>
      <c r="H2499" s="468"/>
      <c r="I2499" s="468"/>
    </row>
    <row r="2500" spans="1:9" x14ac:dyDescent="0.2">
      <c r="A2500" s="468"/>
      <c r="B2500" s="468"/>
      <c r="C2500" s="468"/>
      <c r="D2500" s="468"/>
      <c r="E2500" s="468"/>
      <c r="F2500" s="468"/>
      <c r="G2500" s="468"/>
      <c r="H2500" s="468"/>
      <c r="I2500" s="468"/>
    </row>
    <row r="2501" spans="1:9" x14ac:dyDescent="0.2">
      <c r="A2501" s="468"/>
      <c r="B2501" s="468"/>
      <c r="C2501" s="468"/>
      <c r="D2501" s="468"/>
      <c r="E2501" s="468"/>
      <c r="F2501" s="468"/>
      <c r="G2501" s="468"/>
      <c r="H2501" s="468"/>
      <c r="I2501" s="468"/>
    </row>
    <row r="2502" spans="1:9" x14ac:dyDescent="0.2">
      <c r="A2502" s="468"/>
      <c r="B2502" s="468"/>
      <c r="C2502" s="468"/>
      <c r="D2502" s="468"/>
      <c r="E2502" s="468"/>
      <c r="F2502" s="468"/>
      <c r="G2502" s="468"/>
      <c r="H2502" s="468"/>
      <c r="I2502" s="468"/>
    </row>
    <row r="2503" spans="1:9" x14ac:dyDescent="0.2">
      <c r="A2503" s="468"/>
      <c r="B2503" s="468"/>
      <c r="C2503" s="468"/>
      <c r="D2503" s="468"/>
      <c r="E2503" s="468"/>
      <c r="F2503" s="468"/>
      <c r="G2503" s="468"/>
      <c r="H2503" s="468"/>
      <c r="I2503" s="468"/>
    </row>
    <row r="2504" spans="1:9" x14ac:dyDescent="0.2">
      <c r="A2504" s="468"/>
      <c r="B2504" s="468"/>
      <c r="C2504" s="468"/>
      <c r="D2504" s="468"/>
      <c r="E2504" s="468"/>
      <c r="F2504" s="468"/>
      <c r="G2504" s="468"/>
      <c r="H2504" s="468"/>
      <c r="I2504" s="468"/>
    </row>
    <row r="2505" spans="1:9" x14ac:dyDescent="0.2">
      <c r="A2505" s="468"/>
      <c r="B2505" s="468"/>
      <c r="C2505" s="468"/>
      <c r="D2505" s="468"/>
      <c r="E2505" s="468"/>
      <c r="F2505" s="468"/>
      <c r="G2505" s="468"/>
      <c r="H2505" s="468"/>
      <c r="I2505" s="468"/>
    </row>
    <row r="2506" spans="1:9" x14ac:dyDescent="0.2">
      <c r="A2506" s="468"/>
      <c r="B2506" s="468"/>
      <c r="C2506" s="468"/>
      <c r="D2506" s="468"/>
      <c r="E2506" s="468"/>
      <c r="F2506" s="468"/>
      <c r="G2506" s="468"/>
      <c r="H2506" s="468"/>
      <c r="I2506" s="468"/>
    </row>
    <row r="2507" spans="1:9" x14ac:dyDescent="0.2">
      <c r="A2507" s="468"/>
      <c r="B2507" s="468"/>
      <c r="C2507" s="468"/>
      <c r="D2507" s="468"/>
      <c r="E2507" s="468"/>
      <c r="F2507" s="468"/>
      <c r="G2507" s="468"/>
      <c r="H2507" s="468"/>
      <c r="I2507" s="468"/>
    </row>
    <row r="2508" spans="1:9" x14ac:dyDescent="0.2">
      <c r="A2508" s="468"/>
      <c r="B2508" s="468"/>
      <c r="C2508" s="468"/>
      <c r="D2508" s="468"/>
      <c r="E2508" s="468"/>
      <c r="F2508" s="468"/>
      <c r="G2508" s="468"/>
      <c r="H2508" s="468"/>
      <c r="I2508" s="468"/>
    </row>
    <row r="2509" spans="1:9" x14ac:dyDescent="0.2">
      <c r="A2509" s="468"/>
      <c r="B2509" s="468"/>
      <c r="C2509" s="468"/>
      <c r="D2509" s="468"/>
      <c r="E2509" s="468"/>
      <c r="F2509" s="468"/>
      <c r="G2509" s="468"/>
      <c r="H2509" s="468"/>
      <c r="I2509" s="468"/>
    </row>
    <row r="2510" spans="1:9" x14ac:dyDescent="0.2">
      <c r="A2510" s="468"/>
      <c r="B2510" s="468"/>
      <c r="C2510" s="468"/>
      <c r="D2510" s="468"/>
      <c r="E2510" s="468"/>
      <c r="F2510" s="468"/>
      <c r="G2510" s="468"/>
      <c r="H2510" s="468"/>
      <c r="I2510" s="468"/>
    </row>
    <row r="2511" spans="1:9" x14ac:dyDescent="0.2">
      <c r="A2511" s="468"/>
      <c r="B2511" s="468"/>
      <c r="C2511" s="468"/>
      <c r="D2511" s="468"/>
      <c r="E2511" s="468"/>
      <c r="F2511" s="468"/>
      <c r="G2511" s="468"/>
      <c r="H2511" s="468"/>
      <c r="I2511" s="468"/>
    </row>
    <row r="2512" spans="1:9" x14ac:dyDescent="0.2">
      <c r="A2512" s="468"/>
      <c r="B2512" s="468"/>
      <c r="C2512" s="468"/>
      <c r="D2512" s="468"/>
      <c r="E2512" s="468"/>
      <c r="F2512" s="468"/>
      <c r="G2512" s="468"/>
      <c r="H2512" s="468"/>
      <c r="I2512" s="468"/>
    </row>
    <row r="2513" spans="1:9" x14ac:dyDescent="0.2">
      <c r="A2513" s="468"/>
      <c r="B2513" s="468"/>
      <c r="C2513" s="468"/>
      <c r="D2513" s="468"/>
      <c r="E2513" s="468"/>
      <c r="F2513" s="468"/>
      <c r="G2513" s="468"/>
      <c r="H2513" s="468"/>
      <c r="I2513" s="468"/>
    </row>
    <row r="2514" spans="1:9" x14ac:dyDescent="0.2">
      <c r="A2514" s="468"/>
      <c r="B2514" s="468"/>
      <c r="C2514" s="468"/>
      <c r="D2514" s="468"/>
      <c r="E2514" s="468"/>
      <c r="F2514" s="468"/>
      <c r="G2514" s="468"/>
      <c r="H2514" s="468"/>
      <c r="I2514" s="468"/>
    </row>
    <row r="2515" spans="1:9" x14ac:dyDescent="0.2">
      <c r="A2515" s="468"/>
      <c r="B2515" s="468"/>
      <c r="C2515" s="468"/>
      <c r="D2515" s="468"/>
      <c r="E2515" s="468"/>
      <c r="F2515" s="468"/>
      <c r="G2515" s="468"/>
      <c r="H2515" s="468"/>
      <c r="I2515" s="468"/>
    </row>
    <row r="2516" spans="1:9" x14ac:dyDescent="0.2">
      <c r="A2516" s="468"/>
      <c r="B2516" s="468"/>
      <c r="C2516" s="468"/>
      <c r="D2516" s="468"/>
      <c r="E2516" s="468"/>
      <c r="F2516" s="468"/>
      <c r="G2516" s="468"/>
      <c r="H2516" s="468"/>
      <c r="I2516" s="468"/>
    </row>
    <row r="2517" spans="1:9" x14ac:dyDescent="0.2">
      <c r="A2517" s="468"/>
      <c r="B2517" s="468"/>
      <c r="C2517" s="468"/>
      <c r="D2517" s="468"/>
      <c r="E2517" s="468"/>
      <c r="F2517" s="468"/>
      <c r="G2517" s="468"/>
      <c r="H2517" s="468"/>
      <c r="I2517" s="468"/>
    </row>
    <row r="2518" spans="1:9" x14ac:dyDescent="0.2">
      <c r="A2518" s="468"/>
      <c r="B2518" s="468"/>
      <c r="C2518" s="468"/>
      <c r="D2518" s="468"/>
      <c r="E2518" s="468"/>
      <c r="F2518" s="468"/>
      <c r="G2518" s="468"/>
      <c r="H2518" s="468"/>
      <c r="I2518" s="468"/>
    </row>
    <row r="2519" spans="1:9" x14ac:dyDescent="0.2">
      <c r="A2519" s="468"/>
      <c r="B2519" s="468"/>
      <c r="C2519" s="468"/>
      <c r="D2519" s="468"/>
      <c r="E2519" s="468"/>
      <c r="F2519" s="468"/>
      <c r="G2519" s="468"/>
      <c r="H2519" s="468"/>
      <c r="I2519" s="468"/>
    </row>
    <row r="2520" spans="1:9" x14ac:dyDescent="0.2">
      <c r="A2520" s="468"/>
      <c r="B2520" s="468"/>
      <c r="C2520" s="468"/>
      <c r="D2520" s="468"/>
      <c r="E2520" s="468"/>
      <c r="F2520" s="468"/>
      <c r="G2520" s="468"/>
      <c r="H2520" s="468"/>
      <c r="I2520" s="468"/>
    </row>
    <row r="2521" spans="1:9" x14ac:dyDescent="0.2">
      <c r="A2521" s="468"/>
      <c r="B2521" s="468"/>
      <c r="C2521" s="468"/>
      <c r="D2521" s="468"/>
      <c r="E2521" s="468"/>
      <c r="F2521" s="468"/>
      <c r="G2521" s="468"/>
      <c r="H2521" s="468"/>
      <c r="I2521" s="468"/>
    </row>
    <row r="2522" spans="1:9" x14ac:dyDescent="0.2">
      <c r="A2522" s="468"/>
      <c r="B2522" s="468"/>
      <c r="C2522" s="468"/>
      <c r="D2522" s="468"/>
      <c r="E2522" s="468"/>
      <c r="F2522" s="468"/>
      <c r="G2522" s="468"/>
      <c r="H2522" s="468"/>
      <c r="I2522" s="468"/>
    </row>
    <row r="2523" spans="1:9" x14ac:dyDescent="0.2">
      <c r="A2523" s="468"/>
      <c r="B2523" s="468"/>
      <c r="C2523" s="468"/>
      <c r="D2523" s="468"/>
      <c r="E2523" s="468"/>
      <c r="F2523" s="468"/>
      <c r="G2523" s="468"/>
      <c r="H2523" s="468"/>
      <c r="I2523" s="468"/>
    </row>
    <row r="2524" spans="1:9" x14ac:dyDescent="0.2">
      <c r="A2524" s="468"/>
      <c r="B2524" s="468"/>
      <c r="C2524" s="468"/>
      <c r="D2524" s="468"/>
      <c r="E2524" s="468"/>
      <c r="F2524" s="468"/>
      <c r="G2524" s="468"/>
      <c r="H2524" s="468"/>
      <c r="I2524" s="468"/>
    </row>
    <row r="2525" spans="1:9" x14ac:dyDescent="0.2">
      <c r="A2525" s="468"/>
      <c r="B2525" s="468"/>
      <c r="C2525" s="468"/>
      <c r="D2525" s="468"/>
      <c r="E2525" s="468"/>
      <c r="F2525" s="468"/>
      <c r="G2525" s="468"/>
      <c r="H2525" s="468"/>
      <c r="I2525" s="468"/>
    </row>
    <row r="2526" spans="1:9" x14ac:dyDescent="0.2">
      <c r="A2526" s="468"/>
      <c r="B2526" s="468"/>
      <c r="C2526" s="468"/>
      <c r="D2526" s="468"/>
      <c r="E2526" s="468"/>
      <c r="F2526" s="468"/>
      <c r="G2526" s="468"/>
      <c r="H2526" s="468"/>
      <c r="I2526" s="468"/>
    </row>
    <row r="2527" spans="1:9" x14ac:dyDescent="0.2">
      <c r="A2527" s="468"/>
      <c r="B2527" s="468"/>
      <c r="C2527" s="468"/>
      <c r="D2527" s="468"/>
      <c r="E2527" s="468"/>
      <c r="F2527" s="468"/>
      <c r="G2527" s="468"/>
      <c r="H2527" s="468"/>
      <c r="I2527" s="468"/>
    </row>
    <row r="2528" spans="1:9" x14ac:dyDescent="0.2">
      <c r="A2528" s="468"/>
      <c r="B2528" s="468"/>
      <c r="C2528" s="468"/>
      <c r="D2528" s="468"/>
      <c r="E2528" s="468"/>
      <c r="F2528" s="468"/>
      <c r="G2528" s="468"/>
      <c r="H2528" s="468"/>
      <c r="I2528" s="468"/>
    </row>
    <row r="2529" spans="1:9" x14ac:dyDescent="0.2">
      <c r="A2529" s="468"/>
      <c r="B2529" s="468"/>
      <c r="C2529" s="468"/>
      <c r="D2529" s="468"/>
      <c r="E2529" s="468"/>
      <c r="F2529" s="468"/>
      <c r="G2529" s="468"/>
      <c r="H2529" s="468"/>
      <c r="I2529" s="468"/>
    </row>
    <row r="2530" spans="1:9" x14ac:dyDescent="0.2">
      <c r="A2530" s="468"/>
      <c r="B2530" s="468"/>
      <c r="C2530" s="468"/>
      <c r="D2530" s="468"/>
      <c r="E2530" s="468"/>
      <c r="F2530" s="468"/>
      <c r="G2530" s="468"/>
      <c r="H2530" s="468"/>
      <c r="I2530" s="468"/>
    </row>
    <row r="2531" spans="1:9" x14ac:dyDescent="0.2">
      <c r="A2531" s="468"/>
      <c r="B2531" s="468"/>
      <c r="C2531" s="468"/>
      <c r="D2531" s="468"/>
      <c r="E2531" s="468"/>
      <c r="F2531" s="468"/>
      <c r="G2531" s="468"/>
      <c r="H2531" s="468"/>
      <c r="I2531" s="468"/>
    </row>
    <row r="2532" spans="1:9" x14ac:dyDescent="0.2">
      <c r="A2532" s="468"/>
      <c r="B2532" s="468"/>
      <c r="C2532" s="468"/>
      <c r="D2532" s="468"/>
      <c r="E2532" s="468"/>
      <c r="F2532" s="468"/>
      <c r="G2532" s="468"/>
      <c r="H2532" s="468"/>
      <c r="I2532" s="468"/>
    </row>
    <row r="2533" spans="1:9" x14ac:dyDescent="0.2">
      <c r="A2533" s="468"/>
      <c r="B2533" s="468"/>
      <c r="C2533" s="468"/>
      <c r="D2533" s="468"/>
      <c r="E2533" s="468"/>
      <c r="F2533" s="468"/>
      <c r="G2533" s="468"/>
      <c r="H2533" s="468"/>
      <c r="I2533" s="468"/>
    </row>
    <row r="2534" spans="1:9" x14ac:dyDescent="0.2">
      <c r="A2534" s="468"/>
      <c r="B2534" s="468"/>
      <c r="C2534" s="468"/>
      <c r="D2534" s="468"/>
      <c r="E2534" s="468"/>
      <c r="F2534" s="468"/>
      <c r="G2534" s="468"/>
      <c r="H2534" s="468"/>
      <c r="I2534" s="468"/>
    </row>
    <row r="2535" spans="1:9" x14ac:dyDescent="0.2">
      <c r="A2535" s="468"/>
      <c r="B2535" s="468"/>
      <c r="C2535" s="468"/>
      <c r="D2535" s="468"/>
      <c r="E2535" s="468"/>
      <c r="F2535" s="468"/>
      <c r="G2535" s="468"/>
      <c r="H2535" s="468"/>
      <c r="I2535" s="468"/>
    </row>
    <row r="2536" spans="1:9" x14ac:dyDescent="0.2">
      <c r="A2536" s="468"/>
      <c r="B2536" s="468"/>
      <c r="C2536" s="468"/>
      <c r="D2536" s="468"/>
      <c r="E2536" s="468"/>
      <c r="F2536" s="468"/>
      <c r="G2536" s="468"/>
      <c r="H2536" s="468"/>
      <c r="I2536" s="468"/>
    </row>
    <row r="2537" spans="1:9" x14ac:dyDescent="0.2">
      <c r="A2537" s="468"/>
      <c r="B2537" s="468"/>
      <c r="C2537" s="468"/>
      <c r="D2537" s="468"/>
      <c r="E2537" s="468"/>
      <c r="F2537" s="468"/>
      <c r="G2537" s="468"/>
      <c r="H2537" s="468"/>
      <c r="I2537" s="468"/>
    </row>
    <row r="2538" spans="1:9" x14ac:dyDescent="0.2">
      <c r="A2538" s="468"/>
      <c r="B2538" s="468"/>
      <c r="C2538" s="468"/>
      <c r="D2538" s="468"/>
      <c r="E2538" s="468"/>
      <c r="F2538" s="468"/>
      <c r="G2538" s="468"/>
      <c r="H2538" s="468"/>
      <c r="I2538" s="468"/>
    </row>
    <row r="2539" spans="1:9" x14ac:dyDescent="0.2">
      <c r="A2539" s="468"/>
      <c r="B2539" s="468"/>
      <c r="C2539" s="468"/>
      <c r="D2539" s="468"/>
      <c r="E2539" s="468"/>
      <c r="F2539" s="468"/>
      <c r="G2539" s="468"/>
      <c r="H2539" s="468"/>
      <c r="I2539" s="468"/>
    </row>
    <row r="2540" spans="1:9" x14ac:dyDescent="0.2">
      <c r="A2540" s="468"/>
      <c r="B2540" s="468"/>
      <c r="C2540" s="468"/>
      <c r="D2540" s="468"/>
      <c r="E2540" s="468"/>
      <c r="F2540" s="468"/>
      <c r="G2540" s="468"/>
      <c r="H2540" s="468"/>
      <c r="I2540" s="468"/>
    </row>
    <row r="2541" spans="1:9" x14ac:dyDescent="0.2">
      <c r="A2541" s="468"/>
      <c r="B2541" s="468"/>
      <c r="C2541" s="468"/>
      <c r="D2541" s="468"/>
      <c r="E2541" s="468"/>
      <c r="F2541" s="468"/>
      <c r="G2541" s="468"/>
      <c r="H2541" s="468"/>
      <c r="I2541" s="468"/>
    </row>
    <row r="2542" spans="1:9" x14ac:dyDescent="0.2">
      <c r="A2542" s="468"/>
      <c r="B2542" s="468"/>
      <c r="C2542" s="468"/>
      <c r="D2542" s="468"/>
      <c r="E2542" s="468"/>
      <c r="F2542" s="468"/>
      <c r="G2542" s="468"/>
      <c r="H2542" s="468"/>
      <c r="I2542" s="468"/>
    </row>
    <row r="2543" spans="1:9" x14ac:dyDescent="0.2">
      <c r="A2543" s="468"/>
      <c r="B2543" s="468"/>
      <c r="C2543" s="468"/>
      <c r="D2543" s="468"/>
      <c r="E2543" s="468"/>
      <c r="F2543" s="468"/>
      <c r="G2543" s="468"/>
      <c r="H2543" s="468"/>
      <c r="I2543" s="468"/>
    </row>
    <row r="2544" spans="1:9" x14ac:dyDescent="0.2">
      <c r="A2544" s="468"/>
      <c r="B2544" s="468"/>
      <c r="C2544" s="468"/>
      <c r="D2544" s="468"/>
      <c r="E2544" s="468"/>
      <c r="F2544" s="468"/>
      <c r="G2544" s="468"/>
      <c r="H2544" s="468"/>
      <c r="I2544" s="468"/>
    </row>
    <row r="2545" spans="1:9" x14ac:dyDescent="0.2">
      <c r="A2545" s="468"/>
      <c r="B2545" s="468"/>
      <c r="C2545" s="468"/>
      <c r="D2545" s="468"/>
      <c r="E2545" s="468"/>
      <c r="F2545" s="468"/>
      <c r="G2545" s="468"/>
      <c r="H2545" s="468"/>
      <c r="I2545" s="468"/>
    </row>
    <row r="2546" spans="1:9" x14ac:dyDescent="0.2">
      <c r="A2546" s="468"/>
      <c r="B2546" s="468"/>
      <c r="C2546" s="468"/>
      <c r="D2546" s="468"/>
      <c r="E2546" s="468"/>
      <c r="F2546" s="468"/>
      <c r="G2546" s="468"/>
      <c r="H2546" s="468"/>
      <c r="I2546" s="468"/>
    </row>
    <row r="2547" spans="1:9" x14ac:dyDescent="0.2">
      <c r="A2547" s="468"/>
      <c r="B2547" s="468"/>
      <c r="C2547" s="468"/>
      <c r="D2547" s="468"/>
      <c r="E2547" s="468"/>
      <c r="F2547" s="468"/>
      <c r="G2547" s="468"/>
      <c r="H2547" s="468"/>
      <c r="I2547" s="468"/>
    </row>
    <row r="2548" spans="1:9" x14ac:dyDescent="0.2">
      <c r="A2548" s="468"/>
      <c r="B2548" s="468"/>
      <c r="C2548" s="468"/>
      <c r="D2548" s="468"/>
      <c r="E2548" s="468"/>
      <c r="F2548" s="468"/>
      <c r="G2548" s="468"/>
      <c r="H2548" s="468"/>
      <c r="I2548" s="468"/>
    </row>
    <row r="2549" spans="1:9" x14ac:dyDescent="0.2">
      <c r="A2549" s="468"/>
      <c r="B2549" s="468"/>
      <c r="C2549" s="468"/>
      <c r="D2549" s="468"/>
      <c r="E2549" s="468"/>
      <c r="F2549" s="468"/>
      <c r="G2549" s="468"/>
      <c r="H2549" s="468"/>
      <c r="I2549" s="468"/>
    </row>
    <row r="2550" spans="1:9" x14ac:dyDescent="0.2">
      <c r="A2550" s="468"/>
      <c r="B2550" s="468"/>
      <c r="C2550" s="468"/>
      <c r="D2550" s="468"/>
      <c r="E2550" s="468"/>
      <c r="F2550" s="468"/>
      <c r="G2550" s="468"/>
      <c r="H2550" s="468"/>
      <c r="I2550" s="468"/>
    </row>
    <row r="2551" spans="1:9" x14ac:dyDescent="0.2">
      <c r="A2551" s="468"/>
      <c r="B2551" s="468"/>
      <c r="C2551" s="468"/>
      <c r="D2551" s="468"/>
      <c r="E2551" s="468"/>
      <c r="F2551" s="468"/>
      <c r="G2551" s="468"/>
      <c r="H2551" s="468"/>
      <c r="I2551" s="468"/>
    </row>
    <row r="2552" spans="1:9" x14ac:dyDescent="0.2">
      <c r="A2552" s="468"/>
      <c r="B2552" s="468"/>
      <c r="C2552" s="468"/>
      <c r="D2552" s="468"/>
      <c r="E2552" s="468"/>
      <c r="F2552" s="468"/>
      <c r="G2552" s="468"/>
      <c r="H2552" s="468"/>
      <c r="I2552" s="468"/>
    </row>
    <row r="2553" spans="1:9" x14ac:dyDescent="0.2">
      <c r="A2553" s="468"/>
      <c r="B2553" s="468"/>
      <c r="C2553" s="468"/>
      <c r="D2553" s="468"/>
      <c r="E2553" s="468"/>
      <c r="F2553" s="468"/>
      <c r="G2553" s="468"/>
      <c r="H2553" s="468"/>
      <c r="I2553" s="468"/>
    </row>
    <row r="2554" spans="1:9" x14ac:dyDescent="0.2">
      <c r="A2554" s="468"/>
      <c r="B2554" s="468"/>
      <c r="C2554" s="468"/>
      <c r="D2554" s="468"/>
      <c r="E2554" s="468"/>
      <c r="F2554" s="468"/>
      <c r="G2554" s="468"/>
      <c r="H2554" s="468"/>
      <c r="I2554" s="468"/>
    </row>
    <row r="2555" spans="1:9" x14ac:dyDescent="0.2">
      <c r="A2555" s="468"/>
      <c r="B2555" s="468"/>
      <c r="C2555" s="468"/>
      <c r="D2555" s="468"/>
      <c r="E2555" s="468"/>
      <c r="F2555" s="468"/>
      <c r="G2555" s="468"/>
      <c r="H2555" s="468"/>
      <c r="I2555" s="468"/>
    </row>
    <row r="2556" spans="1:9" x14ac:dyDescent="0.2">
      <c r="A2556" s="468"/>
      <c r="B2556" s="468"/>
      <c r="C2556" s="468"/>
      <c r="D2556" s="468"/>
      <c r="E2556" s="468"/>
      <c r="F2556" s="468"/>
      <c r="G2556" s="468"/>
      <c r="H2556" s="468"/>
      <c r="I2556" s="468"/>
    </row>
    <row r="2557" spans="1:9" x14ac:dyDescent="0.2">
      <c r="A2557" s="468"/>
      <c r="B2557" s="468"/>
      <c r="C2557" s="468"/>
      <c r="D2557" s="468"/>
      <c r="E2557" s="468"/>
      <c r="F2557" s="468"/>
      <c r="G2557" s="468"/>
      <c r="H2557" s="468"/>
      <c r="I2557" s="468"/>
    </row>
    <row r="2558" spans="1:9" x14ac:dyDescent="0.2">
      <c r="A2558" s="468"/>
      <c r="B2558" s="468"/>
      <c r="C2558" s="468"/>
      <c r="D2558" s="468"/>
      <c r="E2558" s="468"/>
      <c r="F2558" s="468"/>
      <c r="G2558" s="468"/>
      <c r="H2558" s="468"/>
      <c r="I2558" s="468"/>
    </row>
    <row r="2559" spans="1:9" x14ac:dyDescent="0.2">
      <c r="A2559" s="468"/>
      <c r="B2559" s="468"/>
      <c r="C2559" s="468"/>
      <c r="D2559" s="468"/>
      <c r="E2559" s="468"/>
      <c r="F2559" s="468"/>
      <c r="G2559" s="468"/>
      <c r="H2559" s="468"/>
      <c r="I2559" s="468"/>
    </row>
    <row r="2560" spans="1:9" x14ac:dyDescent="0.2">
      <c r="A2560" s="468"/>
      <c r="B2560" s="468"/>
      <c r="C2560" s="468"/>
      <c r="D2560" s="468"/>
      <c r="E2560" s="468"/>
      <c r="F2560" s="468"/>
      <c r="G2560" s="468"/>
      <c r="H2560" s="468"/>
      <c r="I2560" s="468"/>
    </row>
    <row r="2561" spans="1:9" x14ac:dyDescent="0.2">
      <c r="A2561" s="468"/>
      <c r="B2561" s="468"/>
      <c r="C2561" s="468"/>
      <c r="D2561" s="468"/>
      <c r="E2561" s="468"/>
      <c r="F2561" s="468"/>
      <c r="G2561" s="468"/>
      <c r="H2561" s="468"/>
      <c r="I2561" s="468"/>
    </row>
    <row r="2562" spans="1:9" x14ac:dyDescent="0.2">
      <c r="A2562" s="468"/>
      <c r="B2562" s="468"/>
      <c r="C2562" s="468"/>
      <c r="D2562" s="468"/>
      <c r="E2562" s="468"/>
      <c r="F2562" s="468"/>
      <c r="G2562" s="468"/>
      <c r="H2562" s="468"/>
      <c r="I2562" s="468"/>
    </row>
    <row r="2563" spans="1:9" x14ac:dyDescent="0.2">
      <c r="A2563" s="468"/>
      <c r="B2563" s="468"/>
      <c r="C2563" s="468"/>
      <c r="D2563" s="468"/>
      <c r="E2563" s="468"/>
      <c r="F2563" s="468"/>
      <c r="G2563" s="468"/>
      <c r="H2563" s="468"/>
      <c r="I2563" s="468"/>
    </row>
    <row r="2564" spans="1:9" x14ac:dyDescent="0.2">
      <c r="A2564" s="468"/>
      <c r="B2564" s="468"/>
      <c r="C2564" s="468"/>
      <c r="D2564" s="468"/>
      <c r="E2564" s="468"/>
      <c r="F2564" s="468"/>
      <c r="G2564" s="468"/>
      <c r="H2564" s="468"/>
      <c r="I2564" s="468"/>
    </row>
    <row r="2565" spans="1:9" x14ac:dyDescent="0.2">
      <c r="A2565" s="468"/>
      <c r="B2565" s="468"/>
      <c r="C2565" s="468"/>
      <c r="D2565" s="468"/>
      <c r="E2565" s="468"/>
      <c r="F2565" s="468"/>
      <c r="G2565" s="468"/>
      <c r="H2565" s="468"/>
      <c r="I2565" s="468"/>
    </row>
    <row r="2566" spans="1:9" x14ac:dyDescent="0.2">
      <c r="A2566" s="468"/>
      <c r="B2566" s="468"/>
      <c r="C2566" s="468"/>
      <c r="D2566" s="468"/>
      <c r="E2566" s="468"/>
      <c r="F2566" s="468"/>
      <c r="G2566" s="468"/>
      <c r="H2566" s="468"/>
      <c r="I2566" s="468"/>
    </row>
    <row r="2567" spans="1:9" x14ac:dyDescent="0.2">
      <c r="A2567" s="468"/>
      <c r="B2567" s="468"/>
      <c r="C2567" s="468"/>
      <c r="D2567" s="468"/>
      <c r="E2567" s="468"/>
      <c r="F2567" s="468"/>
      <c r="G2567" s="468"/>
      <c r="H2567" s="468"/>
      <c r="I2567" s="468"/>
    </row>
    <row r="2568" spans="1:9" x14ac:dyDescent="0.2">
      <c r="A2568" s="468"/>
      <c r="B2568" s="468"/>
      <c r="C2568" s="468"/>
      <c r="D2568" s="468"/>
      <c r="E2568" s="468"/>
      <c r="F2568" s="468"/>
      <c r="G2568" s="468"/>
      <c r="H2568" s="468"/>
      <c r="I2568" s="468"/>
    </row>
    <row r="2569" spans="1:9" x14ac:dyDescent="0.2">
      <c r="A2569" s="468"/>
      <c r="B2569" s="468"/>
      <c r="C2569" s="468"/>
      <c r="D2569" s="468"/>
      <c r="E2569" s="468"/>
      <c r="F2569" s="468"/>
      <c r="G2569" s="468"/>
      <c r="H2569" s="468"/>
      <c r="I2569" s="468"/>
    </row>
    <row r="2570" spans="1:9" x14ac:dyDescent="0.2">
      <c r="A2570" s="468"/>
      <c r="B2570" s="468"/>
      <c r="C2570" s="468"/>
      <c r="D2570" s="468"/>
      <c r="E2570" s="468"/>
      <c r="F2570" s="468"/>
      <c r="G2570" s="468"/>
      <c r="H2570" s="468"/>
      <c r="I2570" s="468"/>
    </row>
    <row r="2571" spans="1:9" x14ac:dyDescent="0.2">
      <c r="A2571" s="468"/>
      <c r="B2571" s="468"/>
      <c r="C2571" s="468"/>
      <c r="D2571" s="468"/>
      <c r="E2571" s="468"/>
      <c r="F2571" s="468"/>
      <c r="G2571" s="468"/>
      <c r="H2571" s="468"/>
      <c r="I2571" s="468"/>
    </row>
    <row r="2572" spans="1:9" x14ac:dyDescent="0.2">
      <c r="A2572" s="468"/>
      <c r="B2572" s="468"/>
      <c r="C2572" s="468"/>
      <c r="D2572" s="468"/>
      <c r="E2572" s="468"/>
      <c r="F2572" s="468"/>
      <c r="G2572" s="468"/>
      <c r="H2572" s="468"/>
      <c r="I2572" s="468"/>
    </row>
    <row r="2573" spans="1:9" x14ac:dyDescent="0.2">
      <c r="A2573" s="468"/>
      <c r="B2573" s="468"/>
      <c r="C2573" s="468"/>
      <c r="D2573" s="468"/>
      <c r="E2573" s="468"/>
      <c r="F2573" s="468"/>
      <c r="G2573" s="468"/>
      <c r="H2573" s="468"/>
      <c r="I2573" s="468"/>
    </row>
    <row r="2574" spans="1:9" x14ac:dyDescent="0.2">
      <c r="A2574" s="468"/>
      <c r="B2574" s="468"/>
      <c r="C2574" s="468"/>
      <c r="D2574" s="468"/>
      <c r="E2574" s="468"/>
      <c r="F2574" s="468"/>
      <c r="G2574" s="468"/>
      <c r="H2574" s="468"/>
      <c r="I2574" s="468"/>
    </row>
    <row r="2575" spans="1:9" x14ac:dyDescent="0.2">
      <c r="A2575" s="468"/>
      <c r="B2575" s="468"/>
      <c r="C2575" s="468"/>
      <c r="D2575" s="468"/>
      <c r="E2575" s="468"/>
      <c r="F2575" s="468"/>
      <c r="G2575" s="468"/>
      <c r="H2575" s="468"/>
      <c r="I2575" s="468"/>
    </row>
    <row r="2576" spans="1:9" x14ac:dyDescent="0.2">
      <c r="A2576" s="468"/>
      <c r="B2576" s="468"/>
      <c r="C2576" s="468"/>
      <c r="D2576" s="468"/>
      <c r="E2576" s="468"/>
      <c r="F2576" s="468"/>
      <c r="G2576" s="468"/>
      <c r="H2576" s="468"/>
      <c r="I2576" s="468"/>
    </row>
    <row r="2577" spans="1:9" x14ac:dyDescent="0.2">
      <c r="A2577" s="468"/>
      <c r="B2577" s="468"/>
      <c r="C2577" s="468"/>
      <c r="D2577" s="468"/>
      <c r="E2577" s="468"/>
      <c r="F2577" s="468"/>
      <c r="G2577" s="468"/>
      <c r="H2577" s="468"/>
      <c r="I2577" s="468"/>
    </row>
    <row r="2578" spans="1:9" x14ac:dyDescent="0.2">
      <c r="A2578" s="468"/>
      <c r="B2578" s="468"/>
      <c r="C2578" s="468"/>
      <c r="D2578" s="468"/>
      <c r="E2578" s="468"/>
      <c r="F2578" s="468"/>
      <c r="G2578" s="468"/>
      <c r="H2578" s="468"/>
      <c r="I2578" s="468"/>
    </row>
    <row r="2579" spans="1:9" x14ac:dyDescent="0.2">
      <c r="A2579" s="468"/>
      <c r="B2579" s="468"/>
      <c r="C2579" s="468"/>
      <c r="D2579" s="468"/>
      <c r="E2579" s="468"/>
      <c r="F2579" s="468"/>
      <c r="G2579" s="468"/>
      <c r="H2579" s="468"/>
      <c r="I2579" s="468"/>
    </row>
    <row r="2580" spans="1:9" x14ac:dyDescent="0.2">
      <c r="A2580" s="468"/>
      <c r="B2580" s="468"/>
      <c r="C2580" s="468"/>
      <c r="D2580" s="468"/>
      <c r="E2580" s="468"/>
      <c r="F2580" s="468"/>
      <c r="G2580" s="468"/>
      <c r="H2580" s="468"/>
      <c r="I2580" s="468"/>
    </row>
    <row r="2581" spans="1:9" x14ac:dyDescent="0.2">
      <c r="A2581" s="468"/>
      <c r="B2581" s="468"/>
      <c r="C2581" s="468"/>
      <c r="D2581" s="468"/>
      <c r="E2581" s="468"/>
      <c r="F2581" s="468"/>
      <c r="G2581" s="468"/>
      <c r="H2581" s="468"/>
      <c r="I2581" s="468"/>
    </row>
    <row r="2582" spans="1:9" x14ac:dyDescent="0.2">
      <c r="A2582" s="468"/>
      <c r="B2582" s="468"/>
      <c r="C2582" s="468"/>
      <c r="D2582" s="468"/>
      <c r="E2582" s="468"/>
      <c r="F2582" s="468"/>
      <c r="G2582" s="468"/>
      <c r="H2582" s="468"/>
      <c r="I2582" s="468"/>
    </row>
    <row r="2583" spans="1:9" x14ac:dyDescent="0.2">
      <c r="A2583" s="468"/>
      <c r="B2583" s="468"/>
      <c r="C2583" s="468"/>
      <c r="D2583" s="468"/>
      <c r="E2583" s="468"/>
      <c r="F2583" s="468"/>
      <c r="G2583" s="468"/>
      <c r="H2583" s="468"/>
      <c r="I2583" s="468"/>
    </row>
    <row r="2584" spans="1:9" x14ac:dyDescent="0.2">
      <c r="A2584" s="468"/>
      <c r="B2584" s="468"/>
      <c r="C2584" s="468"/>
      <c r="D2584" s="468"/>
      <c r="E2584" s="468"/>
      <c r="F2584" s="468"/>
      <c r="G2584" s="468"/>
      <c r="H2584" s="468"/>
      <c r="I2584" s="468"/>
    </row>
    <row r="2585" spans="1:9" x14ac:dyDescent="0.2">
      <c r="A2585" s="468"/>
      <c r="B2585" s="468"/>
      <c r="C2585" s="468"/>
      <c r="D2585" s="468"/>
      <c r="E2585" s="468"/>
      <c r="F2585" s="468"/>
      <c r="G2585" s="468"/>
      <c r="H2585" s="468"/>
      <c r="I2585" s="468"/>
    </row>
    <row r="2586" spans="1:9" x14ac:dyDescent="0.2">
      <c r="A2586" s="468"/>
      <c r="B2586" s="468"/>
      <c r="C2586" s="468"/>
      <c r="D2586" s="468"/>
      <c r="E2586" s="468"/>
      <c r="F2586" s="468"/>
      <c r="G2586" s="468"/>
      <c r="H2586" s="468"/>
      <c r="I2586" s="468"/>
    </row>
    <row r="2587" spans="1:9" x14ac:dyDescent="0.2">
      <c r="A2587" s="468"/>
      <c r="B2587" s="468"/>
      <c r="C2587" s="468"/>
      <c r="D2587" s="468"/>
      <c r="E2587" s="468"/>
      <c r="F2587" s="468"/>
      <c r="G2587" s="468"/>
      <c r="H2587" s="468"/>
      <c r="I2587" s="468"/>
    </row>
    <row r="2588" spans="1:9" x14ac:dyDescent="0.2">
      <c r="A2588" s="468"/>
      <c r="B2588" s="468"/>
      <c r="C2588" s="468"/>
      <c r="D2588" s="468"/>
      <c r="E2588" s="468"/>
      <c r="F2588" s="468"/>
      <c r="G2588" s="468"/>
      <c r="H2588" s="468"/>
      <c r="I2588" s="468"/>
    </row>
    <row r="2589" spans="1:9" x14ac:dyDescent="0.2">
      <c r="A2589" s="468"/>
      <c r="B2589" s="468"/>
      <c r="C2589" s="468"/>
      <c r="D2589" s="468"/>
      <c r="E2589" s="468"/>
      <c r="F2589" s="468"/>
      <c r="G2589" s="468"/>
      <c r="H2589" s="468"/>
      <c r="I2589" s="468"/>
    </row>
    <row r="2590" spans="1:9" x14ac:dyDescent="0.2">
      <c r="A2590" s="468"/>
      <c r="B2590" s="468"/>
      <c r="C2590" s="468"/>
      <c r="D2590" s="468"/>
      <c r="E2590" s="468"/>
      <c r="F2590" s="468"/>
      <c r="G2590" s="468"/>
      <c r="H2590" s="468"/>
      <c r="I2590" s="468"/>
    </row>
    <row r="2591" spans="1:9" x14ac:dyDescent="0.2">
      <c r="A2591" s="468"/>
      <c r="B2591" s="468"/>
      <c r="C2591" s="468"/>
      <c r="D2591" s="468"/>
      <c r="E2591" s="468"/>
      <c r="F2591" s="468"/>
      <c r="G2591" s="468"/>
      <c r="H2591" s="468"/>
      <c r="I2591" s="468"/>
    </row>
    <row r="2592" spans="1:9" x14ac:dyDescent="0.2">
      <c r="A2592" s="468"/>
      <c r="B2592" s="468"/>
      <c r="C2592" s="468"/>
      <c r="D2592" s="468"/>
      <c r="E2592" s="468"/>
      <c r="F2592" s="468"/>
      <c r="G2592" s="468"/>
      <c r="H2592" s="468"/>
      <c r="I2592" s="468"/>
    </row>
    <row r="2593" spans="1:9" x14ac:dyDescent="0.2">
      <c r="A2593" s="468"/>
      <c r="B2593" s="468"/>
      <c r="C2593" s="468"/>
      <c r="D2593" s="468"/>
      <c r="E2593" s="468"/>
      <c r="F2593" s="468"/>
      <c r="G2593" s="468"/>
      <c r="H2593" s="468"/>
      <c r="I2593" s="468"/>
    </row>
    <row r="2594" spans="1:9" x14ac:dyDescent="0.2">
      <c r="A2594" s="468"/>
      <c r="B2594" s="468"/>
      <c r="C2594" s="468"/>
      <c r="D2594" s="468"/>
      <c r="E2594" s="468"/>
      <c r="F2594" s="468"/>
      <c r="G2594" s="468"/>
      <c r="H2594" s="468"/>
      <c r="I2594" s="468"/>
    </row>
    <row r="2595" spans="1:9" x14ac:dyDescent="0.2">
      <c r="A2595" s="468"/>
      <c r="B2595" s="468"/>
      <c r="C2595" s="468"/>
      <c r="D2595" s="468"/>
      <c r="E2595" s="468"/>
      <c r="F2595" s="468"/>
      <c r="G2595" s="468"/>
      <c r="H2595" s="468"/>
      <c r="I2595" s="468"/>
    </row>
    <row r="2596" spans="1:9" x14ac:dyDescent="0.2">
      <c r="A2596" s="468"/>
      <c r="B2596" s="468"/>
      <c r="C2596" s="468"/>
      <c r="D2596" s="468"/>
      <c r="E2596" s="468"/>
      <c r="F2596" s="468"/>
      <c r="G2596" s="468"/>
      <c r="H2596" s="468"/>
      <c r="I2596" s="468"/>
    </row>
    <row r="2597" spans="1:9" x14ac:dyDescent="0.2">
      <c r="A2597" s="468"/>
      <c r="B2597" s="468"/>
      <c r="C2597" s="468"/>
      <c r="D2597" s="468"/>
      <c r="E2597" s="468"/>
      <c r="F2597" s="468"/>
      <c r="G2597" s="468"/>
      <c r="H2597" s="468"/>
      <c r="I2597" s="468"/>
    </row>
    <row r="2598" spans="1:9" x14ac:dyDescent="0.2">
      <c r="A2598" s="468"/>
      <c r="B2598" s="468"/>
      <c r="C2598" s="468"/>
      <c r="D2598" s="468"/>
      <c r="E2598" s="468"/>
      <c r="F2598" s="468"/>
      <c r="G2598" s="468"/>
      <c r="H2598" s="468"/>
      <c r="I2598" s="468"/>
    </row>
    <row r="2599" spans="1:9" x14ac:dyDescent="0.2">
      <c r="A2599" s="468"/>
      <c r="B2599" s="468"/>
      <c r="C2599" s="468"/>
      <c r="D2599" s="468"/>
      <c r="E2599" s="468"/>
      <c r="F2599" s="468"/>
      <c r="G2599" s="468"/>
      <c r="H2599" s="468"/>
      <c r="I2599" s="468"/>
    </row>
    <row r="2600" spans="1:9" x14ac:dyDescent="0.2">
      <c r="A2600" s="468"/>
      <c r="B2600" s="468"/>
      <c r="C2600" s="468"/>
      <c r="D2600" s="468"/>
      <c r="E2600" s="468"/>
      <c r="F2600" s="468"/>
      <c r="G2600" s="468"/>
      <c r="H2600" s="468"/>
      <c r="I2600" s="468"/>
    </row>
    <row r="2601" spans="1:9" x14ac:dyDescent="0.2">
      <c r="A2601" s="468"/>
      <c r="B2601" s="468"/>
      <c r="C2601" s="468"/>
      <c r="D2601" s="468"/>
      <c r="E2601" s="468"/>
      <c r="F2601" s="468"/>
      <c r="G2601" s="468"/>
      <c r="H2601" s="468"/>
      <c r="I2601" s="468"/>
    </row>
    <row r="2602" spans="1:9" x14ac:dyDescent="0.2">
      <c r="A2602" s="468"/>
      <c r="B2602" s="468"/>
      <c r="C2602" s="468"/>
      <c r="D2602" s="468"/>
      <c r="E2602" s="468"/>
      <c r="F2602" s="468"/>
      <c r="G2602" s="468"/>
      <c r="H2602" s="468"/>
      <c r="I2602" s="468"/>
    </row>
    <row r="2603" spans="1:9" x14ac:dyDescent="0.2">
      <c r="A2603" s="468"/>
      <c r="B2603" s="468"/>
      <c r="C2603" s="468"/>
      <c r="D2603" s="468"/>
      <c r="E2603" s="468"/>
      <c r="F2603" s="468"/>
      <c r="G2603" s="468"/>
      <c r="H2603" s="468"/>
      <c r="I2603" s="468"/>
    </row>
    <row r="2604" spans="1:9" x14ac:dyDescent="0.2">
      <c r="A2604" s="468"/>
      <c r="B2604" s="468"/>
      <c r="C2604" s="468"/>
      <c r="D2604" s="468"/>
      <c r="E2604" s="468"/>
      <c r="F2604" s="468"/>
      <c r="G2604" s="468"/>
      <c r="H2604" s="468"/>
      <c r="I2604" s="468"/>
    </row>
    <row r="2605" spans="1:9" x14ac:dyDescent="0.2">
      <c r="A2605" s="468"/>
      <c r="B2605" s="468"/>
      <c r="C2605" s="468"/>
      <c r="D2605" s="468"/>
      <c r="E2605" s="468"/>
      <c r="F2605" s="468"/>
      <c r="G2605" s="468"/>
      <c r="H2605" s="468"/>
      <c r="I2605" s="468"/>
    </row>
    <row r="2606" spans="1:9" x14ac:dyDescent="0.2">
      <c r="A2606" s="468"/>
      <c r="B2606" s="468"/>
      <c r="C2606" s="468"/>
      <c r="D2606" s="468"/>
      <c r="E2606" s="468"/>
      <c r="F2606" s="468"/>
      <c r="G2606" s="468"/>
      <c r="H2606" s="468"/>
      <c r="I2606" s="468"/>
    </row>
    <row r="2607" spans="1:9" x14ac:dyDescent="0.2">
      <c r="A2607" s="468"/>
      <c r="B2607" s="468"/>
      <c r="C2607" s="468"/>
      <c r="D2607" s="468"/>
      <c r="E2607" s="468"/>
      <c r="F2607" s="468"/>
      <c r="G2607" s="468"/>
      <c r="H2607" s="468"/>
      <c r="I2607" s="468"/>
    </row>
    <row r="2608" spans="1:9" x14ac:dyDescent="0.2">
      <c r="A2608" s="468"/>
      <c r="B2608" s="468"/>
      <c r="C2608" s="468"/>
      <c r="D2608" s="468"/>
      <c r="E2608" s="468"/>
      <c r="F2608" s="468"/>
      <c r="G2608" s="468"/>
      <c r="H2608" s="468"/>
      <c r="I2608" s="468"/>
    </row>
    <row r="2609" spans="1:9" x14ac:dyDescent="0.2">
      <c r="A2609" s="468"/>
      <c r="B2609" s="468"/>
      <c r="C2609" s="468"/>
      <c r="D2609" s="468"/>
      <c r="E2609" s="468"/>
      <c r="F2609" s="468"/>
      <c r="G2609" s="468"/>
      <c r="H2609" s="468"/>
      <c r="I2609" s="468"/>
    </row>
    <row r="2610" spans="1:9" x14ac:dyDescent="0.2">
      <c r="A2610" s="468"/>
      <c r="B2610" s="468"/>
      <c r="C2610" s="468"/>
      <c r="D2610" s="468"/>
      <c r="E2610" s="468"/>
      <c r="F2610" s="468"/>
      <c r="G2610" s="468"/>
      <c r="H2610" s="468"/>
      <c r="I2610" s="468"/>
    </row>
    <row r="2611" spans="1:9" x14ac:dyDescent="0.2">
      <c r="A2611" s="468"/>
      <c r="B2611" s="468"/>
      <c r="C2611" s="468"/>
      <c r="D2611" s="468"/>
      <c r="E2611" s="468"/>
      <c r="F2611" s="468"/>
      <c r="G2611" s="468"/>
      <c r="H2611" s="468"/>
      <c r="I2611" s="468"/>
    </row>
    <row r="2612" spans="1:9" x14ac:dyDescent="0.2">
      <c r="A2612" s="468"/>
      <c r="B2612" s="468"/>
      <c r="C2612" s="468"/>
      <c r="D2612" s="468"/>
      <c r="E2612" s="468"/>
      <c r="F2612" s="468"/>
      <c r="G2612" s="468"/>
      <c r="H2612" s="468"/>
      <c r="I2612" s="468"/>
    </row>
    <row r="2613" spans="1:9" x14ac:dyDescent="0.2">
      <c r="A2613" s="468"/>
      <c r="B2613" s="468"/>
      <c r="C2613" s="468"/>
      <c r="D2613" s="468"/>
      <c r="E2613" s="468"/>
      <c r="F2613" s="468"/>
      <c r="G2613" s="468"/>
      <c r="H2613" s="468"/>
      <c r="I2613" s="468"/>
    </row>
    <row r="2614" spans="1:9" x14ac:dyDescent="0.2">
      <c r="A2614" s="468"/>
      <c r="B2614" s="468"/>
      <c r="C2614" s="468"/>
      <c r="D2614" s="468"/>
      <c r="E2614" s="468"/>
      <c r="F2614" s="468"/>
      <c r="G2614" s="468"/>
      <c r="H2614" s="468"/>
      <c r="I2614" s="468"/>
    </row>
    <row r="2615" spans="1:9" x14ac:dyDescent="0.2">
      <c r="A2615" s="468"/>
      <c r="B2615" s="468"/>
      <c r="C2615" s="468"/>
      <c r="D2615" s="468"/>
      <c r="E2615" s="468"/>
      <c r="F2615" s="468"/>
      <c r="G2615" s="468"/>
      <c r="H2615" s="468"/>
      <c r="I2615" s="468"/>
    </row>
    <row r="2616" spans="1:9" x14ac:dyDescent="0.2">
      <c r="A2616" s="468"/>
      <c r="B2616" s="468"/>
      <c r="C2616" s="468"/>
      <c r="D2616" s="468"/>
      <c r="E2616" s="468"/>
      <c r="F2616" s="468"/>
      <c r="G2616" s="468"/>
      <c r="H2616" s="468"/>
      <c r="I2616" s="468"/>
    </row>
    <row r="2617" spans="1:9" x14ac:dyDescent="0.2">
      <c r="A2617" s="468"/>
      <c r="B2617" s="468"/>
      <c r="C2617" s="468"/>
      <c r="D2617" s="468"/>
      <c r="E2617" s="468"/>
      <c r="F2617" s="468"/>
      <c r="G2617" s="468"/>
      <c r="H2617" s="468"/>
      <c r="I2617" s="468"/>
    </row>
    <row r="2618" spans="1:9" x14ac:dyDescent="0.2">
      <c r="A2618" s="468"/>
      <c r="B2618" s="468"/>
      <c r="C2618" s="468"/>
      <c r="D2618" s="468"/>
      <c r="E2618" s="468"/>
      <c r="F2618" s="468"/>
      <c r="G2618" s="468"/>
      <c r="H2618" s="468"/>
      <c r="I2618" s="468"/>
    </row>
    <row r="2619" spans="1:9" x14ac:dyDescent="0.2">
      <c r="A2619" s="468"/>
      <c r="B2619" s="468"/>
      <c r="C2619" s="468"/>
      <c r="D2619" s="468"/>
      <c r="E2619" s="468"/>
      <c r="F2619" s="468"/>
      <c r="G2619" s="468"/>
      <c r="H2619" s="468"/>
      <c r="I2619" s="468"/>
    </row>
    <row r="2620" spans="1:9" x14ac:dyDescent="0.2">
      <c r="A2620" s="468"/>
      <c r="B2620" s="468"/>
      <c r="C2620" s="468"/>
      <c r="D2620" s="468"/>
      <c r="E2620" s="468"/>
      <c r="F2620" s="468"/>
      <c r="G2620" s="468"/>
      <c r="H2620" s="468"/>
      <c r="I2620" s="468"/>
    </row>
    <row r="2621" spans="1:9" x14ac:dyDescent="0.2">
      <c r="A2621" s="468"/>
      <c r="B2621" s="468"/>
      <c r="C2621" s="468"/>
      <c r="D2621" s="468"/>
      <c r="E2621" s="468"/>
      <c r="F2621" s="468"/>
      <c r="G2621" s="468"/>
      <c r="H2621" s="468"/>
      <c r="I2621" s="468"/>
    </row>
    <row r="2622" spans="1:9" x14ac:dyDescent="0.2">
      <c r="A2622" s="468"/>
      <c r="B2622" s="468"/>
      <c r="C2622" s="468"/>
      <c r="D2622" s="468"/>
      <c r="E2622" s="468"/>
      <c r="F2622" s="468"/>
      <c r="G2622" s="468"/>
      <c r="H2622" s="468"/>
      <c r="I2622" s="468"/>
    </row>
    <row r="2623" spans="1:9" x14ac:dyDescent="0.2">
      <c r="A2623" s="468"/>
      <c r="B2623" s="468"/>
      <c r="C2623" s="468"/>
      <c r="D2623" s="468"/>
      <c r="E2623" s="468"/>
      <c r="F2623" s="468"/>
      <c r="G2623" s="468"/>
      <c r="H2623" s="468"/>
      <c r="I2623" s="468"/>
    </row>
    <row r="2624" spans="1:9" x14ac:dyDescent="0.2">
      <c r="A2624" s="468"/>
      <c r="B2624" s="468"/>
      <c r="C2624" s="468"/>
      <c r="D2624" s="468"/>
      <c r="E2624" s="468"/>
      <c r="F2624" s="468"/>
      <c r="G2624" s="468"/>
      <c r="H2624" s="468"/>
      <c r="I2624" s="468"/>
    </row>
    <row r="2625" spans="1:9" x14ac:dyDescent="0.2">
      <c r="A2625" s="468"/>
      <c r="B2625" s="468"/>
      <c r="C2625" s="468"/>
      <c r="D2625" s="468"/>
      <c r="E2625" s="468"/>
      <c r="F2625" s="468"/>
      <c r="G2625" s="468"/>
      <c r="H2625" s="468"/>
      <c r="I2625" s="468"/>
    </row>
    <row r="2626" spans="1:9" x14ac:dyDescent="0.2">
      <c r="A2626" s="468"/>
      <c r="B2626" s="468"/>
      <c r="C2626" s="468"/>
      <c r="D2626" s="468"/>
      <c r="E2626" s="468"/>
      <c r="F2626" s="468"/>
      <c r="G2626" s="468"/>
      <c r="H2626" s="468"/>
      <c r="I2626" s="468"/>
    </row>
    <row r="2627" spans="1:9" x14ac:dyDescent="0.2">
      <c r="A2627" s="468"/>
      <c r="B2627" s="468"/>
      <c r="C2627" s="468"/>
      <c r="D2627" s="468"/>
      <c r="E2627" s="468"/>
      <c r="F2627" s="468"/>
      <c r="G2627" s="468"/>
      <c r="H2627" s="468"/>
      <c r="I2627" s="468"/>
    </row>
    <row r="2628" spans="1:9" x14ac:dyDescent="0.2">
      <c r="A2628" s="468"/>
      <c r="B2628" s="468"/>
      <c r="C2628" s="468"/>
      <c r="D2628" s="468"/>
      <c r="E2628" s="468"/>
      <c r="F2628" s="468"/>
      <c r="G2628" s="468"/>
      <c r="H2628" s="468"/>
      <c r="I2628" s="468"/>
    </row>
    <row r="2629" spans="1:9" x14ac:dyDescent="0.2">
      <c r="A2629" s="468"/>
      <c r="B2629" s="468"/>
      <c r="C2629" s="468"/>
      <c r="D2629" s="468"/>
      <c r="E2629" s="468"/>
      <c r="F2629" s="468"/>
      <c r="G2629" s="468"/>
      <c r="H2629" s="468"/>
      <c r="I2629" s="468"/>
    </row>
    <row r="2630" spans="1:9" x14ac:dyDescent="0.2">
      <c r="A2630" s="468"/>
      <c r="B2630" s="468"/>
      <c r="C2630" s="468"/>
      <c r="D2630" s="468"/>
      <c r="E2630" s="468"/>
      <c r="F2630" s="468"/>
      <c r="G2630" s="468"/>
      <c r="H2630" s="468"/>
      <c r="I2630" s="468"/>
    </row>
    <row r="2631" spans="1:9" x14ac:dyDescent="0.2">
      <c r="A2631" s="468"/>
      <c r="B2631" s="468"/>
      <c r="C2631" s="468"/>
      <c r="D2631" s="468"/>
      <c r="E2631" s="468"/>
      <c r="F2631" s="468"/>
      <c r="G2631" s="468"/>
      <c r="H2631" s="468"/>
      <c r="I2631" s="468"/>
    </row>
    <row r="2632" spans="1:9" x14ac:dyDescent="0.2">
      <c r="A2632" s="468"/>
      <c r="B2632" s="468"/>
      <c r="C2632" s="468"/>
      <c r="D2632" s="468"/>
      <c r="E2632" s="468"/>
      <c r="F2632" s="468"/>
      <c r="G2632" s="468"/>
      <c r="H2632" s="468"/>
      <c r="I2632" s="468"/>
    </row>
    <row r="2633" spans="1:9" x14ac:dyDescent="0.2">
      <c r="A2633" s="468"/>
      <c r="B2633" s="468"/>
      <c r="C2633" s="468"/>
      <c r="D2633" s="468"/>
      <c r="E2633" s="468"/>
      <c r="F2633" s="468"/>
      <c r="G2633" s="468"/>
      <c r="H2633" s="468"/>
      <c r="I2633" s="468"/>
    </row>
    <row r="2634" spans="1:9" x14ac:dyDescent="0.2">
      <c r="A2634" s="468"/>
      <c r="B2634" s="468"/>
      <c r="C2634" s="468"/>
      <c r="D2634" s="468"/>
      <c r="E2634" s="468"/>
      <c r="F2634" s="468"/>
      <c r="G2634" s="468"/>
      <c r="H2634" s="468"/>
      <c r="I2634" s="468"/>
    </row>
    <row r="2635" spans="1:9" x14ac:dyDescent="0.2">
      <c r="A2635" s="468"/>
      <c r="B2635" s="468"/>
      <c r="C2635" s="468"/>
      <c r="D2635" s="468"/>
      <c r="E2635" s="468"/>
      <c r="F2635" s="468"/>
      <c r="G2635" s="468"/>
      <c r="H2635" s="468"/>
      <c r="I2635" s="468"/>
    </row>
    <row r="2636" spans="1:9" x14ac:dyDescent="0.2">
      <c r="A2636" s="468"/>
      <c r="B2636" s="468"/>
      <c r="C2636" s="468"/>
      <c r="D2636" s="468"/>
      <c r="E2636" s="468"/>
      <c r="F2636" s="468"/>
      <c r="G2636" s="468"/>
      <c r="H2636" s="468"/>
      <c r="I2636" s="468"/>
    </row>
    <row r="2637" spans="1:9" x14ac:dyDescent="0.2">
      <c r="A2637" s="468"/>
      <c r="B2637" s="468"/>
      <c r="C2637" s="468"/>
      <c r="D2637" s="468"/>
      <c r="E2637" s="468"/>
      <c r="F2637" s="468"/>
      <c r="G2637" s="468"/>
      <c r="H2637" s="468"/>
      <c r="I2637" s="468"/>
    </row>
    <row r="2638" spans="1:9" x14ac:dyDescent="0.2">
      <c r="A2638" s="468"/>
      <c r="B2638" s="468"/>
      <c r="C2638" s="468"/>
      <c r="D2638" s="468"/>
      <c r="E2638" s="468"/>
      <c r="F2638" s="468"/>
      <c r="G2638" s="468"/>
      <c r="H2638" s="468"/>
      <c r="I2638" s="468"/>
    </row>
    <row r="2639" spans="1:9" x14ac:dyDescent="0.2">
      <c r="A2639" s="468"/>
      <c r="B2639" s="468"/>
      <c r="C2639" s="468"/>
      <c r="D2639" s="468"/>
      <c r="E2639" s="468"/>
      <c r="F2639" s="468"/>
      <c r="G2639" s="468"/>
      <c r="H2639" s="468"/>
      <c r="I2639" s="468"/>
    </row>
    <row r="2640" spans="1:9" x14ac:dyDescent="0.2">
      <c r="A2640" s="468"/>
      <c r="B2640" s="468"/>
      <c r="C2640" s="468"/>
      <c r="D2640" s="468"/>
      <c r="E2640" s="468"/>
      <c r="F2640" s="468"/>
      <c r="G2640" s="468"/>
      <c r="H2640" s="468"/>
      <c r="I2640" s="468"/>
    </row>
    <row r="2641" spans="1:9" x14ac:dyDescent="0.2">
      <c r="A2641" s="468"/>
      <c r="B2641" s="468"/>
      <c r="C2641" s="468"/>
      <c r="D2641" s="468"/>
      <c r="E2641" s="468"/>
      <c r="F2641" s="468"/>
      <c r="G2641" s="468"/>
      <c r="H2641" s="468"/>
      <c r="I2641" s="468"/>
    </row>
    <row r="2642" spans="1:9" x14ac:dyDescent="0.2">
      <c r="A2642" s="468"/>
      <c r="B2642" s="468"/>
      <c r="C2642" s="468"/>
      <c r="D2642" s="468"/>
      <c r="E2642" s="468"/>
      <c r="F2642" s="468"/>
      <c r="G2642" s="468"/>
      <c r="H2642" s="468"/>
      <c r="I2642" s="468"/>
    </row>
    <row r="2643" spans="1:9" x14ac:dyDescent="0.2">
      <c r="A2643" s="468"/>
      <c r="B2643" s="468"/>
      <c r="C2643" s="468"/>
      <c r="D2643" s="468"/>
      <c r="E2643" s="468"/>
      <c r="F2643" s="468"/>
      <c r="G2643" s="468"/>
      <c r="H2643" s="468"/>
      <c r="I2643" s="468"/>
    </row>
    <row r="2644" spans="1:9" x14ac:dyDescent="0.2">
      <c r="A2644" s="468"/>
      <c r="B2644" s="468"/>
      <c r="C2644" s="468"/>
      <c r="D2644" s="468"/>
      <c r="E2644" s="468"/>
      <c r="F2644" s="468"/>
      <c r="G2644" s="468"/>
      <c r="H2644" s="468"/>
      <c r="I2644" s="468"/>
    </row>
    <row r="2645" spans="1:9" x14ac:dyDescent="0.2">
      <c r="A2645" s="468"/>
      <c r="B2645" s="468"/>
      <c r="C2645" s="468"/>
      <c r="D2645" s="468"/>
      <c r="E2645" s="468"/>
      <c r="F2645" s="468"/>
      <c r="G2645" s="468"/>
      <c r="H2645" s="468"/>
      <c r="I2645" s="468"/>
    </row>
    <row r="2646" spans="1:9" x14ac:dyDescent="0.2">
      <c r="A2646" s="468"/>
      <c r="B2646" s="468"/>
      <c r="C2646" s="468"/>
      <c r="D2646" s="468"/>
      <c r="E2646" s="468"/>
      <c r="F2646" s="468"/>
      <c r="G2646" s="468"/>
      <c r="H2646" s="468"/>
      <c r="I2646" s="468"/>
    </row>
    <row r="2647" spans="1:9" x14ac:dyDescent="0.2">
      <c r="A2647" s="468"/>
      <c r="B2647" s="468"/>
      <c r="C2647" s="468"/>
      <c r="D2647" s="468"/>
      <c r="E2647" s="468"/>
      <c r="F2647" s="468"/>
      <c r="G2647" s="468"/>
      <c r="H2647" s="468"/>
      <c r="I2647" s="468"/>
    </row>
    <row r="2648" spans="1:9" x14ac:dyDescent="0.2">
      <c r="A2648" s="468"/>
      <c r="B2648" s="468"/>
      <c r="C2648" s="468"/>
      <c r="D2648" s="468"/>
      <c r="E2648" s="468"/>
      <c r="F2648" s="468"/>
      <c r="G2648" s="468"/>
      <c r="H2648" s="468"/>
      <c r="I2648" s="468"/>
    </row>
    <row r="2649" spans="1:9" x14ac:dyDescent="0.2">
      <c r="A2649" s="468"/>
      <c r="B2649" s="468"/>
      <c r="C2649" s="468"/>
      <c r="D2649" s="468"/>
      <c r="E2649" s="468"/>
      <c r="F2649" s="468"/>
      <c r="G2649" s="468"/>
      <c r="H2649" s="468"/>
      <c r="I2649" s="468"/>
    </row>
    <row r="2650" spans="1:9" x14ac:dyDescent="0.2">
      <c r="A2650" s="468"/>
      <c r="B2650" s="468"/>
      <c r="C2650" s="468"/>
      <c r="D2650" s="468"/>
      <c r="E2650" s="468"/>
      <c r="F2650" s="468"/>
      <c r="G2650" s="468"/>
      <c r="H2650" s="468"/>
      <c r="I2650" s="468"/>
    </row>
    <row r="2651" spans="1:9" x14ac:dyDescent="0.2">
      <c r="A2651" s="468"/>
      <c r="B2651" s="468"/>
      <c r="C2651" s="468"/>
      <c r="D2651" s="468"/>
      <c r="E2651" s="468"/>
      <c r="F2651" s="468"/>
      <c r="G2651" s="468"/>
      <c r="H2651" s="468"/>
      <c r="I2651" s="468"/>
    </row>
    <row r="2652" spans="1:9" x14ac:dyDescent="0.2">
      <c r="A2652" s="468"/>
      <c r="B2652" s="468"/>
      <c r="C2652" s="468"/>
      <c r="D2652" s="468"/>
      <c r="E2652" s="468"/>
      <c r="F2652" s="468"/>
      <c r="G2652" s="468"/>
      <c r="H2652" s="468"/>
      <c r="I2652" s="468"/>
    </row>
    <row r="2653" spans="1:9" x14ac:dyDescent="0.2">
      <c r="A2653" s="468"/>
      <c r="B2653" s="468"/>
      <c r="C2653" s="468"/>
      <c r="D2653" s="468"/>
      <c r="E2653" s="468"/>
      <c r="F2653" s="468"/>
      <c r="G2653" s="468"/>
      <c r="H2653" s="468"/>
      <c r="I2653" s="468"/>
    </row>
    <row r="2654" spans="1:9" x14ac:dyDescent="0.2">
      <c r="A2654" s="468"/>
      <c r="B2654" s="468"/>
      <c r="C2654" s="468"/>
      <c r="D2654" s="468"/>
      <c r="E2654" s="468"/>
      <c r="F2654" s="468"/>
      <c r="G2654" s="468"/>
      <c r="H2654" s="468"/>
      <c r="I2654" s="468"/>
    </row>
    <row r="2655" spans="1:9" x14ac:dyDescent="0.2">
      <c r="A2655" s="468"/>
      <c r="B2655" s="468"/>
      <c r="C2655" s="468"/>
      <c r="D2655" s="468"/>
      <c r="E2655" s="468"/>
      <c r="F2655" s="468"/>
      <c r="G2655" s="468"/>
      <c r="H2655" s="468"/>
      <c r="I2655" s="468"/>
    </row>
    <row r="2656" spans="1:9" x14ac:dyDescent="0.2">
      <c r="A2656" s="468"/>
      <c r="B2656" s="468"/>
      <c r="C2656" s="468"/>
      <c r="D2656" s="468"/>
      <c r="E2656" s="468"/>
      <c r="F2656" s="468"/>
      <c r="G2656" s="468"/>
      <c r="H2656" s="468"/>
      <c r="I2656" s="468"/>
    </row>
    <row r="2657" spans="1:9" x14ac:dyDescent="0.2">
      <c r="A2657" s="468"/>
      <c r="B2657" s="468"/>
      <c r="C2657" s="468"/>
      <c r="D2657" s="468"/>
      <c r="E2657" s="468"/>
      <c r="F2657" s="468"/>
      <c r="G2657" s="468"/>
      <c r="H2657" s="468"/>
      <c r="I2657" s="468"/>
    </row>
    <row r="2658" spans="1:9" x14ac:dyDescent="0.2">
      <c r="A2658" s="468"/>
      <c r="B2658" s="468"/>
      <c r="C2658" s="468"/>
      <c r="D2658" s="468"/>
      <c r="E2658" s="468"/>
      <c r="F2658" s="468"/>
      <c r="G2658" s="468"/>
      <c r="H2658" s="468"/>
      <c r="I2658" s="468"/>
    </row>
    <row r="2659" spans="1:9" x14ac:dyDescent="0.2">
      <c r="A2659" s="468"/>
      <c r="B2659" s="468"/>
      <c r="C2659" s="468"/>
      <c r="D2659" s="468"/>
      <c r="E2659" s="468"/>
      <c r="F2659" s="468"/>
      <c r="G2659" s="468"/>
      <c r="H2659" s="468"/>
      <c r="I2659" s="468"/>
    </row>
    <row r="2660" spans="1:9" x14ac:dyDescent="0.2">
      <c r="A2660" s="468"/>
      <c r="B2660" s="468"/>
      <c r="C2660" s="468"/>
      <c r="D2660" s="468"/>
      <c r="E2660" s="468"/>
      <c r="F2660" s="468"/>
      <c r="G2660" s="468"/>
      <c r="H2660" s="468"/>
      <c r="I2660" s="468"/>
    </row>
    <row r="2661" spans="1:9" x14ac:dyDescent="0.2">
      <c r="A2661" s="468"/>
      <c r="B2661" s="468"/>
      <c r="C2661" s="468"/>
      <c r="D2661" s="468"/>
      <c r="E2661" s="468"/>
      <c r="F2661" s="468"/>
      <c r="G2661" s="468"/>
      <c r="H2661" s="468"/>
      <c r="I2661" s="468"/>
    </row>
    <row r="2662" spans="1:9" x14ac:dyDescent="0.2">
      <c r="A2662" s="468"/>
      <c r="B2662" s="468"/>
      <c r="C2662" s="468"/>
      <c r="D2662" s="468"/>
      <c r="E2662" s="468"/>
      <c r="F2662" s="468"/>
      <c r="G2662" s="468"/>
      <c r="H2662" s="468"/>
      <c r="I2662" s="468"/>
    </row>
    <row r="2663" spans="1:9" x14ac:dyDescent="0.2">
      <c r="A2663" s="468"/>
      <c r="B2663" s="468"/>
      <c r="C2663" s="468"/>
      <c r="D2663" s="468"/>
      <c r="E2663" s="468"/>
      <c r="F2663" s="468"/>
      <c r="G2663" s="468"/>
      <c r="H2663" s="468"/>
      <c r="I2663" s="468"/>
    </row>
    <row r="2664" spans="1:9" x14ac:dyDescent="0.2">
      <c r="A2664" s="468"/>
      <c r="B2664" s="468"/>
      <c r="C2664" s="468"/>
      <c r="D2664" s="468"/>
      <c r="E2664" s="468"/>
      <c r="F2664" s="468"/>
      <c r="G2664" s="468"/>
      <c r="H2664" s="468"/>
      <c r="I2664" s="468"/>
    </row>
    <row r="2665" spans="1:9" x14ac:dyDescent="0.2">
      <c r="A2665" s="468"/>
      <c r="B2665" s="468"/>
      <c r="C2665" s="468"/>
      <c r="D2665" s="468"/>
      <c r="E2665" s="468"/>
      <c r="F2665" s="468"/>
      <c r="G2665" s="468"/>
      <c r="H2665" s="468"/>
      <c r="I2665" s="468"/>
    </row>
    <row r="2666" spans="1:9" x14ac:dyDescent="0.2">
      <c r="A2666" s="468"/>
      <c r="B2666" s="468"/>
      <c r="C2666" s="468"/>
      <c r="D2666" s="468"/>
      <c r="E2666" s="468"/>
      <c r="F2666" s="468"/>
      <c r="G2666" s="468"/>
      <c r="H2666" s="468"/>
      <c r="I2666" s="468"/>
    </row>
    <row r="2667" spans="1:9" x14ac:dyDescent="0.2">
      <c r="A2667" s="468"/>
      <c r="B2667" s="468"/>
      <c r="C2667" s="468"/>
      <c r="D2667" s="468"/>
      <c r="E2667" s="468"/>
      <c r="F2667" s="468"/>
      <c r="G2667" s="468"/>
      <c r="H2667" s="468"/>
      <c r="I2667" s="468"/>
    </row>
    <row r="2668" spans="1:9" x14ac:dyDescent="0.2">
      <c r="A2668" s="468"/>
      <c r="B2668" s="468"/>
      <c r="C2668" s="468"/>
      <c r="D2668" s="468"/>
      <c r="E2668" s="468"/>
      <c r="F2668" s="468"/>
      <c r="G2668" s="468"/>
      <c r="H2668" s="468"/>
      <c r="I2668" s="468"/>
    </row>
    <row r="2669" spans="1:9" x14ac:dyDescent="0.2">
      <c r="A2669" s="468"/>
      <c r="B2669" s="468"/>
      <c r="C2669" s="468"/>
      <c r="D2669" s="468"/>
      <c r="E2669" s="468"/>
      <c r="F2669" s="468"/>
      <c r="G2669" s="468"/>
      <c r="H2669" s="468"/>
      <c r="I2669" s="468"/>
    </row>
    <row r="2670" spans="1:9" x14ac:dyDescent="0.2">
      <c r="A2670" s="468"/>
      <c r="B2670" s="468"/>
      <c r="C2670" s="468"/>
      <c r="D2670" s="468"/>
      <c r="E2670" s="468"/>
      <c r="F2670" s="468"/>
      <c r="G2670" s="468"/>
      <c r="H2670" s="468"/>
      <c r="I2670" s="468"/>
    </row>
    <row r="2671" spans="1:9" x14ac:dyDescent="0.2">
      <c r="A2671" s="468"/>
      <c r="B2671" s="468"/>
      <c r="C2671" s="468"/>
      <c r="D2671" s="468"/>
      <c r="E2671" s="468"/>
      <c r="F2671" s="468"/>
      <c r="G2671" s="468"/>
      <c r="H2671" s="468"/>
      <c r="I2671" s="468"/>
    </row>
    <row r="2672" spans="1:9" x14ac:dyDescent="0.2">
      <c r="A2672" s="468"/>
      <c r="B2672" s="468"/>
      <c r="C2672" s="468"/>
      <c r="D2672" s="468"/>
      <c r="E2672" s="468"/>
      <c r="F2672" s="468"/>
      <c r="G2672" s="468"/>
      <c r="H2672" s="468"/>
      <c r="I2672" s="468"/>
    </row>
    <row r="2673" spans="1:9" x14ac:dyDescent="0.2">
      <c r="A2673" s="468"/>
      <c r="B2673" s="468"/>
      <c r="C2673" s="468"/>
      <c r="D2673" s="468"/>
      <c r="E2673" s="468"/>
      <c r="F2673" s="468"/>
      <c r="G2673" s="468"/>
      <c r="H2673" s="468"/>
      <c r="I2673" s="468"/>
    </row>
    <row r="2674" spans="1:9" x14ac:dyDescent="0.2">
      <c r="A2674" s="468"/>
      <c r="B2674" s="468"/>
      <c r="C2674" s="468"/>
      <c r="D2674" s="468"/>
      <c r="E2674" s="468"/>
      <c r="F2674" s="468"/>
      <c r="G2674" s="468"/>
      <c r="H2674" s="468"/>
      <c r="I2674" s="468"/>
    </row>
    <row r="2675" spans="1:9" x14ac:dyDescent="0.2">
      <c r="A2675" s="468"/>
      <c r="B2675" s="468"/>
      <c r="C2675" s="468"/>
      <c r="D2675" s="468"/>
      <c r="E2675" s="468"/>
      <c r="F2675" s="468"/>
      <c r="G2675" s="468"/>
      <c r="H2675" s="468"/>
      <c r="I2675" s="468"/>
    </row>
    <row r="2676" spans="1:9" x14ac:dyDescent="0.2">
      <c r="A2676" s="468"/>
      <c r="B2676" s="468"/>
      <c r="C2676" s="468"/>
      <c r="D2676" s="468"/>
      <c r="E2676" s="468"/>
      <c r="F2676" s="468"/>
      <c r="G2676" s="468"/>
      <c r="H2676" s="468"/>
      <c r="I2676" s="468"/>
    </row>
    <row r="2677" spans="1:9" x14ac:dyDescent="0.2">
      <c r="A2677" s="468"/>
      <c r="B2677" s="468"/>
      <c r="C2677" s="468"/>
      <c r="D2677" s="468"/>
      <c r="E2677" s="468"/>
      <c r="F2677" s="468"/>
      <c r="G2677" s="468"/>
      <c r="H2677" s="468"/>
      <c r="I2677" s="468"/>
    </row>
    <row r="2678" spans="1:9" x14ac:dyDescent="0.2">
      <c r="A2678" s="468"/>
      <c r="B2678" s="468"/>
      <c r="C2678" s="468"/>
      <c r="D2678" s="468"/>
      <c r="E2678" s="468"/>
      <c r="F2678" s="468"/>
      <c r="G2678" s="468"/>
      <c r="H2678" s="468"/>
      <c r="I2678" s="468"/>
    </row>
    <row r="2679" spans="1:9" x14ac:dyDescent="0.2">
      <c r="A2679" s="468"/>
      <c r="B2679" s="468"/>
      <c r="C2679" s="468"/>
      <c r="D2679" s="468"/>
      <c r="E2679" s="468"/>
      <c r="F2679" s="468"/>
      <c r="G2679" s="468"/>
      <c r="H2679" s="468"/>
      <c r="I2679" s="468"/>
    </row>
    <row r="2680" spans="1:9" x14ac:dyDescent="0.2">
      <c r="A2680" s="468"/>
      <c r="B2680" s="468"/>
      <c r="C2680" s="468"/>
      <c r="D2680" s="468"/>
      <c r="E2680" s="468"/>
      <c r="F2680" s="468"/>
      <c r="G2680" s="468"/>
      <c r="H2680" s="468"/>
      <c r="I2680" s="468"/>
    </row>
    <row r="2681" spans="1:9" x14ac:dyDescent="0.2">
      <c r="A2681" s="468"/>
      <c r="B2681" s="468"/>
      <c r="C2681" s="468"/>
      <c r="D2681" s="468"/>
      <c r="E2681" s="468"/>
      <c r="F2681" s="468"/>
      <c r="G2681" s="468"/>
      <c r="H2681" s="468"/>
      <c r="I2681" s="468"/>
    </row>
    <row r="2682" spans="1:9" x14ac:dyDescent="0.2">
      <c r="A2682" s="468"/>
      <c r="B2682" s="468"/>
      <c r="C2682" s="468"/>
      <c r="D2682" s="468"/>
      <c r="E2682" s="468"/>
      <c r="F2682" s="468"/>
      <c r="G2682" s="468"/>
      <c r="H2682" s="468"/>
      <c r="I2682" s="468"/>
    </row>
    <row r="2683" spans="1:9" x14ac:dyDescent="0.2">
      <c r="A2683" s="468"/>
      <c r="B2683" s="468"/>
      <c r="C2683" s="468"/>
      <c r="D2683" s="468"/>
      <c r="E2683" s="468"/>
      <c r="F2683" s="468"/>
      <c r="G2683" s="468"/>
      <c r="H2683" s="468"/>
      <c r="I2683" s="468"/>
    </row>
    <row r="2684" spans="1:9" x14ac:dyDescent="0.2">
      <c r="A2684" s="468"/>
      <c r="B2684" s="468"/>
      <c r="C2684" s="468"/>
      <c r="D2684" s="468"/>
      <c r="E2684" s="468"/>
      <c r="F2684" s="468"/>
      <c r="G2684" s="468"/>
      <c r="H2684" s="468"/>
      <c r="I2684" s="468"/>
    </row>
    <row r="2685" spans="1:9" x14ac:dyDescent="0.2">
      <c r="A2685" s="468"/>
      <c r="B2685" s="468"/>
      <c r="C2685" s="468"/>
      <c r="D2685" s="468"/>
      <c r="E2685" s="468"/>
      <c r="F2685" s="468"/>
      <c r="G2685" s="468"/>
      <c r="H2685" s="468"/>
      <c r="I2685" s="468"/>
    </row>
    <row r="2686" spans="1:9" x14ac:dyDescent="0.2">
      <c r="A2686" s="468"/>
      <c r="B2686" s="468"/>
      <c r="C2686" s="468"/>
      <c r="D2686" s="468"/>
      <c r="E2686" s="468"/>
      <c r="F2686" s="468"/>
      <c r="G2686" s="468"/>
      <c r="H2686" s="468"/>
      <c r="I2686" s="468"/>
    </row>
    <row r="2687" spans="1:9" x14ac:dyDescent="0.2">
      <c r="A2687" s="468"/>
      <c r="B2687" s="468"/>
      <c r="C2687" s="468"/>
      <c r="D2687" s="468"/>
      <c r="E2687" s="468"/>
      <c r="F2687" s="468"/>
      <c r="G2687" s="468"/>
      <c r="H2687" s="468"/>
      <c r="I2687" s="468"/>
    </row>
    <row r="2688" spans="1:9" x14ac:dyDescent="0.2">
      <c r="A2688" s="468"/>
      <c r="B2688" s="468"/>
      <c r="C2688" s="468"/>
      <c r="D2688" s="468"/>
      <c r="E2688" s="468"/>
      <c r="F2688" s="468"/>
      <c r="G2688" s="468"/>
      <c r="H2688" s="468"/>
      <c r="I2688" s="468"/>
    </row>
    <row r="2689" spans="1:9" x14ac:dyDescent="0.2">
      <c r="A2689" s="468"/>
      <c r="B2689" s="468"/>
      <c r="C2689" s="468"/>
      <c r="D2689" s="468"/>
      <c r="E2689" s="468"/>
      <c r="F2689" s="468"/>
      <c r="G2689" s="468"/>
      <c r="H2689" s="468"/>
      <c r="I2689" s="468"/>
    </row>
    <row r="2690" spans="1:9" x14ac:dyDescent="0.2">
      <c r="A2690" s="468"/>
      <c r="B2690" s="468"/>
      <c r="C2690" s="468"/>
      <c r="D2690" s="468"/>
      <c r="E2690" s="468"/>
      <c r="F2690" s="468"/>
      <c r="G2690" s="468"/>
      <c r="H2690" s="468"/>
      <c r="I2690" s="468"/>
    </row>
    <row r="2691" spans="1:9" x14ac:dyDescent="0.2">
      <c r="A2691" s="468"/>
      <c r="B2691" s="468"/>
      <c r="C2691" s="468"/>
      <c r="D2691" s="468"/>
      <c r="E2691" s="468"/>
      <c r="F2691" s="468"/>
      <c r="G2691" s="468"/>
      <c r="H2691" s="468"/>
      <c r="I2691" s="468"/>
    </row>
    <row r="2692" spans="1:9" x14ac:dyDescent="0.2">
      <c r="A2692" s="468"/>
      <c r="B2692" s="468"/>
      <c r="C2692" s="468"/>
      <c r="D2692" s="468"/>
      <c r="E2692" s="468"/>
      <c r="F2692" s="468"/>
      <c r="G2692" s="468"/>
      <c r="H2692" s="468"/>
      <c r="I2692" s="468"/>
    </row>
    <row r="2693" spans="1:9" x14ac:dyDescent="0.2">
      <c r="A2693" s="468"/>
      <c r="B2693" s="468"/>
      <c r="C2693" s="468"/>
      <c r="D2693" s="468"/>
      <c r="E2693" s="468"/>
      <c r="F2693" s="468"/>
      <c r="G2693" s="468"/>
      <c r="H2693" s="468"/>
      <c r="I2693" s="468"/>
    </row>
    <row r="2694" spans="1:9" x14ac:dyDescent="0.2">
      <c r="A2694" s="468"/>
      <c r="B2694" s="468"/>
      <c r="C2694" s="468"/>
      <c r="D2694" s="468"/>
      <c r="E2694" s="468"/>
      <c r="F2694" s="468"/>
      <c r="G2694" s="468"/>
      <c r="H2694" s="468"/>
      <c r="I2694" s="468"/>
    </row>
    <row r="2695" spans="1:9" x14ac:dyDescent="0.2">
      <c r="A2695" s="468"/>
      <c r="B2695" s="468"/>
      <c r="C2695" s="468"/>
      <c r="D2695" s="468"/>
      <c r="E2695" s="468"/>
      <c r="F2695" s="468"/>
      <c r="G2695" s="468"/>
      <c r="H2695" s="468"/>
      <c r="I2695" s="468"/>
    </row>
    <row r="2696" spans="1:9" x14ac:dyDescent="0.2">
      <c r="A2696" s="468"/>
      <c r="B2696" s="468"/>
      <c r="C2696" s="468"/>
      <c r="D2696" s="468"/>
      <c r="E2696" s="468"/>
      <c r="F2696" s="468"/>
      <c r="G2696" s="468"/>
      <c r="H2696" s="468"/>
      <c r="I2696" s="468"/>
    </row>
    <row r="2697" spans="1:9" x14ac:dyDescent="0.2">
      <c r="A2697" s="468"/>
      <c r="B2697" s="468"/>
      <c r="C2697" s="468"/>
      <c r="D2697" s="468"/>
      <c r="E2697" s="468"/>
      <c r="F2697" s="468"/>
      <c r="G2697" s="468"/>
      <c r="H2697" s="468"/>
      <c r="I2697" s="468"/>
    </row>
    <row r="2698" spans="1:9" x14ac:dyDescent="0.2">
      <c r="A2698" s="468"/>
      <c r="B2698" s="468"/>
      <c r="C2698" s="468"/>
      <c r="D2698" s="468"/>
      <c r="E2698" s="468"/>
      <c r="F2698" s="468"/>
      <c r="G2698" s="468"/>
      <c r="H2698" s="468"/>
      <c r="I2698" s="468"/>
    </row>
    <row r="2699" spans="1:9" x14ac:dyDescent="0.2">
      <c r="A2699" s="468"/>
      <c r="B2699" s="468"/>
      <c r="C2699" s="468"/>
      <c r="D2699" s="468"/>
      <c r="E2699" s="468"/>
      <c r="F2699" s="468"/>
      <c r="G2699" s="468"/>
      <c r="H2699" s="468"/>
      <c r="I2699" s="468"/>
    </row>
    <row r="2700" spans="1:9" x14ac:dyDescent="0.2">
      <c r="A2700" s="468"/>
      <c r="B2700" s="468"/>
      <c r="C2700" s="468"/>
      <c r="D2700" s="468"/>
      <c r="E2700" s="468"/>
      <c r="F2700" s="468"/>
      <c r="G2700" s="468"/>
      <c r="H2700" s="468"/>
      <c r="I2700" s="468"/>
    </row>
    <row r="2701" spans="1:9" x14ac:dyDescent="0.2">
      <c r="A2701" s="468"/>
      <c r="B2701" s="468"/>
      <c r="C2701" s="468"/>
      <c r="D2701" s="468"/>
      <c r="E2701" s="468"/>
      <c r="F2701" s="468"/>
      <c r="G2701" s="468"/>
      <c r="H2701" s="468"/>
      <c r="I2701" s="468"/>
    </row>
    <row r="2702" spans="1:9" x14ac:dyDescent="0.2">
      <c r="A2702" s="468"/>
      <c r="B2702" s="468"/>
      <c r="C2702" s="468"/>
      <c r="D2702" s="468"/>
      <c r="E2702" s="468"/>
      <c r="F2702" s="468"/>
      <c r="G2702" s="468"/>
      <c r="H2702" s="468"/>
      <c r="I2702" s="468"/>
    </row>
    <row r="2703" spans="1:9" x14ac:dyDescent="0.2">
      <c r="A2703" s="468"/>
      <c r="B2703" s="468"/>
      <c r="C2703" s="468"/>
      <c r="D2703" s="468"/>
      <c r="E2703" s="468"/>
      <c r="F2703" s="468"/>
      <c r="G2703" s="468"/>
      <c r="H2703" s="468"/>
      <c r="I2703" s="468"/>
    </row>
    <row r="2704" spans="1:9" x14ac:dyDescent="0.2">
      <c r="A2704" s="468"/>
      <c r="B2704" s="468"/>
      <c r="C2704" s="468"/>
      <c r="D2704" s="468"/>
      <c r="E2704" s="468"/>
      <c r="F2704" s="468"/>
      <c r="G2704" s="468"/>
      <c r="H2704" s="468"/>
      <c r="I2704" s="468"/>
    </row>
    <row r="2705" spans="1:9" x14ac:dyDescent="0.2">
      <c r="A2705" s="468"/>
      <c r="B2705" s="468"/>
      <c r="C2705" s="468"/>
      <c r="D2705" s="468"/>
      <c r="E2705" s="468"/>
      <c r="F2705" s="468"/>
      <c r="G2705" s="468"/>
      <c r="H2705" s="468"/>
      <c r="I2705" s="468"/>
    </row>
    <row r="2706" spans="1:9" x14ac:dyDescent="0.2">
      <c r="A2706" s="468"/>
      <c r="B2706" s="468"/>
      <c r="C2706" s="468"/>
      <c r="D2706" s="468"/>
      <c r="E2706" s="468"/>
      <c r="F2706" s="468"/>
      <c r="G2706" s="468"/>
      <c r="H2706" s="468"/>
      <c r="I2706" s="468"/>
    </row>
    <row r="2707" spans="1:9" x14ac:dyDescent="0.2">
      <c r="A2707" s="468"/>
      <c r="B2707" s="468"/>
      <c r="C2707" s="468"/>
      <c r="D2707" s="468"/>
      <c r="E2707" s="468"/>
      <c r="F2707" s="468"/>
      <c r="G2707" s="468"/>
      <c r="H2707" s="468"/>
      <c r="I2707" s="468"/>
    </row>
    <row r="2708" spans="1:9" x14ac:dyDescent="0.2">
      <c r="A2708" s="468"/>
      <c r="B2708" s="468"/>
      <c r="C2708" s="468"/>
      <c r="D2708" s="468"/>
      <c r="E2708" s="468"/>
      <c r="F2708" s="468"/>
      <c r="G2708" s="468"/>
      <c r="H2708" s="468"/>
      <c r="I2708" s="468"/>
    </row>
    <row r="2709" spans="1:9" x14ac:dyDescent="0.2">
      <c r="A2709" s="468"/>
      <c r="B2709" s="468"/>
      <c r="C2709" s="468"/>
      <c r="D2709" s="468"/>
      <c r="E2709" s="468"/>
      <c r="F2709" s="468"/>
      <c r="G2709" s="468"/>
      <c r="H2709" s="468"/>
      <c r="I2709" s="468"/>
    </row>
    <row r="2710" spans="1:9" x14ac:dyDescent="0.2">
      <c r="A2710" s="468"/>
      <c r="B2710" s="468"/>
      <c r="C2710" s="468"/>
      <c r="D2710" s="468"/>
      <c r="E2710" s="468"/>
      <c r="F2710" s="468"/>
      <c r="G2710" s="468"/>
      <c r="H2710" s="468"/>
      <c r="I2710" s="468"/>
    </row>
    <row r="2711" spans="1:9" x14ac:dyDescent="0.2">
      <c r="A2711" s="468"/>
      <c r="B2711" s="468"/>
      <c r="C2711" s="468"/>
      <c r="D2711" s="468"/>
      <c r="E2711" s="468"/>
      <c r="F2711" s="468"/>
      <c r="G2711" s="468"/>
      <c r="H2711" s="468"/>
      <c r="I2711" s="468"/>
    </row>
    <row r="2712" spans="1:9" x14ac:dyDescent="0.2">
      <c r="A2712" s="468"/>
      <c r="B2712" s="468"/>
      <c r="C2712" s="468"/>
      <c r="D2712" s="468"/>
      <c r="E2712" s="468"/>
      <c r="F2712" s="468"/>
      <c r="G2712" s="468"/>
      <c r="H2712" s="468"/>
      <c r="I2712" s="468"/>
    </row>
    <row r="2713" spans="1:9" x14ac:dyDescent="0.2">
      <c r="A2713" s="468"/>
      <c r="B2713" s="468"/>
      <c r="C2713" s="468"/>
      <c r="D2713" s="468"/>
      <c r="E2713" s="468"/>
      <c r="F2713" s="468"/>
      <c r="G2713" s="468"/>
      <c r="H2713" s="468"/>
      <c r="I2713" s="468"/>
    </row>
    <row r="2714" spans="1:9" x14ac:dyDescent="0.2">
      <c r="A2714" s="468"/>
      <c r="B2714" s="468"/>
      <c r="C2714" s="468"/>
      <c r="D2714" s="468"/>
      <c r="E2714" s="468"/>
      <c r="F2714" s="468"/>
      <c r="G2714" s="468"/>
      <c r="H2714" s="468"/>
      <c r="I2714" s="468"/>
    </row>
    <row r="2715" spans="1:9" x14ac:dyDescent="0.2">
      <c r="A2715" s="468"/>
      <c r="B2715" s="468"/>
      <c r="C2715" s="468"/>
      <c r="D2715" s="468"/>
      <c r="E2715" s="468"/>
      <c r="F2715" s="468"/>
      <c r="G2715" s="468"/>
      <c r="H2715" s="468"/>
      <c r="I2715" s="468"/>
    </row>
    <row r="2716" spans="1:9" x14ac:dyDescent="0.2">
      <c r="A2716" s="468"/>
      <c r="B2716" s="468"/>
      <c r="C2716" s="468"/>
      <c r="D2716" s="468"/>
      <c r="E2716" s="468"/>
      <c r="F2716" s="468"/>
      <c r="G2716" s="468"/>
      <c r="H2716" s="468"/>
      <c r="I2716" s="468"/>
    </row>
    <row r="2717" spans="1:9" x14ac:dyDescent="0.2">
      <c r="A2717" s="468"/>
      <c r="B2717" s="468"/>
      <c r="C2717" s="468"/>
      <c r="D2717" s="468"/>
      <c r="E2717" s="468"/>
      <c r="F2717" s="468"/>
      <c r="G2717" s="468"/>
      <c r="H2717" s="468"/>
      <c r="I2717" s="468"/>
    </row>
    <row r="2718" spans="1:9" x14ac:dyDescent="0.2">
      <c r="A2718" s="468"/>
      <c r="B2718" s="468"/>
      <c r="C2718" s="468"/>
      <c r="D2718" s="468"/>
      <c r="E2718" s="468"/>
      <c r="F2718" s="468"/>
      <c r="G2718" s="468"/>
      <c r="H2718" s="468"/>
      <c r="I2718" s="468"/>
    </row>
    <row r="2719" spans="1:9" x14ac:dyDescent="0.2">
      <c r="A2719" s="468"/>
      <c r="B2719" s="468"/>
      <c r="C2719" s="468"/>
      <c r="D2719" s="468"/>
      <c r="E2719" s="468"/>
      <c r="F2719" s="468"/>
      <c r="G2719" s="468"/>
      <c r="H2719" s="468"/>
      <c r="I2719" s="468"/>
    </row>
    <row r="2720" spans="1:9" x14ac:dyDescent="0.2">
      <c r="A2720" s="468"/>
      <c r="B2720" s="468"/>
      <c r="C2720" s="468"/>
      <c r="D2720" s="468"/>
      <c r="E2720" s="468"/>
      <c r="F2720" s="468"/>
      <c r="G2720" s="468"/>
      <c r="H2720" s="468"/>
      <c r="I2720" s="468"/>
    </row>
    <row r="2721" spans="1:9" x14ac:dyDescent="0.2">
      <c r="A2721" s="468"/>
      <c r="B2721" s="468"/>
      <c r="C2721" s="468"/>
      <c r="D2721" s="468"/>
      <c r="E2721" s="468"/>
      <c r="F2721" s="468"/>
      <c r="G2721" s="468"/>
      <c r="H2721" s="468"/>
      <c r="I2721" s="468"/>
    </row>
    <row r="2722" spans="1:9" x14ac:dyDescent="0.2">
      <c r="A2722" s="468"/>
      <c r="B2722" s="468"/>
      <c r="C2722" s="468"/>
      <c r="D2722" s="468"/>
      <c r="E2722" s="468"/>
      <c r="F2722" s="468"/>
      <c r="G2722" s="468"/>
      <c r="H2722" s="468"/>
      <c r="I2722" s="468"/>
    </row>
    <row r="2723" spans="1:9" x14ac:dyDescent="0.2">
      <c r="A2723" s="468"/>
      <c r="B2723" s="468"/>
      <c r="C2723" s="468"/>
      <c r="D2723" s="468"/>
      <c r="E2723" s="468"/>
      <c r="F2723" s="468"/>
      <c r="G2723" s="468"/>
      <c r="H2723" s="468"/>
      <c r="I2723" s="468"/>
    </row>
    <row r="2724" spans="1:9" x14ac:dyDescent="0.2">
      <c r="A2724" s="468"/>
      <c r="B2724" s="468"/>
      <c r="C2724" s="468"/>
      <c r="D2724" s="468"/>
      <c r="E2724" s="468"/>
      <c r="F2724" s="468"/>
      <c r="G2724" s="468"/>
      <c r="H2724" s="468"/>
      <c r="I2724" s="468"/>
    </row>
    <row r="2725" spans="1:9" x14ac:dyDescent="0.2">
      <c r="A2725" s="468"/>
      <c r="B2725" s="468"/>
      <c r="C2725" s="468"/>
      <c r="D2725" s="468"/>
      <c r="E2725" s="468"/>
      <c r="F2725" s="468"/>
      <c r="G2725" s="468"/>
      <c r="H2725" s="468"/>
      <c r="I2725" s="468"/>
    </row>
    <row r="2726" spans="1:9" x14ac:dyDescent="0.2">
      <c r="A2726" s="468"/>
      <c r="B2726" s="468"/>
      <c r="C2726" s="468"/>
      <c r="D2726" s="468"/>
      <c r="E2726" s="468"/>
      <c r="F2726" s="468"/>
      <c r="G2726" s="468"/>
      <c r="H2726" s="468"/>
      <c r="I2726" s="468"/>
    </row>
    <row r="2727" spans="1:9" x14ac:dyDescent="0.2">
      <c r="A2727" s="468"/>
      <c r="B2727" s="468"/>
      <c r="C2727" s="468"/>
      <c r="D2727" s="468"/>
      <c r="E2727" s="468"/>
      <c r="F2727" s="468"/>
      <c r="G2727" s="468"/>
      <c r="H2727" s="468"/>
      <c r="I2727" s="468"/>
    </row>
    <row r="2728" spans="1:9" x14ac:dyDescent="0.2">
      <c r="A2728" s="468"/>
      <c r="B2728" s="468"/>
      <c r="C2728" s="468"/>
      <c r="D2728" s="468"/>
      <c r="E2728" s="468"/>
      <c r="F2728" s="468"/>
      <c r="G2728" s="468"/>
      <c r="H2728" s="468"/>
      <c r="I2728" s="468"/>
    </row>
    <row r="2729" spans="1:9" x14ac:dyDescent="0.2">
      <c r="A2729" s="468"/>
      <c r="B2729" s="468"/>
      <c r="C2729" s="468"/>
      <c r="D2729" s="468"/>
      <c r="E2729" s="468"/>
      <c r="F2729" s="468"/>
      <c r="G2729" s="468"/>
      <c r="H2729" s="468"/>
      <c r="I2729" s="468"/>
    </row>
    <row r="2730" spans="1:9" x14ac:dyDescent="0.2">
      <c r="A2730" s="468"/>
      <c r="B2730" s="468"/>
      <c r="C2730" s="468"/>
      <c r="D2730" s="468"/>
      <c r="E2730" s="468"/>
      <c r="F2730" s="468"/>
      <c r="G2730" s="468"/>
      <c r="H2730" s="468"/>
      <c r="I2730" s="468"/>
    </row>
    <row r="2731" spans="1:9" x14ac:dyDescent="0.2">
      <c r="A2731" s="468"/>
      <c r="B2731" s="468"/>
      <c r="C2731" s="468"/>
      <c r="D2731" s="468"/>
      <c r="E2731" s="468"/>
      <c r="F2731" s="468"/>
      <c r="G2731" s="468"/>
      <c r="H2731" s="468"/>
      <c r="I2731" s="468"/>
    </row>
    <row r="2732" spans="1:9" x14ac:dyDescent="0.2">
      <c r="A2732" s="468"/>
      <c r="B2732" s="468"/>
      <c r="C2732" s="468"/>
      <c r="D2732" s="468"/>
      <c r="E2732" s="468"/>
      <c r="F2732" s="468"/>
      <c r="G2732" s="468"/>
      <c r="H2732" s="468"/>
      <c r="I2732" s="468"/>
    </row>
    <row r="2733" spans="1:9" x14ac:dyDescent="0.2">
      <c r="A2733" s="468"/>
      <c r="B2733" s="468"/>
      <c r="C2733" s="468"/>
      <c r="D2733" s="468"/>
      <c r="E2733" s="468"/>
      <c r="F2733" s="468"/>
      <c r="G2733" s="468"/>
      <c r="H2733" s="468"/>
      <c r="I2733" s="468"/>
    </row>
    <row r="2734" spans="1:9" x14ac:dyDescent="0.2">
      <c r="A2734" s="468"/>
      <c r="B2734" s="468"/>
      <c r="C2734" s="468"/>
      <c r="D2734" s="468"/>
      <c r="E2734" s="468"/>
      <c r="F2734" s="468"/>
      <c r="G2734" s="468"/>
      <c r="H2734" s="468"/>
      <c r="I2734" s="468"/>
    </row>
    <row r="2735" spans="1:9" x14ac:dyDescent="0.2">
      <c r="A2735" s="468"/>
      <c r="B2735" s="468"/>
      <c r="C2735" s="468"/>
      <c r="D2735" s="468"/>
      <c r="E2735" s="468"/>
      <c r="F2735" s="468"/>
      <c r="G2735" s="468"/>
      <c r="H2735" s="468"/>
      <c r="I2735" s="468"/>
    </row>
    <row r="2736" spans="1:9" x14ac:dyDescent="0.2">
      <c r="A2736" s="468"/>
      <c r="B2736" s="468"/>
      <c r="C2736" s="468"/>
      <c r="D2736" s="468"/>
      <c r="E2736" s="468"/>
      <c r="F2736" s="468"/>
      <c r="G2736" s="468"/>
      <c r="H2736" s="468"/>
      <c r="I2736" s="468"/>
    </row>
    <row r="2737" spans="1:9" x14ac:dyDescent="0.2">
      <c r="A2737" s="468"/>
      <c r="B2737" s="468"/>
      <c r="C2737" s="468"/>
      <c r="D2737" s="468"/>
      <c r="E2737" s="468"/>
      <c r="F2737" s="468"/>
      <c r="G2737" s="468"/>
      <c r="H2737" s="468"/>
      <c r="I2737" s="468"/>
    </row>
    <row r="2738" spans="1:9" x14ac:dyDescent="0.2">
      <c r="A2738" s="468"/>
      <c r="B2738" s="468"/>
      <c r="C2738" s="468"/>
      <c r="D2738" s="468"/>
      <c r="E2738" s="468"/>
      <c r="F2738" s="468"/>
      <c r="G2738" s="468"/>
      <c r="H2738" s="468"/>
      <c r="I2738" s="468"/>
    </row>
    <row r="2739" spans="1:9" x14ac:dyDescent="0.2">
      <c r="A2739" s="468"/>
      <c r="B2739" s="468"/>
      <c r="C2739" s="468"/>
      <c r="D2739" s="468"/>
      <c r="E2739" s="468"/>
      <c r="F2739" s="468"/>
      <c r="G2739" s="468"/>
      <c r="H2739" s="468"/>
      <c r="I2739" s="468"/>
    </row>
    <row r="2740" spans="1:9" x14ac:dyDescent="0.2">
      <c r="A2740" s="468"/>
      <c r="B2740" s="468"/>
      <c r="C2740" s="468"/>
      <c r="D2740" s="468"/>
      <c r="E2740" s="468"/>
      <c r="F2740" s="468"/>
      <c r="G2740" s="468"/>
      <c r="H2740" s="468"/>
      <c r="I2740" s="468"/>
    </row>
    <row r="2741" spans="1:9" x14ac:dyDescent="0.2">
      <c r="A2741" s="468"/>
      <c r="B2741" s="468"/>
      <c r="C2741" s="468"/>
      <c r="D2741" s="468"/>
      <c r="E2741" s="468"/>
      <c r="F2741" s="468"/>
      <c r="G2741" s="468"/>
      <c r="H2741" s="468"/>
      <c r="I2741" s="468"/>
    </row>
    <row r="2742" spans="1:9" x14ac:dyDescent="0.2">
      <c r="A2742" s="468"/>
      <c r="B2742" s="468"/>
      <c r="C2742" s="468"/>
      <c r="D2742" s="468"/>
      <c r="E2742" s="468"/>
      <c r="F2742" s="468"/>
      <c r="G2742" s="468"/>
      <c r="H2742" s="468"/>
      <c r="I2742" s="468"/>
    </row>
    <row r="2743" spans="1:9" x14ac:dyDescent="0.2">
      <c r="A2743" s="468"/>
      <c r="B2743" s="468"/>
      <c r="C2743" s="468"/>
      <c r="D2743" s="468"/>
      <c r="E2743" s="468"/>
      <c r="F2743" s="468"/>
      <c r="G2743" s="468"/>
      <c r="H2743" s="468"/>
      <c r="I2743" s="468"/>
    </row>
    <row r="2744" spans="1:9" x14ac:dyDescent="0.2">
      <c r="A2744" s="468"/>
      <c r="B2744" s="468"/>
      <c r="C2744" s="468"/>
      <c r="D2744" s="468"/>
      <c r="E2744" s="468"/>
      <c r="F2744" s="468"/>
      <c r="G2744" s="468"/>
      <c r="H2744" s="468"/>
      <c r="I2744" s="468"/>
    </row>
    <row r="2745" spans="1:9" x14ac:dyDescent="0.2">
      <c r="A2745" s="468"/>
      <c r="B2745" s="468"/>
      <c r="C2745" s="468"/>
      <c r="D2745" s="468"/>
      <c r="E2745" s="468"/>
      <c r="F2745" s="468"/>
      <c r="G2745" s="468"/>
      <c r="H2745" s="468"/>
      <c r="I2745" s="468"/>
    </row>
    <row r="2746" spans="1:9" x14ac:dyDescent="0.2">
      <c r="A2746" s="468"/>
      <c r="B2746" s="468"/>
      <c r="C2746" s="468"/>
      <c r="D2746" s="468"/>
      <c r="E2746" s="468"/>
      <c r="F2746" s="468"/>
      <c r="G2746" s="468"/>
      <c r="H2746" s="468"/>
      <c r="I2746" s="468"/>
    </row>
    <row r="2747" spans="1:9" x14ac:dyDescent="0.2">
      <c r="A2747" s="468"/>
      <c r="B2747" s="468"/>
      <c r="C2747" s="468"/>
      <c r="D2747" s="468"/>
      <c r="E2747" s="468"/>
      <c r="F2747" s="468"/>
      <c r="G2747" s="468"/>
      <c r="H2747" s="468"/>
      <c r="I2747" s="468"/>
    </row>
    <row r="2748" spans="1:9" x14ac:dyDescent="0.2">
      <c r="A2748" s="468"/>
      <c r="B2748" s="468"/>
      <c r="C2748" s="468"/>
      <c r="D2748" s="468"/>
      <c r="E2748" s="468"/>
      <c r="F2748" s="468"/>
      <c r="G2748" s="468"/>
      <c r="H2748" s="468"/>
      <c r="I2748" s="468"/>
    </row>
    <row r="2749" spans="1:9" x14ac:dyDescent="0.2">
      <c r="A2749" s="468"/>
      <c r="B2749" s="468"/>
      <c r="C2749" s="468"/>
      <c r="D2749" s="468"/>
      <c r="E2749" s="468"/>
      <c r="F2749" s="468"/>
      <c r="G2749" s="468"/>
      <c r="H2749" s="468"/>
      <c r="I2749" s="468"/>
    </row>
    <row r="2750" spans="1:9" x14ac:dyDescent="0.2">
      <c r="A2750" s="468"/>
      <c r="B2750" s="468"/>
      <c r="C2750" s="468"/>
      <c r="D2750" s="468"/>
      <c r="E2750" s="468"/>
      <c r="F2750" s="468"/>
      <c r="G2750" s="468"/>
      <c r="H2750" s="468"/>
      <c r="I2750" s="468"/>
    </row>
    <row r="2751" spans="1:9" x14ac:dyDescent="0.2">
      <c r="A2751" s="468"/>
      <c r="B2751" s="468"/>
      <c r="C2751" s="468"/>
      <c r="D2751" s="468"/>
      <c r="E2751" s="468"/>
      <c r="F2751" s="468"/>
      <c r="G2751" s="468"/>
      <c r="H2751" s="468"/>
      <c r="I2751" s="468"/>
    </row>
    <row r="2752" spans="1:9" x14ac:dyDescent="0.2">
      <c r="A2752" s="468"/>
      <c r="B2752" s="468"/>
      <c r="C2752" s="468"/>
      <c r="D2752" s="468"/>
      <c r="E2752" s="468"/>
      <c r="F2752" s="468"/>
      <c r="G2752" s="468"/>
      <c r="H2752" s="468"/>
      <c r="I2752" s="468"/>
    </row>
    <row r="2753" spans="1:9" x14ac:dyDescent="0.2">
      <c r="A2753" s="468"/>
      <c r="B2753" s="468"/>
      <c r="C2753" s="468"/>
      <c r="D2753" s="468"/>
      <c r="E2753" s="468"/>
      <c r="F2753" s="468"/>
      <c r="G2753" s="468"/>
      <c r="H2753" s="468"/>
      <c r="I2753" s="468"/>
    </row>
    <row r="2754" spans="1:9" x14ac:dyDescent="0.2">
      <c r="A2754" s="468"/>
      <c r="B2754" s="468"/>
      <c r="C2754" s="468"/>
      <c r="D2754" s="468"/>
      <c r="E2754" s="468"/>
      <c r="F2754" s="468"/>
      <c r="G2754" s="468"/>
      <c r="H2754" s="468"/>
      <c r="I2754" s="468"/>
    </row>
    <row r="2755" spans="1:9" x14ac:dyDescent="0.2">
      <c r="A2755" s="468"/>
      <c r="B2755" s="468"/>
      <c r="C2755" s="468"/>
      <c r="D2755" s="468"/>
      <c r="E2755" s="468"/>
      <c r="F2755" s="468"/>
      <c r="G2755" s="468"/>
      <c r="H2755" s="468"/>
      <c r="I2755" s="468"/>
    </row>
    <row r="2756" spans="1:9" x14ac:dyDescent="0.2">
      <c r="A2756" s="468"/>
      <c r="B2756" s="468"/>
      <c r="C2756" s="468"/>
      <c r="D2756" s="468"/>
      <c r="E2756" s="468"/>
      <c r="F2756" s="468"/>
      <c r="G2756" s="468"/>
      <c r="H2756" s="468"/>
      <c r="I2756" s="468"/>
    </row>
    <row r="2757" spans="1:9" x14ac:dyDescent="0.2">
      <c r="A2757" s="468"/>
      <c r="B2757" s="468"/>
      <c r="C2757" s="468"/>
      <c r="D2757" s="468"/>
      <c r="E2757" s="468"/>
      <c r="F2757" s="468"/>
      <c r="G2757" s="468"/>
      <c r="H2757" s="468"/>
      <c r="I2757" s="468"/>
    </row>
    <row r="2758" spans="1:9" x14ac:dyDescent="0.2">
      <c r="A2758" s="468"/>
      <c r="B2758" s="468"/>
      <c r="C2758" s="468"/>
      <c r="D2758" s="468"/>
      <c r="E2758" s="468"/>
      <c r="F2758" s="468"/>
      <c r="G2758" s="468"/>
      <c r="H2758" s="468"/>
      <c r="I2758" s="468"/>
    </row>
    <row r="2759" spans="1:9" x14ac:dyDescent="0.2">
      <c r="A2759" s="468"/>
      <c r="B2759" s="468"/>
      <c r="C2759" s="468"/>
      <c r="D2759" s="468"/>
      <c r="E2759" s="468"/>
      <c r="F2759" s="468"/>
      <c r="G2759" s="468"/>
      <c r="H2759" s="468"/>
      <c r="I2759" s="468"/>
    </row>
    <row r="2760" spans="1:9" x14ac:dyDescent="0.2">
      <c r="A2760" s="468"/>
      <c r="B2760" s="468"/>
      <c r="C2760" s="468"/>
      <c r="D2760" s="468"/>
      <c r="E2760" s="468"/>
      <c r="F2760" s="468"/>
      <c r="G2760" s="468"/>
      <c r="H2760" s="468"/>
      <c r="I2760" s="468"/>
    </row>
    <row r="2761" spans="1:9" x14ac:dyDescent="0.2">
      <c r="A2761" s="468"/>
      <c r="B2761" s="468"/>
      <c r="C2761" s="468"/>
      <c r="D2761" s="468"/>
      <c r="E2761" s="468"/>
      <c r="F2761" s="468"/>
      <c r="G2761" s="468"/>
      <c r="H2761" s="468"/>
      <c r="I2761" s="468"/>
    </row>
    <row r="2762" spans="1:9" x14ac:dyDescent="0.2">
      <c r="A2762" s="468"/>
      <c r="B2762" s="468"/>
      <c r="C2762" s="468"/>
      <c r="D2762" s="468"/>
      <c r="E2762" s="468"/>
      <c r="F2762" s="468"/>
      <c r="G2762" s="468"/>
      <c r="H2762" s="468"/>
      <c r="I2762" s="468"/>
    </row>
    <row r="2763" spans="1:9" x14ac:dyDescent="0.2">
      <c r="A2763" s="468"/>
      <c r="B2763" s="468"/>
      <c r="C2763" s="468"/>
      <c r="D2763" s="468"/>
      <c r="E2763" s="468"/>
      <c r="F2763" s="468"/>
      <c r="G2763" s="468"/>
      <c r="H2763" s="468"/>
      <c r="I2763" s="468"/>
    </row>
    <row r="2764" spans="1:9" x14ac:dyDescent="0.2">
      <c r="A2764" s="468"/>
      <c r="B2764" s="468"/>
      <c r="C2764" s="468"/>
      <c r="D2764" s="468"/>
      <c r="E2764" s="468"/>
      <c r="F2764" s="468"/>
      <c r="G2764" s="468"/>
      <c r="H2764" s="468"/>
      <c r="I2764" s="468"/>
    </row>
    <row r="2765" spans="1:9" x14ac:dyDescent="0.2">
      <c r="A2765" s="468"/>
      <c r="B2765" s="468"/>
      <c r="C2765" s="468"/>
      <c r="D2765" s="468"/>
      <c r="E2765" s="468"/>
      <c r="F2765" s="468"/>
      <c r="G2765" s="468"/>
      <c r="H2765" s="468"/>
      <c r="I2765" s="468"/>
    </row>
    <row r="2766" spans="1:9" x14ac:dyDescent="0.2">
      <c r="A2766" s="468"/>
      <c r="B2766" s="468"/>
      <c r="C2766" s="468"/>
      <c r="D2766" s="468"/>
      <c r="E2766" s="468"/>
      <c r="F2766" s="468"/>
      <c r="G2766" s="468"/>
      <c r="H2766" s="468"/>
      <c r="I2766" s="468"/>
    </row>
    <row r="2767" spans="1:9" x14ac:dyDescent="0.2">
      <c r="A2767" s="468"/>
      <c r="B2767" s="468"/>
      <c r="C2767" s="468"/>
      <c r="D2767" s="468"/>
      <c r="E2767" s="468"/>
      <c r="F2767" s="468"/>
      <c r="G2767" s="468"/>
      <c r="H2767" s="468"/>
      <c r="I2767" s="468"/>
    </row>
    <row r="2768" spans="1:9" x14ac:dyDescent="0.2">
      <c r="A2768" s="468"/>
      <c r="B2768" s="468"/>
      <c r="C2768" s="468"/>
      <c r="D2768" s="468"/>
      <c r="E2768" s="468"/>
      <c r="F2768" s="468"/>
      <c r="G2768" s="468"/>
      <c r="H2768" s="468"/>
      <c r="I2768" s="468"/>
    </row>
    <row r="2769" spans="1:9" x14ac:dyDescent="0.2">
      <c r="A2769" s="468"/>
      <c r="B2769" s="468"/>
      <c r="C2769" s="468"/>
      <c r="D2769" s="468"/>
      <c r="E2769" s="468"/>
      <c r="F2769" s="468"/>
      <c r="G2769" s="468"/>
      <c r="H2769" s="468"/>
      <c r="I2769" s="468"/>
    </row>
    <row r="2770" spans="1:9" x14ac:dyDescent="0.2">
      <c r="A2770" s="468"/>
      <c r="B2770" s="468"/>
      <c r="C2770" s="468"/>
      <c r="D2770" s="468"/>
      <c r="E2770" s="468"/>
      <c r="F2770" s="468"/>
      <c r="G2770" s="468"/>
      <c r="H2770" s="468"/>
      <c r="I2770" s="468"/>
    </row>
    <row r="2771" spans="1:9" x14ac:dyDescent="0.2">
      <c r="A2771" s="468"/>
      <c r="B2771" s="468"/>
      <c r="C2771" s="468"/>
      <c r="D2771" s="468"/>
      <c r="E2771" s="468"/>
      <c r="F2771" s="468"/>
      <c r="G2771" s="468"/>
      <c r="H2771" s="468"/>
      <c r="I2771" s="468"/>
    </row>
    <row r="2772" spans="1:9" x14ac:dyDescent="0.2">
      <c r="A2772" s="468"/>
      <c r="B2772" s="468"/>
      <c r="C2772" s="468"/>
      <c r="D2772" s="468"/>
      <c r="E2772" s="468"/>
      <c r="F2772" s="468"/>
      <c r="G2772" s="468"/>
      <c r="H2772" s="468"/>
      <c r="I2772" s="468"/>
    </row>
    <row r="2773" spans="1:9" x14ac:dyDescent="0.2">
      <c r="A2773" s="468"/>
      <c r="B2773" s="468"/>
      <c r="C2773" s="468"/>
      <c r="D2773" s="468"/>
      <c r="E2773" s="468"/>
      <c r="F2773" s="468"/>
      <c r="G2773" s="468"/>
      <c r="H2773" s="468"/>
      <c r="I2773" s="468"/>
    </row>
    <row r="2774" spans="1:9" x14ac:dyDescent="0.2">
      <c r="A2774" s="468"/>
      <c r="B2774" s="468"/>
      <c r="C2774" s="468"/>
      <c r="D2774" s="468"/>
      <c r="E2774" s="468"/>
      <c r="F2774" s="468"/>
      <c r="G2774" s="468"/>
      <c r="H2774" s="468"/>
      <c r="I2774" s="468"/>
    </row>
    <row r="2775" spans="1:9" x14ac:dyDescent="0.2">
      <c r="A2775" s="468"/>
      <c r="B2775" s="468"/>
      <c r="C2775" s="468"/>
      <c r="D2775" s="468"/>
      <c r="E2775" s="468"/>
      <c r="F2775" s="468"/>
      <c r="G2775" s="468"/>
      <c r="H2775" s="468"/>
      <c r="I2775" s="468"/>
    </row>
    <row r="2776" spans="1:9" x14ac:dyDescent="0.2">
      <c r="A2776" s="468"/>
      <c r="B2776" s="468"/>
      <c r="C2776" s="468"/>
      <c r="D2776" s="468"/>
      <c r="E2776" s="468"/>
      <c r="F2776" s="468"/>
      <c r="G2776" s="468"/>
      <c r="H2776" s="468"/>
      <c r="I2776" s="468"/>
    </row>
    <row r="2777" spans="1:9" x14ac:dyDescent="0.2">
      <c r="A2777" s="468"/>
      <c r="B2777" s="468"/>
      <c r="C2777" s="468"/>
      <c r="D2777" s="468"/>
      <c r="E2777" s="468"/>
      <c r="F2777" s="468"/>
      <c r="G2777" s="468"/>
      <c r="H2777" s="468"/>
      <c r="I2777" s="468"/>
    </row>
    <row r="2778" spans="1:9" x14ac:dyDescent="0.2">
      <c r="A2778" s="468"/>
      <c r="B2778" s="468"/>
      <c r="C2778" s="468"/>
      <c r="D2778" s="468"/>
      <c r="E2778" s="468"/>
      <c r="F2778" s="468"/>
      <c r="G2778" s="468"/>
      <c r="H2778" s="468"/>
      <c r="I2778" s="468"/>
    </row>
    <row r="2779" spans="1:9" x14ac:dyDescent="0.2">
      <c r="A2779" s="468"/>
      <c r="B2779" s="468"/>
      <c r="C2779" s="468"/>
      <c r="D2779" s="468"/>
      <c r="E2779" s="468"/>
      <c r="F2779" s="468"/>
      <c r="G2779" s="468"/>
      <c r="H2779" s="468"/>
      <c r="I2779" s="468"/>
    </row>
    <row r="2780" spans="1:9" x14ac:dyDescent="0.2">
      <c r="A2780" s="468"/>
      <c r="B2780" s="468"/>
      <c r="C2780" s="468"/>
      <c r="D2780" s="468"/>
      <c r="E2780" s="468"/>
      <c r="F2780" s="468"/>
      <c r="G2780" s="468"/>
      <c r="H2780" s="468"/>
      <c r="I2780" s="468"/>
    </row>
    <row r="2781" spans="1:9" x14ac:dyDescent="0.2">
      <c r="A2781" s="468"/>
      <c r="B2781" s="468"/>
      <c r="C2781" s="468"/>
      <c r="D2781" s="468"/>
      <c r="E2781" s="468"/>
      <c r="F2781" s="468"/>
      <c r="G2781" s="468"/>
      <c r="H2781" s="468"/>
      <c r="I2781" s="468"/>
    </row>
    <row r="2782" spans="1:9" x14ac:dyDescent="0.2">
      <c r="A2782" s="468"/>
      <c r="B2782" s="468"/>
      <c r="C2782" s="468"/>
      <c r="D2782" s="468"/>
      <c r="E2782" s="468"/>
      <c r="F2782" s="468"/>
      <c r="G2782" s="468"/>
      <c r="H2782" s="468"/>
      <c r="I2782" s="468"/>
    </row>
    <row r="2783" spans="1:9" x14ac:dyDescent="0.2">
      <c r="A2783" s="468"/>
      <c r="B2783" s="468"/>
      <c r="C2783" s="468"/>
      <c r="D2783" s="468"/>
      <c r="E2783" s="468"/>
      <c r="F2783" s="468"/>
      <c r="G2783" s="468"/>
      <c r="H2783" s="468"/>
      <c r="I2783" s="468"/>
    </row>
    <row r="2784" spans="1:9" x14ac:dyDescent="0.2">
      <c r="A2784" s="468"/>
      <c r="B2784" s="468"/>
      <c r="C2784" s="468"/>
      <c r="D2784" s="468"/>
      <c r="E2784" s="468"/>
      <c r="F2784" s="468"/>
      <c r="G2784" s="468"/>
      <c r="H2784" s="468"/>
      <c r="I2784" s="468"/>
    </row>
    <row r="2785" spans="1:9" x14ac:dyDescent="0.2">
      <c r="A2785" s="468"/>
      <c r="B2785" s="468"/>
      <c r="C2785" s="468"/>
      <c r="D2785" s="468"/>
      <c r="E2785" s="468"/>
      <c r="F2785" s="468"/>
      <c r="G2785" s="468"/>
      <c r="H2785" s="468"/>
      <c r="I2785" s="468"/>
    </row>
    <row r="2786" spans="1:9" x14ac:dyDescent="0.2">
      <c r="A2786" s="468"/>
      <c r="B2786" s="468"/>
      <c r="C2786" s="468"/>
      <c r="D2786" s="468"/>
      <c r="E2786" s="468"/>
      <c r="F2786" s="468"/>
      <c r="G2786" s="468"/>
      <c r="H2786" s="468"/>
      <c r="I2786" s="468"/>
    </row>
    <row r="2787" spans="1:9" x14ac:dyDescent="0.2">
      <c r="A2787" s="468"/>
      <c r="B2787" s="468"/>
      <c r="C2787" s="468"/>
      <c r="D2787" s="468"/>
      <c r="E2787" s="468"/>
      <c r="F2787" s="468"/>
      <c r="G2787" s="468"/>
      <c r="H2787" s="468"/>
      <c r="I2787" s="468"/>
    </row>
    <row r="2788" spans="1:9" x14ac:dyDescent="0.2">
      <c r="A2788" s="468"/>
      <c r="B2788" s="468"/>
      <c r="C2788" s="468"/>
      <c r="D2788" s="468"/>
      <c r="E2788" s="468"/>
      <c r="F2788" s="468"/>
      <c r="G2788" s="468"/>
      <c r="H2788" s="468"/>
      <c r="I2788" s="468"/>
    </row>
    <row r="2789" spans="1:9" x14ac:dyDescent="0.2">
      <c r="A2789" s="468"/>
      <c r="B2789" s="468"/>
      <c r="C2789" s="468"/>
      <c r="D2789" s="468"/>
      <c r="E2789" s="468"/>
      <c r="F2789" s="468"/>
      <c r="G2789" s="468"/>
      <c r="H2789" s="468"/>
      <c r="I2789" s="468"/>
    </row>
    <row r="2790" spans="1:9" x14ac:dyDescent="0.2">
      <c r="A2790" s="468"/>
      <c r="B2790" s="468"/>
      <c r="C2790" s="468"/>
      <c r="D2790" s="468"/>
      <c r="E2790" s="468"/>
      <c r="F2790" s="468"/>
      <c r="G2790" s="468"/>
      <c r="H2790" s="468"/>
      <c r="I2790" s="468"/>
    </row>
    <row r="2791" spans="1:9" x14ac:dyDescent="0.2">
      <c r="A2791" s="468"/>
      <c r="B2791" s="468"/>
      <c r="C2791" s="468"/>
      <c r="D2791" s="468"/>
      <c r="E2791" s="468"/>
      <c r="F2791" s="468"/>
      <c r="G2791" s="468"/>
      <c r="H2791" s="468"/>
      <c r="I2791" s="468"/>
    </row>
    <row r="2792" spans="1:9" x14ac:dyDescent="0.2">
      <c r="A2792" s="468"/>
      <c r="B2792" s="468"/>
      <c r="C2792" s="468"/>
      <c r="D2792" s="468"/>
      <c r="E2792" s="468"/>
      <c r="F2792" s="468"/>
      <c r="G2792" s="468"/>
      <c r="H2792" s="468"/>
      <c r="I2792" s="468"/>
    </row>
    <row r="2793" spans="1:9" x14ac:dyDescent="0.2">
      <c r="A2793" s="468"/>
      <c r="B2793" s="468"/>
      <c r="C2793" s="468"/>
      <c r="D2793" s="468"/>
      <c r="E2793" s="468"/>
      <c r="F2793" s="468"/>
      <c r="G2793" s="468"/>
      <c r="H2793" s="468"/>
      <c r="I2793" s="468"/>
    </row>
    <row r="2794" spans="1:9" x14ac:dyDescent="0.2">
      <c r="A2794" s="468"/>
      <c r="B2794" s="468"/>
      <c r="C2794" s="468"/>
      <c r="D2794" s="468"/>
      <c r="E2794" s="468"/>
      <c r="F2794" s="468"/>
      <c r="G2794" s="468"/>
      <c r="H2794" s="468"/>
      <c r="I2794" s="468"/>
    </row>
    <row r="2795" spans="1:9" x14ac:dyDescent="0.2">
      <c r="A2795" s="468"/>
      <c r="B2795" s="468"/>
      <c r="C2795" s="468"/>
      <c r="D2795" s="468"/>
      <c r="E2795" s="468"/>
      <c r="F2795" s="468"/>
      <c r="G2795" s="468"/>
      <c r="H2795" s="468"/>
      <c r="I2795" s="468"/>
    </row>
    <row r="2796" spans="1:9" x14ac:dyDescent="0.2">
      <c r="A2796" s="468"/>
      <c r="B2796" s="468"/>
      <c r="C2796" s="468"/>
      <c r="D2796" s="468"/>
      <c r="E2796" s="468"/>
      <c r="F2796" s="468"/>
      <c r="G2796" s="468"/>
      <c r="H2796" s="468"/>
      <c r="I2796" s="468"/>
    </row>
    <row r="2797" spans="1:9" x14ac:dyDescent="0.2">
      <c r="A2797" s="468"/>
      <c r="B2797" s="468"/>
      <c r="C2797" s="468"/>
      <c r="D2797" s="468"/>
      <c r="E2797" s="468"/>
      <c r="F2797" s="468"/>
      <c r="G2797" s="468"/>
      <c r="H2797" s="468"/>
      <c r="I2797" s="468"/>
    </row>
    <row r="2798" spans="1:9" x14ac:dyDescent="0.2">
      <c r="A2798" s="468"/>
      <c r="B2798" s="468"/>
      <c r="C2798" s="468"/>
      <c r="D2798" s="468"/>
      <c r="E2798" s="468"/>
      <c r="F2798" s="468"/>
      <c r="G2798" s="468"/>
      <c r="H2798" s="468"/>
      <c r="I2798" s="468"/>
    </row>
    <row r="2799" spans="1:9" x14ac:dyDescent="0.2">
      <c r="A2799" s="468"/>
      <c r="B2799" s="468"/>
      <c r="C2799" s="468"/>
      <c r="D2799" s="468"/>
      <c r="E2799" s="468"/>
      <c r="F2799" s="468"/>
      <c r="G2799" s="468"/>
      <c r="H2799" s="468"/>
      <c r="I2799" s="468"/>
    </row>
    <row r="2800" spans="1:9" x14ac:dyDescent="0.2">
      <c r="A2800" s="468"/>
      <c r="B2800" s="468"/>
      <c r="C2800" s="468"/>
      <c r="D2800" s="468"/>
      <c r="E2800" s="468"/>
      <c r="F2800" s="468"/>
      <c r="G2800" s="468"/>
      <c r="H2800" s="468"/>
      <c r="I2800" s="468"/>
    </row>
    <row r="2801" spans="1:9" x14ac:dyDescent="0.2">
      <c r="A2801" s="468"/>
      <c r="B2801" s="468"/>
      <c r="C2801" s="468"/>
      <c r="D2801" s="468"/>
      <c r="E2801" s="468"/>
      <c r="F2801" s="468"/>
      <c r="G2801" s="468"/>
      <c r="H2801" s="468"/>
      <c r="I2801" s="468"/>
    </row>
    <row r="2802" spans="1:9" x14ac:dyDescent="0.2">
      <c r="A2802" s="468"/>
      <c r="B2802" s="468"/>
      <c r="C2802" s="468"/>
      <c r="D2802" s="468"/>
      <c r="E2802" s="468"/>
      <c r="F2802" s="468"/>
      <c r="G2802" s="468"/>
      <c r="H2802" s="468"/>
      <c r="I2802" s="468"/>
    </row>
    <row r="2803" spans="1:9" x14ac:dyDescent="0.2">
      <c r="A2803" s="468"/>
      <c r="B2803" s="468"/>
      <c r="C2803" s="468"/>
      <c r="D2803" s="468"/>
      <c r="E2803" s="468"/>
      <c r="F2803" s="468"/>
      <c r="G2803" s="468"/>
      <c r="H2803" s="468"/>
      <c r="I2803" s="468"/>
    </row>
    <row r="2804" spans="1:9" x14ac:dyDescent="0.2">
      <c r="A2804" s="468"/>
      <c r="B2804" s="468"/>
      <c r="C2804" s="468"/>
      <c r="D2804" s="468"/>
      <c r="E2804" s="468"/>
      <c r="F2804" s="468"/>
      <c r="G2804" s="468"/>
      <c r="H2804" s="468"/>
      <c r="I2804" s="468"/>
    </row>
    <row r="2805" spans="1:9" x14ac:dyDescent="0.2">
      <c r="A2805" s="468"/>
      <c r="B2805" s="468"/>
      <c r="C2805" s="468"/>
      <c r="D2805" s="468"/>
      <c r="E2805" s="468"/>
      <c r="F2805" s="468"/>
      <c r="G2805" s="468"/>
      <c r="H2805" s="468"/>
      <c r="I2805" s="468"/>
    </row>
    <row r="2806" spans="1:9" x14ac:dyDescent="0.2">
      <c r="A2806" s="468"/>
      <c r="B2806" s="468"/>
      <c r="C2806" s="468"/>
      <c r="D2806" s="468"/>
      <c r="E2806" s="468"/>
      <c r="F2806" s="468"/>
      <c r="G2806" s="468"/>
      <c r="H2806" s="468"/>
      <c r="I2806" s="468"/>
    </row>
    <row r="2807" spans="1:9" x14ac:dyDescent="0.2">
      <c r="A2807" s="468"/>
      <c r="B2807" s="468"/>
      <c r="C2807" s="468"/>
      <c r="D2807" s="468"/>
      <c r="E2807" s="468"/>
      <c r="F2807" s="468"/>
      <c r="G2807" s="468"/>
      <c r="H2807" s="468"/>
      <c r="I2807" s="468"/>
    </row>
    <row r="2808" spans="1:9" x14ac:dyDescent="0.2">
      <c r="A2808" s="468"/>
      <c r="B2808" s="468"/>
      <c r="C2808" s="468"/>
      <c r="D2808" s="468"/>
      <c r="E2808" s="468"/>
      <c r="F2808" s="468"/>
      <c r="G2808" s="468"/>
      <c r="H2808" s="468"/>
      <c r="I2808" s="468"/>
    </row>
    <row r="2809" spans="1:9" x14ac:dyDescent="0.2">
      <c r="A2809" s="468"/>
      <c r="B2809" s="468"/>
      <c r="C2809" s="468"/>
      <c r="D2809" s="468"/>
      <c r="E2809" s="468"/>
      <c r="F2809" s="468"/>
      <c r="G2809" s="468"/>
      <c r="H2809" s="468"/>
      <c r="I2809" s="468"/>
    </row>
    <row r="2810" spans="1:9" x14ac:dyDescent="0.2">
      <c r="A2810" s="468"/>
      <c r="B2810" s="468"/>
      <c r="C2810" s="468"/>
      <c r="D2810" s="468"/>
      <c r="E2810" s="468"/>
      <c r="F2810" s="468"/>
      <c r="G2810" s="468"/>
      <c r="H2810" s="468"/>
      <c r="I2810" s="468"/>
    </row>
    <row r="2811" spans="1:9" x14ac:dyDescent="0.2">
      <c r="A2811" s="468"/>
      <c r="B2811" s="468"/>
      <c r="C2811" s="468"/>
      <c r="D2811" s="468"/>
      <c r="E2811" s="468"/>
      <c r="F2811" s="468"/>
      <c r="G2811" s="468"/>
      <c r="H2811" s="468"/>
      <c r="I2811" s="468"/>
    </row>
    <row r="2812" spans="1:9" x14ac:dyDescent="0.2">
      <c r="A2812" s="468"/>
      <c r="B2812" s="468"/>
      <c r="C2812" s="468"/>
      <c r="D2812" s="468"/>
      <c r="E2812" s="468"/>
      <c r="F2812" s="468"/>
      <c r="G2812" s="468"/>
      <c r="H2812" s="468"/>
      <c r="I2812" s="468"/>
    </row>
    <row r="2813" spans="1:9" x14ac:dyDescent="0.2">
      <c r="A2813" s="468"/>
      <c r="B2813" s="468"/>
      <c r="C2813" s="468"/>
      <c r="D2813" s="468"/>
      <c r="E2813" s="468"/>
      <c r="F2813" s="468"/>
      <c r="G2813" s="468"/>
      <c r="H2813" s="468"/>
      <c r="I2813" s="468"/>
    </row>
    <row r="2814" spans="1:9" x14ac:dyDescent="0.2">
      <c r="A2814" s="468"/>
      <c r="B2814" s="468"/>
      <c r="C2814" s="468"/>
      <c r="D2814" s="468"/>
      <c r="E2814" s="468"/>
      <c r="F2814" s="468"/>
      <c r="G2814" s="468"/>
      <c r="H2814" s="468"/>
      <c r="I2814" s="468"/>
    </row>
    <row r="2815" spans="1:9" x14ac:dyDescent="0.2">
      <c r="A2815" s="468"/>
      <c r="B2815" s="468"/>
      <c r="C2815" s="468"/>
      <c r="D2815" s="468"/>
      <c r="E2815" s="468"/>
      <c r="F2815" s="468"/>
      <c r="G2815" s="468"/>
      <c r="H2815" s="468"/>
      <c r="I2815" s="468"/>
    </row>
    <row r="2816" spans="1:9" x14ac:dyDescent="0.2">
      <c r="A2816" s="468"/>
      <c r="B2816" s="468"/>
      <c r="C2816" s="468"/>
      <c r="D2816" s="468"/>
      <c r="E2816" s="468"/>
      <c r="F2816" s="468"/>
      <c r="G2816" s="468"/>
      <c r="H2816" s="468"/>
      <c r="I2816" s="468"/>
    </row>
    <row r="2817" spans="1:9" x14ac:dyDescent="0.2">
      <c r="A2817" s="468"/>
      <c r="B2817" s="468"/>
      <c r="C2817" s="468"/>
      <c r="D2817" s="468"/>
      <c r="E2817" s="468"/>
      <c r="F2817" s="468"/>
      <c r="G2817" s="468"/>
      <c r="H2817" s="468"/>
      <c r="I2817" s="468"/>
    </row>
    <row r="2818" spans="1:9" x14ac:dyDescent="0.2">
      <c r="A2818" s="468"/>
      <c r="B2818" s="468"/>
      <c r="C2818" s="468"/>
      <c r="D2818" s="468"/>
      <c r="E2818" s="468"/>
      <c r="F2818" s="468"/>
      <c r="G2818" s="468"/>
      <c r="H2818" s="468"/>
      <c r="I2818" s="468"/>
    </row>
    <row r="2819" spans="1:9" x14ac:dyDescent="0.2">
      <c r="A2819" s="468"/>
      <c r="B2819" s="468"/>
      <c r="C2819" s="468"/>
      <c r="D2819" s="468"/>
      <c r="E2819" s="468"/>
      <c r="F2819" s="468"/>
      <c r="G2819" s="468"/>
      <c r="H2819" s="468"/>
      <c r="I2819" s="468"/>
    </row>
    <row r="2820" spans="1:9" x14ac:dyDescent="0.2">
      <c r="A2820" s="468"/>
      <c r="B2820" s="468"/>
      <c r="C2820" s="468"/>
      <c r="D2820" s="468"/>
      <c r="E2820" s="468"/>
      <c r="F2820" s="468"/>
      <c r="G2820" s="468"/>
      <c r="H2820" s="468"/>
      <c r="I2820" s="468"/>
    </row>
    <row r="2821" spans="1:9" x14ac:dyDescent="0.2">
      <c r="A2821" s="468"/>
      <c r="B2821" s="468"/>
      <c r="C2821" s="468"/>
      <c r="D2821" s="468"/>
      <c r="E2821" s="468"/>
      <c r="F2821" s="468"/>
      <c r="G2821" s="468"/>
      <c r="H2821" s="468"/>
      <c r="I2821" s="468"/>
    </row>
    <row r="2822" spans="1:9" x14ac:dyDescent="0.2">
      <c r="A2822" s="468"/>
      <c r="B2822" s="468"/>
      <c r="C2822" s="468"/>
      <c r="D2822" s="468"/>
      <c r="E2822" s="468"/>
      <c r="F2822" s="468"/>
      <c r="G2822" s="468"/>
      <c r="H2822" s="468"/>
      <c r="I2822" s="468"/>
    </row>
    <row r="2823" spans="1:9" x14ac:dyDescent="0.2">
      <c r="A2823" s="468"/>
      <c r="B2823" s="468"/>
      <c r="C2823" s="468"/>
      <c r="D2823" s="468"/>
      <c r="E2823" s="468"/>
      <c r="F2823" s="468"/>
      <c r="G2823" s="468"/>
      <c r="H2823" s="468"/>
      <c r="I2823" s="468"/>
    </row>
    <row r="2824" spans="1:9" x14ac:dyDescent="0.2">
      <c r="A2824" s="468"/>
      <c r="B2824" s="468"/>
      <c r="C2824" s="468"/>
      <c r="D2824" s="468"/>
      <c r="E2824" s="468"/>
      <c r="F2824" s="468"/>
      <c r="G2824" s="468"/>
      <c r="H2824" s="468"/>
      <c r="I2824" s="468"/>
    </row>
    <row r="2825" spans="1:9" x14ac:dyDescent="0.2">
      <c r="A2825" s="468"/>
      <c r="B2825" s="468"/>
      <c r="C2825" s="468"/>
      <c r="D2825" s="468"/>
      <c r="E2825" s="468"/>
      <c r="F2825" s="468"/>
      <c r="G2825" s="468"/>
      <c r="H2825" s="468"/>
      <c r="I2825" s="468"/>
    </row>
    <row r="2826" spans="1:9" x14ac:dyDescent="0.2">
      <c r="A2826" s="468"/>
      <c r="B2826" s="468"/>
      <c r="C2826" s="468"/>
      <c r="D2826" s="468"/>
      <c r="E2826" s="468"/>
      <c r="F2826" s="468"/>
      <c r="G2826" s="468"/>
      <c r="H2826" s="468"/>
      <c r="I2826" s="468"/>
    </row>
    <row r="2827" spans="1:9" x14ac:dyDescent="0.2">
      <c r="A2827" s="468"/>
      <c r="B2827" s="468"/>
      <c r="C2827" s="468"/>
      <c r="D2827" s="468"/>
      <c r="E2827" s="468"/>
      <c r="F2827" s="468"/>
      <c r="G2827" s="468"/>
      <c r="H2827" s="468"/>
      <c r="I2827" s="468"/>
    </row>
    <row r="2828" spans="1:9" x14ac:dyDescent="0.2">
      <c r="A2828" s="468"/>
      <c r="B2828" s="468"/>
      <c r="C2828" s="468"/>
      <c r="D2828" s="468"/>
      <c r="E2828" s="468"/>
      <c r="F2828" s="468"/>
      <c r="G2828" s="468"/>
      <c r="H2828" s="468"/>
      <c r="I2828" s="468"/>
    </row>
    <row r="2829" spans="1:9" x14ac:dyDescent="0.2">
      <c r="A2829" s="468"/>
      <c r="B2829" s="468"/>
      <c r="C2829" s="468"/>
      <c r="D2829" s="468"/>
      <c r="E2829" s="468"/>
      <c r="F2829" s="468"/>
      <c r="G2829" s="468"/>
      <c r="H2829" s="468"/>
      <c r="I2829" s="468"/>
    </row>
    <row r="2830" spans="1:9" x14ac:dyDescent="0.2">
      <c r="A2830" s="468"/>
      <c r="B2830" s="468"/>
      <c r="C2830" s="468"/>
      <c r="D2830" s="468"/>
      <c r="E2830" s="468"/>
      <c r="F2830" s="468"/>
      <c r="G2830" s="468"/>
      <c r="H2830" s="468"/>
      <c r="I2830" s="468"/>
    </row>
    <row r="2831" spans="1:9" x14ac:dyDescent="0.2">
      <c r="A2831" s="468"/>
      <c r="B2831" s="468"/>
      <c r="C2831" s="468"/>
      <c r="D2831" s="468"/>
      <c r="E2831" s="468"/>
      <c r="F2831" s="468"/>
      <c r="G2831" s="468"/>
      <c r="H2831" s="468"/>
      <c r="I2831" s="468"/>
    </row>
    <row r="2832" spans="1:9" x14ac:dyDescent="0.2">
      <c r="A2832" s="468"/>
      <c r="B2832" s="468"/>
      <c r="C2832" s="468"/>
      <c r="D2832" s="468"/>
      <c r="E2832" s="468"/>
      <c r="F2832" s="468"/>
      <c r="G2832" s="468"/>
      <c r="H2832" s="468"/>
      <c r="I2832" s="468"/>
    </row>
    <row r="2833" spans="1:9" x14ac:dyDescent="0.2">
      <c r="A2833" s="468"/>
      <c r="B2833" s="468"/>
      <c r="C2833" s="468"/>
      <c r="D2833" s="468"/>
      <c r="E2833" s="468"/>
      <c r="F2833" s="468"/>
      <c r="G2833" s="468"/>
      <c r="H2833" s="468"/>
      <c r="I2833" s="468"/>
    </row>
    <row r="2834" spans="1:9" x14ac:dyDescent="0.2">
      <c r="A2834" s="468"/>
      <c r="B2834" s="468"/>
      <c r="C2834" s="468"/>
      <c r="D2834" s="468"/>
      <c r="E2834" s="468"/>
      <c r="F2834" s="468"/>
      <c r="G2834" s="468"/>
      <c r="H2834" s="468"/>
      <c r="I2834" s="468"/>
    </row>
    <row r="2835" spans="1:9" x14ac:dyDescent="0.2">
      <c r="A2835" s="468"/>
      <c r="B2835" s="468"/>
      <c r="C2835" s="468"/>
      <c r="D2835" s="468"/>
      <c r="E2835" s="468"/>
      <c r="F2835" s="468"/>
      <c r="G2835" s="468"/>
      <c r="H2835" s="468"/>
      <c r="I2835" s="468"/>
    </row>
    <row r="2836" spans="1:9" x14ac:dyDescent="0.2">
      <c r="A2836" s="468"/>
      <c r="B2836" s="468"/>
      <c r="C2836" s="468"/>
      <c r="D2836" s="468"/>
      <c r="E2836" s="468"/>
      <c r="F2836" s="468"/>
      <c r="G2836" s="468"/>
      <c r="H2836" s="468"/>
      <c r="I2836" s="468"/>
    </row>
    <row r="2837" spans="1:9" x14ac:dyDescent="0.2">
      <c r="A2837" s="468"/>
      <c r="B2837" s="468"/>
      <c r="C2837" s="468"/>
      <c r="D2837" s="468"/>
      <c r="E2837" s="468"/>
      <c r="F2837" s="468"/>
      <c r="G2837" s="468"/>
      <c r="H2837" s="468"/>
      <c r="I2837" s="468"/>
    </row>
    <row r="2838" spans="1:9" x14ac:dyDescent="0.2">
      <c r="A2838" s="468"/>
      <c r="B2838" s="468"/>
      <c r="C2838" s="468"/>
      <c r="D2838" s="468"/>
      <c r="E2838" s="468"/>
      <c r="F2838" s="468"/>
      <c r="G2838" s="468"/>
      <c r="H2838" s="468"/>
      <c r="I2838" s="468"/>
    </row>
    <row r="2839" spans="1:9" x14ac:dyDescent="0.2">
      <c r="A2839" s="468"/>
      <c r="B2839" s="468"/>
      <c r="C2839" s="468"/>
      <c r="D2839" s="468"/>
      <c r="E2839" s="468"/>
      <c r="F2839" s="468"/>
      <c r="G2839" s="468"/>
      <c r="H2839" s="468"/>
      <c r="I2839" s="468"/>
    </row>
    <row r="2840" spans="1:9" x14ac:dyDescent="0.2">
      <c r="A2840" s="468"/>
      <c r="B2840" s="468"/>
      <c r="C2840" s="468"/>
      <c r="D2840" s="468"/>
      <c r="E2840" s="468"/>
      <c r="F2840" s="468"/>
      <c r="G2840" s="468"/>
      <c r="H2840" s="468"/>
      <c r="I2840" s="468"/>
    </row>
    <row r="2841" spans="1:9" x14ac:dyDescent="0.2">
      <c r="A2841" s="468"/>
      <c r="B2841" s="468"/>
      <c r="C2841" s="468"/>
      <c r="D2841" s="468"/>
      <c r="E2841" s="468"/>
      <c r="F2841" s="468"/>
      <c r="G2841" s="468"/>
      <c r="H2841" s="468"/>
      <c r="I2841" s="468"/>
    </row>
    <row r="2842" spans="1:9" x14ac:dyDescent="0.2">
      <c r="A2842" s="468"/>
      <c r="B2842" s="468"/>
      <c r="C2842" s="468"/>
      <c r="D2842" s="468"/>
      <c r="E2842" s="468"/>
      <c r="F2842" s="468"/>
      <c r="G2842" s="468"/>
      <c r="H2842" s="468"/>
      <c r="I2842" s="468"/>
    </row>
    <row r="2843" spans="1:9" x14ac:dyDescent="0.2">
      <c r="A2843" s="468"/>
      <c r="B2843" s="468"/>
      <c r="C2843" s="468"/>
      <c r="D2843" s="468"/>
      <c r="E2843" s="468"/>
      <c r="F2843" s="468"/>
      <c r="G2843" s="468"/>
      <c r="H2843" s="468"/>
      <c r="I2843" s="468"/>
    </row>
    <row r="2844" spans="1:9" x14ac:dyDescent="0.2">
      <c r="A2844" s="468"/>
      <c r="B2844" s="468"/>
      <c r="C2844" s="468"/>
      <c r="D2844" s="468"/>
      <c r="E2844" s="468"/>
      <c r="F2844" s="468"/>
      <c r="G2844" s="468"/>
      <c r="H2844" s="468"/>
      <c r="I2844" s="468"/>
    </row>
    <row r="2845" spans="1:9" x14ac:dyDescent="0.2">
      <c r="A2845" s="468"/>
      <c r="B2845" s="468"/>
      <c r="C2845" s="468"/>
      <c r="D2845" s="468"/>
      <c r="E2845" s="468"/>
      <c r="F2845" s="468"/>
      <c r="G2845" s="468"/>
      <c r="H2845" s="468"/>
      <c r="I2845" s="468"/>
    </row>
    <row r="2846" spans="1:9" x14ac:dyDescent="0.2">
      <c r="A2846" s="468"/>
      <c r="B2846" s="468"/>
      <c r="C2846" s="468"/>
      <c r="D2846" s="468"/>
      <c r="E2846" s="468"/>
      <c r="F2846" s="468"/>
      <c r="G2846" s="468"/>
      <c r="H2846" s="468"/>
      <c r="I2846" s="468"/>
    </row>
    <row r="2847" spans="1:9" x14ac:dyDescent="0.2">
      <c r="A2847" s="468"/>
      <c r="B2847" s="468"/>
      <c r="C2847" s="468"/>
      <c r="D2847" s="468"/>
      <c r="E2847" s="468"/>
      <c r="F2847" s="468"/>
      <c r="G2847" s="468"/>
      <c r="H2847" s="468"/>
      <c r="I2847" s="468"/>
    </row>
    <row r="2848" spans="1:9" x14ac:dyDescent="0.2">
      <c r="A2848" s="468"/>
      <c r="B2848" s="468"/>
      <c r="C2848" s="468"/>
      <c r="D2848" s="468"/>
      <c r="E2848" s="468"/>
      <c r="F2848" s="468"/>
      <c r="G2848" s="468"/>
      <c r="H2848" s="468"/>
      <c r="I2848" s="468"/>
    </row>
    <row r="2849" spans="1:9" x14ac:dyDescent="0.2">
      <c r="A2849" s="468"/>
      <c r="B2849" s="468"/>
      <c r="C2849" s="468"/>
      <c r="D2849" s="468"/>
      <c r="E2849" s="468"/>
      <c r="F2849" s="468"/>
      <c r="G2849" s="468"/>
      <c r="H2849" s="468"/>
      <c r="I2849" s="468"/>
    </row>
    <row r="2850" spans="1:9" x14ac:dyDescent="0.2">
      <c r="A2850" s="468"/>
      <c r="B2850" s="468"/>
      <c r="C2850" s="468"/>
      <c r="D2850" s="468"/>
      <c r="E2850" s="468"/>
      <c r="F2850" s="468"/>
      <c r="G2850" s="468"/>
      <c r="H2850" s="468"/>
      <c r="I2850" s="468"/>
    </row>
    <row r="2851" spans="1:9" x14ac:dyDescent="0.2">
      <c r="A2851" s="468"/>
      <c r="B2851" s="468"/>
      <c r="C2851" s="468"/>
      <c r="D2851" s="468"/>
      <c r="E2851" s="468"/>
      <c r="F2851" s="468"/>
      <c r="G2851" s="468"/>
      <c r="H2851" s="468"/>
      <c r="I2851" s="468"/>
    </row>
    <row r="2852" spans="1:9" x14ac:dyDescent="0.2">
      <c r="A2852" s="468"/>
      <c r="B2852" s="468"/>
      <c r="C2852" s="468"/>
      <c r="D2852" s="468"/>
      <c r="E2852" s="468"/>
      <c r="F2852" s="468"/>
      <c r="G2852" s="468"/>
      <c r="H2852" s="468"/>
      <c r="I2852" s="468"/>
    </row>
    <row r="2853" spans="1:9" x14ac:dyDescent="0.2">
      <c r="A2853" s="468"/>
      <c r="B2853" s="468"/>
      <c r="C2853" s="468"/>
      <c r="D2853" s="468"/>
      <c r="E2853" s="468"/>
      <c r="F2853" s="468"/>
      <c r="G2853" s="468"/>
      <c r="H2853" s="468"/>
      <c r="I2853" s="468"/>
    </row>
    <row r="2854" spans="1:9" x14ac:dyDescent="0.2">
      <c r="A2854" s="468"/>
      <c r="B2854" s="468"/>
      <c r="C2854" s="468"/>
      <c r="D2854" s="468"/>
      <c r="E2854" s="468"/>
      <c r="F2854" s="468"/>
      <c r="G2854" s="468"/>
      <c r="H2854" s="468"/>
      <c r="I2854" s="468"/>
    </row>
    <row r="2855" spans="1:9" x14ac:dyDescent="0.2">
      <c r="A2855" s="468"/>
      <c r="B2855" s="468"/>
      <c r="C2855" s="468"/>
      <c r="D2855" s="468"/>
      <c r="E2855" s="468"/>
      <c r="F2855" s="468"/>
      <c r="G2855" s="468"/>
      <c r="H2855" s="468"/>
      <c r="I2855" s="468"/>
    </row>
    <row r="2856" spans="1:9" x14ac:dyDescent="0.2">
      <c r="A2856" s="468"/>
      <c r="B2856" s="468"/>
      <c r="C2856" s="468"/>
      <c r="D2856" s="468"/>
      <c r="E2856" s="468"/>
      <c r="F2856" s="468"/>
      <c r="G2856" s="468"/>
      <c r="H2856" s="468"/>
      <c r="I2856" s="468"/>
    </row>
    <row r="2857" spans="1:9" x14ac:dyDescent="0.2">
      <c r="A2857" s="468"/>
      <c r="B2857" s="468"/>
      <c r="C2857" s="468"/>
      <c r="D2857" s="468"/>
      <c r="E2857" s="468"/>
      <c r="F2857" s="468"/>
      <c r="G2857" s="468"/>
      <c r="H2857" s="468"/>
      <c r="I2857" s="468"/>
    </row>
    <row r="2858" spans="1:9" x14ac:dyDescent="0.2">
      <c r="A2858" s="468"/>
      <c r="B2858" s="468"/>
      <c r="C2858" s="468"/>
      <c r="D2858" s="468"/>
      <c r="E2858" s="468"/>
      <c r="F2858" s="468"/>
      <c r="G2858" s="468"/>
      <c r="H2858" s="468"/>
      <c r="I2858" s="468"/>
    </row>
    <row r="2859" spans="1:9" x14ac:dyDescent="0.2">
      <c r="A2859" s="468"/>
      <c r="B2859" s="468"/>
      <c r="C2859" s="468"/>
      <c r="D2859" s="468"/>
      <c r="E2859" s="468"/>
      <c r="F2859" s="468"/>
      <c r="G2859" s="468"/>
      <c r="H2859" s="468"/>
      <c r="I2859" s="468"/>
    </row>
    <row r="2860" spans="1:9" x14ac:dyDescent="0.2">
      <c r="A2860" s="468"/>
      <c r="B2860" s="468"/>
      <c r="C2860" s="468"/>
      <c r="D2860" s="468"/>
      <c r="E2860" s="468"/>
      <c r="F2860" s="468"/>
      <c r="G2860" s="468"/>
      <c r="H2860" s="468"/>
      <c r="I2860" s="468"/>
    </row>
    <row r="2861" spans="1:9" x14ac:dyDescent="0.2">
      <c r="A2861" s="468"/>
      <c r="B2861" s="468"/>
      <c r="C2861" s="468"/>
      <c r="D2861" s="468"/>
      <c r="E2861" s="468"/>
      <c r="F2861" s="468"/>
      <c r="G2861" s="468"/>
      <c r="H2861" s="468"/>
      <c r="I2861" s="468"/>
    </row>
    <row r="2862" spans="1:9" x14ac:dyDescent="0.2">
      <c r="A2862" s="468"/>
      <c r="B2862" s="468"/>
      <c r="C2862" s="468"/>
      <c r="D2862" s="468"/>
      <c r="E2862" s="468"/>
      <c r="F2862" s="468"/>
      <c r="G2862" s="468"/>
      <c r="H2862" s="468"/>
      <c r="I2862" s="468"/>
    </row>
    <row r="2863" spans="1:9" x14ac:dyDescent="0.2">
      <c r="A2863" s="468"/>
      <c r="B2863" s="468"/>
      <c r="C2863" s="468"/>
      <c r="D2863" s="468"/>
      <c r="E2863" s="468"/>
      <c r="F2863" s="468"/>
      <c r="G2863" s="468"/>
      <c r="H2863" s="468"/>
      <c r="I2863" s="468"/>
    </row>
    <row r="2864" spans="1:9" x14ac:dyDescent="0.2">
      <c r="A2864" s="468"/>
      <c r="B2864" s="468"/>
      <c r="C2864" s="468"/>
      <c r="D2864" s="468"/>
      <c r="E2864" s="468"/>
      <c r="F2864" s="468"/>
      <c r="G2864" s="468"/>
      <c r="H2864" s="468"/>
      <c r="I2864" s="468"/>
    </row>
    <row r="2865" spans="1:9" x14ac:dyDescent="0.2">
      <c r="A2865" s="468"/>
      <c r="B2865" s="468"/>
      <c r="C2865" s="468"/>
      <c r="D2865" s="468"/>
      <c r="E2865" s="468"/>
      <c r="F2865" s="468"/>
      <c r="G2865" s="468"/>
      <c r="H2865" s="468"/>
      <c r="I2865" s="468"/>
    </row>
    <row r="2866" spans="1:9" x14ac:dyDescent="0.2">
      <c r="A2866" s="468"/>
      <c r="B2866" s="468"/>
      <c r="C2866" s="468"/>
      <c r="D2866" s="468"/>
      <c r="E2866" s="468"/>
      <c r="F2866" s="468"/>
      <c r="G2866" s="468"/>
      <c r="H2866" s="468"/>
      <c r="I2866" s="468"/>
    </row>
    <row r="2867" spans="1:9" x14ac:dyDescent="0.2">
      <c r="A2867" s="468"/>
      <c r="B2867" s="468"/>
      <c r="C2867" s="468"/>
      <c r="D2867" s="468"/>
      <c r="E2867" s="468"/>
      <c r="F2867" s="468"/>
      <c r="G2867" s="468"/>
      <c r="H2867" s="468"/>
      <c r="I2867" s="468"/>
    </row>
    <row r="2868" spans="1:9" x14ac:dyDescent="0.2">
      <c r="A2868" s="468"/>
      <c r="B2868" s="468"/>
      <c r="C2868" s="468"/>
      <c r="D2868" s="468"/>
      <c r="E2868" s="468"/>
      <c r="F2868" s="468"/>
      <c r="G2868" s="468"/>
      <c r="H2868" s="468"/>
      <c r="I2868" s="468"/>
    </row>
    <row r="2869" spans="1:9" x14ac:dyDescent="0.2">
      <c r="A2869" s="468"/>
      <c r="B2869" s="468"/>
      <c r="C2869" s="468"/>
      <c r="D2869" s="468"/>
      <c r="E2869" s="468"/>
      <c r="F2869" s="468"/>
      <c r="G2869" s="468"/>
      <c r="H2869" s="468"/>
      <c r="I2869" s="468"/>
    </row>
    <row r="2870" spans="1:9" x14ac:dyDescent="0.2">
      <c r="A2870" s="468"/>
      <c r="B2870" s="468"/>
      <c r="C2870" s="468"/>
      <c r="D2870" s="468"/>
      <c r="E2870" s="468"/>
      <c r="F2870" s="468"/>
      <c r="G2870" s="468"/>
      <c r="H2870" s="468"/>
      <c r="I2870" s="468"/>
    </row>
    <row r="2871" spans="1:9" x14ac:dyDescent="0.2">
      <c r="A2871" s="468"/>
      <c r="B2871" s="468"/>
      <c r="C2871" s="468"/>
      <c r="D2871" s="468"/>
      <c r="E2871" s="468"/>
      <c r="F2871" s="468"/>
      <c r="G2871" s="468"/>
      <c r="H2871" s="468"/>
      <c r="I2871" s="468"/>
    </row>
    <row r="2872" spans="1:9" x14ac:dyDescent="0.2">
      <c r="A2872" s="468"/>
      <c r="B2872" s="468"/>
      <c r="C2872" s="468"/>
      <c r="D2872" s="468"/>
      <c r="E2872" s="468"/>
      <c r="F2872" s="468"/>
      <c r="G2872" s="468"/>
      <c r="H2872" s="468"/>
      <c r="I2872" s="468"/>
    </row>
    <row r="2873" spans="1:9" x14ac:dyDescent="0.2">
      <c r="A2873" s="468"/>
      <c r="B2873" s="468"/>
      <c r="C2873" s="468"/>
      <c r="D2873" s="468"/>
      <c r="E2873" s="468"/>
      <c r="F2873" s="468"/>
      <c r="G2873" s="468"/>
      <c r="H2873" s="468"/>
      <c r="I2873" s="468"/>
    </row>
    <row r="2874" spans="1:9" x14ac:dyDescent="0.2">
      <c r="A2874" s="468"/>
      <c r="B2874" s="468"/>
      <c r="C2874" s="468"/>
      <c r="D2874" s="468"/>
      <c r="E2874" s="468"/>
      <c r="F2874" s="468"/>
      <c r="G2874" s="468"/>
      <c r="H2874" s="468"/>
      <c r="I2874" s="468"/>
    </row>
    <row r="2875" spans="1:9" x14ac:dyDescent="0.2">
      <c r="A2875" s="468"/>
      <c r="B2875" s="468"/>
      <c r="C2875" s="468"/>
      <c r="D2875" s="468"/>
      <c r="E2875" s="468"/>
      <c r="F2875" s="468"/>
      <c r="G2875" s="468"/>
      <c r="H2875" s="468"/>
      <c r="I2875" s="468"/>
    </row>
    <row r="2876" spans="1:9" x14ac:dyDescent="0.2">
      <c r="A2876" s="468"/>
      <c r="B2876" s="468"/>
      <c r="C2876" s="468"/>
      <c r="D2876" s="468"/>
      <c r="E2876" s="468"/>
      <c r="F2876" s="468"/>
      <c r="G2876" s="468"/>
      <c r="H2876" s="468"/>
      <c r="I2876" s="468"/>
    </row>
    <row r="2877" spans="1:9" x14ac:dyDescent="0.2">
      <c r="A2877" s="468"/>
      <c r="B2877" s="468"/>
      <c r="C2877" s="468"/>
      <c r="D2877" s="468"/>
      <c r="E2877" s="468"/>
      <c r="F2877" s="468"/>
      <c r="G2877" s="468"/>
      <c r="H2877" s="468"/>
      <c r="I2877" s="468"/>
    </row>
    <row r="2878" spans="1:9" x14ac:dyDescent="0.2">
      <c r="A2878" s="468"/>
      <c r="B2878" s="468"/>
      <c r="C2878" s="468"/>
      <c r="D2878" s="468"/>
      <c r="E2878" s="468"/>
      <c r="F2878" s="468"/>
      <c r="G2878" s="468"/>
      <c r="H2878" s="468"/>
      <c r="I2878" s="468"/>
    </row>
    <row r="2879" spans="1:9" x14ac:dyDescent="0.2">
      <c r="A2879" s="468"/>
      <c r="B2879" s="468"/>
      <c r="C2879" s="468"/>
      <c r="D2879" s="468"/>
      <c r="E2879" s="468"/>
      <c r="F2879" s="468"/>
      <c r="G2879" s="468"/>
      <c r="H2879" s="468"/>
      <c r="I2879" s="468"/>
    </row>
    <row r="2880" spans="1:9" x14ac:dyDescent="0.2">
      <c r="A2880" s="468"/>
      <c r="B2880" s="468"/>
      <c r="C2880" s="468"/>
      <c r="D2880" s="468"/>
      <c r="E2880" s="468"/>
      <c r="F2880" s="468"/>
      <c r="G2880" s="468"/>
      <c r="H2880" s="468"/>
      <c r="I2880" s="468"/>
    </row>
    <row r="2881" spans="1:9" x14ac:dyDescent="0.2">
      <c r="A2881" s="468"/>
      <c r="B2881" s="468"/>
      <c r="C2881" s="468"/>
      <c r="D2881" s="468"/>
      <c r="E2881" s="468"/>
      <c r="F2881" s="468"/>
      <c r="G2881" s="468"/>
      <c r="H2881" s="468"/>
      <c r="I2881" s="468"/>
    </row>
    <row r="2882" spans="1:9" x14ac:dyDescent="0.2">
      <c r="A2882" s="468"/>
      <c r="B2882" s="468"/>
      <c r="C2882" s="468"/>
      <c r="D2882" s="468"/>
      <c r="E2882" s="468"/>
      <c r="F2882" s="468"/>
      <c r="G2882" s="468"/>
      <c r="H2882" s="468"/>
      <c r="I2882" s="468"/>
    </row>
    <row r="2883" spans="1:9" x14ac:dyDescent="0.2">
      <c r="A2883" s="468"/>
      <c r="B2883" s="468"/>
      <c r="C2883" s="468"/>
      <c r="D2883" s="468"/>
      <c r="E2883" s="468"/>
      <c r="F2883" s="468"/>
      <c r="G2883" s="468"/>
      <c r="H2883" s="468"/>
      <c r="I2883" s="468"/>
    </row>
    <row r="2884" spans="1:9" x14ac:dyDescent="0.2">
      <c r="A2884" s="468"/>
      <c r="B2884" s="468"/>
      <c r="C2884" s="468"/>
      <c r="D2884" s="468"/>
      <c r="E2884" s="468"/>
      <c r="F2884" s="468"/>
      <c r="G2884" s="468"/>
      <c r="H2884" s="468"/>
      <c r="I2884" s="468"/>
    </row>
    <row r="2885" spans="1:9" x14ac:dyDescent="0.2">
      <c r="A2885" s="468"/>
      <c r="B2885" s="468"/>
      <c r="C2885" s="468"/>
      <c r="D2885" s="468"/>
      <c r="E2885" s="468"/>
      <c r="F2885" s="468"/>
      <c r="G2885" s="468"/>
      <c r="H2885" s="468"/>
      <c r="I2885" s="468"/>
    </row>
    <row r="2886" spans="1:9" x14ac:dyDescent="0.2">
      <c r="A2886" s="468"/>
      <c r="B2886" s="468"/>
      <c r="C2886" s="468"/>
      <c r="D2886" s="468"/>
      <c r="E2886" s="468"/>
      <c r="F2886" s="468"/>
      <c r="G2886" s="468"/>
      <c r="H2886" s="468"/>
      <c r="I2886" s="468"/>
    </row>
    <row r="2887" spans="1:9" x14ac:dyDescent="0.2">
      <c r="A2887" s="468"/>
      <c r="B2887" s="468"/>
      <c r="C2887" s="468"/>
      <c r="D2887" s="468"/>
      <c r="E2887" s="468"/>
      <c r="F2887" s="468"/>
      <c r="G2887" s="468"/>
      <c r="H2887" s="468"/>
      <c r="I2887" s="468"/>
    </row>
    <row r="2888" spans="1:9" x14ac:dyDescent="0.2">
      <c r="A2888" s="468"/>
      <c r="B2888" s="468"/>
      <c r="C2888" s="468"/>
      <c r="D2888" s="468"/>
      <c r="E2888" s="468"/>
      <c r="F2888" s="468"/>
      <c r="G2888" s="468"/>
      <c r="H2888" s="468"/>
      <c r="I2888" s="468"/>
    </row>
    <row r="2889" spans="1:9" x14ac:dyDescent="0.2">
      <c r="A2889" s="468"/>
      <c r="B2889" s="468"/>
      <c r="C2889" s="468"/>
      <c r="D2889" s="468"/>
      <c r="E2889" s="468"/>
      <c r="F2889" s="468"/>
      <c r="G2889" s="468"/>
      <c r="H2889" s="468"/>
      <c r="I2889" s="468"/>
    </row>
    <row r="2890" spans="1:9" x14ac:dyDescent="0.2">
      <c r="A2890" s="468"/>
      <c r="B2890" s="468"/>
      <c r="C2890" s="468"/>
      <c r="D2890" s="468"/>
      <c r="E2890" s="468"/>
      <c r="F2890" s="468"/>
      <c r="G2890" s="468"/>
      <c r="H2890" s="468"/>
      <c r="I2890" s="468"/>
    </row>
    <row r="2891" spans="1:9" x14ac:dyDescent="0.2">
      <c r="A2891" s="468"/>
      <c r="B2891" s="468"/>
      <c r="C2891" s="468"/>
      <c r="D2891" s="468"/>
      <c r="E2891" s="468"/>
      <c r="F2891" s="468"/>
      <c r="G2891" s="468"/>
      <c r="H2891" s="468"/>
      <c r="I2891" s="468"/>
    </row>
    <row r="2892" spans="1:9" x14ac:dyDescent="0.2">
      <c r="A2892" s="468"/>
      <c r="B2892" s="468"/>
      <c r="C2892" s="468"/>
      <c r="D2892" s="468"/>
      <c r="E2892" s="468"/>
      <c r="F2892" s="468"/>
      <c r="G2892" s="468"/>
      <c r="H2892" s="468"/>
      <c r="I2892" s="468"/>
    </row>
    <row r="2893" spans="1:9" x14ac:dyDescent="0.2">
      <c r="A2893" s="468"/>
      <c r="B2893" s="468"/>
      <c r="C2893" s="468"/>
      <c r="D2893" s="468"/>
      <c r="E2893" s="468"/>
      <c r="F2893" s="468"/>
      <c r="G2893" s="468"/>
      <c r="H2893" s="468"/>
      <c r="I2893" s="468"/>
    </row>
    <row r="2894" spans="1:9" x14ac:dyDescent="0.2">
      <c r="A2894" s="468"/>
      <c r="B2894" s="468"/>
      <c r="C2894" s="468"/>
      <c r="D2894" s="468"/>
      <c r="E2894" s="468"/>
      <c r="F2894" s="468"/>
      <c r="G2894" s="468"/>
      <c r="H2894" s="468"/>
      <c r="I2894" s="468"/>
    </row>
    <row r="2895" spans="1:9" x14ac:dyDescent="0.2">
      <c r="A2895" s="468"/>
      <c r="B2895" s="468"/>
      <c r="C2895" s="468"/>
      <c r="D2895" s="468"/>
      <c r="E2895" s="468"/>
      <c r="F2895" s="468"/>
      <c r="G2895" s="468"/>
      <c r="H2895" s="468"/>
      <c r="I2895" s="468"/>
    </row>
    <row r="2896" spans="1:9" x14ac:dyDescent="0.2">
      <c r="A2896" s="468"/>
      <c r="B2896" s="468"/>
      <c r="C2896" s="468"/>
      <c r="D2896" s="468"/>
      <c r="E2896" s="468"/>
      <c r="F2896" s="468"/>
      <c r="G2896" s="468"/>
      <c r="H2896" s="468"/>
      <c r="I2896" s="468"/>
    </row>
    <row r="2897" spans="1:9" x14ac:dyDescent="0.2">
      <c r="A2897" s="468"/>
      <c r="B2897" s="468"/>
      <c r="C2897" s="468"/>
      <c r="D2897" s="468"/>
      <c r="E2897" s="468"/>
      <c r="F2897" s="468"/>
      <c r="G2897" s="468"/>
      <c r="H2897" s="468"/>
      <c r="I2897" s="468"/>
    </row>
    <row r="2898" spans="1:9" x14ac:dyDescent="0.2">
      <c r="A2898" s="468"/>
      <c r="B2898" s="468"/>
      <c r="C2898" s="468"/>
      <c r="D2898" s="468"/>
      <c r="E2898" s="468"/>
      <c r="F2898" s="468"/>
      <c r="G2898" s="468"/>
      <c r="H2898" s="468"/>
      <c r="I2898" s="468"/>
    </row>
    <row r="2899" spans="1:9" x14ac:dyDescent="0.2">
      <c r="A2899" s="468"/>
      <c r="B2899" s="468"/>
      <c r="C2899" s="468"/>
      <c r="D2899" s="468"/>
      <c r="E2899" s="468"/>
      <c r="F2899" s="468"/>
      <c r="G2899" s="468"/>
      <c r="H2899" s="468"/>
      <c r="I2899" s="468"/>
    </row>
    <row r="2900" spans="1:9" x14ac:dyDescent="0.2">
      <c r="A2900" s="468"/>
      <c r="B2900" s="468"/>
      <c r="C2900" s="468"/>
      <c r="D2900" s="468"/>
      <c r="E2900" s="468"/>
      <c r="F2900" s="468"/>
      <c r="G2900" s="468"/>
      <c r="H2900" s="468"/>
      <c r="I2900" s="468"/>
    </row>
    <row r="2901" spans="1:9" x14ac:dyDescent="0.2">
      <c r="A2901" s="468"/>
      <c r="B2901" s="468"/>
      <c r="C2901" s="468"/>
      <c r="D2901" s="468"/>
      <c r="E2901" s="468"/>
      <c r="F2901" s="468"/>
      <c r="G2901" s="468"/>
      <c r="H2901" s="468"/>
      <c r="I2901" s="468"/>
    </row>
    <row r="2902" spans="1:9" x14ac:dyDescent="0.2">
      <c r="A2902" s="468"/>
      <c r="B2902" s="468"/>
      <c r="C2902" s="468"/>
      <c r="D2902" s="468"/>
      <c r="E2902" s="468"/>
      <c r="F2902" s="468"/>
      <c r="G2902" s="468"/>
      <c r="H2902" s="468"/>
      <c r="I2902" s="468"/>
    </row>
    <row r="2903" spans="1:9" x14ac:dyDescent="0.2">
      <c r="A2903" s="468"/>
      <c r="B2903" s="468"/>
      <c r="C2903" s="468"/>
      <c r="D2903" s="468"/>
      <c r="E2903" s="468"/>
      <c r="F2903" s="468"/>
      <c r="G2903" s="468"/>
      <c r="H2903" s="468"/>
      <c r="I2903" s="468"/>
    </row>
    <row r="2904" spans="1:9" x14ac:dyDescent="0.2">
      <c r="A2904" s="468"/>
      <c r="B2904" s="468"/>
      <c r="C2904" s="468"/>
      <c r="D2904" s="468"/>
      <c r="E2904" s="468"/>
      <c r="F2904" s="468"/>
      <c r="G2904" s="468"/>
      <c r="H2904" s="468"/>
      <c r="I2904" s="468"/>
    </row>
    <row r="2905" spans="1:9" x14ac:dyDescent="0.2">
      <c r="A2905" s="468"/>
      <c r="B2905" s="468"/>
      <c r="C2905" s="468"/>
      <c r="D2905" s="468"/>
      <c r="E2905" s="468"/>
      <c r="F2905" s="468"/>
      <c r="G2905" s="468"/>
      <c r="H2905" s="468"/>
      <c r="I2905" s="468"/>
    </row>
    <row r="2906" spans="1:9" x14ac:dyDescent="0.2">
      <c r="A2906" s="468"/>
      <c r="B2906" s="468"/>
      <c r="C2906" s="468"/>
      <c r="D2906" s="468"/>
      <c r="E2906" s="468"/>
      <c r="F2906" s="468"/>
      <c r="G2906" s="468"/>
      <c r="H2906" s="468"/>
      <c r="I2906" s="468"/>
    </row>
    <row r="2907" spans="1:9" x14ac:dyDescent="0.2">
      <c r="A2907" s="468"/>
      <c r="B2907" s="468"/>
      <c r="C2907" s="468"/>
      <c r="D2907" s="468"/>
      <c r="E2907" s="468"/>
      <c r="F2907" s="468"/>
      <c r="G2907" s="468"/>
      <c r="H2907" s="468"/>
      <c r="I2907" s="468"/>
    </row>
    <row r="2908" spans="1:9" x14ac:dyDescent="0.2">
      <c r="A2908" s="468"/>
      <c r="B2908" s="468"/>
      <c r="C2908" s="468"/>
      <c r="D2908" s="468"/>
      <c r="E2908" s="468"/>
      <c r="F2908" s="468"/>
      <c r="G2908" s="468"/>
      <c r="H2908" s="468"/>
      <c r="I2908" s="468"/>
    </row>
    <row r="2909" spans="1:9" x14ac:dyDescent="0.2">
      <c r="A2909" s="468"/>
      <c r="B2909" s="468"/>
      <c r="C2909" s="468"/>
      <c r="D2909" s="468"/>
      <c r="E2909" s="468"/>
      <c r="F2909" s="468"/>
      <c r="G2909" s="468"/>
      <c r="H2909" s="468"/>
      <c r="I2909" s="468"/>
    </row>
    <row r="2910" spans="1:9" x14ac:dyDescent="0.2">
      <c r="A2910" s="468"/>
      <c r="B2910" s="468"/>
      <c r="C2910" s="468"/>
      <c r="D2910" s="468"/>
      <c r="E2910" s="468"/>
      <c r="F2910" s="468"/>
      <c r="G2910" s="468"/>
      <c r="H2910" s="468"/>
      <c r="I2910" s="468"/>
    </row>
    <row r="2911" spans="1:9" x14ac:dyDescent="0.2">
      <c r="A2911" s="468"/>
      <c r="B2911" s="468"/>
      <c r="C2911" s="468"/>
      <c r="D2911" s="468"/>
      <c r="E2911" s="468"/>
      <c r="F2911" s="468"/>
      <c r="G2911" s="468"/>
      <c r="H2911" s="468"/>
      <c r="I2911" s="468"/>
    </row>
    <row r="2912" spans="1:9" x14ac:dyDescent="0.2">
      <c r="A2912" s="468"/>
      <c r="B2912" s="468"/>
      <c r="C2912" s="468"/>
      <c r="D2912" s="468"/>
      <c r="E2912" s="468"/>
      <c r="F2912" s="468"/>
      <c r="G2912" s="468"/>
      <c r="H2912" s="468"/>
      <c r="I2912" s="468"/>
    </row>
    <row r="2913" spans="1:9" x14ac:dyDescent="0.2">
      <c r="A2913" s="468"/>
      <c r="B2913" s="468"/>
      <c r="C2913" s="468"/>
      <c r="D2913" s="468"/>
      <c r="E2913" s="468"/>
      <c r="F2913" s="468"/>
      <c r="G2913" s="468"/>
      <c r="H2913" s="468"/>
      <c r="I2913" s="468"/>
    </row>
    <row r="2914" spans="1:9" x14ac:dyDescent="0.2">
      <c r="A2914" s="468"/>
      <c r="B2914" s="468"/>
      <c r="C2914" s="468"/>
      <c r="D2914" s="468"/>
      <c r="E2914" s="468"/>
      <c r="F2914" s="468"/>
      <c r="G2914" s="468"/>
      <c r="H2914" s="468"/>
      <c r="I2914" s="468"/>
    </row>
    <row r="2915" spans="1:9" x14ac:dyDescent="0.2">
      <c r="A2915" s="468"/>
      <c r="B2915" s="468"/>
      <c r="C2915" s="468"/>
      <c r="D2915" s="468"/>
      <c r="E2915" s="468"/>
      <c r="F2915" s="468"/>
      <c r="G2915" s="468"/>
      <c r="H2915" s="468"/>
      <c r="I2915" s="468"/>
    </row>
    <row r="2916" spans="1:9" x14ac:dyDescent="0.2">
      <c r="A2916" s="468"/>
      <c r="B2916" s="468"/>
      <c r="C2916" s="468"/>
      <c r="D2916" s="468"/>
      <c r="E2916" s="468"/>
      <c r="F2916" s="468"/>
      <c r="G2916" s="468"/>
      <c r="H2916" s="468"/>
      <c r="I2916" s="468"/>
    </row>
    <row r="2917" spans="1:9" x14ac:dyDescent="0.2">
      <c r="A2917" s="468"/>
      <c r="B2917" s="468"/>
      <c r="C2917" s="468"/>
      <c r="D2917" s="468"/>
      <c r="E2917" s="468"/>
      <c r="F2917" s="468"/>
      <c r="G2917" s="468"/>
      <c r="H2917" s="468"/>
      <c r="I2917" s="468"/>
    </row>
    <row r="2918" spans="1:9" x14ac:dyDescent="0.2">
      <c r="A2918" s="468"/>
      <c r="B2918" s="468"/>
      <c r="C2918" s="468"/>
      <c r="D2918" s="468"/>
      <c r="E2918" s="468"/>
      <c r="F2918" s="468"/>
      <c r="G2918" s="468"/>
      <c r="H2918" s="468"/>
      <c r="I2918" s="468"/>
    </row>
    <row r="2919" spans="1:9" x14ac:dyDescent="0.2">
      <c r="A2919" s="468"/>
      <c r="B2919" s="468"/>
      <c r="C2919" s="468"/>
      <c r="D2919" s="468"/>
      <c r="E2919" s="468"/>
      <c r="F2919" s="468"/>
      <c r="G2919" s="468"/>
      <c r="H2919" s="468"/>
      <c r="I2919" s="468"/>
    </row>
    <row r="2920" spans="1:9" x14ac:dyDescent="0.2">
      <c r="A2920" s="468"/>
      <c r="B2920" s="468"/>
      <c r="C2920" s="468"/>
      <c r="D2920" s="468"/>
      <c r="E2920" s="468"/>
      <c r="F2920" s="468"/>
      <c r="G2920" s="468"/>
      <c r="H2920" s="468"/>
      <c r="I2920" s="468"/>
    </row>
    <row r="2921" spans="1:9" x14ac:dyDescent="0.2">
      <c r="A2921" s="468"/>
      <c r="B2921" s="468"/>
      <c r="C2921" s="468"/>
      <c r="D2921" s="468"/>
      <c r="E2921" s="468"/>
      <c r="F2921" s="468"/>
      <c r="G2921" s="468"/>
      <c r="H2921" s="468"/>
      <c r="I2921" s="468"/>
    </row>
    <row r="2922" spans="1:9" x14ac:dyDescent="0.2">
      <c r="A2922" s="468"/>
      <c r="B2922" s="468"/>
      <c r="C2922" s="468"/>
      <c r="D2922" s="468"/>
      <c r="E2922" s="468"/>
      <c r="F2922" s="468"/>
      <c r="G2922" s="468"/>
      <c r="H2922" s="468"/>
      <c r="I2922" s="468"/>
    </row>
    <row r="2923" spans="1:9" x14ac:dyDescent="0.2">
      <c r="A2923" s="468"/>
      <c r="B2923" s="468"/>
      <c r="C2923" s="468"/>
      <c r="D2923" s="468"/>
      <c r="E2923" s="468"/>
      <c r="F2923" s="468"/>
      <c r="G2923" s="468"/>
      <c r="H2923" s="468"/>
      <c r="I2923" s="468"/>
    </row>
    <row r="2924" spans="1:9" x14ac:dyDescent="0.2">
      <c r="A2924" s="468"/>
      <c r="B2924" s="468"/>
      <c r="C2924" s="468"/>
      <c r="D2924" s="468"/>
      <c r="E2924" s="468"/>
      <c r="F2924" s="468"/>
      <c r="G2924" s="468"/>
      <c r="H2924" s="468"/>
      <c r="I2924" s="468"/>
    </row>
    <row r="2925" spans="1:9" x14ac:dyDescent="0.2">
      <c r="A2925" s="468"/>
      <c r="B2925" s="468"/>
      <c r="C2925" s="468"/>
      <c r="D2925" s="468"/>
      <c r="E2925" s="468"/>
      <c r="F2925" s="468"/>
      <c r="G2925" s="468"/>
      <c r="H2925" s="468"/>
      <c r="I2925" s="468"/>
    </row>
    <row r="2926" spans="1:9" x14ac:dyDescent="0.2">
      <c r="A2926" s="468"/>
      <c r="B2926" s="468"/>
      <c r="C2926" s="468"/>
      <c r="D2926" s="468"/>
      <c r="E2926" s="468"/>
      <c r="F2926" s="468"/>
      <c r="G2926" s="468"/>
      <c r="H2926" s="468"/>
      <c r="I2926" s="468"/>
    </row>
    <row r="2927" spans="1:9" x14ac:dyDescent="0.2">
      <c r="A2927" s="468"/>
      <c r="B2927" s="468"/>
      <c r="C2927" s="468"/>
      <c r="D2927" s="468"/>
      <c r="E2927" s="468"/>
      <c r="F2927" s="468"/>
      <c r="G2927" s="468"/>
      <c r="H2927" s="468"/>
      <c r="I2927" s="468"/>
    </row>
    <row r="2928" spans="1:9" x14ac:dyDescent="0.2">
      <c r="A2928" s="468"/>
      <c r="B2928" s="468"/>
      <c r="C2928" s="468"/>
      <c r="D2928" s="468"/>
      <c r="E2928" s="468"/>
      <c r="F2928" s="468"/>
      <c r="G2928" s="468"/>
      <c r="H2928" s="468"/>
      <c r="I2928" s="468"/>
    </row>
    <row r="2929" spans="1:9" x14ac:dyDescent="0.2">
      <c r="A2929" s="468"/>
      <c r="B2929" s="468"/>
      <c r="C2929" s="468"/>
      <c r="D2929" s="468"/>
      <c r="E2929" s="468"/>
      <c r="F2929" s="468"/>
      <c r="G2929" s="468"/>
      <c r="H2929" s="468"/>
      <c r="I2929" s="468"/>
    </row>
    <row r="2930" spans="1:9" x14ac:dyDescent="0.2">
      <c r="A2930" s="468"/>
      <c r="B2930" s="468"/>
      <c r="C2930" s="468"/>
      <c r="D2930" s="468"/>
      <c r="E2930" s="468"/>
      <c r="F2930" s="468"/>
      <c r="G2930" s="468"/>
      <c r="H2930" s="468"/>
      <c r="I2930" s="468"/>
    </row>
    <row r="2931" spans="1:9" x14ac:dyDescent="0.2">
      <c r="A2931" s="468"/>
      <c r="B2931" s="468"/>
      <c r="C2931" s="468"/>
      <c r="D2931" s="468"/>
      <c r="E2931" s="468"/>
      <c r="F2931" s="468"/>
      <c r="G2931" s="468"/>
      <c r="H2931" s="468"/>
      <c r="I2931" s="468"/>
    </row>
    <row r="2932" spans="1:9" x14ac:dyDescent="0.2">
      <c r="A2932" s="468"/>
      <c r="B2932" s="468"/>
      <c r="C2932" s="468"/>
      <c r="D2932" s="468"/>
      <c r="E2932" s="468"/>
      <c r="F2932" s="468"/>
      <c r="G2932" s="468"/>
      <c r="H2932" s="468"/>
      <c r="I2932" s="468"/>
    </row>
    <row r="2933" spans="1:9" x14ac:dyDescent="0.2">
      <c r="A2933" s="468"/>
      <c r="B2933" s="468"/>
      <c r="C2933" s="468"/>
      <c r="D2933" s="468"/>
      <c r="E2933" s="468"/>
      <c r="F2933" s="468"/>
      <c r="G2933" s="468"/>
      <c r="H2933" s="468"/>
      <c r="I2933" s="468"/>
    </row>
    <row r="2934" spans="1:9" x14ac:dyDescent="0.2">
      <c r="A2934" s="468"/>
      <c r="B2934" s="468"/>
      <c r="C2934" s="468"/>
      <c r="D2934" s="468"/>
      <c r="E2934" s="468"/>
      <c r="F2934" s="468"/>
      <c r="G2934" s="468"/>
      <c r="H2934" s="468"/>
      <c r="I2934" s="468"/>
    </row>
    <row r="2935" spans="1:9" x14ac:dyDescent="0.2">
      <c r="A2935" s="468"/>
      <c r="B2935" s="468"/>
      <c r="C2935" s="468"/>
      <c r="D2935" s="468"/>
      <c r="E2935" s="468"/>
      <c r="F2935" s="468"/>
      <c r="G2935" s="468"/>
      <c r="H2935" s="468"/>
      <c r="I2935" s="468"/>
    </row>
    <row r="2936" spans="1:9" x14ac:dyDescent="0.2">
      <c r="A2936" s="468"/>
      <c r="B2936" s="468"/>
      <c r="C2936" s="468"/>
      <c r="D2936" s="468"/>
      <c r="E2936" s="468"/>
      <c r="F2936" s="468"/>
      <c r="G2936" s="468"/>
      <c r="H2936" s="468"/>
      <c r="I2936" s="468"/>
    </row>
    <row r="2937" spans="1:9" x14ac:dyDescent="0.2">
      <c r="A2937" s="468"/>
      <c r="B2937" s="468"/>
      <c r="C2937" s="468"/>
      <c r="D2937" s="468"/>
      <c r="E2937" s="468"/>
      <c r="F2937" s="468"/>
      <c r="G2937" s="468"/>
      <c r="H2937" s="468"/>
      <c r="I2937" s="468"/>
    </row>
    <row r="2938" spans="1:9" x14ac:dyDescent="0.2">
      <c r="A2938" s="468"/>
      <c r="B2938" s="468"/>
      <c r="C2938" s="468"/>
      <c r="D2938" s="468"/>
      <c r="E2938" s="468"/>
      <c r="F2938" s="468"/>
      <c r="G2938" s="468"/>
      <c r="H2938" s="468"/>
      <c r="I2938" s="468"/>
    </row>
    <row r="2939" spans="1:9" x14ac:dyDescent="0.2">
      <c r="A2939" s="468"/>
      <c r="B2939" s="468"/>
      <c r="C2939" s="468"/>
      <c r="D2939" s="468"/>
      <c r="E2939" s="468"/>
      <c r="F2939" s="468"/>
      <c r="G2939" s="468"/>
      <c r="H2939" s="468"/>
      <c r="I2939" s="468"/>
    </row>
    <row r="2940" spans="1:9" x14ac:dyDescent="0.2">
      <c r="A2940" s="468"/>
      <c r="B2940" s="468"/>
      <c r="C2940" s="468"/>
      <c r="D2940" s="468"/>
      <c r="E2940" s="468"/>
      <c r="F2940" s="468"/>
      <c r="G2940" s="468"/>
      <c r="H2940" s="468"/>
      <c r="I2940" s="468"/>
    </row>
    <row r="2941" spans="1:9" x14ac:dyDescent="0.2">
      <c r="A2941" s="468"/>
      <c r="B2941" s="468"/>
      <c r="C2941" s="468"/>
      <c r="D2941" s="468"/>
      <c r="E2941" s="468"/>
      <c r="F2941" s="468"/>
      <c r="G2941" s="468"/>
      <c r="H2941" s="468"/>
      <c r="I2941" s="468"/>
    </row>
    <row r="2942" spans="1:9" x14ac:dyDescent="0.2">
      <c r="A2942" s="468"/>
      <c r="B2942" s="468"/>
      <c r="C2942" s="468"/>
      <c r="D2942" s="468"/>
      <c r="E2942" s="468"/>
      <c r="F2942" s="468"/>
      <c r="G2942" s="468"/>
      <c r="H2942" s="468"/>
      <c r="I2942" s="468"/>
    </row>
    <row r="2943" spans="1:9" x14ac:dyDescent="0.2">
      <c r="A2943" s="468"/>
      <c r="B2943" s="468"/>
      <c r="C2943" s="468"/>
      <c r="D2943" s="468"/>
      <c r="E2943" s="468"/>
      <c r="F2943" s="468"/>
      <c r="G2943" s="468"/>
      <c r="H2943" s="468"/>
      <c r="I2943" s="468"/>
    </row>
    <row r="2944" spans="1:9" x14ac:dyDescent="0.2">
      <c r="A2944" s="468"/>
      <c r="B2944" s="468"/>
      <c r="C2944" s="468"/>
      <c r="D2944" s="468"/>
      <c r="E2944" s="468"/>
      <c r="F2944" s="468"/>
      <c r="G2944" s="468"/>
      <c r="H2944" s="468"/>
      <c r="I2944" s="468"/>
    </row>
    <row r="2945" spans="1:9" x14ac:dyDescent="0.2">
      <c r="A2945" s="468"/>
      <c r="B2945" s="468"/>
      <c r="C2945" s="468"/>
      <c r="D2945" s="468"/>
      <c r="E2945" s="468"/>
      <c r="F2945" s="468"/>
      <c r="G2945" s="468"/>
      <c r="H2945" s="468"/>
      <c r="I2945" s="468"/>
    </row>
    <row r="2946" spans="1:9" x14ac:dyDescent="0.2">
      <c r="A2946" s="468"/>
      <c r="B2946" s="468"/>
      <c r="C2946" s="468"/>
      <c r="D2946" s="468"/>
      <c r="E2946" s="468"/>
      <c r="F2946" s="468"/>
      <c r="G2946" s="468"/>
      <c r="H2946" s="468"/>
      <c r="I2946" s="468"/>
    </row>
    <row r="2947" spans="1:9" x14ac:dyDescent="0.2">
      <c r="A2947" s="468"/>
      <c r="B2947" s="468"/>
      <c r="C2947" s="468"/>
      <c r="D2947" s="468"/>
      <c r="E2947" s="468"/>
      <c r="F2947" s="468"/>
      <c r="G2947" s="468"/>
      <c r="H2947" s="468"/>
      <c r="I2947" s="468"/>
    </row>
    <row r="2948" spans="1:9" x14ac:dyDescent="0.2">
      <c r="A2948" s="468"/>
      <c r="B2948" s="468"/>
      <c r="C2948" s="468"/>
      <c r="D2948" s="468"/>
      <c r="E2948" s="468"/>
      <c r="F2948" s="468"/>
      <c r="G2948" s="468"/>
      <c r="H2948" s="468"/>
      <c r="I2948" s="468"/>
    </row>
    <row r="2949" spans="1:9" x14ac:dyDescent="0.2">
      <c r="A2949" s="468"/>
      <c r="B2949" s="468"/>
      <c r="C2949" s="468"/>
      <c r="D2949" s="468"/>
      <c r="E2949" s="468"/>
      <c r="F2949" s="468"/>
      <c r="G2949" s="468"/>
      <c r="H2949" s="468"/>
      <c r="I2949" s="468"/>
    </row>
    <row r="2950" spans="1:9" x14ac:dyDescent="0.2">
      <c r="A2950" s="468"/>
      <c r="B2950" s="468"/>
      <c r="C2950" s="468"/>
      <c r="D2950" s="468"/>
      <c r="E2950" s="468"/>
      <c r="F2950" s="468"/>
      <c r="G2950" s="468"/>
      <c r="H2950" s="468"/>
      <c r="I2950" s="468"/>
    </row>
    <row r="2951" spans="1:9" x14ac:dyDescent="0.2">
      <c r="A2951" s="468"/>
      <c r="B2951" s="468"/>
      <c r="C2951" s="468"/>
      <c r="D2951" s="468"/>
      <c r="E2951" s="468"/>
      <c r="F2951" s="468"/>
      <c r="G2951" s="468"/>
      <c r="H2951" s="468"/>
      <c r="I2951" s="468"/>
    </row>
    <row r="2952" spans="1:9" x14ac:dyDescent="0.2">
      <c r="A2952" s="468"/>
      <c r="B2952" s="468"/>
      <c r="C2952" s="468"/>
      <c r="D2952" s="468"/>
      <c r="E2952" s="468"/>
      <c r="F2952" s="468"/>
      <c r="G2952" s="468"/>
      <c r="H2952" s="468"/>
      <c r="I2952" s="468"/>
    </row>
    <row r="2953" spans="1:9" x14ac:dyDescent="0.2">
      <c r="A2953" s="468"/>
      <c r="B2953" s="468"/>
      <c r="C2953" s="468"/>
      <c r="D2953" s="468"/>
      <c r="E2953" s="468"/>
      <c r="F2953" s="468"/>
      <c r="G2953" s="468"/>
      <c r="H2953" s="468"/>
      <c r="I2953" s="468"/>
    </row>
    <row r="2954" spans="1:9" x14ac:dyDescent="0.2">
      <c r="A2954" s="468"/>
      <c r="B2954" s="468"/>
      <c r="C2954" s="468"/>
      <c r="D2954" s="468"/>
      <c r="E2954" s="468"/>
      <c r="F2954" s="468"/>
      <c r="G2954" s="468"/>
      <c r="H2954" s="468"/>
      <c r="I2954" s="468"/>
    </row>
    <row r="2955" spans="1:9" x14ac:dyDescent="0.2">
      <c r="A2955" s="468"/>
      <c r="B2955" s="468"/>
      <c r="C2955" s="468"/>
      <c r="D2955" s="468"/>
      <c r="E2955" s="468"/>
      <c r="F2955" s="468"/>
      <c r="G2955" s="468"/>
      <c r="H2955" s="468"/>
      <c r="I2955" s="468"/>
    </row>
    <row r="2956" spans="1:9" x14ac:dyDescent="0.2">
      <c r="A2956" s="468"/>
      <c r="B2956" s="468"/>
      <c r="C2956" s="468"/>
      <c r="D2956" s="468"/>
      <c r="E2956" s="468"/>
      <c r="F2956" s="468"/>
      <c r="G2956" s="468"/>
      <c r="H2956" s="468"/>
      <c r="I2956" s="468"/>
    </row>
    <row r="2957" spans="1:9" x14ac:dyDescent="0.2">
      <c r="A2957" s="468"/>
      <c r="B2957" s="468"/>
      <c r="C2957" s="468"/>
      <c r="D2957" s="468"/>
      <c r="E2957" s="468"/>
      <c r="F2957" s="468"/>
      <c r="G2957" s="468"/>
      <c r="H2957" s="468"/>
      <c r="I2957" s="468"/>
    </row>
    <row r="2958" spans="1:9" x14ac:dyDescent="0.2">
      <c r="A2958" s="468"/>
      <c r="B2958" s="468"/>
      <c r="C2958" s="468"/>
      <c r="D2958" s="468"/>
      <c r="E2958" s="468"/>
      <c r="F2958" s="468"/>
      <c r="G2958" s="468"/>
      <c r="H2958" s="468"/>
      <c r="I2958" s="468"/>
    </row>
    <row r="2959" spans="1:9" x14ac:dyDescent="0.2">
      <c r="A2959" s="468"/>
      <c r="B2959" s="468"/>
      <c r="C2959" s="468"/>
      <c r="D2959" s="468"/>
      <c r="E2959" s="468"/>
      <c r="F2959" s="468"/>
      <c r="G2959" s="468"/>
      <c r="H2959" s="468"/>
      <c r="I2959" s="468"/>
    </row>
    <row r="2960" spans="1:9" x14ac:dyDescent="0.2">
      <c r="A2960" s="468"/>
      <c r="B2960" s="468"/>
      <c r="C2960" s="468"/>
      <c r="D2960" s="468"/>
      <c r="E2960" s="468"/>
      <c r="F2960" s="468"/>
      <c r="G2960" s="468"/>
      <c r="H2960" s="468"/>
      <c r="I2960" s="468"/>
    </row>
    <row r="2961" spans="1:9" x14ac:dyDescent="0.2">
      <c r="A2961" s="468"/>
      <c r="B2961" s="468"/>
      <c r="C2961" s="468"/>
      <c r="D2961" s="468"/>
      <c r="E2961" s="468"/>
      <c r="F2961" s="468"/>
      <c r="G2961" s="468"/>
      <c r="H2961" s="468"/>
      <c r="I2961" s="468"/>
    </row>
    <row r="2962" spans="1:9" x14ac:dyDescent="0.2">
      <c r="A2962" s="468"/>
      <c r="B2962" s="468"/>
      <c r="C2962" s="468"/>
      <c r="D2962" s="468"/>
      <c r="E2962" s="468"/>
      <c r="F2962" s="468"/>
      <c r="G2962" s="468"/>
      <c r="H2962" s="468"/>
      <c r="I2962" s="468"/>
    </row>
    <row r="2963" spans="1:9" x14ac:dyDescent="0.2">
      <c r="A2963" s="468"/>
      <c r="B2963" s="468"/>
      <c r="C2963" s="468"/>
      <c r="D2963" s="468"/>
      <c r="E2963" s="468"/>
      <c r="F2963" s="468"/>
      <c r="G2963" s="468"/>
      <c r="H2963" s="468"/>
      <c r="I2963" s="468"/>
    </row>
    <row r="2964" spans="1:9" x14ac:dyDescent="0.2">
      <c r="A2964" s="468"/>
      <c r="B2964" s="468"/>
      <c r="C2964" s="468"/>
      <c r="D2964" s="468"/>
      <c r="E2964" s="468"/>
      <c r="F2964" s="468"/>
      <c r="G2964" s="468"/>
      <c r="H2964" s="468"/>
      <c r="I2964" s="468"/>
    </row>
    <row r="2965" spans="1:9" x14ac:dyDescent="0.2">
      <c r="A2965" s="468"/>
      <c r="B2965" s="468"/>
      <c r="C2965" s="468"/>
      <c r="D2965" s="468"/>
      <c r="E2965" s="468"/>
      <c r="F2965" s="468"/>
      <c r="G2965" s="468"/>
      <c r="H2965" s="468"/>
      <c r="I2965" s="468"/>
    </row>
    <row r="2966" spans="1:9" x14ac:dyDescent="0.2">
      <c r="A2966" s="468"/>
      <c r="B2966" s="468"/>
      <c r="C2966" s="468"/>
      <c r="D2966" s="468"/>
      <c r="E2966" s="468"/>
      <c r="F2966" s="468"/>
      <c r="G2966" s="468"/>
      <c r="H2966" s="468"/>
      <c r="I2966" s="468"/>
    </row>
    <row r="2967" spans="1:9" x14ac:dyDescent="0.2">
      <c r="A2967" s="468"/>
      <c r="B2967" s="468"/>
      <c r="C2967" s="468"/>
      <c r="D2967" s="468"/>
      <c r="E2967" s="468"/>
      <c r="F2967" s="468"/>
      <c r="G2967" s="468"/>
      <c r="H2967" s="468"/>
      <c r="I2967" s="468"/>
    </row>
    <row r="2968" spans="1:9" x14ac:dyDescent="0.2">
      <c r="A2968" s="468"/>
      <c r="B2968" s="468"/>
      <c r="C2968" s="468"/>
      <c r="D2968" s="468"/>
      <c r="E2968" s="468"/>
      <c r="F2968" s="468"/>
      <c r="G2968" s="468"/>
      <c r="H2968" s="468"/>
      <c r="I2968" s="468"/>
    </row>
    <row r="2969" spans="1:9" x14ac:dyDescent="0.2">
      <c r="A2969" s="468"/>
      <c r="B2969" s="468"/>
      <c r="C2969" s="468"/>
      <c r="D2969" s="468"/>
      <c r="E2969" s="468"/>
      <c r="F2969" s="468"/>
      <c r="G2969" s="468"/>
      <c r="H2969" s="468"/>
      <c r="I2969" s="468"/>
    </row>
    <row r="2970" spans="1:9" x14ac:dyDescent="0.2">
      <c r="A2970" s="468"/>
      <c r="B2970" s="468"/>
      <c r="C2970" s="468"/>
      <c r="D2970" s="468"/>
      <c r="E2970" s="468"/>
      <c r="F2970" s="468"/>
      <c r="G2970" s="468"/>
      <c r="H2970" s="468"/>
      <c r="I2970" s="468"/>
    </row>
    <row r="2971" spans="1:9" x14ac:dyDescent="0.2">
      <c r="A2971" s="468"/>
      <c r="B2971" s="468"/>
      <c r="C2971" s="468"/>
      <c r="D2971" s="468"/>
      <c r="E2971" s="468"/>
      <c r="F2971" s="468"/>
      <c r="G2971" s="468"/>
      <c r="H2971" s="468"/>
      <c r="I2971" s="468"/>
    </row>
    <row r="2972" spans="1:9" x14ac:dyDescent="0.2">
      <c r="A2972" s="468"/>
      <c r="B2972" s="468"/>
      <c r="C2972" s="468"/>
      <c r="D2972" s="468"/>
      <c r="E2972" s="468"/>
      <c r="F2972" s="468"/>
      <c r="G2972" s="468"/>
      <c r="H2972" s="468"/>
      <c r="I2972" s="468"/>
    </row>
    <row r="2973" spans="1:9" x14ac:dyDescent="0.2">
      <c r="A2973" s="468"/>
      <c r="B2973" s="468"/>
      <c r="C2973" s="468"/>
      <c r="D2973" s="468"/>
      <c r="E2973" s="468"/>
      <c r="F2973" s="468"/>
      <c r="G2973" s="468"/>
      <c r="H2973" s="468"/>
      <c r="I2973" s="468"/>
    </row>
    <row r="2974" spans="1:9" x14ac:dyDescent="0.2">
      <c r="A2974" s="468"/>
      <c r="B2974" s="468"/>
      <c r="C2974" s="468"/>
      <c r="D2974" s="468"/>
      <c r="E2974" s="468"/>
      <c r="F2974" s="468"/>
      <c r="G2974" s="468"/>
      <c r="H2974" s="468"/>
      <c r="I2974" s="468"/>
    </row>
    <row r="2975" spans="1:9" x14ac:dyDescent="0.2">
      <c r="A2975" s="468"/>
      <c r="B2975" s="468"/>
      <c r="C2975" s="468"/>
      <c r="D2975" s="468"/>
      <c r="E2975" s="468"/>
      <c r="F2975" s="468"/>
      <c r="G2975" s="468"/>
      <c r="H2975" s="468"/>
      <c r="I2975" s="468"/>
    </row>
    <row r="2976" spans="1:9" x14ac:dyDescent="0.2">
      <c r="A2976" s="468"/>
      <c r="B2976" s="468"/>
      <c r="C2976" s="468"/>
      <c r="D2976" s="468"/>
      <c r="E2976" s="468"/>
      <c r="F2976" s="468"/>
      <c r="G2976" s="468"/>
      <c r="H2976" s="468"/>
      <c r="I2976" s="468"/>
    </row>
    <row r="2977" spans="1:9" x14ac:dyDescent="0.2">
      <c r="A2977" s="468"/>
      <c r="B2977" s="468"/>
      <c r="C2977" s="468"/>
      <c r="D2977" s="468"/>
      <c r="E2977" s="468"/>
      <c r="F2977" s="468"/>
      <c r="G2977" s="468"/>
      <c r="H2977" s="468"/>
      <c r="I2977" s="468"/>
    </row>
    <row r="2978" spans="1:9" x14ac:dyDescent="0.2">
      <c r="A2978" s="468"/>
      <c r="B2978" s="468"/>
      <c r="C2978" s="468"/>
      <c r="D2978" s="468"/>
      <c r="E2978" s="468"/>
      <c r="F2978" s="468"/>
      <c r="G2978" s="468"/>
      <c r="H2978" s="468"/>
      <c r="I2978" s="468"/>
    </row>
    <row r="2979" spans="1:9" x14ac:dyDescent="0.2">
      <c r="A2979" s="468"/>
      <c r="B2979" s="468"/>
      <c r="C2979" s="468"/>
      <c r="D2979" s="468"/>
      <c r="E2979" s="468"/>
      <c r="F2979" s="468"/>
      <c r="G2979" s="468"/>
      <c r="H2979" s="468"/>
      <c r="I2979" s="468"/>
    </row>
    <row r="2980" spans="1:9" x14ac:dyDescent="0.2">
      <c r="A2980" s="468"/>
      <c r="B2980" s="468"/>
      <c r="C2980" s="468"/>
      <c r="D2980" s="468"/>
      <c r="E2980" s="468"/>
      <c r="F2980" s="468"/>
      <c r="G2980" s="468"/>
      <c r="H2980" s="468"/>
      <c r="I2980" s="468"/>
    </row>
    <row r="2981" spans="1:9" x14ac:dyDescent="0.2">
      <c r="A2981" s="468"/>
      <c r="B2981" s="468"/>
      <c r="C2981" s="468"/>
      <c r="D2981" s="468"/>
      <c r="E2981" s="468"/>
      <c r="F2981" s="468"/>
      <c r="G2981" s="468"/>
      <c r="H2981" s="468"/>
      <c r="I2981" s="468"/>
    </row>
    <row r="2982" spans="1:9" x14ac:dyDescent="0.2">
      <c r="A2982" s="468"/>
      <c r="B2982" s="468"/>
      <c r="C2982" s="468"/>
      <c r="D2982" s="468"/>
      <c r="E2982" s="468"/>
      <c r="F2982" s="468"/>
      <c r="G2982" s="468"/>
      <c r="H2982" s="468"/>
      <c r="I2982" s="468"/>
    </row>
    <row r="2983" spans="1:9" x14ac:dyDescent="0.2">
      <c r="A2983" s="468"/>
      <c r="B2983" s="468"/>
      <c r="C2983" s="468"/>
      <c r="D2983" s="468"/>
      <c r="E2983" s="468"/>
      <c r="F2983" s="468"/>
      <c r="G2983" s="468"/>
      <c r="H2983" s="468"/>
      <c r="I2983" s="468"/>
    </row>
    <row r="2984" spans="1:9" x14ac:dyDescent="0.2">
      <c r="A2984" s="468"/>
      <c r="B2984" s="468"/>
      <c r="C2984" s="468"/>
      <c r="D2984" s="468"/>
      <c r="E2984" s="468"/>
      <c r="F2984" s="468"/>
      <c r="G2984" s="468"/>
      <c r="H2984" s="468"/>
      <c r="I2984" s="468"/>
    </row>
    <row r="2985" spans="1:9" x14ac:dyDescent="0.2">
      <c r="A2985" s="468"/>
      <c r="B2985" s="468"/>
      <c r="C2985" s="468"/>
      <c r="D2985" s="468"/>
      <c r="E2985" s="468"/>
      <c r="F2985" s="468"/>
      <c r="G2985" s="468"/>
      <c r="H2985" s="468"/>
      <c r="I2985" s="468"/>
    </row>
    <row r="2986" spans="1:9" x14ac:dyDescent="0.2">
      <c r="A2986" s="468"/>
      <c r="B2986" s="468"/>
      <c r="C2986" s="468"/>
      <c r="D2986" s="468"/>
      <c r="E2986" s="468"/>
      <c r="F2986" s="468"/>
      <c r="G2986" s="468"/>
      <c r="H2986" s="468"/>
      <c r="I2986" s="468"/>
    </row>
    <row r="2987" spans="1:9" x14ac:dyDescent="0.2">
      <c r="A2987" s="468"/>
      <c r="B2987" s="468"/>
      <c r="C2987" s="468"/>
      <c r="D2987" s="468"/>
      <c r="E2987" s="468"/>
      <c r="F2987" s="468"/>
      <c r="G2987" s="468"/>
      <c r="H2987" s="468"/>
      <c r="I2987" s="468"/>
    </row>
    <row r="2988" spans="1:9" x14ac:dyDescent="0.2">
      <c r="A2988" s="468"/>
      <c r="B2988" s="468"/>
      <c r="C2988" s="468"/>
      <c r="D2988" s="468"/>
      <c r="E2988" s="468"/>
      <c r="F2988" s="468"/>
      <c r="G2988" s="468"/>
      <c r="H2988" s="468"/>
      <c r="I2988" s="468"/>
    </row>
    <row r="2989" spans="1:9" x14ac:dyDescent="0.2">
      <c r="A2989" s="468"/>
      <c r="B2989" s="468"/>
      <c r="C2989" s="468"/>
      <c r="D2989" s="468"/>
      <c r="E2989" s="468"/>
      <c r="F2989" s="468"/>
      <c r="G2989" s="468"/>
      <c r="H2989" s="468"/>
      <c r="I2989" s="468"/>
    </row>
    <row r="2990" spans="1:9" x14ac:dyDescent="0.2">
      <c r="A2990" s="468"/>
      <c r="B2990" s="468"/>
      <c r="C2990" s="468"/>
      <c r="D2990" s="468"/>
      <c r="E2990" s="468"/>
      <c r="F2990" s="468"/>
      <c r="G2990" s="468"/>
      <c r="H2990" s="468"/>
      <c r="I2990" s="468"/>
    </row>
    <row r="2991" spans="1:9" x14ac:dyDescent="0.2">
      <c r="A2991" s="468"/>
      <c r="B2991" s="468"/>
      <c r="C2991" s="468"/>
      <c r="D2991" s="468"/>
      <c r="E2991" s="468"/>
      <c r="F2991" s="468"/>
      <c r="G2991" s="468"/>
      <c r="H2991" s="468"/>
      <c r="I2991" s="468"/>
    </row>
    <row r="2992" spans="1:9" x14ac:dyDescent="0.2">
      <c r="A2992" s="468"/>
      <c r="B2992" s="468"/>
      <c r="C2992" s="468"/>
      <c r="D2992" s="468"/>
      <c r="E2992" s="468"/>
      <c r="F2992" s="468"/>
      <c r="G2992" s="468"/>
      <c r="H2992" s="468"/>
      <c r="I2992" s="468"/>
    </row>
    <row r="2993" spans="1:9" x14ac:dyDescent="0.2">
      <c r="A2993" s="468"/>
      <c r="B2993" s="468"/>
      <c r="C2993" s="468"/>
      <c r="D2993" s="468"/>
      <c r="E2993" s="468"/>
      <c r="F2993" s="468"/>
      <c r="G2993" s="468"/>
      <c r="H2993" s="468"/>
      <c r="I2993" s="468"/>
    </row>
    <row r="2994" spans="1:9" x14ac:dyDescent="0.2">
      <c r="A2994" s="468"/>
      <c r="B2994" s="468"/>
      <c r="C2994" s="468"/>
      <c r="D2994" s="468"/>
      <c r="E2994" s="468"/>
      <c r="F2994" s="468"/>
      <c r="G2994" s="468"/>
      <c r="H2994" s="468"/>
      <c r="I2994" s="468"/>
    </row>
    <row r="2995" spans="1:9" x14ac:dyDescent="0.2">
      <c r="A2995" s="468"/>
      <c r="B2995" s="468"/>
      <c r="C2995" s="468"/>
      <c r="D2995" s="468"/>
      <c r="E2995" s="468"/>
      <c r="F2995" s="468"/>
      <c r="G2995" s="468"/>
      <c r="H2995" s="468"/>
      <c r="I2995" s="468"/>
    </row>
    <row r="2996" spans="1:9" x14ac:dyDescent="0.2">
      <c r="A2996" s="468"/>
      <c r="B2996" s="468"/>
      <c r="C2996" s="468"/>
      <c r="D2996" s="468"/>
      <c r="E2996" s="468"/>
      <c r="F2996" s="468"/>
      <c r="G2996" s="468"/>
      <c r="H2996" s="468"/>
      <c r="I2996" s="468"/>
    </row>
    <row r="2997" spans="1:9" x14ac:dyDescent="0.2">
      <c r="A2997" s="468"/>
      <c r="B2997" s="468"/>
      <c r="C2997" s="468"/>
      <c r="D2997" s="468"/>
      <c r="E2997" s="468"/>
      <c r="F2997" s="468"/>
      <c r="G2997" s="468"/>
      <c r="H2997" s="468"/>
      <c r="I2997" s="468"/>
    </row>
    <row r="2998" spans="1:9" x14ac:dyDescent="0.2">
      <c r="A2998" s="468"/>
      <c r="B2998" s="468"/>
      <c r="C2998" s="468"/>
      <c r="D2998" s="468"/>
      <c r="E2998" s="468"/>
      <c r="F2998" s="468"/>
      <c r="G2998" s="468"/>
      <c r="H2998" s="468"/>
      <c r="I2998" s="468"/>
    </row>
    <row r="2999" spans="1:9" x14ac:dyDescent="0.2">
      <c r="A2999" s="468"/>
      <c r="B2999" s="468"/>
      <c r="C2999" s="468"/>
      <c r="D2999" s="468"/>
      <c r="E2999" s="468"/>
      <c r="F2999" s="468"/>
      <c r="G2999" s="468"/>
      <c r="H2999" s="468"/>
      <c r="I2999" s="468"/>
    </row>
    <row r="3000" spans="1:9" x14ac:dyDescent="0.2">
      <c r="A3000" s="468"/>
      <c r="B3000" s="468"/>
      <c r="C3000" s="468"/>
      <c r="D3000" s="468"/>
      <c r="E3000" s="468"/>
      <c r="F3000" s="468"/>
      <c r="G3000" s="468"/>
      <c r="H3000" s="468"/>
      <c r="I3000" s="468"/>
    </row>
    <row r="3001" spans="1:9" x14ac:dyDescent="0.2">
      <c r="A3001" s="468"/>
      <c r="B3001" s="468"/>
      <c r="C3001" s="468"/>
      <c r="D3001" s="468"/>
      <c r="E3001" s="468"/>
      <c r="F3001" s="468"/>
      <c r="G3001" s="468"/>
      <c r="H3001" s="468"/>
      <c r="I3001" s="468"/>
    </row>
    <row r="3002" spans="1:9" x14ac:dyDescent="0.2">
      <c r="A3002" s="468"/>
      <c r="B3002" s="468"/>
      <c r="C3002" s="468"/>
      <c r="D3002" s="468"/>
      <c r="E3002" s="468"/>
      <c r="F3002" s="468"/>
      <c r="G3002" s="468"/>
      <c r="H3002" s="468"/>
      <c r="I3002" s="468"/>
    </row>
    <row r="3003" spans="1:9" x14ac:dyDescent="0.2">
      <c r="A3003" s="468"/>
      <c r="B3003" s="468"/>
      <c r="C3003" s="468"/>
      <c r="D3003" s="468"/>
      <c r="E3003" s="468"/>
      <c r="F3003" s="468"/>
      <c r="G3003" s="468"/>
      <c r="H3003" s="468"/>
      <c r="I3003" s="468"/>
    </row>
    <row r="3004" spans="1:9" x14ac:dyDescent="0.2">
      <c r="A3004" s="468"/>
      <c r="B3004" s="468"/>
      <c r="C3004" s="468"/>
      <c r="D3004" s="468"/>
      <c r="E3004" s="468"/>
      <c r="F3004" s="468"/>
      <c r="G3004" s="468"/>
      <c r="H3004" s="468"/>
      <c r="I3004" s="468"/>
    </row>
    <row r="3005" spans="1:9" x14ac:dyDescent="0.2">
      <c r="A3005" s="468"/>
      <c r="B3005" s="468"/>
      <c r="C3005" s="468"/>
      <c r="D3005" s="468"/>
      <c r="E3005" s="468"/>
      <c r="F3005" s="468"/>
      <c r="G3005" s="468"/>
      <c r="H3005" s="468"/>
      <c r="I3005" s="468"/>
    </row>
    <row r="3006" spans="1:9" x14ac:dyDescent="0.2">
      <c r="A3006" s="468"/>
      <c r="B3006" s="468"/>
      <c r="C3006" s="468"/>
      <c r="D3006" s="468"/>
      <c r="E3006" s="468"/>
      <c r="F3006" s="468"/>
      <c r="G3006" s="468"/>
      <c r="H3006" s="468"/>
      <c r="I3006" s="468"/>
    </row>
    <row r="3007" spans="1:9" x14ac:dyDescent="0.2">
      <c r="A3007" s="468"/>
      <c r="B3007" s="468"/>
      <c r="C3007" s="468"/>
      <c r="D3007" s="468"/>
      <c r="E3007" s="468"/>
      <c r="F3007" s="468"/>
      <c r="G3007" s="468"/>
      <c r="H3007" s="468"/>
      <c r="I3007" s="468"/>
    </row>
    <row r="3008" spans="1:9" x14ac:dyDescent="0.2">
      <c r="A3008" s="468"/>
      <c r="B3008" s="468"/>
      <c r="C3008" s="468"/>
      <c r="D3008" s="468"/>
      <c r="E3008" s="468"/>
      <c r="F3008" s="468"/>
      <c r="G3008" s="468"/>
      <c r="H3008" s="468"/>
      <c r="I3008" s="468"/>
    </row>
    <row r="3009" spans="1:9" x14ac:dyDescent="0.2">
      <c r="A3009" s="468"/>
      <c r="B3009" s="468"/>
      <c r="C3009" s="468"/>
      <c r="D3009" s="468"/>
      <c r="E3009" s="468"/>
      <c r="F3009" s="468"/>
      <c r="G3009" s="468"/>
      <c r="H3009" s="468"/>
      <c r="I3009" s="468"/>
    </row>
    <row r="3010" spans="1:9" x14ac:dyDescent="0.2">
      <c r="A3010" s="468"/>
      <c r="B3010" s="468"/>
      <c r="C3010" s="468"/>
      <c r="D3010" s="468"/>
      <c r="E3010" s="468"/>
      <c r="F3010" s="468"/>
      <c r="G3010" s="468"/>
      <c r="H3010" s="468"/>
      <c r="I3010" s="468"/>
    </row>
    <row r="3011" spans="1:9" x14ac:dyDescent="0.2">
      <c r="A3011" s="468"/>
      <c r="B3011" s="468"/>
      <c r="C3011" s="468"/>
      <c r="D3011" s="468"/>
      <c r="E3011" s="468"/>
      <c r="F3011" s="468"/>
      <c r="G3011" s="468"/>
      <c r="H3011" s="468"/>
      <c r="I3011" s="468"/>
    </row>
    <row r="3012" spans="1:9" x14ac:dyDescent="0.2">
      <c r="A3012" s="468"/>
      <c r="B3012" s="468"/>
      <c r="C3012" s="468"/>
      <c r="D3012" s="468"/>
      <c r="E3012" s="468"/>
      <c r="F3012" s="468"/>
      <c r="G3012" s="468"/>
      <c r="H3012" s="468"/>
      <c r="I3012" s="468"/>
    </row>
    <row r="3013" spans="1:9" x14ac:dyDescent="0.2">
      <c r="A3013" s="468"/>
      <c r="B3013" s="468"/>
      <c r="C3013" s="468"/>
      <c r="D3013" s="468"/>
      <c r="E3013" s="468"/>
      <c r="F3013" s="468"/>
      <c r="G3013" s="468"/>
      <c r="H3013" s="468"/>
      <c r="I3013" s="468"/>
    </row>
    <row r="3014" spans="1:9" x14ac:dyDescent="0.2">
      <c r="A3014" s="468"/>
      <c r="B3014" s="468"/>
      <c r="C3014" s="468"/>
      <c r="D3014" s="468"/>
      <c r="E3014" s="468"/>
      <c r="F3014" s="468"/>
      <c r="G3014" s="468"/>
      <c r="H3014" s="468"/>
      <c r="I3014" s="468"/>
    </row>
    <row r="3015" spans="1:9" x14ac:dyDescent="0.2">
      <c r="A3015" s="468"/>
      <c r="B3015" s="468"/>
      <c r="C3015" s="468"/>
      <c r="D3015" s="468"/>
      <c r="E3015" s="468"/>
      <c r="F3015" s="468"/>
      <c r="G3015" s="468"/>
      <c r="H3015" s="468"/>
      <c r="I3015" s="468"/>
    </row>
    <row r="3016" spans="1:9" x14ac:dyDescent="0.2">
      <c r="A3016" s="468"/>
      <c r="B3016" s="468"/>
      <c r="C3016" s="468"/>
      <c r="D3016" s="468"/>
      <c r="E3016" s="468"/>
      <c r="F3016" s="468"/>
      <c r="G3016" s="468"/>
      <c r="H3016" s="468"/>
      <c r="I3016" s="468"/>
    </row>
    <row r="3017" spans="1:9" x14ac:dyDescent="0.2">
      <c r="A3017" s="468"/>
      <c r="B3017" s="468"/>
      <c r="C3017" s="468"/>
      <c r="D3017" s="468"/>
      <c r="E3017" s="468"/>
      <c r="F3017" s="468"/>
      <c r="G3017" s="468"/>
      <c r="H3017" s="468"/>
      <c r="I3017" s="468"/>
    </row>
    <row r="3018" spans="1:9" x14ac:dyDescent="0.2">
      <c r="A3018" s="468"/>
      <c r="B3018" s="468"/>
      <c r="C3018" s="468"/>
      <c r="D3018" s="468"/>
      <c r="E3018" s="468"/>
      <c r="F3018" s="468"/>
      <c r="G3018" s="468"/>
      <c r="H3018" s="468"/>
      <c r="I3018" s="468"/>
    </row>
    <row r="3019" spans="1:9" x14ac:dyDescent="0.2">
      <c r="A3019" s="468"/>
      <c r="B3019" s="468"/>
      <c r="C3019" s="468"/>
      <c r="D3019" s="468"/>
      <c r="E3019" s="468"/>
      <c r="F3019" s="468"/>
      <c r="G3019" s="468"/>
      <c r="H3019" s="468"/>
      <c r="I3019" s="468"/>
    </row>
    <row r="3020" spans="1:9" x14ac:dyDescent="0.2">
      <c r="A3020" s="468"/>
      <c r="B3020" s="468"/>
      <c r="C3020" s="468"/>
      <c r="D3020" s="468"/>
      <c r="E3020" s="468"/>
      <c r="F3020" s="468"/>
      <c r="G3020" s="468"/>
      <c r="H3020" s="468"/>
      <c r="I3020" s="468"/>
    </row>
    <row r="3021" spans="1:9" x14ac:dyDescent="0.2">
      <c r="A3021" s="468"/>
      <c r="B3021" s="468"/>
      <c r="C3021" s="468"/>
      <c r="D3021" s="468"/>
      <c r="E3021" s="468"/>
      <c r="F3021" s="468"/>
      <c r="G3021" s="468"/>
      <c r="H3021" s="468"/>
      <c r="I3021" s="468"/>
    </row>
    <row r="3022" spans="1:9" x14ac:dyDescent="0.2">
      <c r="A3022" s="468"/>
      <c r="B3022" s="468"/>
      <c r="C3022" s="468"/>
      <c r="D3022" s="468"/>
      <c r="E3022" s="468"/>
      <c r="F3022" s="468"/>
      <c r="G3022" s="468"/>
      <c r="H3022" s="468"/>
      <c r="I3022" s="468"/>
    </row>
    <row r="3023" spans="1:9" x14ac:dyDescent="0.2">
      <c r="A3023" s="468"/>
      <c r="B3023" s="468"/>
      <c r="C3023" s="468"/>
      <c r="D3023" s="468"/>
      <c r="E3023" s="468"/>
      <c r="F3023" s="468"/>
      <c r="G3023" s="468"/>
      <c r="H3023" s="468"/>
      <c r="I3023" s="468"/>
    </row>
    <row r="3024" spans="1:9" x14ac:dyDescent="0.2">
      <c r="A3024" s="468"/>
      <c r="B3024" s="468"/>
      <c r="C3024" s="468"/>
      <c r="D3024" s="468"/>
      <c r="E3024" s="468"/>
      <c r="F3024" s="468"/>
      <c r="G3024" s="468"/>
      <c r="H3024" s="468"/>
      <c r="I3024" s="468"/>
    </row>
    <row r="3025" spans="1:9" x14ac:dyDescent="0.2">
      <c r="A3025" s="468"/>
      <c r="B3025" s="468"/>
      <c r="C3025" s="468"/>
      <c r="D3025" s="468"/>
      <c r="E3025" s="468"/>
      <c r="F3025" s="468"/>
      <c r="G3025" s="468"/>
      <c r="H3025" s="468"/>
      <c r="I3025" s="468"/>
    </row>
    <row r="3026" spans="1:9" x14ac:dyDescent="0.2">
      <c r="A3026" s="468"/>
      <c r="B3026" s="468"/>
      <c r="C3026" s="468"/>
      <c r="D3026" s="468"/>
      <c r="E3026" s="468"/>
      <c r="F3026" s="468"/>
      <c r="G3026" s="468"/>
      <c r="H3026" s="468"/>
      <c r="I3026" s="468"/>
    </row>
    <row r="3027" spans="1:9" x14ac:dyDescent="0.2">
      <c r="A3027" s="468"/>
      <c r="B3027" s="468"/>
      <c r="C3027" s="468"/>
      <c r="D3027" s="468"/>
      <c r="E3027" s="468"/>
      <c r="F3027" s="468"/>
      <c r="G3027" s="468"/>
      <c r="H3027" s="468"/>
      <c r="I3027" s="468"/>
    </row>
    <row r="3028" spans="1:9" x14ac:dyDescent="0.2">
      <c r="A3028" s="468"/>
      <c r="B3028" s="468"/>
      <c r="C3028" s="468"/>
      <c r="D3028" s="468"/>
      <c r="E3028" s="468"/>
      <c r="F3028" s="468"/>
      <c r="G3028" s="468"/>
      <c r="H3028" s="468"/>
      <c r="I3028" s="468"/>
    </row>
    <row r="3029" spans="1:9" x14ac:dyDescent="0.2">
      <c r="A3029" s="468"/>
      <c r="B3029" s="468"/>
      <c r="C3029" s="468"/>
      <c r="D3029" s="468"/>
      <c r="E3029" s="468"/>
      <c r="F3029" s="468"/>
      <c r="G3029" s="468"/>
      <c r="H3029" s="468"/>
      <c r="I3029" s="468"/>
    </row>
    <row r="3030" spans="1:9" x14ac:dyDescent="0.2">
      <c r="A3030" s="468"/>
      <c r="B3030" s="468"/>
      <c r="C3030" s="468"/>
      <c r="D3030" s="468"/>
      <c r="E3030" s="468"/>
      <c r="F3030" s="468"/>
      <c r="G3030" s="468"/>
      <c r="H3030" s="468"/>
      <c r="I3030" s="468"/>
    </row>
    <row r="3031" spans="1:9" x14ac:dyDescent="0.2">
      <c r="A3031" s="468"/>
      <c r="B3031" s="468"/>
      <c r="C3031" s="468"/>
      <c r="D3031" s="468"/>
      <c r="E3031" s="468"/>
      <c r="F3031" s="468"/>
      <c r="G3031" s="468"/>
      <c r="H3031" s="468"/>
      <c r="I3031" s="468"/>
    </row>
    <row r="3032" spans="1:9" x14ac:dyDescent="0.2">
      <c r="A3032" s="468"/>
      <c r="B3032" s="468"/>
      <c r="C3032" s="468"/>
      <c r="D3032" s="468"/>
      <c r="E3032" s="468"/>
      <c r="F3032" s="468"/>
      <c r="G3032" s="468"/>
      <c r="H3032" s="468"/>
      <c r="I3032" s="468"/>
    </row>
    <row r="3033" spans="1:9" x14ac:dyDescent="0.2">
      <c r="A3033" s="468"/>
      <c r="B3033" s="468"/>
      <c r="C3033" s="468"/>
      <c r="D3033" s="468"/>
      <c r="E3033" s="468"/>
      <c r="F3033" s="468"/>
      <c r="G3033" s="468"/>
      <c r="H3033" s="468"/>
      <c r="I3033" s="468"/>
    </row>
    <row r="3034" spans="1:9" x14ac:dyDescent="0.2">
      <c r="A3034" s="468"/>
      <c r="B3034" s="468"/>
      <c r="C3034" s="468"/>
      <c r="D3034" s="468"/>
      <c r="E3034" s="468"/>
      <c r="F3034" s="468"/>
      <c r="G3034" s="468"/>
      <c r="H3034" s="468"/>
      <c r="I3034" s="468"/>
    </row>
    <row r="3035" spans="1:9" x14ac:dyDescent="0.2">
      <c r="A3035" s="468"/>
      <c r="B3035" s="468"/>
      <c r="C3035" s="468"/>
      <c r="D3035" s="468"/>
      <c r="E3035" s="468"/>
      <c r="F3035" s="468"/>
      <c r="G3035" s="468"/>
      <c r="H3035" s="468"/>
      <c r="I3035" s="468"/>
    </row>
    <row r="3036" spans="1:9" x14ac:dyDescent="0.2">
      <c r="A3036" s="468"/>
      <c r="B3036" s="468"/>
      <c r="C3036" s="468"/>
      <c r="D3036" s="468"/>
      <c r="E3036" s="468"/>
      <c r="F3036" s="468"/>
      <c r="G3036" s="468"/>
      <c r="H3036" s="468"/>
      <c r="I3036" s="468"/>
    </row>
    <row r="3037" spans="1:9" x14ac:dyDescent="0.2">
      <c r="A3037" s="468"/>
      <c r="B3037" s="468"/>
      <c r="C3037" s="468"/>
      <c r="D3037" s="468"/>
      <c r="E3037" s="468"/>
      <c r="F3037" s="468"/>
      <c r="G3037" s="468"/>
      <c r="H3037" s="468"/>
      <c r="I3037" s="468"/>
    </row>
    <row r="3038" spans="1:9" x14ac:dyDescent="0.2">
      <c r="A3038" s="468"/>
      <c r="B3038" s="468"/>
      <c r="C3038" s="468"/>
      <c r="D3038" s="468"/>
      <c r="E3038" s="468"/>
      <c r="F3038" s="468"/>
      <c r="G3038" s="468"/>
      <c r="H3038" s="468"/>
      <c r="I3038" s="468"/>
    </row>
    <row r="3039" spans="1:9" x14ac:dyDescent="0.2">
      <c r="A3039" s="468"/>
      <c r="B3039" s="468"/>
      <c r="C3039" s="468"/>
      <c r="D3039" s="468"/>
      <c r="E3039" s="468"/>
      <c r="F3039" s="468"/>
      <c r="G3039" s="468"/>
      <c r="H3039" s="468"/>
      <c r="I3039" s="468"/>
    </row>
    <row r="3040" spans="1:9" x14ac:dyDescent="0.2">
      <c r="A3040" s="468"/>
      <c r="B3040" s="468"/>
      <c r="C3040" s="468"/>
      <c r="D3040" s="468"/>
      <c r="E3040" s="468"/>
      <c r="F3040" s="468"/>
      <c r="G3040" s="468"/>
      <c r="H3040" s="468"/>
      <c r="I3040" s="468"/>
    </row>
    <row r="3041" spans="1:9" x14ac:dyDescent="0.2">
      <c r="A3041" s="468"/>
      <c r="B3041" s="468"/>
      <c r="C3041" s="468"/>
      <c r="D3041" s="468"/>
      <c r="E3041" s="468"/>
      <c r="F3041" s="468"/>
      <c r="G3041" s="468"/>
      <c r="H3041" s="468"/>
      <c r="I3041" s="468"/>
    </row>
    <row r="3042" spans="1:9" x14ac:dyDescent="0.2">
      <c r="A3042" s="468"/>
      <c r="B3042" s="468"/>
      <c r="C3042" s="468"/>
      <c r="D3042" s="468"/>
      <c r="E3042" s="468"/>
      <c r="F3042" s="468"/>
      <c r="G3042" s="468"/>
      <c r="H3042" s="468"/>
      <c r="I3042" s="468"/>
    </row>
    <row r="3043" spans="1:9" x14ac:dyDescent="0.2">
      <c r="A3043" s="468"/>
      <c r="B3043" s="468"/>
      <c r="C3043" s="468"/>
      <c r="D3043" s="468"/>
      <c r="E3043" s="468"/>
      <c r="F3043" s="468"/>
      <c r="G3043" s="468"/>
      <c r="H3043" s="468"/>
      <c r="I3043" s="468"/>
    </row>
    <row r="3044" spans="1:9" x14ac:dyDescent="0.2">
      <c r="A3044" s="468"/>
      <c r="B3044" s="468"/>
      <c r="C3044" s="468"/>
      <c r="D3044" s="468"/>
      <c r="E3044" s="468"/>
      <c r="F3044" s="468"/>
      <c r="G3044" s="468"/>
      <c r="H3044" s="468"/>
      <c r="I3044" s="468"/>
    </row>
    <row r="3045" spans="1:9" x14ac:dyDescent="0.2">
      <c r="A3045" s="468"/>
      <c r="B3045" s="468"/>
      <c r="C3045" s="468"/>
      <c r="D3045" s="468"/>
      <c r="E3045" s="468"/>
      <c r="F3045" s="468"/>
      <c r="G3045" s="468"/>
      <c r="H3045" s="468"/>
      <c r="I3045" s="468"/>
    </row>
    <row r="3046" spans="1:9" x14ac:dyDescent="0.2">
      <c r="A3046" s="468"/>
      <c r="B3046" s="468"/>
      <c r="C3046" s="468"/>
      <c r="D3046" s="468"/>
      <c r="E3046" s="468"/>
      <c r="F3046" s="468"/>
      <c r="G3046" s="468"/>
      <c r="H3046" s="468"/>
      <c r="I3046" s="468"/>
    </row>
    <row r="3047" spans="1:9" x14ac:dyDescent="0.2">
      <c r="A3047" s="468"/>
      <c r="B3047" s="468"/>
      <c r="C3047" s="468"/>
      <c r="D3047" s="468"/>
      <c r="E3047" s="468"/>
      <c r="F3047" s="468"/>
      <c r="G3047" s="468"/>
      <c r="H3047" s="468"/>
      <c r="I3047" s="468"/>
    </row>
    <row r="3048" spans="1:9" x14ac:dyDescent="0.2">
      <c r="A3048" s="468"/>
      <c r="B3048" s="468"/>
      <c r="C3048" s="468"/>
      <c r="D3048" s="468"/>
      <c r="E3048" s="468"/>
      <c r="F3048" s="468"/>
      <c r="G3048" s="468"/>
      <c r="H3048" s="468"/>
      <c r="I3048" s="468"/>
    </row>
    <row r="3049" spans="1:9" x14ac:dyDescent="0.2">
      <c r="A3049" s="468"/>
      <c r="B3049" s="468"/>
      <c r="C3049" s="468"/>
      <c r="D3049" s="468"/>
      <c r="E3049" s="468"/>
      <c r="F3049" s="468"/>
      <c r="G3049" s="468"/>
      <c r="H3049" s="468"/>
      <c r="I3049" s="468"/>
    </row>
    <row r="3050" spans="1:9" x14ac:dyDescent="0.2">
      <c r="A3050" s="468"/>
      <c r="B3050" s="468"/>
      <c r="C3050" s="468"/>
      <c r="D3050" s="468"/>
      <c r="E3050" s="468"/>
      <c r="F3050" s="468"/>
      <c r="G3050" s="468"/>
      <c r="H3050" s="468"/>
      <c r="I3050" s="468"/>
    </row>
    <row r="3051" spans="1:9" x14ac:dyDescent="0.2">
      <c r="A3051" s="468"/>
      <c r="B3051" s="468"/>
      <c r="C3051" s="468"/>
      <c r="D3051" s="468"/>
      <c r="E3051" s="468"/>
      <c r="F3051" s="468"/>
      <c r="G3051" s="468"/>
      <c r="H3051" s="468"/>
      <c r="I3051" s="468"/>
    </row>
    <row r="3052" spans="1:9" x14ac:dyDescent="0.2">
      <c r="A3052" s="468"/>
      <c r="B3052" s="468"/>
      <c r="C3052" s="468"/>
      <c r="D3052" s="468"/>
      <c r="E3052" s="468"/>
      <c r="F3052" s="468"/>
      <c r="G3052" s="468"/>
      <c r="H3052" s="468"/>
      <c r="I3052" s="468"/>
    </row>
    <row r="3053" spans="1:9" x14ac:dyDescent="0.2">
      <c r="A3053" s="468"/>
      <c r="B3053" s="468"/>
      <c r="C3053" s="468"/>
      <c r="D3053" s="468"/>
      <c r="E3053" s="468"/>
      <c r="F3053" s="468"/>
      <c r="G3053" s="468"/>
      <c r="H3053" s="468"/>
      <c r="I3053" s="468"/>
    </row>
    <row r="3054" spans="1:9" x14ac:dyDescent="0.2">
      <c r="A3054" s="468"/>
      <c r="B3054" s="468"/>
      <c r="C3054" s="468"/>
      <c r="D3054" s="468"/>
      <c r="E3054" s="468"/>
      <c r="F3054" s="468"/>
      <c r="G3054" s="468"/>
      <c r="H3054" s="468"/>
      <c r="I3054" s="468"/>
    </row>
    <row r="3055" spans="1:9" x14ac:dyDescent="0.2">
      <c r="A3055" s="468"/>
      <c r="B3055" s="468"/>
      <c r="C3055" s="468"/>
      <c r="D3055" s="468"/>
      <c r="E3055" s="468"/>
      <c r="F3055" s="468"/>
      <c r="G3055" s="468"/>
      <c r="H3055" s="468"/>
      <c r="I3055" s="468"/>
    </row>
    <row r="3056" spans="1:9" x14ac:dyDescent="0.2">
      <c r="A3056" s="468"/>
      <c r="B3056" s="468"/>
      <c r="C3056" s="468"/>
      <c r="D3056" s="468"/>
      <c r="E3056" s="468"/>
      <c r="F3056" s="468"/>
      <c r="G3056" s="468"/>
      <c r="H3056" s="468"/>
      <c r="I3056" s="468"/>
    </row>
    <row r="3057" spans="1:9" x14ac:dyDescent="0.2">
      <c r="A3057" s="468"/>
      <c r="B3057" s="468"/>
      <c r="C3057" s="468"/>
      <c r="D3057" s="468"/>
      <c r="E3057" s="468"/>
      <c r="F3057" s="468"/>
      <c r="G3057" s="468"/>
      <c r="H3057" s="468"/>
      <c r="I3057" s="468"/>
    </row>
    <row r="3058" spans="1:9" x14ac:dyDescent="0.2">
      <c r="A3058" s="468"/>
      <c r="B3058" s="468"/>
      <c r="C3058" s="468"/>
      <c r="D3058" s="468"/>
      <c r="E3058" s="468"/>
      <c r="F3058" s="468"/>
      <c r="G3058" s="468"/>
      <c r="H3058" s="468"/>
      <c r="I3058" s="468"/>
    </row>
    <row r="3059" spans="1:9" x14ac:dyDescent="0.2">
      <c r="A3059" s="468"/>
      <c r="B3059" s="468"/>
      <c r="C3059" s="468"/>
      <c r="D3059" s="468"/>
      <c r="E3059" s="468"/>
      <c r="F3059" s="468"/>
      <c r="G3059" s="468"/>
      <c r="H3059" s="468"/>
      <c r="I3059" s="468"/>
    </row>
    <row r="3060" spans="1:9" x14ac:dyDescent="0.2">
      <c r="A3060" s="468"/>
      <c r="B3060" s="468"/>
      <c r="C3060" s="468"/>
      <c r="D3060" s="468"/>
      <c r="E3060" s="468"/>
      <c r="F3060" s="468"/>
      <c r="G3060" s="468"/>
      <c r="H3060" s="468"/>
      <c r="I3060" s="468"/>
    </row>
    <row r="3061" spans="1:9" x14ac:dyDescent="0.2">
      <c r="A3061" s="468"/>
      <c r="B3061" s="468"/>
      <c r="C3061" s="468"/>
      <c r="D3061" s="468"/>
      <c r="E3061" s="468"/>
      <c r="F3061" s="468"/>
      <c r="G3061" s="468"/>
      <c r="H3061" s="468"/>
      <c r="I3061" s="468"/>
    </row>
    <row r="3062" spans="1:9" x14ac:dyDescent="0.2">
      <c r="A3062" s="468"/>
      <c r="B3062" s="468"/>
      <c r="C3062" s="468"/>
      <c r="D3062" s="468"/>
      <c r="E3062" s="468"/>
      <c r="F3062" s="468"/>
      <c r="G3062" s="468"/>
      <c r="H3062" s="468"/>
      <c r="I3062" s="468"/>
    </row>
    <row r="3063" spans="1:9" x14ac:dyDescent="0.2">
      <c r="A3063" s="468"/>
      <c r="B3063" s="468"/>
      <c r="C3063" s="468"/>
      <c r="D3063" s="468"/>
      <c r="E3063" s="468"/>
      <c r="F3063" s="468"/>
      <c r="G3063" s="468"/>
      <c r="H3063" s="468"/>
      <c r="I3063" s="468"/>
    </row>
    <row r="3064" spans="1:9" x14ac:dyDescent="0.2">
      <c r="A3064" s="468"/>
      <c r="B3064" s="468"/>
      <c r="C3064" s="468"/>
      <c r="D3064" s="468"/>
      <c r="E3064" s="468"/>
      <c r="F3064" s="468"/>
      <c r="G3064" s="468"/>
      <c r="H3064" s="468"/>
      <c r="I3064" s="468"/>
    </row>
    <row r="3065" spans="1:9" x14ac:dyDescent="0.2">
      <c r="A3065" s="468"/>
      <c r="B3065" s="468"/>
      <c r="C3065" s="468"/>
      <c r="D3065" s="468"/>
      <c r="E3065" s="468"/>
      <c r="F3065" s="468"/>
      <c r="G3065" s="468"/>
      <c r="H3065" s="468"/>
      <c r="I3065" s="468"/>
    </row>
    <row r="3066" spans="1:9" x14ac:dyDescent="0.2">
      <c r="A3066" s="468"/>
      <c r="B3066" s="468"/>
      <c r="C3066" s="468"/>
      <c r="D3066" s="468"/>
      <c r="E3066" s="468"/>
      <c r="F3066" s="468"/>
      <c r="G3066" s="468"/>
      <c r="H3066" s="468"/>
      <c r="I3066" s="468"/>
    </row>
    <row r="3067" spans="1:9" x14ac:dyDescent="0.2">
      <c r="A3067" s="468"/>
      <c r="B3067" s="468"/>
      <c r="C3067" s="468"/>
      <c r="D3067" s="468"/>
      <c r="E3067" s="468"/>
      <c r="F3067" s="468"/>
      <c r="G3067" s="468"/>
      <c r="H3067" s="468"/>
      <c r="I3067" s="468"/>
    </row>
    <row r="3068" spans="1:9" x14ac:dyDescent="0.2">
      <c r="A3068" s="468"/>
      <c r="B3068" s="468"/>
      <c r="C3068" s="468"/>
      <c r="D3068" s="468"/>
      <c r="E3068" s="468"/>
      <c r="F3068" s="468"/>
      <c r="G3068" s="468"/>
      <c r="H3068" s="468"/>
      <c r="I3068" s="468"/>
    </row>
    <row r="3069" spans="1:9" x14ac:dyDescent="0.2">
      <c r="A3069" s="468"/>
      <c r="B3069" s="468"/>
      <c r="C3069" s="468"/>
      <c r="D3069" s="468"/>
      <c r="E3069" s="468"/>
      <c r="F3069" s="468"/>
      <c r="G3069" s="468"/>
      <c r="H3069" s="468"/>
      <c r="I3069" s="468"/>
    </row>
    <row r="3070" spans="1:9" x14ac:dyDescent="0.2">
      <c r="A3070" s="468"/>
      <c r="B3070" s="468"/>
      <c r="C3070" s="468"/>
      <c r="D3070" s="468"/>
      <c r="E3070" s="468"/>
      <c r="F3070" s="468"/>
      <c r="G3070" s="468"/>
      <c r="H3070" s="468"/>
      <c r="I3070" s="468"/>
    </row>
    <row r="3071" spans="1:9" x14ac:dyDescent="0.2">
      <c r="A3071" s="468"/>
      <c r="B3071" s="468"/>
      <c r="C3071" s="468"/>
      <c r="D3071" s="468"/>
      <c r="E3071" s="468"/>
      <c r="F3071" s="468"/>
      <c r="G3071" s="468"/>
      <c r="H3071" s="468"/>
      <c r="I3071" s="468"/>
    </row>
    <row r="3072" spans="1:9" x14ac:dyDescent="0.2">
      <c r="A3072" s="468"/>
      <c r="B3072" s="468"/>
      <c r="C3072" s="468"/>
      <c r="D3072" s="468"/>
      <c r="E3072" s="468"/>
      <c r="F3072" s="468"/>
      <c r="G3072" s="468"/>
      <c r="H3072" s="468"/>
      <c r="I3072" s="468"/>
    </row>
    <row r="3073" spans="1:9" x14ac:dyDescent="0.2">
      <c r="A3073" s="468"/>
      <c r="B3073" s="468"/>
      <c r="C3073" s="468"/>
      <c r="D3073" s="468"/>
      <c r="E3073" s="468"/>
      <c r="F3073" s="468"/>
      <c r="G3073" s="468"/>
      <c r="H3073" s="468"/>
      <c r="I3073" s="468"/>
    </row>
    <row r="3074" spans="1:9" x14ac:dyDescent="0.2">
      <c r="A3074" s="468"/>
      <c r="B3074" s="468"/>
      <c r="C3074" s="468"/>
      <c r="D3074" s="468"/>
      <c r="E3074" s="468"/>
      <c r="F3074" s="468"/>
      <c r="G3074" s="468"/>
      <c r="H3074" s="468"/>
      <c r="I3074" s="468"/>
    </row>
    <row r="3075" spans="1:9" x14ac:dyDescent="0.2">
      <c r="A3075" s="468"/>
      <c r="B3075" s="468"/>
      <c r="C3075" s="468"/>
      <c r="D3075" s="468"/>
      <c r="E3075" s="468"/>
      <c r="F3075" s="468"/>
      <c r="G3075" s="468"/>
      <c r="H3075" s="468"/>
      <c r="I3075" s="468"/>
    </row>
    <row r="3076" spans="1:9" x14ac:dyDescent="0.2">
      <c r="A3076" s="468"/>
      <c r="B3076" s="468"/>
      <c r="C3076" s="468"/>
      <c r="D3076" s="468"/>
      <c r="E3076" s="468"/>
      <c r="F3076" s="468"/>
      <c r="G3076" s="468"/>
      <c r="H3076" s="468"/>
      <c r="I3076" s="468"/>
    </row>
    <row r="3077" spans="1:9" x14ac:dyDescent="0.2">
      <c r="A3077" s="468"/>
      <c r="B3077" s="468"/>
      <c r="C3077" s="468"/>
      <c r="D3077" s="468"/>
      <c r="E3077" s="468"/>
      <c r="F3077" s="468"/>
      <c r="G3077" s="468"/>
      <c r="H3077" s="468"/>
      <c r="I3077" s="468"/>
    </row>
    <row r="3078" spans="1:9" x14ac:dyDescent="0.2">
      <c r="A3078" s="468"/>
      <c r="B3078" s="468"/>
      <c r="C3078" s="468"/>
      <c r="D3078" s="468"/>
      <c r="E3078" s="468"/>
      <c r="F3078" s="468"/>
      <c r="G3078" s="468"/>
      <c r="H3078" s="468"/>
      <c r="I3078" s="468"/>
    </row>
    <row r="3079" spans="1:9" x14ac:dyDescent="0.2">
      <c r="A3079" s="468"/>
      <c r="B3079" s="468"/>
      <c r="C3079" s="468"/>
      <c r="D3079" s="468"/>
      <c r="E3079" s="468"/>
      <c r="F3079" s="468"/>
      <c r="G3079" s="468"/>
      <c r="H3079" s="468"/>
      <c r="I3079" s="468"/>
    </row>
    <row r="3080" spans="1:9" x14ac:dyDescent="0.2">
      <c r="A3080" s="468"/>
      <c r="B3080" s="468"/>
      <c r="C3080" s="468"/>
      <c r="D3080" s="468"/>
      <c r="E3080" s="468"/>
      <c r="F3080" s="468"/>
      <c r="G3080" s="468"/>
      <c r="H3080" s="468"/>
      <c r="I3080" s="468"/>
    </row>
    <row r="3081" spans="1:9" x14ac:dyDescent="0.2">
      <c r="A3081" s="468"/>
      <c r="B3081" s="468"/>
      <c r="C3081" s="468"/>
      <c r="D3081" s="468"/>
      <c r="E3081" s="468"/>
      <c r="F3081" s="468"/>
      <c r="G3081" s="468"/>
      <c r="H3081" s="468"/>
      <c r="I3081" s="468"/>
    </row>
    <row r="3082" spans="1:9" x14ac:dyDescent="0.2">
      <c r="A3082" s="468"/>
      <c r="B3082" s="468"/>
      <c r="C3082" s="468"/>
      <c r="D3082" s="468"/>
      <c r="E3082" s="468"/>
      <c r="F3082" s="468"/>
      <c r="G3082" s="468"/>
      <c r="H3082" s="468"/>
      <c r="I3082" s="468"/>
    </row>
    <row r="3083" spans="1:9" x14ac:dyDescent="0.2">
      <c r="A3083" s="468"/>
      <c r="B3083" s="468"/>
      <c r="C3083" s="468"/>
      <c r="D3083" s="468"/>
      <c r="E3083" s="468"/>
      <c r="F3083" s="468"/>
      <c r="G3083" s="468"/>
      <c r="H3083" s="468"/>
      <c r="I3083" s="468"/>
    </row>
    <row r="3084" spans="1:9" x14ac:dyDescent="0.2">
      <c r="A3084" s="468"/>
      <c r="B3084" s="468"/>
      <c r="C3084" s="468"/>
      <c r="D3084" s="468"/>
      <c r="E3084" s="468"/>
      <c r="F3084" s="468"/>
      <c r="G3084" s="468"/>
      <c r="H3084" s="468"/>
      <c r="I3084" s="468"/>
    </row>
    <row r="3085" spans="1:9" x14ac:dyDescent="0.2">
      <c r="A3085" s="468"/>
      <c r="B3085" s="468"/>
      <c r="C3085" s="468"/>
      <c r="D3085" s="468"/>
      <c r="E3085" s="468"/>
      <c r="F3085" s="468"/>
      <c r="G3085" s="468"/>
      <c r="H3085" s="468"/>
      <c r="I3085" s="468"/>
    </row>
    <row r="3086" spans="1:9" x14ac:dyDescent="0.2">
      <c r="A3086" s="468"/>
      <c r="B3086" s="468"/>
      <c r="C3086" s="468"/>
      <c r="D3086" s="468"/>
      <c r="E3086" s="468"/>
      <c r="F3086" s="468"/>
      <c r="G3086" s="468"/>
      <c r="H3086" s="468"/>
      <c r="I3086" s="468"/>
    </row>
    <row r="3087" spans="1:9" x14ac:dyDescent="0.2">
      <c r="A3087" s="468"/>
      <c r="B3087" s="468"/>
      <c r="C3087" s="468"/>
      <c r="D3087" s="468"/>
      <c r="E3087" s="468"/>
      <c r="F3087" s="468"/>
      <c r="G3087" s="468"/>
      <c r="H3087" s="468"/>
      <c r="I3087" s="468"/>
    </row>
    <row r="3088" spans="1:9" x14ac:dyDescent="0.2">
      <c r="A3088" s="468"/>
      <c r="B3088" s="468"/>
      <c r="C3088" s="468"/>
      <c r="D3088" s="468"/>
      <c r="E3088" s="468"/>
      <c r="F3088" s="468"/>
      <c r="G3088" s="468"/>
      <c r="H3088" s="468"/>
      <c r="I3088" s="468"/>
    </row>
    <row r="3089" spans="1:9" x14ac:dyDescent="0.2">
      <c r="A3089" s="468"/>
      <c r="B3089" s="468"/>
      <c r="C3089" s="468"/>
      <c r="D3089" s="468"/>
      <c r="E3089" s="468"/>
      <c r="F3089" s="468"/>
      <c r="G3089" s="468"/>
      <c r="H3089" s="468"/>
      <c r="I3089" s="468"/>
    </row>
    <row r="3090" spans="1:9" x14ac:dyDescent="0.2">
      <c r="A3090" s="468"/>
      <c r="B3090" s="468"/>
      <c r="C3090" s="468"/>
      <c r="D3090" s="468"/>
      <c r="E3090" s="468"/>
      <c r="F3090" s="468"/>
      <c r="G3090" s="468"/>
      <c r="H3090" s="468"/>
      <c r="I3090" s="468"/>
    </row>
    <row r="3091" spans="1:9" x14ac:dyDescent="0.2">
      <c r="A3091" s="468"/>
      <c r="B3091" s="468"/>
      <c r="C3091" s="468"/>
      <c r="D3091" s="468"/>
      <c r="E3091" s="468"/>
      <c r="F3091" s="468"/>
      <c r="G3091" s="468"/>
      <c r="H3091" s="468"/>
      <c r="I3091" s="468"/>
    </row>
    <row r="3092" spans="1:9" x14ac:dyDescent="0.2">
      <c r="A3092" s="468"/>
      <c r="B3092" s="468"/>
      <c r="C3092" s="468"/>
      <c r="D3092" s="468"/>
      <c r="E3092" s="468"/>
      <c r="F3092" s="468"/>
      <c r="G3092" s="468"/>
      <c r="H3092" s="468"/>
      <c r="I3092" s="468"/>
    </row>
    <row r="3093" spans="1:9" x14ac:dyDescent="0.2">
      <c r="A3093" s="468"/>
      <c r="B3093" s="468"/>
      <c r="C3093" s="468"/>
      <c r="D3093" s="468"/>
      <c r="E3093" s="468"/>
      <c r="F3093" s="468"/>
      <c r="G3093" s="468"/>
      <c r="H3093" s="468"/>
      <c r="I3093" s="468"/>
    </row>
    <row r="3094" spans="1:9" x14ac:dyDescent="0.2">
      <c r="A3094" s="468"/>
      <c r="B3094" s="468"/>
      <c r="C3094" s="468"/>
      <c r="D3094" s="468"/>
      <c r="E3094" s="468"/>
      <c r="F3094" s="468"/>
      <c r="G3094" s="468"/>
      <c r="H3094" s="468"/>
      <c r="I3094" s="468"/>
    </row>
    <row r="3095" spans="1:9" x14ac:dyDescent="0.2">
      <c r="A3095" s="468"/>
      <c r="B3095" s="468"/>
      <c r="C3095" s="468"/>
      <c r="D3095" s="468"/>
      <c r="E3095" s="468"/>
      <c r="F3095" s="468"/>
      <c r="G3095" s="468"/>
      <c r="H3095" s="468"/>
      <c r="I3095" s="468"/>
    </row>
    <row r="3096" spans="1:9" x14ac:dyDescent="0.2">
      <c r="A3096" s="468"/>
      <c r="B3096" s="468"/>
      <c r="C3096" s="468"/>
      <c r="D3096" s="468"/>
      <c r="E3096" s="468"/>
      <c r="F3096" s="468"/>
      <c r="G3096" s="468"/>
      <c r="H3096" s="468"/>
      <c r="I3096" s="468"/>
    </row>
    <row r="3097" spans="1:9" x14ac:dyDescent="0.2">
      <c r="A3097" s="468"/>
      <c r="B3097" s="468"/>
      <c r="C3097" s="468"/>
      <c r="D3097" s="468"/>
      <c r="E3097" s="468"/>
      <c r="F3097" s="468"/>
      <c r="G3097" s="468"/>
      <c r="H3097" s="468"/>
      <c r="I3097" s="468"/>
    </row>
    <row r="3098" spans="1:9" x14ac:dyDescent="0.2">
      <c r="A3098" s="468"/>
      <c r="B3098" s="468"/>
      <c r="C3098" s="468"/>
      <c r="D3098" s="468"/>
      <c r="E3098" s="468"/>
      <c r="F3098" s="468"/>
      <c r="G3098" s="468"/>
      <c r="H3098" s="468"/>
      <c r="I3098" s="468"/>
    </row>
    <row r="3099" spans="1:9" x14ac:dyDescent="0.2">
      <c r="A3099" s="468"/>
      <c r="B3099" s="468"/>
      <c r="C3099" s="468"/>
      <c r="D3099" s="468"/>
      <c r="E3099" s="468"/>
      <c r="F3099" s="468"/>
      <c r="G3099" s="468"/>
      <c r="H3099" s="468"/>
      <c r="I3099" s="468"/>
    </row>
    <row r="3100" spans="1:9" x14ac:dyDescent="0.2">
      <c r="A3100" s="468"/>
      <c r="B3100" s="468"/>
      <c r="C3100" s="468"/>
      <c r="D3100" s="468"/>
      <c r="E3100" s="468"/>
      <c r="F3100" s="468"/>
      <c r="G3100" s="468"/>
      <c r="H3100" s="468"/>
      <c r="I3100" s="468"/>
    </row>
    <row r="3101" spans="1:9" x14ac:dyDescent="0.2">
      <c r="A3101" s="468"/>
      <c r="B3101" s="468"/>
      <c r="C3101" s="468"/>
      <c r="D3101" s="468"/>
      <c r="E3101" s="468"/>
      <c r="F3101" s="468"/>
      <c r="G3101" s="468"/>
      <c r="H3101" s="468"/>
      <c r="I3101" s="468"/>
    </row>
    <row r="3102" spans="1:9" x14ac:dyDescent="0.2">
      <c r="A3102" s="468"/>
      <c r="B3102" s="468"/>
      <c r="C3102" s="468"/>
      <c r="D3102" s="468"/>
      <c r="E3102" s="468"/>
      <c r="F3102" s="468"/>
      <c r="G3102" s="468"/>
      <c r="H3102" s="468"/>
      <c r="I3102" s="468"/>
    </row>
    <row r="3103" spans="1:9" x14ac:dyDescent="0.2">
      <c r="A3103" s="468"/>
      <c r="B3103" s="468"/>
      <c r="C3103" s="468"/>
      <c r="D3103" s="468"/>
      <c r="E3103" s="468"/>
      <c r="F3103" s="468"/>
      <c r="G3103" s="468"/>
      <c r="H3103" s="468"/>
      <c r="I3103" s="468"/>
    </row>
    <row r="3104" spans="1:9" x14ac:dyDescent="0.2">
      <c r="A3104" s="468"/>
      <c r="B3104" s="468"/>
      <c r="C3104" s="468"/>
      <c r="D3104" s="468"/>
      <c r="E3104" s="468"/>
      <c r="F3104" s="468"/>
      <c r="G3104" s="468"/>
      <c r="H3104" s="468"/>
      <c r="I3104" s="468"/>
    </row>
    <row r="3105" spans="1:9" x14ac:dyDescent="0.2">
      <c r="A3105" s="468"/>
      <c r="B3105" s="468"/>
      <c r="C3105" s="468"/>
      <c r="D3105" s="468"/>
      <c r="E3105" s="468"/>
      <c r="F3105" s="468"/>
      <c r="G3105" s="468"/>
      <c r="H3105" s="468"/>
      <c r="I3105" s="468"/>
    </row>
    <row r="3106" spans="1:9" x14ac:dyDescent="0.2">
      <c r="A3106" s="468"/>
      <c r="B3106" s="468"/>
      <c r="C3106" s="468"/>
      <c r="D3106" s="468"/>
      <c r="E3106" s="468"/>
      <c r="F3106" s="468"/>
      <c r="G3106" s="468"/>
      <c r="H3106" s="468"/>
      <c r="I3106" s="468"/>
    </row>
    <row r="3107" spans="1:9" x14ac:dyDescent="0.2">
      <c r="A3107" s="468"/>
      <c r="B3107" s="468"/>
      <c r="C3107" s="468"/>
      <c r="D3107" s="468"/>
      <c r="E3107" s="468"/>
      <c r="F3107" s="468"/>
      <c r="G3107" s="468"/>
      <c r="H3107" s="468"/>
      <c r="I3107" s="468"/>
    </row>
    <row r="3108" spans="1:9" x14ac:dyDescent="0.2">
      <c r="A3108" s="468"/>
      <c r="B3108" s="468"/>
      <c r="C3108" s="468"/>
      <c r="D3108" s="468"/>
      <c r="E3108" s="468"/>
      <c r="F3108" s="468"/>
      <c r="G3108" s="468"/>
      <c r="H3108" s="468"/>
      <c r="I3108" s="468"/>
    </row>
    <row r="3109" spans="1:9" x14ac:dyDescent="0.2">
      <c r="A3109" s="468"/>
      <c r="B3109" s="468"/>
      <c r="C3109" s="468"/>
      <c r="D3109" s="468"/>
      <c r="E3109" s="468"/>
      <c r="F3109" s="468"/>
      <c r="G3109" s="468"/>
      <c r="H3109" s="468"/>
      <c r="I3109" s="468"/>
    </row>
    <row r="3110" spans="1:9" x14ac:dyDescent="0.2">
      <c r="A3110" s="468"/>
      <c r="B3110" s="468"/>
      <c r="C3110" s="468"/>
      <c r="D3110" s="468"/>
      <c r="E3110" s="468"/>
      <c r="F3110" s="468"/>
      <c r="G3110" s="468"/>
      <c r="H3110" s="468"/>
      <c r="I3110" s="468"/>
    </row>
    <row r="3111" spans="1:9" x14ac:dyDescent="0.2">
      <c r="A3111" s="468"/>
      <c r="B3111" s="468"/>
      <c r="C3111" s="468"/>
      <c r="D3111" s="468"/>
      <c r="E3111" s="468"/>
      <c r="F3111" s="468"/>
      <c r="G3111" s="468"/>
      <c r="H3111" s="468"/>
      <c r="I3111" s="468"/>
    </row>
    <row r="3112" spans="1:9" x14ac:dyDescent="0.2">
      <c r="A3112" s="468"/>
      <c r="B3112" s="468"/>
      <c r="C3112" s="468"/>
      <c r="D3112" s="468"/>
      <c r="E3112" s="468"/>
      <c r="F3112" s="468"/>
      <c r="G3112" s="468"/>
      <c r="H3112" s="468"/>
      <c r="I3112" s="468"/>
    </row>
    <row r="3113" spans="1:9" x14ac:dyDescent="0.2">
      <c r="A3113" s="468"/>
      <c r="B3113" s="468"/>
      <c r="C3113" s="468"/>
      <c r="D3113" s="468"/>
      <c r="E3113" s="468"/>
      <c r="F3113" s="468"/>
      <c r="G3113" s="468"/>
      <c r="H3113" s="468"/>
      <c r="I3113" s="468"/>
    </row>
    <row r="3114" spans="1:9" x14ac:dyDescent="0.2">
      <c r="A3114" s="468"/>
      <c r="B3114" s="468"/>
      <c r="C3114" s="468"/>
      <c r="D3114" s="468"/>
      <c r="E3114" s="468"/>
      <c r="F3114" s="468"/>
      <c r="G3114" s="468"/>
      <c r="H3114" s="468"/>
      <c r="I3114" s="468"/>
    </row>
    <row r="3115" spans="1:9" x14ac:dyDescent="0.2">
      <c r="A3115" s="468"/>
      <c r="B3115" s="468"/>
      <c r="C3115" s="468"/>
      <c r="D3115" s="468"/>
      <c r="E3115" s="468"/>
      <c r="F3115" s="468"/>
      <c r="G3115" s="468"/>
      <c r="H3115" s="468"/>
      <c r="I3115" s="468"/>
    </row>
    <row r="3116" spans="1:9" x14ac:dyDescent="0.2">
      <c r="A3116" s="468"/>
      <c r="B3116" s="468"/>
      <c r="C3116" s="468"/>
      <c r="D3116" s="468"/>
      <c r="E3116" s="468"/>
      <c r="F3116" s="468"/>
      <c r="G3116" s="468"/>
      <c r="H3116" s="468"/>
      <c r="I3116" s="468"/>
    </row>
    <row r="3117" spans="1:9" x14ac:dyDescent="0.2">
      <c r="A3117" s="468"/>
      <c r="B3117" s="468"/>
      <c r="C3117" s="468"/>
      <c r="D3117" s="468"/>
      <c r="E3117" s="468"/>
      <c r="F3117" s="468"/>
      <c r="G3117" s="468"/>
      <c r="H3117" s="468"/>
      <c r="I3117" s="468"/>
    </row>
    <row r="3118" spans="1:9" x14ac:dyDescent="0.2">
      <c r="A3118" s="468"/>
      <c r="B3118" s="468"/>
      <c r="C3118" s="468"/>
      <c r="D3118" s="468"/>
      <c r="E3118" s="468"/>
      <c r="F3118" s="468"/>
      <c r="G3118" s="468"/>
      <c r="H3118" s="468"/>
      <c r="I3118" s="468"/>
    </row>
    <row r="3119" spans="1:9" x14ac:dyDescent="0.2">
      <c r="A3119" s="468"/>
      <c r="B3119" s="468"/>
      <c r="C3119" s="468"/>
      <c r="D3119" s="468"/>
      <c r="E3119" s="468"/>
      <c r="F3119" s="468"/>
      <c r="G3119" s="468"/>
      <c r="H3119" s="468"/>
      <c r="I3119" s="468"/>
    </row>
    <row r="3120" spans="1:9" x14ac:dyDescent="0.2">
      <c r="A3120" s="468"/>
      <c r="B3120" s="468"/>
      <c r="C3120" s="468"/>
      <c r="D3120" s="468"/>
      <c r="E3120" s="468"/>
      <c r="F3120" s="468"/>
      <c r="G3120" s="468"/>
      <c r="H3120" s="468"/>
      <c r="I3120" s="468"/>
    </row>
    <row r="3121" spans="1:9" x14ac:dyDescent="0.2">
      <c r="A3121" s="468"/>
      <c r="B3121" s="468"/>
      <c r="C3121" s="468"/>
      <c r="D3121" s="468"/>
      <c r="E3121" s="468"/>
      <c r="F3121" s="468"/>
      <c r="G3121" s="468"/>
      <c r="H3121" s="468"/>
      <c r="I3121" s="468"/>
    </row>
    <row r="3122" spans="1:9" x14ac:dyDescent="0.2">
      <c r="A3122" s="468"/>
      <c r="B3122" s="468"/>
      <c r="C3122" s="468"/>
      <c r="D3122" s="468"/>
      <c r="E3122" s="468"/>
      <c r="F3122" s="468"/>
      <c r="G3122" s="468"/>
      <c r="H3122" s="468"/>
      <c r="I3122" s="468"/>
    </row>
    <row r="3123" spans="1:9" x14ac:dyDescent="0.2">
      <c r="A3123" s="468"/>
      <c r="B3123" s="468"/>
      <c r="C3123" s="468"/>
      <c r="D3123" s="468"/>
      <c r="E3123" s="468"/>
      <c r="F3123" s="468"/>
      <c r="G3123" s="468"/>
      <c r="H3123" s="468"/>
      <c r="I3123" s="468"/>
    </row>
    <row r="3124" spans="1:9" x14ac:dyDescent="0.2">
      <c r="A3124" s="468"/>
      <c r="B3124" s="468"/>
      <c r="F3124" s="468"/>
      <c r="G3124" s="468"/>
      <c r="H3124" s="468"/>
      <c r="I3124" s="468"/>
    </row>
    <row r="3125" spans="1:9" x14ac:dyDescent="0.2">
      <c r="A3125" s="468"/>
      <c r="B3125" s="468"/>
      <c r="F3125" s="468"/>
      <c r="G3125" s="468"/>
      <c r="H3125" s="468"/>
      <c r="I3125" s="468"/>
    </row>
    <row r="3126" spans="1:9" x14ac:dyDescent="0.2">
      <c r="A3126" s="468"/>
      <c r="B3126" s="468"/>
      <c r="F3126" s="468"/>
      <c r="G3126" s="468"/>
      <c r="H3126" s="468"/>
      <c r="I3126" s="468"/>
    </row>
    <row r="3127" spans="1:9" x14ac:dyDescent="0.2">
      <c r="A3127" s="468"/>
      <c r="B3127" s="468"/>
      <c r="F3127" s="468"/>
      <c r="G3127" s="468"/>
      <c r="H3127" s="468"/>
      <c r="I3127" s="468"/>
    </row>
    <row r="3128" spans="1:9" x14ac:dyDescent="0.2">
      <c r="A3128" s="468"/>
      <c r="B3128" s="468"/>
      <c r="F3128" s="468"/>
      <c r="G3128" s="468"/>
      <c r="H3128" s="468"/>
      <c r="I3128" s="468"/>
    </row>
    <row r="3129" spans="1:9" x14ac:dyDescent="0.2">
      <c r="A3129" s="468"/>
      <c r="B3129" s="468"/>
      <c r="F3129" s="468"/>
      <c r="G3129" s="468"/>
      <c r="H3129" s="468"/>
      <c r="I3129" s="468"/>
    </row>
    <row r="3130" spans="1:9" x14ac:dyDescent="0.2">
      <c r="A3130" s="468"/>
      <c r="B3130" s="468"/>
      <c r="F3130" s="468"/>
      <c r="G3130" s="468"/>
      <c r="H3130" s="468"/>
      <c r="I3130" s="468"/>
    </row>
    <row r="3131" spans="1:9" x14ac:dyDescent="0.2">
      <c r="A3131" s="468"/>
      <c r="B3131" s="468"/>
      <c r="F3131" s="468"/>
      <c r="G3131" s="468"/>
      <c r="H3131" s="468"/>
      <c r="I3131" s="468"/>
    </row>
    <row r="3132" spans="1:9" x14ac:dyDescent="0.2">
      <c r="A3132" s="468"/>
      <c r="B3132" s="468"/>
      <c r="F3132" s="468"/>
      <c r="G3132" s="468"/>
      <c r="H3132" s="468"/>
      <c r="I3132" s="468"/>
    </row>
    <row r="3133" spans="1:9" x14ac:dyDescent="0.2">
      <c r="A3133" s="468"/>
      <c r="B3133" s="468"/>
      <c r="F3133" s="468"/>
      <c r="G3133" s="468"/>
      <c r="H3133" s="468"/>
      <c r="I3133" s="468"/>
    </row>
    <row r="3134" spans="1:9" x14ac:dyDescent="0.2">
      <c r="A3134" s="468"/>
      <c r="B3134" s="468"/>
      <c r="F3134" s="468"/>
      <c r="G3134" s="468"/>
      <c r="H3134" s="468"/>
      <c r="I3134" s="468"/>
    </row>
    <row r="3135" spans="1:9" x14ac:dyDescent="0.2">
      <c r="A3135" s="468"/>
      <c r="B3135" s="468"/>
      <c r="F3135" s="468"/>
      <c r="G3135" s="468"/>
      <c r="H3135" s="468"/>
      <c r="I3135" s="468"/>
    </row>
    <row r="3136" spans="1:9" x14ac:dyDescent="0.2">
      <c r="A3136" s="468"/>
      <c r="B3136" s="468"/>
      <c r="F3136" s="468"/>
      <c r="G3136" s="468"/>
      <c r="H3136" s="468"/>
      <c r="I3136" s="468"/>
    </row>
    <row r="3137" spans="1:9" x14ac:dyDescent="0.2">
      <c r="A3137" s="468"/>
      <c r="B3137" s="468"/>
      <c r="F3137" s="468"/>
      <c r="G3137" s="468"/>
      <c r="H3137" s="468"/>
      <c r="I3137" s="468"/>
    </row>
    <row r="3138" spans="1:9" x14ac:dyDescent="0.2">
      <c r="A3138" s="468"/>
      <c r="B3138" s="468"/>
      <c r="F3138" s="468"/>
      <c r="G3138" s="468"/>
      <c r="H3138" s="468"/>
      <c r="I3138" s="468"/>
    </row>
    <row r="3139" spans="1:9" x14ac:dyDescent="0.2">
      <c r="A3139" s="468"/>
      <c r="B3139" s="468"/>
      <c r="F3139" s="468"/>
      <c r="G3139" s="468"/>
      <c r="H3139" s="468"/>
      <c r="I3139" s="468"/>
    </row>
    <row r="3140" spans="1:9" x14ac:dyDescent="0.2">
      <c r="A3140" s="468"/>
      <c r="B3140" s="468"/>
      <c r="F3140" s="468"/>
      <c r="G3140" s="468"/>
      <c r="H3140" s="468"/>
      <c r="I3140" s="468"/>
    </row>
    <row r="3141" spans="1:9" x14ac:dyDescent="0.2">
      <c r="A3141" s="468"/>
      <c r="B3141" s="468"/>
      <c r="F3141" s="468"/>
      <c r="G3141" s="468"/>
      <c r="H3141" s="468"/>
      <c r="I3141" s="468"/>
    </row>
    <row r="3142" spans="1:9" x14ac:dyDescent="0.2">
      <c r="A3142" s="468"/>
      <c r="B3142" s="468"/>
      <c r="F3142" s="468"/>
      <c r="G3142" s="468"/>
      <c r="H3142" s="468"/>
      <c r="I3142" s="468"/>
    </row>
    <row r="3143" spans="1:9" x14ac:dyDescent="0.2">
      <c r="A3143" s="468"/>
      <c r="B3143" s="468"/>
      <c r="F3143" s="468"/>
      <c r="G3143" s="468"/>
      <c r="H3143" s="468"/>
      <c r="I3143" s="468"/>
    </row>
    <row r="3144" spans="1:9" x14ac:dyDescent="0.2">
      <c r="A3144" s="468"/>
      <c r="B3144" s="468"/>
      <c r="F3144" s="468"/>
      <c r="G3144" s="468"/>
      <c r="H3144" s="468"/>
      <c r="I3144" s="468"/>
    </row>
    <row r="3145" spans="1:9" x14ac:dyDescent="0.2">
      <c r="A3145" s="468"/>
      <c r="B3145" s="468"/>
      <c r="F3145" s="468"/>
      <c r="G3145" s="468"/>
      <c r="H3145" s="468"/>
      <c r="I3145" s="468"/>
    </row>
    <row r="3146" spans="1:9" x14ac:dyDescent="0.2">
      <c r="A3146" s="468"/>
      <c r="B3146" s="468"/>
      <c r="F3146" s="468"/>
      <c r="G3146" s="468"/>
      <c r="H3146" s="468"/>
      <c r="I3146" s="468"/>
    </row>
    <row r="3147" spans="1:9" x14ac:dyDescent="0.2">
      <c r="A3147" s="468"/>
      <c r="B3147" s="468"/>
      <c r="F3147" s="468"/>
      <c r="G3147" s="468"/>
      <c r="H3147" s="468"/>
      <c r="I3147" s="468"/>
    </row>
    <row r="3148" spans="1:9" x14ac:dyDescent="0.2">
      <c r="A3148" s="468"/>
      <c r="B3148" s="468"/>
      <c r="F3148" s="468"/>
      <c r="G3148" s="468"/>
      <c r="H3148" s="468"/>
      <c r="I3148" s="468"/>
    </row>
    <row r="3149" spans="1:9" x14ac:dyDescent="0.2">
      <c r="A3149" s="468"/>
      <c r="B3149" s="468"/>
      <c r="F3149" s="468"/>
      <c r="G3149" s="468"/>
      <c r="H3149" s="468"/>
      <c r="I3149" s="468"/>
    </row>
    <row r="3150" spans="1:9" x14ac:dyDescent="0.2">
      <c r="A3150" s="468"/>
      <c r="B3150" s="468"/>
      <c r="F3150" s="468"/>
      <c r="G3150" s="468"/>
      <c r="H3150" s="468"/>
      <c r="I3150" s="468"/>
    </row>
    <row r="3151" spans="1:9" x14ac:dyDescent="0.2">
      <c r="A3151" s="468"/>
      <c r="B3151" s="468"/>
      <c r="F3151" s="468"/>
      <c r="G3151" s="468"/>
      <c r="H3151" s="468"/>
      <c r="I3151" s="468"/>
    </row>
    <row r="3152" spans="1:9" x14ac:dyDescent="0.2">
      <c r="A3152" s="468"/>
      <c r="B3152" s="468"/>
      <c r="F3152" s="468"/>
      <c r="G3152" s="468"/>
      <c r="H3152" s="468"/>
      <c r="I3152" s="468"/>
    </row>
    <row r="3153" spans="1:9" x14ac:dyDescent="0.2">
      <c r="A3153" s="468"/>
      <c r="B3153" s="468"/>
      <c r="F3153" s="468"/>
      <c r="G3153" s="468"/>
      <c r="H3153" s="468"/>
      <c r="I3153" s="468"/>
    </row>
    <row r="3154" spans="1:9" x14ac:dyDescent="0.2">
      <c r="A3154" s="468"/>
      <c r="B3154" s="468"/>
      <c r="F3154" s="468"/>
      <c r="G3154" s="468"/>
      <c r="H3154" s="468"/>
      <c r="I3154" s="468"/>
    </row>
    <row r="3155" spans="1:9" x14ac:dyDescent="0.2">
      <c r="A3155" s="468"/>
      <c r="B3155" s="468"/>
      <c r="F3155" s="468"/>
      <c r="G3155" s="468"/>
      <c r="H3155" s="468"/>
      <c r="I3155" s="468"/>
    </row>
    <row r="3156" spans="1:9" x14ac:dyDescent="0.2">
      <c r="A3156" s="468"/>
      <c r="B3156" s="468"/>
      <c r="F3156" s="468"/>
      <c r="G3156" s="468"/>
      <c r="H3156" s="468"/>
      <c r="I3156" s="468"/>
    </row>
    <row r="3157" spans="1:9" x14ac:dyDescent="0.2">
      <c r="A3157" s="468"/>
      <c r="B3157" s="468"/>
      <c r="F3157" s="468"/>
      <c r="G3157" s="468"/>
      <c r="H3157" s="468"/>
      <c r="I3157" s="468"/>
    </row>
    <row r="3158" spans="1:9" x14ac:dyDescent="0.2">
      <c r="A3158" s="468"/>
      <c r="B3158" s="468"/>
      <c r="F3158" s="468"/>
      <c r="G3158" s="468"/>
      <c r="H3158" s="468"/>
      <c r="I3158" s="468"/>
    </row>
    <row r="3159" spans="1:9" x14ac:dyDescent="0.2">
      <c r="A3159" s="468"/>
      <c r="B3159" s="468"/>
      <c r="F3159" s="468"/>
      <c r="G3159" s="468"/>
      <c r="H3159" s="468"/>
      <c r="I3159" s="468"/>
    </row>
    <row r="3160" spans="1:9" x14ac:dyDescent="0.2">
      <c r="A3160" s="468"/>
      <c r="B3160" s="468"/>
      <c r="F3160" s="468"/>
      <c r="G3160" s="468"/>
      <c r="H3160" s="468"/>
      <c r="I3160" s="468"/>
    </row>
    <row r="3161" spans="1:9" x14ac:dyDescent="0.2">
      <c r="A3161" s="468"/>
      <c r="B3161" s="468"/>
      <c r="F3161" s="468"/>
      <c r="G3161" s="468"/>
      <c r="H3161" s="468"/>
      <c r="I3161" s="468"/>
    </row>
    <row r="3162" spans="1:9" x14ac:dyDescent="0.2">
      <c r="A3162" s="468"/>
      <c r="B3162" s="468"/>
      <c r="F3162" s="468"/>
      <c r="G3162" s="468"/>
      <c r="H3162" s="468"/>
      <c r="I3162" s="468"/>
    </row>
    <row r="3163" spans="1:9" x14ac:dyDescent="0.2">
      <c r="A3163" s="468"/>
      <c r="B3163" s="468"/>
      <c r="F3163" s="468"/>
      <c r="G3163" s="468"/>
      <c r="H3163" s="468"/>
      <c r="I3163" s="468"/>
    </row>
    <row r="3164" spans="1:9" x14ac:dyDescent="0.2">
      <c r="A3164" s="468"/>
      <c r="B3164" s="468"/>
      <c r="F3164" s="468"/>
      <c r="G3164" s="468"/>
      <c r="H3164" s="468"/>
      <c r="I3164" s="468"/>
    </row>
    <row r="3165" spans="1:9" x14ac:dyDescent="0.2">
      <c r="A3165" s="468"/>
      <c r="B3165" s="468"/>
      <c r="F3165" s="468"/>
      <c r="G3165" s="468"/>
      <c r="H3165" s="468"/>
      <c r="I3165" s="468"/>
    </row>
    <row r="3166" spans="1:9" x14ac:dyDescent="0.2">
      <c r="A3166" s="468"/>
      <c r="B3166" s="468"/>
      <c r="F3166" s="468"/>
      <c r="G3166" s="468"/>
      <c r="H3166" s="468"/>
      <c r="I3166" s="468"/>
    </row>
    <row r="3167" spans="1:9" x14ac:dyDescent="0.2">
      <c r="A3167" s="468"/>
      <c r="B3167" s="468"/>
      <c r="F3167" s="468"/>
      <c r="G3167" s="468"/>
      <c r="H3167" s="468"/>
      <c r="I3167" s="468"/>
    </row>
    <row r="3168" spans="1:9" x14ac:dyDescent="0.2">
      <c r="A3168" s="468"/>
      <c r="B3168" s="468"/>
      <c r="F3168" s="468"/>
      <c r="G3168" s="468"/>
      <c r="H3168" s="468"/>
      <c r="I3168" s="468"/>
    </row>
    <row r="3169" spans="1:9" x14ac:dyDescent="0.2">
      <c r="A3169" s="468"/>
      <c r="B3169" s="468"/>
      <c r="F3169" s="468"/>
      <c r="G3169" s="468"/>
      <c r="H3169" s="468"/>
      <c r="I3169" s="468"/>
    </row>
    <row r="3170" spans="1:9" x14ac:dyDescent="0.2">
      <c r="A3170" s="468"/>
      <c r="B3170" s="468"/>
      <c r="F3170" s="468"/>
      <c r="G3170" s="468"/>
      <c r="H3170" s="468"/>
      <c r="I3170" s="468"/>
    </row>
    <row r="3171" spans="1:9" x14ac:dyDescent="0.2">
      <c r="A3171" s="468"/>
      <c r="B3171" s="468"/>
      <c r="F3171" s="468"/>
      <c r="G3171" s="468"/>
      <c r="H3171" s="468"/>
      <c r="I3171" s="468"/>
    </row>
    <row r="3172" spans="1:9" x14ac:dyDescent="0.2">
      <c r="A3172" s="468"/>
      <c r="B3172" s="468"/>
      <c r="F3172" s="468"/>
      <c r="G3172" s="468"/>
      <c r="H3172" s="468"/>
      <c r="I3172" s="468"/>
    </row>
    <row r="3173" spans="1:9" x14ac:dyDescent="0.2">
      <c r="A3173" s="468"/>
      <c r="B3173" s="468"/>
      <c r="F3173" s="468"/>
      <c r="G3173" s="468"/>
      <c r="H3173" s="468"/>
      <c r="I3173" s="468"/>
    </row>
    <row r="3174" spans="1:9" x14ac:dyDescent="0.2">
      <c r="A3174" s="468"/>
      <c r="B3174" s="468"/>
      <c r="F3174" s="468"/>
      <c r="G3174" s="468"/>
      <c r="H3174" s="468"/>
      <c r="I3174" s="468"/>
    </row>
    <row r="3175" spans="1:9" x14ac:dyDescent="0.2">
      <c r="A3175" s="468"/>
      <c r="B3175" s="468"/>
      <c r="F3175" s="468"/>
      <c r="G3175" s="468"/>
      <c r="H3175" s="468"/>
      <c r="I3175" s="468"/>
    </row>
    <row r="3176" spans="1:9" x14ac:dyDescent="0.2">
      <c r="A3176" s="468"/>
      <c r="B3176" s="468"/>
      <c r="F3176" s="468"/>
      <c r="G3176" s="468"/>
    </row>
    <row r="3177" spans="1:9" x14ac:dyDescent="0.2">
      <c r="A3177" s="468"/>
      <c r="B3177" s="468"/>
    </row>
    <row r="3178" spans="1:9" x14ac:dyDescent="0.2">
      <c r="A3178" s="468"/>
      <c r="B3178" s="468"/>
    </row>
    <row r="3179" spans="1:9" x14ac:dyDescent="0.2">
      <c r="A3179" s="468"/>
      <c r="B3179" s="468"/>
    </row>
    <row r="3180" spans="1:9" x14ac:dyDescent="0.2">
      <c r="A3180" s="468"/>
      <c r="B3180" s="468"/>
    </row>
    <row r="3181" spans="1:9" x14ac:dyDescent="0.2">
      <c r="A3181" s="468"/>
      <c r="B3181" s="468"/>
    </row>
    <row r="3182" spans="1:9" x14ac:dyDescent="0.2">
      <c r="A3182" s="468"/>
      <c r="B3182" s="468"/>
    </row>
    <row r="3183" spans="1:9" x14ac:dyDescent="0.2">
      <c r="A3183" s="468"/>
      <c r="B3183" s="468"/>
    </row>
    <row r="3184" spans="1:9" x14ac:dyDescent="0.2">
      <c r="A3184" s="468"/>
      <c r="B3184" s="468"/>
    </row>
    <row r="3185" spans="1:2" x14ac:dyDescent="0.2">
      <c r="A3185" s="468"/>
      <c r="B3185" s="468"/>
    </row>
    <row r="3186" spans="1:2" x14ac:dyDescent="0.2">
      <c r="A3186" s="468"/>
      <c r="B3186" s="468"/>
    </row>
    <row r="3187" spans="1:2" x14ac:dyDescent="0.2">
      <c r="A3187" s="468"/>
      <c r="B3187" s="468"/>
    </row>
    <row r="3188" spans="1:2" x14ac:dyDescent="0.2">
      <c r="A3188" s="468"/>
      <c r="B3188" s="468"/>
    </row>
    <row r="3189" spans="1:2" x14ac:dyDescent="0.2">
      <c r="A3189" s="468"/>
      <c r="B3189" s="468"/>
    </row>
    <row r="3190" spans="1:2" x14ac:dyDescent="0.2">
      <c r="A3190" s="468"/>
      <c r="B3190" s="468"/>
    </row>
    <row r="3191" spans="1:2" x14ac:dyDescent="0.2">
      <c r="A3191" s="468"/>
      <c r="B3191" s="468"/>
    </row>
    <row r="3192" spans="1:2" x14ac:dyDescent="0.2">
      <c r="A3192" s="468"/>
      <c r="B3192" s="468"/>
    </row>
    <row r="3193" spans="1:2" x14ac:dyDescent="0.2">
      <c r="A3193" s="468"/>
      <c r="B3193" s="468"/>
    </row>
    <row r="3194" spans="1:2" x14ac:dyDescent="0.2">
      <c r="A3194" s="468"/>
      <c r="B3194" s="468"/>
    </row>
    <row r="3195" spans="1:2" x14ac:dyDescent="0.2">
      <c r="A3195" s="468"/>
      <c r="B3195" s="468"/>
    </row>
    <row r="3196" spans="1:2" x14ac:dyDescent="0.2">
      <c r="A3196" s="468"/>
      <c r="B3196" s="468"/>
    </row>
    <row r="3197" spans="1:2" x14ac:dyDescent="0.2">
      <c r="A3197" s="468"/>
      <c r="B3197" s="468"/>
    </row>
    <row r="3198" spans="1:2" x14ac:dyDescent="0.2">
      <c r="A3198" s="468"/>
      <c r="B3198" s="468"/>
    </row>
    <row r="3199" spans="1:2" x14ac:dyDescent="0.2">
      <c r="A3199" s="468"/>
      <c r="B3199" s="468"/>
    </row>
    <row r="3200" spans="1:2" x14ac:dyDescent="0.2">
      <c r="A3200" s="468"/>
      <c r="B3200" s="468"/>
    </row>
    <row r="3201" spans="1:2" x14ac:dyDescent="0.2">
      <c r="A3201" s="468"/>
      <c r="B3201" s="468"/>
    </row>
    <row r="3202" spans="1:2" x14ac:dyDescent="0.2">
      <c r="A3202" s="468"/>
      <c r="B3202" s="468"/>
    </row>
    <row r="3203" spans="1:2" x14ac:dyDescent="0.2">
      <c r="A3203" s="468"/>
      <c r="B3203" s="468"/>
    </row>
    <row r="3204" spans="1:2" x14ac:dyDescent="0.2">
      <c r="A3204" s="468"/>
      <c r="B3204" s="468"/>
    </row>
    <row r="3205" spans="1:2" x14ac:dyDescent="0.2">
      <c r="A3205" s="468"/>
      <c r="B3205" s="468"/>
    </row>
    <row r="3206" spans="1:2" x14ac:dyDescent="0.2">
      <c r="A3206" s="468"/>
      <c r="B3206" s="468"/>
    </row>
    <row r="3207" spans="1:2" x14ac:dyDescent="0.2">
      <c r="A3207" s="468"/>
      <c r="B3207" s="468"/>
    </row>
    <row r="3208" spans="1:2" x14ac:dyDescent="0.2">
      <c r="A3208" s="468"/>
      <c r="B3208" s="468"/>
    </row>
    <row r="3209" spans="1:2" x14ac:dyDescent="0.2">
      <c r="A3209" s="468"/>
      <c r="B3209" s="468"/>
    </row>
    <row r="3210" spans="1:2" x14ac:dyDescent="0.2">
      <c r="A3210" s="468"/>
      <c r="B3210" s="468"/>
    </row>
    <row r="3211" spans="1:2" x14ac:dyDescent="0.2">
      <c r="A3211" s="468"/>
      <c r="B3211" s="468"/>
    </row>
    <row r="3212" spans="1:2" x14ac:dyDescent="0.2">
      <c r="A3212" s="468"/>
      <c r="B3212" s="468"/>
    </row>
    <row r="3213" spans="1:2" x14ac:dyDescent="0.2">
      <c r="A3213" s="468"/>
      <c r="B3213" s="468"/>
    </row>
    <row r="3214" spans="1:2" x14ac:dyDescent="0.2">
      <c r="A3214" s="468"/>
      <c r="B3214" s="468"/>
    </row>
    <row r="3215" spans="1:2" x14ac:dyDescent="0.2">
      <c r="A3215" s="468"/>
      <c r="B3215" s="468"/>
    </row>
    <row r="3216" spans="1:2" x14ac:dyDescent="0.2">
      <c r="A3216" s="468"/>
      <c r="B3216" s="468"/>
    </row>
    <row r="3217" spans="1:2" x14ac:dyDescent="0.2">
      <c r="A3217" s="468"/>
      <c r="B3217" s="468"/>
    </row>
    <row r="3218" spans="1:2" x14ac:dyDescent="0.2">
      <c r="A3218" s="468"/>
      <c r="B3218" s="468"/>
    </row>
    <row r="3219" spans="1:2" x14ac:dyDescent="0.2">
      <c r="A3219" s="468"/>
      <c r="B3219" s="468"/>
    </row>
    <row r="3220" spans="1:2" x14ac:dyDescent="0.2">
      <c r="A3220" s="468"/>
      <c r="B3220" s="468"/>
    </row>
    <row r="3221" spans="1:2" x14ac:dyDescent="0.2">
      <c r="A3221" s="468"/>
      <c r="B3221" s="468"/>
    </row>
    <row r="3222" spans="1:2" x14ac:dyDescent="0.2">
      <c r="A3222" s="468"/>
      <c r="B3222" s="468"/>
    </row>
    <row r="3223" spans="1:2" x14ac:dyDescent="0.2">
      <c r="A3223" s="468"/>
      <c r="B3223" s="468"/>
    </row>
    <row r="3224" spans="1:2" x14ac:dyDescent="0.2">
      <c r="A3224" s="468"/>
      <c r="B3224" s="468"/>
    </row>
    <row r="3225" spans="1:2" x14ac:dyDescent="0.2">
      <c r="A3225" s="468"/>
      <c r="B3225" s="468"/>
    </row>
    <row r="3226" spans="1:2" x14ac:dyDescent="0.2">
      <c r="A3226" s="468"/>
      <c r="B3226" s="468"/>
    </row>
    <row r="3227" spans="1:2" x14ac:dyDescent="0.2">
      <c r="A3227" s="468"/>
      <c r="B3227" s="468"/>
    </row>
    <row r="3228" spans="1:2" x14ac:dyDescent="0.2">
      <c r="A3228" s="468"/>
      <c r="B3228" s="468"/>
    </row>
    <row r="3229" spans="1:2" x14ac:dyDescent="0.2">
      <c r="A3229" s="468"/>
      <c r="B3229" s="468"/>
    </row>
    <row r="3230" spans="1:2" x14ac:dyDescent="0.2">
      <c r="A3230" s="468"/>
      <c r="B3230" s="468"/>
    </row>
    <row r="3231" spans="1:2" x14ac:dyDescent="0.2">
      <c r="A3231" s="468"/>
      <c r="B3231" s="468"/>
    </row>
    <row r="3232" spans="1:2" x14ac:dyDescent="0.2">
      <c r="A3232" s="468"/>
      <c r="B3232" s="468"/>
    </row>
    <row r="3233" spans="1:2" x14ac:dyDescent="0.2">
      <c r="A3233" s="468"/>
      <c r="B3233" s="468"/>
    </row>
    <row r="3234" spans="1:2" x14ac:dyDescent="0.2">
      <c r="A3234" s="468"/>
      <c r="B3234" s="468"/>
    </row>
    <row r="3235" spans="1:2" x14ac:dyDescent="0.2">
      <c r="A3235" s="468"/>
      <c r="B3235" s="468"/>
    </row>
    <row r="3236" spans="1:2" x14ac:dyDescent="0.2">
      <c r="A3236" s="468"/>
      <c r="B3236" s="468"/>
    </row>
    <row r="3237" spans="1:2" x14ac:dyDescent="0.2">
      <c r="A3237" s="468"/>
      <c r="B3237" s="468"/>
    </row>
    <row r="3238" spans="1:2" x14ac:dyDescent="0.2">
      <c r="A3238" s="468"/>
      <c r="B3238" s="468"/>
    </row>
    <row r="3239" spans="1:2" x14ac:dyDescent="0.2">
      <c r="A3239" s="468"/>
      <c r="B3239" s="468"/>
    </row>
    <row r="3240" spans="1:2" x14ac:dyDescent="0.2">
      <c r="A3240" s="468"/>
      <c r="B3240" s="468"/>
    </row>
    <row r="3241" spans="1:2" x14ac:dyDescent="0.2">
      <c r="A3241" s="468"/>
      <c r="B3241" s="468"/>
    </row>
    <row r="3242" spans="1:2" x14ac:dyDescent="0.2">
      <c r="A3242" s="468"/>
      <c r="B3242" s="468"/>
    </row>
    <row r="3243" spans="1:2" x14ac:dyDescent="0.2">
      <c r="A3243" s="468"/>
      <c r="B3243" s="468"/>
    </row>
    <row r="3244" spans="1:2" x14ac:dyDescent="0.2">
      <c r="A3244" s="468"/>
      <c r="B3244" s="468"/>
    </row>
    <row r="3245" spans="1:2" x14ac:dyDescent="0.2">
      <c r="A3245" s="468"/>
      <c r="B3245" s="468"/>
    </row>
    <row r="3246" spans="1:2" x14ac:dyDescent="0.2">
      <c r="A3246" s="468"/>
      <c r="B3246" s="468"/>
    </row>
    <row r="3247" spans="1:2" x14ac:dyDescent="0.2">
      <c r="A3247" s="468"/>
      <c r="B3247" s="468"/>
    </row>
    <row r="3248" spans="1:2" x14ac:dyDescent="0.2">
      <c r="A3248" s="468"/>
      <c r="B3248" s="468"/>
    </row>
    <row r="3249" spans="1:2" x14ac:dyDescent="0.2">
      <c r="A3249" s="468"/>
      <c r="B3249" s="468"/>
    </row>
    <row r="3250" spans="1:2" x14ac:dyDescent="0.2">
      <c r="A3250" s="468"/>
      <c r="B3250" s="468"/>
    </row>
    <row r="3251" spans="1:2" x14ac:dyDescent="0.2">
      <c r="A3251" s="468"/>
      <c r="B3251" s="468"/>
    </row>
    <row r="3252" spans="1:2" x14ac:dyDescent="0.2">
      <c r="A3252" s="468"/>
      <c r="B3252" s="468"/>
    </row>
    <row r="3253" spans="1:2" x14ac:dyDescent="0.2">
      <c r="A3253" s="468"/>
      <c r="B3253" s="468"/>
    </row>
    <row r="3254" spans="1:2" x14ac:dyDescent="0.2">
      <c r="A3254" s="468"/>
      <c r="B3254" s="468"/>
    </row>
    <row r="3255" spans="1:2" x14ac:dyDescent="0.2">
      <c r="A3255" s="468"/>
      <c r="B3255" s="468"/>
    </row>
    <row r="3256" spans="1:2" x14ac:dyDescent="0.2">
      <c r="A3256" s="468"/>
      <c r="B3256" s="468"/>
    </row>
    <row r="3257" spans="1:2" x14ac:dyDescent="0.2">
      <c r="A3257" s="468"/>
      <c r="B3257" s="468"/>
    </row>
    <row r="3258" spans="1:2" x14ac:dyDescent="0.2">
      <c r="A3258" s="468"/>
      <c r="B3258" s="468"/>
    </row>
    <row r="3259" spans="1:2" x14ac:dyDescent="0.2">
      <c r="A3259" s="468"/>
      <c r="B3259" s="468"/>
    </row>
    <row r="3260" spans="1:2" x14ac:dyDescent="0.2">
      <c r="A3260" s="468"/>
      <c r="B3260" s="468"/>
    </row>
    <row r="3261" spans="1:2" x14ac:dyDescent="0.2">
      <c r="A3261" s="468"/>
      <c r="B3261" s="468"/>
    </row>
    <row r="3262" spans="1:2" x14ac:dyDescent="0.2">
      <c r="A3262" s="468"/>
      <c r="B3262" s="468"/>
    </row>
    <row r="3263" spans="1:2" x14ac:dyDescent="0.2">
      <c r="A3263" s="468"/>
      <c r="B3263" s="468"/>
    </row>
    <row r="3264" spans="1:2" x14ac:dyDescent="0.2">
      <c r="A3264" s="468"/>
      <c r="B3264" s="468"/>
    </row>
    <row r="3265" spans="1:2" x14ac:dyDescent="0.2">
      <c r="A3265" s="468"/>
      <c r="B3265" s="468"/>
    </row>
    <row r="3266" spans="1:2" x14ac:dyDescent="0.2">
      <c r="A3266" s="468"/>
      <c r="B3266" s="468"/>
    </row>
    <row r="3267" spans="1:2" x14ac:dyDescent="0.2">
      <c r="A3267" s="468"/>
      <c r="B3267" s="468"/>
    </row>
    <row r="3268" spans="1:2" x14ac:dyDescent="0.2">
      <c r="A3268" s="468"/>
      <c r="B3268" s="468"/>
    </row>
    <row r="3269" spans="1:2" x14ac:dyDescent="0.2">
      <c r="A3269" s="468"/>
      <c r="B3269" s="468"/>
    </row>
    <row r="3270" spans="1:2" x14ac:dyDescent="0.2">
      <c r="A3270" s="468"/>
      <c r="B3270" s="468"/>
    </row>
    <row r="3271" spans="1:2" x14ac:dyDescent="0.2">
      <c r="A3271" s="468"/>
      <c r="B3271" s="468"/>
    </row>
    <row r="3272" spans="1:2" x14ac:dyDescent="0.2">
      <c r="A3272" s="468"/>
      <c r="B3272" s="468"/>
    </row>
    <row r="3273" spans="1:2" x14ac:dyDescent="0.2">
      <c r="A3273" s="468"/>
      <c r="B3273" s="468"/>
    </row>
    <row r="3274" spans="1:2" x14ac:dyDescent="0.2">
      <c r="A3274" s="468"/>
      <c r="B3274" s="468"/>
    </row>
    <row r="3275" spans="1:2" x14ac:dyDescent="0.2">
      <c r="A3275" s="468"/>
      <c r="B3275" s="468"/>
    </row>
    <row r="3276" spans="1:2" x14ac:dyDescent="0.2">
      <c r="A3276" s="468"/>
      <c r="B3276" s="468"/>
    </row>
    <row r="3277" spans="1:2" x14ac:dyDescent="0.2">
      <c r="A3277" s="468"/>
      <c r="B3277" s="468"/>
    </row>
  </sheetData>
  <sheetProtection password="CB3F" sheet="1" objects="1" scenarios="1"/>
  <mergeCells count="19">
    <mergeCell ref="A129:G129"/>
    <mergeCell ref="A75:G75"/>
    <mergeCell ref="I75:O75"/>
    <mergeCell ref="A93:G93"/>
    <mergeCell ref="I93:O93"/>
    <mergeCell ref="A111:G111"/>
    <mergeCell ref="I111:O111"/>
    <mergeCell ref="A39:G39"/>
    <mergeCell ref="I39:O39"/>
    <mergeCell ref="S44:U44"/>
    <mergeCell ref="V44:X44"/>
    <mergeCell ref="A57:G57"/>
    <mergeCell ref="I57:O57"/>
    <mergeCell ref="V23:X23"/>
    <mergeCell ref="A3:G3"/>
    <mergeCell ref="I3:O3"/>
    <mergeCell ref="A21:G21"/>
    <mergeCell ref="I21:O21"/>
    <mergeCell ref="S23:U23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0"/>
  <sheetViews>
    <sheetView workbookViewId="0"/>
  </sheetViews>
  <sheetFormatPr defaultRowHeight="12.75" x14ac:dyDescent="0.2"/>
  <cols>
    <col min="1" max="1" width="9.7109375" style="16" customWidth="1"/>
    <col min="2" max="2" width="7.7109375" style="34" customWidth="1"/>
    <col min="3" max="3" width="8.28515625" style="16" customWidth="1"/>
    <col min="4" max="4" width="8.85546875" style="16" customWidth="1"/>
    <col min="5" max="5" width="8.42578125" style="16" customWidth="1"/>
    <col min="6" max="6" width="8.85546875" style="16" customWidth="1"/>
    <col min="7" max="7" width="8.5703125" style="16" customWidth="1"/>
    <col min="8" max="8" width="8.7109375" style="16" customWidth="1"/>
    <col min="9" max="9" width="8.140625" style="16" customWidth="1"/>
    <col min="10" max="11" width="8.7109375" style="136" customWidth="1"/>
    <col min="12" max="16" width="9.140625" style="136"/>
    <col min="17" max="31" width="9.140625" style="483"/>
    <col min="32" max="37" width="9.140625" style="484"/>
    <col min="38" max="256" width="9.140625" style="16"/>
    <col min="257" max="257" width="9.7109375" style="16" customWidth="1"/>
    <col min="258" max="267" width="7.7109375" style="16" customWidth="1"/>
    <col min="268" max="512" width="9.140625" style="16"/>
    <col min="513" max="513" width="9.7109375" style="16" customWidth="1"/>
    <col min="514" max="523" width="7.7109375" style="16" customWidth="1"/>
    <col min="524" max="768" width="9.140625" style="16"/>
    <col min="769" max="769" width="9.7109375" style="16" customWidth="1"/>
    <col min="770" max="779" width="7.7109375" style="16" customWidth="1"/>
    <col min="780" max="1024" width="9.140625" style="16"/>
    <col min="1025" max="1025" width="9.7109375" style="16" customWidth="1"/>
    <col min="1026" max="1035" width="7.7109375" style="16" customWidth="1"/>
    <col min="1036" max="1280" width="9.140625" style="16"/>
    <col min="1281" max="1281" width="9.7109375" style="16" customWidth="1"/>
    <col min="1282" max="1291" width="7.7109375" style="16" customWidth="1"/>
    <col min="1292" max="1536" width="9.140625" style="16"/>
    <col min="1537" max="1537" width="9.7109375" style="16" customWidth="1"/>
    <col min="1538" max="1547" width="7.7109375" style="16" customWidth="1"/>
    <col min="1548" max="1792" width="9.140625" style="16"/>
    <col min="1793" max="1793" width="9.7109375" style="16" customWidth="1"/>
    <col min="1794" max="1803" width="7.7109375" style="16" customWidth="1"/>
    <col min="1804" max="2048" width="9.140625" style="16"/>
    <col min="2049" max="2049" width="9.7109375" style="16" customWidth="1"/>
    <col min="2050" max="2059" width="7.7109375" style="16" customWidth="1"/>
    <col min="2060" max="2304" width="9.140625" style="16"/>
    <col min="2305" max="2305" width="9.7109375" style="16" customWidth="1"/>
    <col min="2306" max="2315" width="7.7109375" style="16" customWidth="1"/>
    <col min="2316" max="2560" width="9.140625" style="16"/>
    <col min="2561" max="2561" width="9.7109375" style="16" customWidth="1"/>
    <col min="2562" max="2571" width="7.7109375" style="16" customWidth="1"/>
    <col min="2572" max="2816" width="9.140625" style="16"/>
    <col min="2817" max="2817" width="9.7109375" style="16" customWidth="1"/>
    <col min="2818" max="2827" width="7.7109375" style="16" customWidth="1"/>
    <col min="2828" max="3072" width="9.140625" style="16"/>
    <col min="3073" max="3073" width="9.7109375" style="16" customWidth="1"/>
    <col min="3074" max="3083" width="7.7109375" style="16" customWidth="1"/>
    <col min="3084" max="3328" width="9.140625" style="16"/>
    <col min="3329" max="3329" width="9.7109375" style="16" customWidth="1"/>
    <col min="3330" max="3339" width="7.7109375" style="16" customWidth="1"/>
    <col min="3340" max="3584" width="9.140625" style="16"/>
    <col min="3585" max="3585" width="9.7109375" style="16" customWidth="1"/>
    <col min="3586" max="3595" width="7.7109375" style="16" customWidth="1"/>
    <col min="3596" max="3840" width="9.140625" style="16"/>
    <col min="3841" max="3841" width="9.7109375" style="16" customWidth="1"/>
    <col min="3842" max="3851" width="7.7109375" style="16" customWidth="1"/>
    <col min="3852" max="4096" width="9.140625" style="16"/>
    <col min="4097" max="4097" width="9.7109375" style="16" customWidth="1"/>
    <col min="4098" max="4107" width="7.7109375" style="16" customWidth="1"/>
    <col min="4108" max="4352" width="9.140625" style="16"/>
    <col min="4353" max="4353" width="9.7109375" style="16" customWidth="1"/>
    <col min="4354" max="4363" width="7.7109375" style="16" customWidth="1"/>
    <col min="4364" max="4608" width="9.140625" style="16"/>
    <col min="4609" max="4609" width="9.7109375" style="16" customWidth="1"/>
    <col min="4610" max="4619" width="7.7109375" style="16" customWidth="1"/>
    <col min="4620" max="4864" width="9.140625" style="16"/>
    <col min="4865" max="4865" width="9.7109375" style="16" customWidth="1"/>
    <col min="4866" max="4875" width="7.7109375" style="16" customWidth="1"/>
    <col min="4876" max="5120" width="9.140625" style="16"/>
    <col min="5121" max="5121" width="9.7109375" style="16" customWidth="1"/>
    <col min="5122" max="5131" width="7.7109375" style="16" customWidth="1"/>
    <col min="5132" max="5376" width="9.140625" style="16"/>
    <col min="5377" max="5377" width="9.7109375" style="16" customWidth="1"/>
    <col min="5378" max="5387" width="7.7109375" style="16" customWidth="1"/>
    <col min="5388" max="5632" width="9.140625" style="16"/>
    <col min="5633" max="5633" width="9.7109375" style="16" customWidth="1"/>
    <col min="5634" max="5643" width="7.7109375" style="16" customWidth="1"/>
    <col min="5644" max="5888" width="9.140625" style="16"/>
    <col min="5889" max="5889" width="9.7109375" style="16" customWidth="1"/>
    <col min="5890" max="5899" width="7.7109375" style="16" customWidth="1"/>
    <col min="5900" max="6144" width="9.140625" style="16"/>
    <col min="6145" max="6145" width="9.7109375" style="16" customWidth="1"/>
    <col min="6146" max="6155" width="7.7109375" style="16" customWidth="1"/>
    <col min="6156" max="6400" width="9.140625" style="16"/>
    <col min="6401" max="6401" width="9.7109375" style="16" customWidth="1"/>
    <col min="6402" max="6411" width="7.7109375" style="16" customWidth="1"/>
    <col min="6412" max="6656" width="9.140625" style="16"/>
    <col min="6657" max="6657" width="9.7109375" style="16" customWidth="1"/>
    <col min="6658" max="6667" width="7.7109375" style="16" customWidth="1"/>
    <col min="6668" max="6912" width="9.140625" style="16"/>
    <col min="6913" max="6913" width="9.7109375" style="16" customWidth="1"/>
    <col min="6914" max="6923" width="7.7109375" style="16" customWidth="1"/>
    <col min="6924" max="7168" width="9.140625" style="16"/>
    <col min="7169" max="7169" width="9.7109375" style="16" customWidth="1"/>
    <col min="7170" max="7179" width="7.7109375" style="16" customWidth="1"/>
    <col min="7180" max="7424" width="9.140625" style="16"/>
    <col min="7425" max="7425" width="9.7109375" style="16" customWidth="1"/>
    <col min="7426" max="7435" width="7.7109375" style="16" customWidth="1"/>
    <col min="7436" max="7680" width="9.140625" style="16"/>
    <col min="7681" max="7681" width="9.7109375" style="16" customWidth="1"/>
    <col min="7682" max="7691" width="7.7109375" style="16" customWidth="1"/>
    <col min="7692" max="7936" width="9.140625" style="16"/>
    <col min="7937" max="7937" width="9.7109375" style="16" customWidth="1"/>
    <col min="7938" max="7947" width="7.7109375" style="16" customWidth="1"/>
    <col min="7948" max="8192" width="9.140625" style="16"/>
    <col min="8193" max="8193" width="9.7109375" style="16" customWidth="1"/>
    <col min="8194" max="8203" width="7.7109375" style="16" customWidth="1"/>
    <col min="8204" max="8448" width="9.140625" style="16"/>
    <col min="8449" max="8449" width="9.7109375" style="16" customWidth="1"/>
    <col min="8450" max="8459" width="7.7109375" style="16" customWidth="1"/>
    <col min="8460" max="8704" width="9.140625" style="16"/>
    <col min="8705" max="8705" width="9.7109375" style="16" customWidth="1"/>
    <col min="8706" max="8715" width="7.7109375" style="16" customWidth="1"/>
    <col min="8716" max="8960" width="9.140625" style="16"/>
    <col min="8961" max="8961" width="9.7109375" style="16" customWidth="1"/>
    <col min="8962" max="8971" width="7.7109375" style="16" customWidth="1"/>
    <col min="8972" max="9216" width="9.140625" style="16"/>
    <col min="9217" max="9217" width="9.7109375" style="16" customWidth="1"/>
    <col min="9218" max="9227" width="7.7109375" style="16" customWidth="1"/>
    <col min="9228" max="9472" width="9.140625" style="16"/>
    <col min="9473" max="9473" width="9.7109375" style="16" customWidth="1"/>
    <col min="9474" max="9483" width="7.7109375" style="16" customWidth="1"/>
    <col min="9484" max="9728" width="9.140625" style="16"/>
    <col min="9729" max="9729" width="9.7109375" style="16" customWidth="1"/>
    <col min="9730" max="9739" width="7.7109375" style="16" customWidth="1"/>
    <col min="9740" max="9984" width="9.140625" style="16"/>
    <col min="9985" max="9985" width="9.7109375" style="16" customWidth="1"/>
    <col min="9986" max="9995" width="7.7109375" style="16" customWidth="1"/>
    <col min="9996" max="10240" width="9.140625" style="16"/>
    <col min="10241" max="10241" width="9.7109375" style="16" customWidth="1"/>
    <col min="10242" max="10251" width="7.7109375" style="16" customWidth="1"/>
    <col min="10252" max="10496" width="9.140625" style="16"/>
    <col min="10497" max="10497" width="9.7109375" style="16" customWidth="1"/>
    <col min="10498" max="10507" width="7.7109375" style="16" customWidth="1"/>
    <col min="10508" max="10752" width="9.140625" style="16"/>
    <col min="10753" max="10753" width="9.7109375" style="16" customWidth="1"/>
    <col min="10754" max="10763" width="7.7109375" style="16" customWidth="1"/>
    <col min="10764" max="11008" width="9.140625" style="16"/>
    <col min="11009" max="11009" width="9.7109375" style="16" customWidth="1"/>
    <col min="11010" max="11019" width="7.7109375" style="16" customWidth="1"/>
    <col min="11020" max="11264" width="9.140625" style="16"/>
    <col min="11265" max="11265" width="9.7109375" style="16" customWidth="1"/>
    <col min="11266" max="11275" width="7.7109375" style="16" customWidth="1"/>
    <col min="11276" max="11520" width="9.140625" style="16"/>
    <col min="11521" max="11521" width="9.7109375" style="16" customWidth="1"/>
    <col min="11522" max="11531" width="7.7109375" style="16" customWidth="1"/>
    <col min="11532" max="11776" width="9.140625" style="16"/>
    <col min="11777" max="11777" width="9.7109375" style="16" customWidth="1"/>
    <col min="11778" max="11787" width="7.7109375" style="16" customWidth="1"/>
    <col min="11788" max="12032" width="9.140625" style="16"/>
    <col min="12033" max="12033" width="9.7109375" style="16" customWidth="1"/>
    <col min="12034" max="12043" width="7.7109375" style="16" customWidth="1"/>
    <col min="12044" max="12288" width="9.140625" style="16"/>
    <col min="12289" max="12289" width="9.7109375" style="16" customWidth="1"/>
    <col min="12290" max="12299" width="7.7109375" style="16" customWidth="1"/>
    <col min="12300" max="12544" width="9.140625" style="16"/>
    <col min="12545" max="12545" width="9.7109375" style="16" customWidth="1"/>
    <col min="12546" max="12555" width="7.7109375" style="16" customWidth="1"/>
    <col min="12556" max="12800" width="9.140625" style="16"/>
    <col min="12801" max="12801" width="9.7109375" style="16" customWidth="1"/>
    <col min="12802" max="12811" width="7.7109375" style="16" customWidth="1"/>
    <col min="12812" max="13056" width="9.140625" style="16"/>
    <col min="13057" max="13057" width="9.7109375" style="16" customWidth="1"/>
    <col min="13058" max="13067" width="7.7109375" style="16" customWidth="1"/>
    <col min="13068" max="13312" width="9.140625" style="16"/>
    <col min="13313" max="13313" width="9.7109375" style="16" customWidth="1"/>
    <col min="13314" max="13323" width="7.7109375" style="16" customWidth="1"/>
    <col min="13324" max="13568" width="9.140625" style="16"/>
    <col min="13569" max="13569" width="9.7109375" style="16" customWidth="1"/>
    <col min="13570" max="13579" width="7.7109375" style="16" customWidth="1"/>
    <col min="13580" max="13824" width="9.140625" style="16"/>
    <col min="13825" max="13825" width="9.7109375" style="16" customWidth="1"/>
    <col min="13826" max="13835" width="7.7109375" style="16" customWidth="1"/>
    <col min="13836" max="14080" width="9.140625" style="16"/>
    <col min="14081" max="14081" width="9.7109375" style="16" customWidth="1"/>
    <col min="14082" max="14091" width="7.7109375" style="16" customWidth="1"/>
    <col min="14092" max="14336" width="9.140625" style="16"/>
    <col min="14337" max="14337" width="9.7109375" style="16" customWidth="1"/>
    <col min="14338" max="14347" width="7.7109375" style="16" customWidth="1"/>
    <col min="14348" max="14592" width="9.140625" style="16"/>
    <col min="14593" max="14593" width="9.7109375" style="16" customWidth="1"/>
    <col min="14594" max="14603" width="7.7109375" style="16" customWidth="1"/>
    <col min="14604" max="14848" width="9.140625" style="16"/>
    <col min="14849" max="14849" width="9.7109375" style="16" customWidth="1"/>
    <col min="14850" max="14859" width="7.7109375" style="16" customWidth="1"/>
    <col min="14860" max="15104" width="9.140625" style="16"/>
    <col min="15105" max="15105" width="9.7109375" style="16" customWidth="1"/>
    <col min="15106" max="15115" width="7.7109375" style="16" customWidth="1"/>
    <col min="15116" max="15360" width="9.140625" style="16"/>
    <col min="15361" max="15361" width="9.7109375" style="16" customWidth="1"/>
    <col min="15362" max="15371" width="7.7109375" style="16" customWidth="1"/>
    <col min="15372" max="15616" width="9.140625" style="16"/>
    <col min="15617" max="15617" width="9.7109375" style="16" customWidth="1"/>
    <col min="15618" max="15627" width="7.7109375" style="16" customWidth="1"/>
    <col min="15628" max="15872" width="9.140625" style="16"/>
    <col min="15873" max="15873" width="9.7109375" style="16" customWidth="1"/>
    <col min="15874" max="15883" width="7.7109375" style="16" customWidth="1"/>
    <col min="15884" max="16128" width="9.140625" style="16"/>
    <col min="16129" max="16129" width="9.7109375" style="16" customWidth="1"/>
    <col min="16130" max="16139" width="7.7109375" style="16" customWidth="1"/>
    <col min="16140" max="16384" width="9.140625" style="16"/>
  </cols>
  <sheetData>
    <row r="1" spans="1:39" x14ac:dyDescent="0.2">
      <c r="A1" s="481" t="s">
        <v>148</v>
      </c>
      <c r="B1" s="482"/>
    </row>
    <row r="2" spans="1:39" ht="6.75" customHeight="1" thickBot="1" x14ac:dyDescent="0.25">
      <c r="B2" s="482"/>
    </row>
    <row r="3" spans="1:39" ht="14.25" thickTop="1" thickBot="1" x14ac:dyDescent="0.25">
      <c r="A3" s="485"/>
      <c r="B3" s="486" t="s">
        <v>25</v>
      </c>
      <c r="C3" s="487" t="s">
        <v>5</v>
      </c>
      <c r="D3" s="487" t="s">
        <v>6</v>
      </c>
      <c r="E3" s="487" t="s">
        <v>7</v>
      </c>
      <c r="F3" s="488" t="s">
        <v>8</v>
      </c>
      <c r="G3" s="488" t="s">
        <v>9</v>
      </c>
      <c r="H3" s="488" t="s">
        <v>10</v>
      </c>
      <c r="I3" s="488" t="s">
        <v>11</v>
      </c>
      <c r="J3" s="488" t="s">
        <v>12</v>
      </c>
      <c r="K3" s="488" t="s">
        <v>13</v>
      </c>
      <c r="L3" s="488" t="s">
        <v>14</v>
      </c>
      <c r="M3" s="488" t="s">
        <v>15</v>
      </c>
      <c r="N3" s="488" t="s">
        <v>16</v>
      </c>
      <c r="O3" s="488" t="s">
        <v>17</v>
      </c>
      <c r="P3" s="489" t="s">
        <v>38</v>
      </c>
      <c r="U3" s="490"/>
      <c r="V3" s="490"/>
      <c r="W3" s="490"/>
      <c r="X3" s="490"/>
      <c r="Y3" s="490"/>
      <c r="Z3" s="490"/>
      <c r="AA3" s="490"/>
      <c r="AF3" s="483"/>
      <c r="AG3" s="483"/>
      <c r="AH3" s="483"/>
    </row>
    <row r="4" spans="1:39" ht="13.5" thickTop="1" x14ac:dyDescent="0.2">
      <c r="A4" s="491">
        <v>18</v>
      </c>
      <c r="B4" s="492">
        <v>0.43103322113273818</v>
      </c>
      <c r="C4" s="493">
        <f>+'vš_věk x dfst'!J6</f>
        <v>0.21968901298767834</v>
      </c>
      <c r="D4" s="493">
        <v>9.2700000000000005E-2</v>
      </c>
      <c r="E4" s="493">
        <v>1.8518518518518519E-3</v>
      </c>
      <c r="F4" s="494">
        <v>3.35651449005112E-3</v>
      </c>
      <c r="G4" s="494">
        <v>3.8465602874352745E-3</v>
      </c>
      <c r="H4" s="494">
        <v>3.3312468835867133E-3</v>
      </c>
      <c r="I4" s="494">
        <v>5.0254893647822809E-3</v>
      </c>
      <c r="J4" s="494">
        <v>5.5919861608400047E-3</v>
      </c>
      <c r="K4" s="494">
        <v>5.4916662444906023E-3</v>
      </c>
      <c r="L4" s="495">
        <v>5.6390416612795754E-3</v>
      </c>
      <c r="M4" s="495">
        <v>5.137099908062972E-3</v>
      </c>
      <c r="N4" s="495">
        <v>4.509268517806325E-3</v>
      </c>
      <c r="O4" s="495">
        <f>+'vš_věk x dfst'!J114</f>
        <v>4.7778874629812486E-3</v>
      </c>
      <c r="P4" s="439">
        <f>+'vš_věk x dfst'!B132</f>
        <v>3.4830000000000139E-3</v>
      </c>
      <c r="U4" s="496"/>
      <c r="V4" s="496"/>
      <c r="W4" s="496"/>
      <c r="X4" s="496"/>
      <c r="Y4" s="496"/>
      <c r="Z4" s="496"/>
      <c r="AA4" s="496"/>
      <c r="AB4" s="496"/>
      <c r="AC4" s="496"/>
      <c r="AF4" s="483"/>
      <c r="AG4" s="483"/>
      <c r="AH4" s="483"/>
    </row>
    <row r="5" spans="1:39" x14ac:dyDescent="0.2">
      <c r="A5" s="497">
        <v>19</v>
      </c>
      <c r="B5" s="498">
        <v>0.27694643641153227</v>
      </c>
      <c r="C5" s="499">
        <f>+'vš_věk x dfst'!J7</f>
        <v>0.26075261930988547</v>
      </c>
      <c r="D5" s="499">
        <v>0.4536</v>
      </c>
      <c r="E5" s="499">
        <v>0.44995863344364417</v>
      </c>
      <c r="F5" s="500">
        <v>0.45650790865015495</v>
      </c>
      <c r="G5" s="500">
        <v>0.46011835570115189</v>
      </c>
      <c r="H5" s="500">
        <v>0.47048027244082796</v>
      </c>
      <c r="I5" s="500">
        <v>0.47274757773480724</v>
      </c>
      <c r="J5" s="500">
        <v>0.47214064448646254</v>
      </c>
      <c r="K5" s="500">
        <v>0.47289123055879223</v>
      </c>
      <c r="L5" s="382">
        <v>0.46197376403544538</v>
      </c>
      <c r="M5" s="382">
        <v>0.46549518041456966</v>
      </c>
      <c r="N5" s="382">
        <v>0.43532228290131547</v>
      </c>
      <c r="O5" s="382">
        <f>+'vš_věk x dfst'!J115</f>
        <v>0.43363277393879607</v>
      </c>
      <c r="P5" s="444">
        <f>+'vš_věk x dfst'!B133</f>
        <v>0.41340900000000003</v>
      </c>
      <c r="U5" s="496"/>
      <c r="V5" s="496"/>
      <c r="W5" s="496"/>
      <c r="X5" s="496"/>
      <c r="Y5" s="496"/>
      <c r="Z5" s="496"/>
      <c r="AA5" s="496"/>
      <c r="AB5" s="496"/>
      <c r="AC5" s="496"/>
      <c r="AF5" s="483"/>
      <c r="AG5" s="483"/>
      <c r="AH5" s="483"/>
    </row>
    <row r="6" spans="1:39" x14ac:dyDescent="0.2">
      <c r="A6" s="497">
        <v>20</v>
      </c>
      <c r="B6" s="498">
        <v>0.12026196399824382</v>
      </c>
      <c r="C6" s="499">
        <f>+'vš_věk x dfst'!J8</f>
        <v>0.17201629223557138</v>
      </c>
      <c r="D6" s="499">
        <v>0.15870000000000001</v>
      </c>
      <c r="E6" s="499">
        <v>0.23582587113101031</v>
      </c>
      <c r="F6" s="500">
        <v>0.21314963911984702</v>
      </c>
      <c r="G6" s="500">
        <v>0.22379794991017646</v>
      </c>
      <c r="H6" s="500">
        <v>0.22869964671808529</v>
      </c>
      <c r="I6" s="500">
        <v>0.22362393621971521</v>
      </c>
      <c r="J6" s="500">
        <v>0.22283461399203441</v>
      </c>
      <c r="K6" s="500">
        <v>0.22361821774152693</v>
      </c>
      <c r="L6" s="382">
        <v>0.23297098926891366</v>
      </c>
      <c r="M6" s="382">
        <v>0.22762470736538809</v>
      </c>
      <c r="N6" s="382">
        <v>0.25153834320436902</v>
      </c>
      <c r="O6" s="382">
        <f>+'vš_věk x dfst'!J116</f>
        <v>0.24906219151036549</v>
      </c>
      <c r="P6" s="444">
        <f>+'vš_věk x dfst'!B134</f>
        <v>0.258913</v>
      </c>
      <c r="U6" s="496"/>
      <c r="V6" s="496"/>
      <c r="W6" s="496"/>
      <c r="X6" s="496"/>
      <c r="Y6" s="496"/>
      <c r="Z6" s="496"/>
      <c r="AA6" s="496"/>
      <c r="AB6" s="496"/>
      <c r="AC6" s="496"/>
      <c r="AF6" s="483"/>
      <c r="AG6" s="483"/>
      <c r="AH6" s="483"/>
    </row>
    <row r="7" spans="1:39" x14ac:dyDescent="0.2">
      <c r="A7" s="497">
        <v>21</v>
      </c>
      <c r="B7" s="498">
        <v>6.192375237816479E-2</v>
      </c>
      <c r="C7" s="499">
        <f>+'vš_věk x dfst'!J9</f>
        <v>0.1189896764607936</v>
      </c>
      <c r="D7" s="499">
        <v>9.1200000000000003E-2</v>
      </c>
      <c r="E7" s="499">
        <v>9.8853903056258519E-2</v>
      </c>
      <c r="F7" s="500">
        <v>0.10395322817717099</v>
      </c>
      <c r="G7" s="500">
        <v>0.10075029060551621</v>
      </c>
      <c r="H7" s="500">
        <v>9.8473355329464565E-2</v>
      </c>
      <c r="I7" s="500">
        <v>9.623915538689029E-2</v>
      </c>
      <c r="J7" s="500">
        <v>9.7024982902200574E-2</v>
      </c>
      <c r="K7" s="500">
        <v>9.7613860884543296E-2</v>
      </c>
      <c r="L7" s="382">
        <v>9.7226228008234786E-2</v>
      </c>
      <c r="M7" s="382">
        <v>0.10252400314671065</v>
      </c>
      <c r="N7" s="382">
        <v>0.10566494885008851</v>
      </c>
      <c r="O7" s="382">
        <f>+'vš_věk x dfst'!J117</f>
        <v>0.11353405725567633</v>
      </c>
      <c r="P7" s="444">
        <f>+'vš_věk x dfst'!B135</f>
        <v>0.11442099999999999</v>
      </c>
      <c r="U7" s="496"/>
      <c r="V7" s="496"/>
      <c r="W7" s="496"/>
      <c r="X7" s="496"/>
      <c r="Y7" s="496"/>
      <c r="Z7" s="496"/>
      <c r="AA7" s="496"/>
      <c r="AB7" s="496"/>
      <c r="AC7" s="496"/>
      <c r="AF7" s="483"/>
      <c r="AG7" s="483"/>
      <c r="AH7" s="483"/>
    </row>
    <row r="8" spans="1:39" x14ac:dyDescent="0.2">
      <c r="A8" s="497">
        <v>22</v>
      </c>
      <c r="B8" s="498">
        <v>3.7684765110493193E-2</v>
      </c>
      <c r="C8" s="499">
        <f>+'vš_věk x dfst'!J10</f>
        <v>7.4275687168583654E-2</v>
      </c>
      <c r="D8" s="499">
        <v>6.54E-2</v>
      </c>
      <c r="E8" s="499">
        <v>6.481166050223866E-2</v>
      </c>
      <c r="F8" s="500">
        <v>6.0757299870565801E-2</v>
      </c>
      <c r="G8" s="500">
        <v>6.8931628447638171E-2</v>
      </c>
      <c r="H8" s="500">
        <v>6.5829257683616416E-2</v>
      </c>
      <c r="I8" s="500">
        <v>6.7358102309036577E-2</v>
      </c>
      <c r="J8" s="500">
        <v>6.7224524278875167E-2</v>
      </c>
      <c r="K8" s="500">
        <v>6.9294290490906324E-2</v>
      </c>
      <c r="L8" s="382">
        <v>6.9548180489114764E-2</v>
      </c>
      <c r="M8" s="382">
        <v>7.1246457581013584E-2</v>
      </c>
      <c r="N8" s="382">
        <v>7.6792169833089799E-2</v>
      </c>
      <c r="O8" s="382">
        <f>+'vš_věk x dfst'!J118</f>
        <v>7.5320829220138275E-2</v>
      </c>
      <c r="P8" s="444">
        <f>+'vš_věk x dfst'!B136</f>
        <v>8.0181000000000002E-2</v>
      </c>
      <c r="U8" s="496"/>
      <c r="V8" s="496"/>
      <c r="W8" s="496"/>
      <c r="X8" s="496"/>
      <c r="Y8" s="496"/>
      <c r="Z8" s="496"/>
      <c r="AA8" s="496"/>
      <c r="AB8" s="496"/>
      <c r="AC8" s="496"/>
      <c r="AF8" s="483"/>
      <c r="AG8" s="483"/>
      <c r="AH8" s="483"/>
    </row>
    <row r="9" spans="1:39" x14ac:dyDescent="0.2">
      <c r="A9" s="497">
        <v>23</v>
      </c>
      <c r="B9" s="498">
        <v>2.5025611005414897E-2</v>
      </c>
      <c r="C9" s="499">
        <f>+'vš_věk x dfst'!J11</f>
        <v>4.8838281630248226E-2</v>
      </c>
      <c r="D9" s="499">
        <v>4.41E-2</v>
      </c>
      <c r="E9" s="499">
        <v>4.8800369865680357E-2</v>
      </c>
      <c r="F9" s="500">
        <v>4.7715156966412903E-2</v>
      </c>
      <c r="G9" s="500">
        <v>4.1530170136320405E-2</v>
      </c>
      <c r="H9" s="500">
        <v>4.3391082018693169E-2</v>
      </c>
      <c r="I9" s="500">
        <v>4.2571892417301749E-2</v>
      </c>
      <c r="J9" s="500">
        <v>4.2563463008408096E-2</v>
      </c>
      <c r="K9" s="500">
        <v>4.2879578499417398E-2</v>
      </c>
      <c r="L9" s="382">
        <v>4.4764244298799591E-2</v>
      </c>
      <c r="M9" s="382">
        <v>4.4916451041163145E-2</v>
      </c>
      <c r="N9" s="382">
        <v>4.5631105299592356E-2</v>
      </c>
      <c r="O9" s="382">
        <f>+'vš_věk x dfst'!J119</f>
        <v>4.6495557749259675E-2</v>
      </c>
      <c r="P9" s="444">
        <f>+'vš_věk x dfst'!B137</f>
        <v>4.7744000000000002E-2</v>
      </c>
      <c r="R9" s="478"/>
      <c r="S9" s="478"/>
      <c r="T9" s="478"/>
      <c r="U9" s="480"/>
      <c r="V9" s="480"/>
      <c r="W9" s="480"/>
      <c r="X9" s="480"/>
      <c r="Y9" s="480"/>
      <c r="Z9" s="480"/>
      <c r="AA9" s="480"/>
      <c r="AB9" s="480"/>
      <c r="AC9" s="480"/>
      <c r="AD9" s="478"/>
      <c r="AE9" s="478"/>
      <c r="AF9" s="478"/>
      <c r="AG9" s="478"/>
      <c r="AH9" s="478"/>
      <c r="AI9" s="479"/>
    </row>
    <row r="10" spans="1:39" x14ac:dyDescent="0.2">
      <c r="A10" s="497">
        <v>24</v>
      </c>
      <c r="B10" s="498">
        <v>1.4945851017122787E-2</v>
      </c>
      <c r="C10" s="499">
        <f>+'vš_věk x dfst'!J12</f>
        <v>3.1764736019673646E-2</v>
      </c>
      <c r="D10" s="499">
        <v>2.8899999999999999E-2</v>
      </c>
      <c r="E10" s="499">
        <v>3.2241580689118164E-2</v>
      </c>
      <c r="F10" s="500">
        <v>3.7470109470635997E-2</v>
      </c>
      <c r="G10" s="500">
        <v>2.8976011835570116E-2</v>
      </c>
      <c r="H10" s="500">
        <v>2.406136284068365E-2</v>
      </c>
      <c r="I10" s="500">
        <v>2.7567807914628727E-2</v>
      </c>
      <c r="J10" s="500">
        <v>2.5536066299231604E-2</v>
      </c>
      <c r="K10" s="500">
        <v>2.7397537869192967E-2</v>
      </c>
      <c r="L10" s="382">
        <v>2.8036081910312385E-2</v>
      </c>
      <c r="M10" s="382">
        <v>2.8055010568019182E-2</v>
      </c>
      <c r="N10" s="382">
        <v>2.850742250596109E-2</v>
      </c>
      <c r="O10" s="382">
        <f>+'vš_věk x dfst'!J120</f>
        <v>2.8983218163869725E-2</v>
      </c>
      <c r="P10" s="444">
        <f>+'vš_věk x dfst'!B138</f>
        <v>3.0522000000000001E-2</v>
      </c>
      <c r="R10" s="478"/>
      <c r="S10" s="478"/>
      <c r="T10" s="478"/>
      <c r="U10" s="480"/>
      <c r="V10" s="480"/>
      <c r="W10" s="480"/>
      <c r="X10" s="480"/>
      <c r="Y10" s="480"/>
      <c r="Z10" s="480"/>
      <c r="AA10" s="480"/>
      <c r="AB10" s="480"/>
      <c r="AC10" s="480"/>
      <c r="AD10" s="478"/>
      <c r="AE10" s="478"/>
      <c r="AF10" s="478"/>
      <c r="AG10" s="478"/>
      <c r="AH10" s="478"/>
      <c r="AI10" s="573"/>
      <c r="AJ10" s="501"/>
      <c r="AK10" s="501"/>
      <c r="AL10" s="44"/>
      <c r="AM10" s="44"/>
    </row>
    <row r="11" spans="1:39" x14ac:dyDescent="0.2">
      <c r="A11" s="497">
        <v>25</v>
      </c>
      <c r="B11" s="498">
        <v>9.3297234011415191E-3</v>
      </c>
      <c r="C11" s="499">
        <f>+'vš_věk x dfst'!J13</f>
        <v>1.9648026231523938E-2</v>
      </c>
      <c r="D11" s="499">
        <v>1.7100000000000001E-2</v>
      </c>
      <c r="E11" s="499">
        <v>1.9685614171695544E-2</v>
      </c>
      <c r="F11" s="500">
        <v>2.1652809161310099E-2</v>
      </c>
      <c r="G11" s="500">
        <v>1.84296734650745E-2</v>
      </c>
      <c r="H11" s="500">
        <v>1.4757211512958975E-2</v>
      </c>
      <c r="I11" s="500">
        <v>1.3535731643004124E-2</v>
      </c>
      <c r="J11" s="500">
        <v>1.4915315605262098E-2</v>
      </c>
      <c r="K11" s="500">
        <v>1.380009119002989E-2</v>
      </c>
      <c r="L11" s="382">
        <v>1.5037444430078867E-2</v>
      </c>
      <c r="M11" s="382">
        <v>1.5108002312642763E-2</v>
      </c>
      <c r="N11" s="382">
        <v>1.5143065918006314E-2</v>
      </c>
      <c r="O11" s="382">
        <f>+'vš_věk x dfst'!J121</f>
        <v>1.542941757156961E-2</v>
      </c>
      <c r="P11" s="444">
        <f>+'vš_věk x dfst'!B139</f>
        <v>1.6556000000000001E-2</v>
      </c>
      <c r="R11" s="478"/>
      <c r="S11" s="478"/>
      <c r="T11" s="478"/>
      <c r="U11" s="480"/>
      <c r="V11" s="480"/>
      <c r="W11" s="480"/>
      <c r="X11" s="480"/>
      <c r="Y11" s="480"/>
      <c r="Z11" s="480"/>
      <c r="AA11" s="480"/>
      <c r="AB11" s="480"/>
      <c r="AC11" s="574"/>
      <c r="AD11" s="478"/>
      <c r="AE11" s="478"/>
      <c r="AF11" s="478"/>
      <c r="AG11" s="478"/>
      <c r="AH11" s="478"/>
      <c r="AI11" s="573"/>
      <c r="AJ11" s="501"/>
      <c r="AK11" s="501"/>
      <c r="AL11" s="44"/>
      <c r="AM11" s="44"/>
    </row>
    <row r="12" spans="1:39" x14ac:dyDescent="0.2">
      <c r="A12" s="497">
        <v>26</v>
      </c>
      <c r="B12" s="498">
        <v>5.0307332064978777E-3</v>
      </c>
      <c r="C12" s="499">
        <f>+'vš_věk x dfst'!J14</f>
        <v>1.2910828188641546E-2</v>
      </c>
      <c r="D12" s="499">
        <v>1.316E-2</v>
      </c>
      <c r="E12" s="499">
        <v>1.208146778275258E-2</v>
      </c>
      <c r="F12" s="500">
        <v>1.2910514884935198E-2</v>
      </c>
      <c r="G12" s="500">
        <v>1.0504068477227095E-2</v>
      </c>
      <c r="H12" s="500">
        <v>9.1662334631175801E-3</v>
      </c>
      <c r="I12" s="500">
        <v>7.9311735448312944E-3</v>
      </c>
      <c r="J12" s="500">
        <v>7.6437220903568413E-3</v>
      </c>
      <c r="K12" s="500">
        <v>7.6194336085921273E-3</v>
      </c>
      <c r="L12" s="382">
        <v>7.0015614277615891E-3</v>
      </c>
      <c r="M12" s="382">
        <v>6.7578454510127291E-3</v>
      </c>
      <c r="N12" s="382">
        <v>6.8360126144142788E-3</v>
      </c>
      <c r="O12" s="382">
        <f>+'vš_věk x dfst'!J122</f>
        <v>6.2586377097729583E-3</v>
      </c>
      <c r="P12" s="444">
        <f>+'vš_věk x dfst'!B140</f>
        <v>6.4099999999999999E-3</v>
      </c>
      <c r="R12" s="478"/>
      <c r="S12" s="478"/>
      <c r="T12" s="478"/>
      <c r="U12" s="478"/>
      <c r="V12" s="478"/>
      <c r="W12" s="478"/>
      <c r="X12" s="478"/>
      <c r="Y12" s="478"/>
      <c r="Z12" s="478"/>
      <c r="AA12" s="478"/>
      <c r="AB12" s="478"/>
      <c r="AC12" s="478"/>
      <c r="AD12" s="478"/>
      <c r="AE12" s="478"/>
      <c r="AF12" s="478"/>
      <c r="AG12" s="478"/>
      <c r="AH12" s="478"/>
      <c r="AI12" s="573"/>
      <c r="AJ12" s="501"/>
      <c r="AK12" s="501"/>
      <c r="AL12" s="44"/>
      <c r="AM12" s="44"/>
    </row>
    <row r="13" spans="1:39" x14ac:dyDescent="0.2">
      <c r="A13" s="497">
        <v>27</v>
      </c>
      <c r="B13" s="498">
        <v>3.8233572369383872E-3</v>
      </c>
      <c r="C13" s="499">
        <f>+'vš_věk x dfst'!J15</f>
        <v>8.9914696313753619E-3</v>
      </c>
      <c r="D13" s="499">
        <v>7.6E-3</v>
      </c>
      <c r="E13" s="499">
        <v>8.5409772240607352E-3</v>
      </c>
      <c r="F13" s="500">
        <v>8.8519842923897099E-3</v>
      </c>
      <c r="G13" s="500">
        <v>7.1119095424284047E-3</v>
      </c>
      <c r="H13" s="500">
        <v>6.9595476294040896E-3</v>
      </c>
      <c r="I13" s="500">
        <v>6.9281437744940898E-3</v>
      </c>
      <c r="J13" s="500">
        <v>6.2155529629480634E-3</v>
      </c>
      <c r="K13" s="500">
        <v>5.7449718830741171E-3</v>
      </c>
      <c r="L13" s="382">
        <v>5.3804612676406531E-3</v>
      </c>
      <c r="M13" s="382">
        <v>4.9191048935141746E-3</v>
      </c>
      <c r="N13" s="382">
        <v>4.3458195523421294E-3</v>
      </c>
      <c r="O13" s="382">
        <f>+'vš_věk x dfst'!J123</f>
        <v>4.086870681145118E-3</v>
      </c>
      <c r="P13" s="444">
        <f>+'vš_věk x dfst'!B141</f>
        <v>4.4539999999999996E-3</v>
      </c>
      <c r="S13" s="490" t="s">
        <v>25</v>
      </c>
      <c r="T13" s="503" t="s">
        <v>5</v>
      </c>
      <c r="U13" s="503" t="s">
        <v>6</v>
      </c>
      <c r="V13" s="503" t="s">
        <v>7</v>
      </c>
      <c r="W13" s="738" t="s">
        <v>8</v>
      </c>
      <c r="X13" s="738" t="s">
        <v>9</v>
      </c>
      <c r="Y13" s="738" t="s">
        <v>10</v>
      </c>
      <c r="Z13" s="738" t="s">
        <v>11</v>
      </c>
      <c r="AA13" s="503" t="s">
        <v>12</v>
      </c>
      <c r="AB13" s="503" t="s">
        <v>13</v>
      </c>
      <c r="AC13" s="504" t="s">
        <v>14</v>
      </c>
      <c r="AD13" s="504" t="s">
        <v>15</v>
      </c>
      <c r="AE13" s="483" t="s">
        <v>16</v>
      </c>
      <c r="AF13" s="483" t="s">
        <v>17</v>
      </c>
      <c r="AG13" s="483" t="s">
        <v>38</v>
      </c>
      <c r="AH13" s="483"/>
      <c r="AI13" s="478"/>
      <c r="AJ13" s="483"/>
      <c r="AK13" s="483"/>
      <c r="AL13" s="44"/>
      <c r="AM13" s="44"/>
    </row>
    <row r="14" spans="1:39" x14ac:dyDescent="0.2">
      <c r="A14" s="497">
        <v>28</v>
      </c>
      <c r="B14" s="498">
        <v>2.5245133908971171E-3</v>
      </c>
      <c r="C14" s="499">
        <f>+'vš_věk x dfst'!J16</f>
        <v>5.930271281092297E-3</v>
      </c>
      <c r="D14" s="499">
        <v>5.7000000000000002E-3</v>
      </c>
      <c r="E14" s="499">
        <v>5.5358185711504772E-3</v>
      </c>
      <c r="F14" s="500">
        <v>6.5594629576815897E-3</v>
      </c>
      <c r="G14" s="500">
        <v>5.9917573708126379E-3</v>
      </c>
      <c r="H14" s="500">
        <v>5.4848873847590154E-3</v>
      </c>
      <c r="I14" s="500">
        <v>5.2012780874186983E-3</v>
      </c>
      <c r="J14" s="500">
        <v>5.7428490968338894E-3</v>
      </c>
      <c r="K14" s="500">
        <v>4.5088403667865647E-3</v>
      </c>
      <c r="L14" s="382">
        <v>4.1074500989567277E-3</v>
      </c>
      <c r="M14" s="382">
        <v>3.9144322177675417E-3</v>
      </c>
      <c r="N14" s="382">
        <v>3.3747404045842643E-3</v>
      </c>
      <c r="O14" s="382">
        <f>+'vš_věk x dfst'!J124</f>
        <v>3.2379072063178711E-3</v>
      </c>
      <c r="P14" s="444">
        <f>+'vš_věk x dfst'!B142</f>
        <v>3.532E-3</v>
      </c>
      <c r="R14" s="483">
        <v>18</v>
      </c>
      <c r="S14" s="496">
        <f t="shared" ref="S14:U17" si="0">+B4</f>
        <v>0.43103322113273818</v>
      </c>
      <c r="T14" s="496">
        <f t="shared" si="0"/>
        <v>0.21968901298767834</v>
      </c>
      <c r="U14" s="496">
        <f t="shared" si="0"/>
        <v>9.2700000000000005E-2</v>
      </c>
      <c r="V14" s="496">
        <v>1.8518518518518519E-3</v>
      </c>
      <c r="W14" s="739">
        <f>33.5651449005112%/100</f>
        <v>3.35651449005112E-3</v>
      </c>
      <c r="X14" s="739">
        <v>3.8465602874352745E-3</v>
      </c>
      <c r="Y14" s="739">
        <v>3.3312468835867133E-3</v>
      </c>
      <c r="Z14" s="739">
        <v>5.0254893647822809E-3</v>
      </c>
      <c r="AA14" s="739">
        <v>5.5919861608400047E-3</v>
      </c>
      <c r="AB14" s="739">
        <v>5.4916662444906023E-3</v>
      </c>
      <c r="AC14" s="496">
        <v>5.6390416612795754E-3</v>
      </c>
      <c r="AD14" s="740">
        <v>5.137099908062972E-3</v>
      </c>
      <c r="AE14" s="496">
        <f t="shared" ref="AE14:AG20" si="1">+N4</f>
        <v>4.509268517806325E-3</v>
      </c>
      <c r="AF14" s="496">
        <f t="shared" si="1"/>
        <v>4.7778874629812486E-3</v>
      </c>
      <c r="AG14" s="496">
        <f t="shared" si="1"/>
        <v>3.4830000000000139E-3</v>
      </c>
      <c r="AH14" s="483"/>
      <c r="AI14" s="478"/>
      <c r="AJ14" s="483"/>
      <c r="AK14" s="483"/>
      <c r="AL14" s="44"/>
      <c r="AM14" s="44"/>
    </row>
    <row r="15" spans="1:39" x14ac:dyDescent="0.2">
      <c r="A15" s="497">
        <v>29</v>
      </c>
      <c r="B15" s="498">
        <v>1.5549539001902533E-3</v>
      </c>
      <c r="C15" s="499">
        <f>+'vš_věk x dfst'!J17</f>
        <v>4.3036093962138481E-3</v>
      </c>
      <c r="D15" s="499">
        <v>3.8999999999999998E-3</v>
      </c>
      <c r="E15" s="499">
        <v>4.221822075141133E-3</v>
      </c>
      <c r="F15" s="500">
        <v>4.9031437158589802E-3</v>
      </c>
      <c r="G15" s="500">
        <v>5.3788439184191059E-3</v>
      </c>
      <c r="H15" s="500">
        <v>4.3497172683775558E-3</v>
      </c>
      <c r="I15" s="500">
        <v>4.3430155004291317E-3</v>
      </c>
      <c r="J15" s="500">
        <v>4.2241622078287803E-3</v>
      </c>
      <c r="K15" s="500">
        <v>4.0630224428795788E-3</v>
      </c>
      <c r="L15" s="382">
        <v>3.2620911197525585E-3</v>
      </c>
      <c r="M15" s="382">
        <v>2.7960230126911011E-3</v>
      </c>
      <c r="N15" s="382">
        <v>2.8940081532189844E-3</v>
      </c>
      <c r="O15" s="382">
        <f>+'vš_věk x dfst'!J125</f>
        <v>2.4185587364264583E-3</v>
      </c>
      <c r="P15" s="444">
        <f>+'vš_věk x dfst'!B143</f>
        <v>2.539E-3</v>
      </c>
      <c r="R15" s="483">
        <v>19</v>
      </c>
      <c r="S15" s="496">
        <f t="shared" si="0"/>
        <v>0.27694643641153227</v>
      </c>
      <c r="T15" s="496">
        <f t="shared" si="0"/>
        <v>0.26075261930988547</v>
      </c>
      <c r="U15" s="496">
        <f t="shared" si="0"/>
        <v>0.4536</v>
      </c>
      <c r="V15" s="496">
        <v>0.44995863344364417</v>
      </c>
      <c r="W15" s="739">
        <f>4565.07908650155%/100</f>
        <v>0.45650790865015495</v>
      </c>
      <c r="X15" s="739">
        <v>0.46011835570115189</v>
      </c>
      <c r="Y15" s="739">
        <v>0.47</v>
      </c>
      <c r="Z15" s="739">
        <v>0.47274757773480724</v>
      </c>
      <c r="AA15" s="739">
        <v>0.47214064448646254</v>
      </c>
      <c r="AB15" s="739">
        <v>0.47289123055879223</v>
      </c>
      <c r="AC15" s="496">
        <v>0.46197376403544538</v>
      </c>
      <c r="AD15" s="740">
        <v>0.46549518041456966</v>
      </c>
      <c r="AE15" s="496">
        <f t="shared" si="1"/>
        <v>0.43532228290131547</v>
      </c>
      <c r="AF15" s="496">
        <f t="shared" si="1"/>
        <v>0.43363277393879607</v>
      </c>
      <c r="AG15" s="496">
        <f t="shared" si="1"/>
        <v>0.41340900000000003</v>
      </c>
      <c r="AH15" s="483"/>
      <c r="AI15" s="478"/>
      <c r="AJ15" s="483"/>
      <c r="AK15" s="483"/>
      <c r="AL15" s="44"/>
      <c r="AM15" s="44"/>
    </row>
    <row r="16" spans="1:39" x14ac:dyDescent="0.2">
      <c r="A16" s="505" t="s">
        <v>108</v>
      </c>
      <c r="B16" s="506">
        <v>9.9151178106249085E-3</v>
      </c>
      <c r="C16" s="507">
        <f>+'vš_věk x dfst'!J18</f>
        <v>2.1415580090683197E-2</v>
      </c>
      <c r="D16" s="507">
        <v>1.72E-2</v>
      </c>
      <c r="E16" s="507">
        <v>1.891911621569009E-2</v>
      </c>
      <c r="F16" s="508">
        <v>1.8679999999999999E-2</v>
      </c>
      <c r="G16" s="508">
        <v>2.4E-2</v>
      </c>
      <c r="H16" s="508">
        <v>2.5000000000000001E-2</v>
      </c>
      <c r="I16" s="508">
        <v>2.7E-2</v>
      </c>
      <c r="J16" s="508">
        <v>2.8000000000000001E-2</v>
      </c>
      <c r="K16" s="508">
        <v>2.4975935964334565E-2</v>
      </c>
      <c r="L16" s="388">
        <v>2.5052461983709435E-2</v>
      </c>
      <c r="M16" s="388">
        <v>2.1458291866890335E-2</v>
      </c>
      <c r="N16" s="388">
        <v>1.9440812245211891E-2</v>
      </c>
      <c r="O16" s="388">
        <f>+'vš_věk x dfst'!J126</f>
        <v>1.6762092793681238E-2</v>
      </c>
      <c r="P16" s="450">
        <f>+'vš_věk x dfst'!B144</f>
        <v>1.7836000000000001E-2</v>
      </c>
      <c r="R16" s="483">
        <v>20</v>
      </c>
      <c r="S16" s="496">
        <f t="shared" si="0"/>
        <v>0.12026196399824382</v>
      </c>
      <c r="T16" s="496">
        <f t="shared" si="0"/>
        <v>0.17201629223557138</v>
      </c>
      <c r="U16" s="496">
        <f t="shared" si="0"/>
        <v>0.15870000000000001</v>
      </c>
      <c r="V16" s="496">
        <v>0.23582587113101031</v>
      </c>
      <c r="W16" s="739">
        <f>2131.49639119847%/100</f>
        <v>0.21314963911984702</v>
      </c>
      <c r="X16" s="739">
        <v>0.22379794991017646</v>
      </c>
      <c r="Y16" s="739">
        <v>0.22869964671808529</v>
      </c>
      <c r="Z16" s="739">
        <v>0.22362393621971521</v>
      </c>
      <c r="AA16" s="739">
        <v>0.22283461399203441</v>
      </c>
      <c r="AB16" s="739">
        <v>0.22361821774152693</v>
      </c>
      <c r="AC16" s="496">
        <v>0.23297098926891366</v>
      </c>
      <c r="AD16" s="740">
        <v>0.22762470736538809</v>
      </c>
      <c r="AE16" s="496">
        <f t="shared" si="1"/>
        <v>0.25153834320436902</v>
      </c>
      <c r="AF16" s="496">
        <f t="shared" si="1"/>
        <v>0.24906219151036549</v>
      </c>
      <c r="AG16" s="496">
        <f t="shared" si="1"/>
        <v>0.258913</v>
      </c>
      <c r="AH16" s="483"/>
      <c r="AI16" s="478"/>
      <c r="AJ16" s="483"/>
      <c r="AK16" s="483"/>
      <c r="AL16" s="44"/>
      <c r="AM16" s="44"/>
    </row>
    <row r="17" spans="1:39" ht="13.5" thickBot="1" x14ac:dyDescent="0.25">
      <c r="A17" s="509" t="s">
        <v>36</v>
      </c>
      <c r="B17" s="510">
        <v>19.38</v>
      </c>
      <c r="C17" s="453">
        <f>+'vš_věk x dfst'!J19</f>
        <v>20.47</v>
      </c>
      <c r="D17" s="453">
        <v>20.73</v>
      </c>
      <c r="E17" s="453">
        <v>20.87</v>
      </c>
      <c r="F17" s="511">
        <v>20.420000000000002</v>
      </c>
      <c r="G17" s="511">
        <v>20.69</v>
      </c>
      <c r="H17" s="511">
        <v>20.62</v>
      </c>
      <c r="I17" s="511">
        <v>20.66</v>
      </c>
      <c r="J17" s="511">
        <v>20.69</v>
      </c>
      <c r="K17" s="511">
        <v>20.616211560869345</v>
      </c>
      <c r="L17" s="511">
        <v>20.629026643725943</v>
      </c>
      <c r="M17" s="511">
        <v>20.578407119906881</v>
      </c>
      <c r="N17" s="511">
        <v>20.580464964233528</v>
      </c>
      <c r="O17" s="511">
        <f>+'vš_věk x dfst'!J127</f>
        <v>20.54</v>
      </c>
      <c r="P17" s="456">
        <f>+'vš_věk x dfst'!B145</f>
        <v>20.61</v>
      </c>
      <c r="R17" s="483">
        <v>21</v>
      </c>
      <c r="S17" s="496">
        <f t="shared" si="0"/>
        <v>6.192375237816479E-2</v>
      </c>
      <c r="T17" s="496">
        <f t="shared" si="0"/>
        <v>0.1189896764607936</v>
      </c>
      <c r="U17" s="496">
        <f t="shared" si="0"/>
        <v>9.1200000000000003E-2</v>
      </c>
      <c r="V17" s="496">
        <v>9.8853903056258519E-2</v>
      </c>
      <c r="W17" s="739">
        <f>1039.53228177171%/100</f>
        <v>0.10395322817717099</v>
      </c>
      <c r="X17" s="739">
        <v>0.10075029060551621</v>
      </c>
      <c r="Y17" s="739">
        <v>9.8473355329464565E-2</v>
      </c>
      <c r="Z17" s="739">
        <v>9.623915538689029E-2</v>
      </c>
      <c r="AA17" s="739">
        <v>9.7024982902200574E-2</v>
      </c>
      <c r="AB17" s="739">
        <v>9.7613860884543296E-2</v>
      </c>
      <c r="AC17" s="496">
        <v>9.7226228008234786E-2</v>
      </c>
      <c r="AD17" s="740">
        <v>0.10252400314671065</v>
      </c>
      <c r="AE17" s="496">
        <f t="shared" si="1"/>
        <v>0.10566494885008851</v>
      </c>
      <c r="AF17" s="496">
        <f t="shared" si="1"/>
        <v>0.11353405725567633</v>
      </c>
      <c r="AG17" s="496">
        <f t="shared" si="1"/>
        <v>0.11442099999999999</v>
      </c>
      <c r="AH17" s="483"/>
      <c r="AI17" s="478"/>
      <c r="AJ17" s="483"/>
      <c r="AK17" s="483"/>
      <c r="AL17" s="44"/>
      <c r="AM17" s="44"/>
    </row>
    <row r="18" spans="1:39" ht="13.5" thickTop="1" x14ac:dyDescent="0.2">
      <c r="K18" s="512"/>
      <c r="L18" s="512"/>
      <c r="Q18" s="501"/>
      <c r="R18" s="483">
        <v>22</v>
      </c>
      <c r="S18" s="496">
        <v>3.7684765110493193E-2</v>
      </c>
      <c r="T18" s="496">
        <v>7.4275687168583654E-2</v>
      </c>
      <c r="U18" s="496">
        <v>6.54E-2</v>
      </c>
      <c r="V18" s="739">
        <v>6.481166050223866E-2</v>
      </c>
      <c r="W18" s="739">
        <v>6.0757299870565801E-2</v>
      </c>
      <c r="X18" s="739">
        <v>6.8931628447638171E-2</v>
      </c>
      <c r="Y18" s="739">
        <v>6.5829257683616416E-2</v>
      </c>
      <c r="Z18" s="739">
        <v>6.7358102309036577E-2</v>
      </c>
      <c r="AA18" s="739">
        <v>6.7224524278875167E-2</v>
      </c>
      <c r="AB18" s="739">
        <v>6.9294290490906324E-2</v>
      </c>
      <c r="AC18" s="496">
        <v>6.9548180489114764E-2</v>
      </c>
      <c r="AD18" s="740">
        <v>7.1246457581013584E-2</v>
      </c>
      <c r="AE18" s="496">
        <f t="shared" si="1"/>
        <v>7.6792169833089799E-2</v>
      </c>
      <c r="AF18" s="496">
        <f t="shared" si="1"/>
        <v>7.5320829220138275E-2</v>
      </c>
      <c r="AG18" s="496">
        <f t="shared" si="1"/>
        <v>8.0181000000000002E-2</v>
      </c>
      <c r="AH18" s="483"/>
      <c r="AI18" s="573"/>
      <c r="AJ18" s="501"/>
      <c r="AK18" s="501"/>
      <c r="AL18" s="44"/>
      <c r="AM18" s="44"/>
    </row>
    <row r="19" spans="1:39" x14ac:dyDescent="0.2">
      <c r="A19" s="513" t="s">
        <v>149</v>
      </c>
      <c r="R19" s="483">
        <v>23</v>
      </c>
      <c r="S19" s="496">
        <v>2.5025611005414897E-2</v>
      </c>
      <c r="T19" s="496">
        <v>4.8838281630248226E-2</v>
      </c>
      <c r="U19" s="496">
        <v>4.41E-2</v>
      </c>
      <c r="V19" s="739">
        <v>4.8800369865680357E-2</v>
      </c>
      <c r="W19" s="739">
        <v>4.7715156966412903E-2</v>
      </c>
      <c r="X19" s="739">
        <v>4.1530170136320405E-2</v>
      </c>
      <c r="Y19" s="739">
        <v>4.3391082018693169E-2</v>
      </c>
      <c r="Z19" s="739">
        <v>4.2571892417301749E-2</v>
      </c>
      <c r="AA19" s="739">
        <v>4.2563463008408096E-2</v>
      </c>
      <c r="AB19" s="739">
        <v>4.2879578499417398E-2</v>
      </c>
      <c r="AC19" s="496">
        <v>4.4764244298799591E-2</v>
      </c>
      <c r="AD19" s="740">
        <v>4.4916451041163145E-2</v>
      </c>
      <c r="AE19" s="496">
        <f t="shared" si="1"/>
        <v>4.5631105299592356E-2</v>
      </c>
      <c r="AF19" s="496">
        <f t="shared" si="1"/>
        <v>4.6495557749259675E-2</v>
      </c>
      <c r="AG19" s="496">
        <f t="shared" si="1"/>
        <v>4.7744000000000002E-2</v>
      </c>
      <c r="AH19" s="483"/>
      <c r="AI19" s="573"/>
      <c r="AJ19" s="501"/>
      <c r="AK19" s="501"/>
      <c r="AL19" s="44"/>
      <c r="AM19" s="44"/>
    </row>
    <row r="20" spans="1:39" x14ac:dyDescent="0.2">
      <c r="A20" s="514" t="s">
        <v>130</v>
      </c>
      <c r="Q20" s="501"/>
      <c r="R20" s="483">
        <v>24</v>
      </c>
      <c r="S20" s="496">
        <v>1.4945851017122787E-2</v>
      </c>
      <c r="T20" s="496">
        <v>3.1764736019673646E-2</v>
      </c>
      <c r="U20" s="496">
        <v>2.8899999999999999E-2</v>
      </c>
      <c r="V20" s="739">
        <v>3.2241580689118164E-2</v>
      </c>
      <c r="W20" s="739">
        <v>3.7470109470635997E-2</v>
      </c>
      <c r="X20" s="739">
        <v>2.8976011835570116E-2</v>
      </c>
      <c r="Y20" s="739">
        <v>2.406136284068365E-2</v>
      </c>
      <c r="Z20" s="739">
        <v>2.7567807914628727E-2</v>
      </c>
      <c r="AA20" s="739">
        <v>2.5536066299231604E-2</v>
      </c>
      <c r="AB20" s="739">
        <v>2.7397537869192967E-2</v>
      </c>
      <c r="AC20" s="496">
        <v>2.8036081910312385E-2</v>
      </c>
      <c r="AD20" s="740">
        <v>2.8055010568019182E-2</v>
      </c>
      <c r="AE20" s="496">
        <f t="shared" si="1"/>
        <v>2.850742250596109E-2</v>
      </c>
      <c r="AF20" s="496">
        <f t="shared" si="1"/>
        <v>2.8983218163869725E-2</v>
      </c>
      <c r="AG20" s="496">
        <f t="shared" si="1"/>
        <v>3.0522000000000001E-2</v>
      </c>
      <c r="AH20" s="483"/>
      <c r="AI20" s="573"/>
      <c r="AJ20" s="501"/>
      <c r="AK20" s="501"/>
      <c r="AL20" s="44"/>
      <c r="AM20" s="44"/>
    </row>
    <row r="21" spans="1:39" ht="9" customHeight="1" x14ac:dyDescent="0.2">
      <c r="Q21" s="501"/>
      <c r="R21" s="483" t="s">
        <v>131</v>
      </c>
      <c r="S21" s="496">
        <v>3.2178398946290064E-2</v>
      </c>
      <c r="T21" s="502">
        <v>7.3199784819530184E-2</v>
      </c>
      <c r="U21" s="496">
        <v>6.4659999999999995E-2</v>
      </c>
      <c r="V21" s="739">
        <v>6.4659999999999995E-2</v>
      </c>
      <c r="W21" s="739">
        <v>7.3999999999999996E-2</v>
      </c>
      <c r="X21" s="739">
        <v>7.0999999999999994E-2</v>
      </c>
      <c r="Y21" s="739">
        <v>6.6000000000000003E-2</v>
      </c>
      <c r="Z21" s="739">
        <v>6.5000000000000002E-2</v>
      </c>
      <c r="AA21" s="739">
        <v>6.7000000000000004E-2</v>
      </c>
      <c r="AB21" s="739">
        <v>6.0712295455696841E-2</v>
      </c>
      <c r="AC21" s="496">
        <v>5.9841470327899826E-2</v>
      </c>
      <c r="AD21" s="496">
        <v>5.4953699754518644E-2</v>
      </c>
      <c r="AE21" s="496">
        <f>SUM(N11:N16)</f>
        <v>5.2034458887777857E-2</v>
      </c>
      <c r="AF21" s="496">
        <f t="shared" ref="AF21:AG21" si="2">SUM(O11:O16)</f>
        <v>4.8193484698913255E-2</v>
      </c>
      <c r="AG21" s="496">
        <f t="shared" si="2"/>
        <v>5.1326999999999998E-2</v>
      </c>
      <c r="AH21" s="483"/>
      <c r="AI21" s="573"/>
      <c r="AJ21" s="501"/>
      <c r="AK21" s="501"/>
      <c r="AL21" s="44"/>
      <c r="AM21" s="44"/>
    </row>
    <row r="22" spans="1:39" x14ac:dyDescent="0.2">
      <c r="Q22" s="501"/>
      <c r="R22" s="573"/>
      <c r="S22" s="573"/>
      <c r="T22" s="573"/>
      <c r="U22" s="573"/>
      <c r="V22" s="573"/>
      <c r="W22" s="573"/>
      <c r="X22" s="573"/>
      <c r="Y22" s="573"/>
      <c r="Z22" s="573"/>
      <c r="AA22" s="478"/>
      <c r="AB22" s="480"/>
      <c r="AC22" s="480"/>
      <c r="AD22" s="478"/>
      <c r="AE22" s="478"/>
      <c r="AF22" s="478"/>
      <c r="AG22" s="478"/>
      <c r="AH22" s="478"/>
      <c r="AI22" s="573"/>
      <c r="AJ22" s="501"/>
      <c r="AK22" s="501"/>
      <c r="AL22" s="44"/>
      <c r="AM22" s="44"/>
    </row>
    <row r="23" spans="1:39" x14ac:dyDescent="0.2">
      <c r="R23" s="478"/>
      <c r="S23" s="478"/>
      <c r="T23" s="478"/>
      <c r="U23" s="478"/>
      <c r="V23" s="478"/>
      <c r="W23" s="478"/>
      <c r="X23" s="478"/>
      <c r="Y23" s="478"/>
      <c r="Z23" s="478"/>
      <c r="AA23" s="478"/>
      <c r="AB23" s="478"/>
      <c r="AC23" s="478"/>
      <c r="AD23" s="478"/>
      <c r="AE23" s="478"/>
      <c r="AF23" s="573"/>
      <c r="AG23" s="573"/>
      <c r="AH23" s="573"/>
      <c r="AI23" s="573"/>
      <c r="AJ23" s="501"/>
      <c r="AK23" s="501"/>
      <c r="AL23" s="44"/>
      <c r="AM23" s="44"/>
    </row>
    <row r="24" spans="1:39" x14ac:dyDescent="0.2">
      <c r="O24" s="512"/>
      <c r="R24" s="478"/>
      <c r="S24" s="478"/>
      <c r="T24" s="478"/>
      <c r="U24" s="478"/>
      <c r="V24" s="478"/>
      <c r="W24" s="480"/>
      <c r="X24" s="478"/>
      <c r="Y24" s="478"/>
      <c r="Z24" s="478"/>
      <c r="AA24" s="478"/>
      <c r="AB24" s="478"/>
      <c r="AC24" s="478"/>
      <c r="AD24" s="478"/>
      <c r="AE24" s="478"/>
      <c r="AF24" s="573"/>
      <c r="AG24" s="573"/>
      <c r="AH24" s="573"/>
      <c r="AI24" s="573"/>
      <c r="AJ24" s="501"/>
      <c r="AK24" s="501"/>
      <c r="AL24" s="44"/>
      <c r="AM24" s="44"/>
    </row>
    <row r="25" spans="1:39" x14ac:dyDescent="0.2">
      <c r="J25" s="136" t="s">
        <v>120</v>
      </c>
      <c r="R25" s="478"/>
      <c r="S25" s="478"/>
      <c r="T25" s="478"/>
      <c r="U25" s="478"/>
      <c r="V25" s="478"/>
      <c r="W25" s="478"/>
      <c r="X25" s="478"/>
      <c r="Y25" s="478"/>
      <c r="Z25" s="478"/>
      <c r="AA25" s="478"/>
      <c r="AB25" s="478"/>
      <c r="AC25" s="478"/>
      <c r="AD25" s="478"/>
      <c r="AE25" s="478"/>
      <c r="AF25" s="573"/>
      <c r="AG25" s="573"/>
      <c r="AH25" s="573"/>
      <c r="AI25" s="573"/>
      <c r="AJ25" s="501"/>
      <c r="AK25" s="501"/>
      <c r="AL25" s="44"/>
      <c r="AM25" s="44"/>
    </row>
    <row r="26" spans="1:39" x14ac:dyDescent="0.2">
      <c r="R26" s="478"/>
      <c r="S26" s="478"/>
      <c r="T26" s="478"/>
      <c r="U26" s="478"/>
      <c r="V26" s="478"/>
      <c r="W26" s="478"/>
      <c r="X26" s="478"/>
      <c r="Y26" s="478"/>
      <c r="Z26" s="478"/>
      <c r="AA26" s="478"/>
      <c r="AB26" s="478"/>
      <c r="AC26" s="478"/>
      <c r="AD26" s="478"/>
      <c r="AE26" s="478"/>
      <c r="AF26" s="573"/>
      <c r="AG26" s="573"/>
      <c r="AH26" s="573"/>
      <c r="AI26" s="573"/>
      <c r="AJ26" s="501"/>
      <c r="AK26" s="501"/>
      <c r="AL26" s="44"/>
      <c r="AM26" s="44"/>
    </row>
    <row r="27" spans="1:39" x14ac:dyDescent="0.2">
      <c r="J27" s="136" t="s">
        <v>69</v>
      </c>
      <c r="AF27" s="501"/>
      <c r="AG27" s="501"/>
      <c r="AH27" s="501"/>
      <c r="AI27" s="501"/>
      <c r="AJ27" s="501"/>
      <c r="AK27" s="501"/>
      <c r="AL27" s="44"/>
      <c r="AM27" s="44"/>
    </row>
    <row r="28" spans="1:39" x14ac:dyDescent="0.2">
      <c r="AF28" s="501"/>
      <c r="AG28" s="501"/>
      <c r="AH28" s="501"/>
      <c r="AI28" s="501"/>
      <c r="AJ28" s="501"/>
      <c r="AK28" s="501"/>
      <c r="AL28" s="44"/>
      <c r="AM28" s="44"/>
    </row>
    <row r="29" spans="1:39" x14ac:dyDescent="0.2">
      <c r="AF29" s="501"/>
      <c r="AG29" s="501"/>
      <c r="AH29" s="501"/>
      <c r="AI29" s="501"/>
      <c r="AJ29" s="501"/>
      <c r="AK29" s="501"/>
      <c r="AL29" s="44"/>
      <c r="AM29" s="44"/>
    </row>
    <row r="30" spans="1:39" x14ac:dyDescent="0.2">
      <c r="AF30" s="501"/>
      <c r="AG30" s="501"/>
      <c r="AH30" s="501"/>
      <c r="AI30" s="501"/>
      <c r="AJ30" s="501"/>
      <c r="AK30" s="501"/>
      <c r="AL30" s="44"/>
      <c r="AM30" s="44"/>
    </row>
    <row r="32" spans="1:39" x14ac:dyDescent="0.2">
      <c r="Q32" s="496"/>
    </row>
    <row r="35" spans="6:19" x14ac:dyDescent="0.2">
      <c r="S35" s="502"/>
    </row>
    <row r="36" spans="6:19" x14ac:dyDescent="0.2">
      <c r="S36" s="502"/>
    </row>
    <row r="37" spans="6:19" x14ac:dyDescent="0.2">
      <c r="S37" s="502"/>
    </row>
    <row r="38" spans="6:19" x14ac:dyDescent="0.2">
      <c r="S38" s="502"/>
    </row>
    <row r="39" spans="6:19" x14ac:dyDescent="0.2">
      <c r="S39" s="502"/>
    </row>
    <row r="40" spans="6:19" x14ac:dyDescent="0.2">
      <c r="S40" s="502"/>
    </row>
    <row r="41" spans="6:19" x14ac:dyDescent="0.2">
      <c r="S41" s="502"/>
    </row>
    <row r="42" spans="6:19" x14ac:dyDescent="0.2">
      <c r="S42" s="502"/>
    </row>
    <row r="43" spans="6:19" x14ac:dyDescent="0.2">
      <c r="F43" s="34"/>
      <c r="G43" s="34"/>
      <c r="H43" s="34"/>
      <c r="I43" s="34"/>
      <c r="S43" s="502"/>
    </row>
    <row r="44" spans="6:19" x14ac:dyDescent="0.2">
      <c r="F44" s="34"/>
      <c r="G44" s="34"/>
      <c r="H44" s="34"/>
      <c r="I44" s="34"/>
      <c r="M44" s="16"/>
      <c r="N44" s="16"/>
      <c r="S44" s="502"/>
    </row>
    <row r="45" spans="6:19" x14ac:dyDescent="0.2">
      <c r="F45" s="34"/>
      <c r="G45" s="34"/>
      <c r="H45" s="34"/>
      <c r="I45" s="34"/>
      <c r="M45" s="16"/>
      <c r="N45" s="16"/>
      <c r="S45" s="502"/>
    </row>
    <row r="46" spans="6:19" x14ac:dyDescent="0.2">
      <c r="F46" s="34"/>
      <c r="G46" s="34"/>
      <c r="H46" s="34"/>
      <c r="I46" s="34"/>
      <c r="M46" s="16"/>
      <c r="N46" s="16"/>
      <c r="S46" s="502"/>
    </row>
    <row r="47" spans="6:19" x14ac:dyDescent="0.2">
      <c r="F47" s="34"/>
      <c r="G47" s="34"/>
      <c r="H47" s="34"/>
      <c r="I47" s="34"/>
      <c r="M47" s="16"/>
      <c r="N47" s="16"/>
      <c r="S47" s="502"/>
    </row>
    <row r="48" spans="6:19" x14ac:dyDescent="0.2">
      <c r="F48" s="34"/>
      <c r="G48" s="34"/>
      <c r="H48" s="34"/>
      <c r="I48" s="34"/>
      <c r="M48" s="16"/>
      <c r="N48" s="16"/>
      <c r="S48" s="502"/>
    </row>
    <row r="49" spans="3:19" x14ac:dyDescent="0.2">
      <c r="F49" s="34"/>
      <c r="G49" s="34"/>
      <c r="H49" s="34"/>
      <c r="I49" s="34"/>
      <c r="M49" s="16"/>
      <c r="N49" s="16"/>
      <c r="S49" s="502"/>
    </row>
    <row r="50" spans="3:19" x14ac:dyDescent="0.2">
      <c r="F50" s="34"/>
      <c r="G50" s="34"/>
      <c r="H50" s="34"/>
      <c r="I50" s="34"/>
      <c r="M50" s="16"/>
      <c r="N50" s="16"/>
      <c r="S50" s="502"/>
    </row>
    <row r="51" spans="3:19" x14ac:dyDescent="0.2">
      <c r="F51" s="34"/>
      <c r="G51" s="34"/>
      <c r="H51" s="34"/>
      <c r="I51" s="34"/>
      <c r="M51" s="16"/>
      <c r="N51" s="16"/>
      <c r="S51" s="502"/>
    </row>
    <row r="52" spans="3:19" x14ac:dyDescent="0.2">
      <c r="F52" s="34"/>
      <c r="G52" s="34"/>
      <c r="H52" s="34"/>
      <c r="I52" s="34"/>
      <c r="M52" s="16"/>
      <c r="N52" s="16"/>
      <c r="S52" s="502"/>
    </row>
    <row r="53" spans="3:19" x14ac:dyDescent="0.2">
      <c r="F53" s="34"/>
      <c r="G53" s="34"/>
      <c r="H53" s="34"/>
      <c r="I53" s="34"/>
      <c r="M53" s="16"/>
      <c r="N53" s="16"/>
      <c r="S53" s="502"/>
    </row>
    <row r="54" spans="3:19" x14ac:dyDescent="0.2">
      <c r="F54" s="34"/>
      <c r="G54" s="34"/>
      <c r="H54" s="34"/>
      <c r="I54" s="34"/>
      <c r="M54" s="16"/>
      <c r="N54" s="16"/>
      <c r="S54" s="502"/>
    </row>
    <row r="55" spans="3:19" x14ac:dyDescent="0.2">
      <c r="F55" s="34"/>
      <c r="G55" s="34"/>
      <c r="H55" s="34"/>
      <c r="I55" s="34"/>
      <c r="M55" s="16"/>
      <c r="N55" s="16"/>
      <c r="S55" s="502"/>
    </row>
    <row r="56" spans="3:19" x14ac:dyDescent="0.2">
      <c r="M56" s="16"/>
      <c r="N56" s="16"/>
      <c r="S56" s="502"/>
    </row>
    <row r="57" spans="3:19" x14ac:dyDescent="0.2">
      <c r="M57" s="16"/>
      <c r="N57" s="16"/>
      <c r="S57" s="502"/>
    </row>
    <row r="58" spans="3:19" x14ac:dyDescent="0.2">
      <c r="M58" s="16"/>
      <c r="N58" s="16"/>
      <c r="S58" s="502"/>
    </row>
    <row r="59" spans="3:19" x14ac:dyDescent="0.2">
      <c r="M59" s="16"/>
      <c r="N59" s="16"/>
      <c r="S59" s="502"/>
    </row>
    <row r="60" spans="3:19" x14ac:dyDescent="0.2">
      <c r="S60" s="502"/>
    </row>
    <row r="61" spans="3:19" x14ac:dyDescent="0.2">
      <c r="S61" s="502"/>
    </row>
    <row r="62" spans="3:19" x14ac:dyDescent="0.2">
      <c r="C62" s="111"/>
      <c r="S62" s="502"/>
    </row>
    <row r="63" spans="3:19" x14ac:dyDescent="0.2">
      <c r="C63" s="111"/>
      <c r="S63" s="502"/>
    </row>
    <row r="64" spans="3:19" x14ac:dyDescent="0.2">
      <c r="S64" s="502"/>
    </row>
    <row r="65" spans="19:19" x14ac:dyDescent="0.2">
      <c r="S65" s="502"/>
    </row>
    <row r="66" spans="19:19" x14ac:dyDescent="0.2">
      <c r="S66" s="502"/>
    </row>
    <row r="67" spans="19:19" x14ac:dyDescent="0.2">
      <c r="S67" s="502"/>
    </row>
    <row r="68" spans="19:19" x14ac:dyDescent="0.2">
      <c r="S68" s="502"/>
    </row>
    <row r="69" spans="19:19" x14ac:dyDescent="0.2">
      <c r="S69" s="502"/>
    </row>
    <row r="70" spans="19:19" x14ac:dyDescent="0.2">
      <c r="S70" s="502"/>
    </row>
  </sheetData>
  <sheetProtection password="CB3F" sheet="1" objects="1" scenarios="1"/>
  <pageMargins left="0.7" right="0.7" top="0.78740157499999996" bottom="0.78740157499999996" header="0.3" footer="0.3"/>
  <pageSetup paperSize="9" orientation="portrait" r:id="rId1"/>
  <ignoredErrors>
    <ignoredError sqref="AE21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4"/>
  <sheetViews>
    <sheetView workbookViewId="0"/>
  </sheetViews>
  <sheetFormatPr defaultRowHeight="12.75" x14ac:dyDescent="0.2"/>
  <cols>
    <col min="1" max="1" width="9.140625" style="16"/>
    <col min="2" max="2" width="8.7109375" style="16" customWidth="1"/>
    <col min="3" max="3" width="10.5703125" style="16" customWidth="1"/>
    <col min="4" max="4" width="20.7109375" style="16" customWidth="1"/>
    <col min="5" max="5" width="8.28515625" style="16" customWidth="1"/>
    <col min="6" max="7" width="20.7109375" style="16" customWidth="1"/>
    <col min="8" max="11" width="7.7109375" style="16" customWidth="1"/>
    <col min="12" max="12" width="8.7109375" style="16" customWidth="1"/>
    <col min="13" max="13" width="7.7109375" style="16" customWidth="1"/>
    <col min="14" max="14" width="12.85546875" style="16" customWidth="1"/>
    <col min="15" max="15" width="9.28515625" style="34" customWidth="1"/>
    <col min="16" max="16" width="5.85546875" style="16" customWidth="1"/>
    <col min="17" max="17" width="4.28515625" style="16" bestFit="1" customWidth="1"/>
    <col min="18" max="18" width="8.42578125" style="484" bestFit="1" customWidth="1"/>
    <col min="19" max="19" width="12.7109375" style="483" customWidth="1"/>
    <col min="20" max="28" width="9.140625" style="483"/>
    <col min="29" max="29" width="8.140625" style="483" customWidth="1"/>
    <col min="30" max="31" width="9.140625" style="483"/>
    <col min="32" max="36" width="9.140625" style="484"/>
    <col min="37" max="257" width="9.140625" style="16"/>
    <col min="258" max="258" width="8.7109375" style="16" customWidth="1"/>
    <col min="259" max="259" width="10.5703125" style="16" customWidth="1"/>
    <col min="260" max="260" width="20.7109375" style="16" customWidth="1"/>
    <col min="261" max="261" width="8.28515625" style="16" customWidth="1"/>
    <col min="262" max="263" width="20.7109375" style="16" customWidth="1"/>
    <col min="264" max="267" width="7.7109375" style="16" customWidth="1"/>
    <col min="268" max="268" width="8.7109375" style="16" customWidth="1"/>
    <col min="269" max="269" width="7.7109375" style="16" customWidth="1"/>
    <col min="270" max="270" width="12.85546875" style="16" customWidth="1"/>
    <col min="271" max="271" width="9.28515625" style="16" customWidth="1"/>
    <col min="272" max="272" width="5.85546875" style="16" customWidth="1"/>
    <col min="273" max="273" width="4.28515625" style="16" bestFit="1" customWidth="1"/>
    <col min="274" max="274" width="8.42578125" style="16" bestFit="1" customWidth="1"/>
    <col min="275" max="275" width="12.7109375" style="16" customWidth="1"/>
    <col min="276" max="284" width="9.140625" style="16"/>
    <col min="285" max="285" width="8.140625" style="16" customWidth="1"/>
    <col min="286" max="513" width="9.140625" style="16"/>
    <col min="514" max="514" width="8.7109375" style="16" customWidth="1"/>
    <col min="515" max="515" width="10.5703125" style="16" customWidth="1"/>
    <col min="516" max="516" width="20.7109375" style="16" customWidth="1"/>
    <col min="517" max="517" width="8.28515625" style="16" customWidth="1"/>
    <col min="518" max="519" width="20.7109375" style="16" customWidth="1"/>
    <col min="520" max="523" width="7.7109375" style="16" customWidth="1"/>
    <col min="524" max="524" width="8.7109375" style="16" customWidth="1"/>
    <col min="525" max="525" width="7.7109375" style="16" customWidth="1"/>
    <col min="526" max="526" width="12.85546875" style="16" customWidth="1"/>
    <col min="527" max="527" width="9.28515625" style="16" customWidth="1"/>
    <col min="528" max="528" width="5.85546875" style="16" customWidth="1"/>
    <col min="529" max="529" width="4.28515625" style="16" bestFit="1" customWidth="1"/>
    <col min="530" max="530" width="8.42578125" style="16" bestFit="1" customWidth="1"/>
    <col min="531" max="531" width="12.7109375" style="16" customWidth="1"/>
    <col min="532" max="540" width="9.140625" style="16"/>
    <col min="541" max="541" width="8.140625" style="16" customWidth="1"/>
    <col min="542" max="769" width="9.140625" style="16"/>
    <col min="770" max="770" width="8.7109375" style="16" customWidth="1"/>
    <col min="771" max="771" width="10.5703125" style="16" customWidth="1"/>
    <col min="772" max="772" width="20.7109375" style="16" customWidth="1"/>
    <col min="773" max="773" width="8.28515625" style="16" customWidth="1"/>
    <col min="774" max="775" width="20.7109375" style="16" customWidth="1"/>
    <col min="776" max="779" width="7.7109375" style="16" customWidth="1"/>
    <col min="780" max="780" width="8.7109375" style="16" customWidth="1"/>
    <col min="781" max="781" width="7.7109375" style="16" customWidth="1"/>
    <col min="782" max="782" width="12.85546875" style="16" customWidth="1"/>
    <col min="783" max="783" width="9.28515625" style="16" customWidth="1"/>
    <col min="784" max="784" width="5.85546875" style="16" customWidth="1"/>
    <col min="785" max="785" width="4.28515625" style="16" bestFit="1" customWidth="1"/>
    <col min="786" max="786" width="8.42578125" style="16" bestFit="1" customWidth="1"/>
    <col min="787" max="787" width="12.7109375" style="16" customWidth="1"/>
    <col min="788" max="796" width="9.140625" style="16"/>
    <col min="797" max="797" width="8.140625" style="16" customWidth="1"/>
    <col min="798" max="1025" width="9.140625" style="16"/>
    <col min="1026" max="1026" width="8.7109375" style="16" customWidth="1"/>
    <col min="1027" max="1027" width="10.5703125" style="16" customWidth="1"/>
    <col min="1028" max="1028" width="20.7109375" style="16" customWidth="1"/>
    <col min="1029" max="1029" width="8.28515625" style="16" customWidth="1"/>
    <col min="1030" max="1031" width="20.7109375" style="16" customWidth="1"/>
    <col min="1032" max="1035" width="7.7109375" style="16" customWidth="1"/>
    <col min="1036" max="1036" width="8.7109375" style="16" customWidth="1"/>
    <col min="1037" max="1037" width="7.7109375" style="16" customWidth="1"/>
    <col min="1038" max="1038" width="12.85546875" style="16" customWidth="1"/>
    <col min="1039" max="1039" width="9.28515625" style="16" customWidth="1"/>
    <col min="1040" max="1040" width="5.85546875" style="16" customWidth="1"/>
    <col min="1041" max="1041" width="4.28515625" style="16" bestFit="1" customWidth="1"/>
    <col min="1042" max="1042" width="8.42578125" style="16" bestFit="1" customWidth="1"/>
    <col min="1043" max="1043" width="12.7109375" style="16" customWidth="1"/>
    <col min="1044" max="1052" width="9.140625" style="16"/>
    <col min="1053" max="1053" width="8.140625" style="16" customWidth="1"/>
    <col min="1054" max="1281" width="9.140625" style="16"/>
    <col min="1282" max="1282" width="8.7109375" style="16" customWidth="1"/>
    <col min="1283" max="1283" width="10.5703125" style="16" customWidth="1"/>
    <col min="1284" max="1284" width="20.7109375" style="16" customWidth="1"/>
    <col min="1285" max="1285" width="8.28515625" style="16" customWidth="1"/>
    <col min="1286" max="1287" width="20.7109375" style="16" customWidth="1"/>
    <col min="1288" max="1291" width="7.7109375" style="16" customWidth="1"/>
    <col min="1292" max="1292" width="8.7109375" style="16" customWidth="1"/>
    <col min="1293" max="1293" width="7.7109375" style="16" customWidth="1"/>
    <col min="1294" max="1294" width="12.85546875" style="16" customWidth="1"/>
    <col min="1295" max="1295" width="9.28515625" style="16" customWidth="1"/>
    <col min="1296" max="1296" width="5.85546875" style="16" customWidth="1"/>
    <col min="1297" max="1297" width="4.28515625" style="16" bestFit="1" customWidth="1"/>
    <col min="1298" max="1298" width="8.42578125" style="16" bestFit="1" customWidth="1"/>
    <col min="1299" max="1299" width="12.7109375" style="16" customWidth="1"/>
    <col min="1300" max="1308" width="9.140625" style="16"/>
    <col min="1309" max="1309" width="8.140625" style="16" customWidth="1"/>
    <col min="1310" max="1537" width="9.140625" style="16"/>
    <col min="1538" max="1538" width="8.7109375" style="16" customWidth="1"/>
    <col min="1539" max="1539" width="10.5703125" style="16" customWidth="1"/>
    <col min="1540" max="1540" width="20.7109375" style="16" customWidth="1"/>
    <col min="1541" max="1541" width="8.28515625" style="16" customWidth="1"/>
    <col min="1542" max="1543" width="20.7109375" style="16" customWidth="1"/>
    <col min="1544" max="1547" width="7.7109375" style="16" customWidth="1"/>
    <col min="1548" max="1548" width="8.7109375" style="16" customWidth="1"/>
    <col min="1549" max="1549" width="7.7109375" style="16" customWidth="1"/>
    <col min="1550" max="1550" width="12.85546875" style="16" customWidth="1"/>
    <col min="1551" max="1551" width="9.28515625" style="16" customWidth="1"/>
    <col min="1552" max="1552" width="5.85546875" style="16" customWidth="1"/>
    <col min="1553" max="1553" width="4.28515625" style="16" bestFit="1" customWidth="1"/>
    <col min="1554" max="1554" width="8.42578125" style="16" bestFit="1" customWidth="1"/>
    <col min="1555" max="1555" width="12.7109375" style="16" customWidth="1"/>
    <col min="1556" max="1564" width="9.140625" style="16"/>
    <col min="1565" max="1565" width="8.140625" style="16" customWidth="1"/>
    <col min="1566" max="1793" width="9.140625" style="16"/>
    <col min="1794" max="1794" width="8.7109375" style="16" customWidth="1"/>
    <col min="1795" max="1795" width="10.5703125" style="16" customWidth="1"/>
    <col min="1796" max="1796" width="20.7109375" style="16" customWidth="1"/>
    <col min="1797" max="1797" width="8.28515625" style="16" customWidth="1"/>
    <col min="1798" max="1799" width="20.7109375" style="16" customWidth="1"/>
    <col min="1800" max="1803" width="7.7109375" style="16" customWidth="1"/>
    <col min="1804" max="1804" width="8.7109375" style="16" customWidth="1"/>
    <col min="1805" max="1805" width="7.7109375" style="16" customWidth="1"/>
    <col min="1806" max="1806" width="12.85546875" style="16" customWidth="1"/>
    <col min="1807" max="1807" width="9.28515625" style="16" customWidth="1"/>
    <col min="1808" max="1808" width="5.85546875" style="16" customWidth="1"/>
    <col min="1809" max="1809" width="4.28515625" style="16" bestFit="1" customWidth="1"/>
    <col min="1810" max="1810" width="8.42578125" style="16" bestFit="1" customWidth="1"/>
    <col min="1811" max="1811" width="12.7109375" style="16" customWidth="1"/>
    <col min="1812" max="1820" width="9.140625" style="16"/>
    <col min="1821" max="1821" width="8.140625" style="16" customWidth="1"/>
    <col min="1822" max="2049" width="9.140625" style="16"/>
    <col min="2050" max="2050" width="8.7109375" style="16" customWidth="1"/>
    <col min="2051" max="2051" width="10.5703125" style="16" customWidth="1"/>
    <col min="2052" max="2052" width="20.7109375" style="16" customWidth="1"/>
    <col min="2053" max="2053" width="8.28515625" style="16" customWidth="1"/>
    <col min="2054" max="2055" width="20.7109375" style="16" customWidth="1"/>
    <col min="2056" max="2059" width="7.7109375" style="16" customWidth="1"/>
    <col min="2060" max="2060" width="8.7109375" style="16" customWidth="1"/>
    <col min="2061" max="2061" width="7.7109375" style="16" customWidth="1"/>
    <col min="2062" max="2062" width="12.85546875" style="16" customWidth="1"/>
    <col min="2063" max="2063" width="9.28515625" style="16" customWidth="1"/>
    <col min="2064" max="2064" width="5.85546875" style="16" customWidth="1"/>
    <col min="2065" max="2065" width="4.28515625" style="16" bestFit="1" customWidth="1"/>
    <col min="2066" max="2066" width="8.42578125" style="16" bestFit="1" customWidth="1"/>
    <col min="2067" max="2067" width="12.7109375" style="16" customWidth="1"/>
    <col min="2068" max="2076" width="9.140625" style="16"/>
    <col min="2077" max="2077" width="8.140625" style="16" customWidth="1"/>
    <col min="2078" max="2305" width="9.140625" style="16"/>
    <col min="2306" max="2306" width="8.7109375" style="16" customWidth="1"/>
    <col min="2307" max="2307" width="10.5703125" style="16" customWidth="1"/>
    <col min="2308" max="2308" width="20.7109375" style="16" customWidth="1"/>
    <col min="2309" max="2309" width="8.28515625" style="16" customWidth="1"/>
    <col min="2310" max="2311" width="20.7109375" style="16" customWidth="1"/>
    <col min="2312" max="2315" width="7.7109375" style="16" customWidth="1"/>
    <col min="2316" max="2316" width="8.7109375" style="16" customWidth="1"/>
    <col min="2317" max="2317" width="7.7109375" style="16" customWidth="1"/>
    <col min="2318" max="2318" width="12.85546875" style="16" customWidth="1"/>
    <col min="2319" max="2319" width="9.28515625" style="16" customWidth="1"/>
    <col min="2320" max="2320" width="5.85546875" style="16" customWidth="1"/>
    <col min="2321" max="2321" width="4.28515625" style="16" bestFit="1" customWidth="1"/>
    <col min="2322" max="2322" width="8.42578125" style="16" bestFit="1" customWidth="1"/>
    <col min="2323" max="2323" width="12.7109375" style="16" customWidth="1"/>
    <col min="2324" max="2332" width="9.140625" style="16"/>
    <col min="2333" max="2333" width="8.140625" style="16" customWidth="1"/>
    <col min="2334" max="2561" width="9.140625" style="16"/>
    <col min="2562" max="2562" width="8.7109375" style="16" customWidth="1"/>
    <col min="2563" max="2563" width="10.5703125" style="16" customWidth="1"/>
    <col min="2564" max="2564" width="20.7109375" style="16" customWidth="1"/>
    <col min="2565" max="2565" width="8.28515625" style="16" customWidth="1"/>
    <col min="2566" max="2567" width="20.7109375" style="16" customWidth="1"/>
    <col min="2568" max="2571" width="7.7109375" style="16" customWidth="1"/>
    <col min="2572" max="2572" width="8.7109375" style="16" customWidth="1"/>
    <col min="2573" max="2573" width="7.7109375" style="16" customWidth="1"/>
    <col min="2574" max="2574" width="12.85546875" style="16" customWidth="1"/>
    <col min="2575" max="2575" width="9.28515625" style="16" customWidth="1"/>
    <col min="2576" max="2576" width="5.85546875" style="16" customWidth="1"/>
    <col min="2577" max="2577" width="4.28515625" style="16" bestFit="1" customWidth="1"/>
    <col min="2578" max="2578" width="8.42578125" style="16" bestFit="1" customWidth="1"/>
    <col min="2579" max="2579" width="12.7109375" style="16" customWidth="1"/>
    <col min="2580" max="2588" width="9.140625" style="16"/>
    <col min="2589" max="2589" width="8.140625" style="16" customWidth="1"/>
    <col min="2590" max="2817" width="9.140625" style="16"/>
    <col min="2818" max="2818" width="8.7109375" style="16" customWidth="1"/>
    <col min="2819" max="2819" width="10.5703125" style="16" customWidth="1"/>
    <col min="2820" max="2820" width="20.7109375" style="16" customWidth="1"/>
    <col min="2821" max="2821" width="8.28515625" style="16" customWidth="1"/>
    <col min="2822" max="2823" width="20.7109375" style="16" customWidth="1"/>
    <col min="2824" max="2827" width="7.7109375" style="16" customWidth="1"/>
    <col min="2828" max="2828" width="8.7109375" style="16" customWidth="1"/>
    <col min="2829" max="2829" width="7.7109375" style="16" customWidth="1"/>
    <col min="2830" max="2830" width="12.85546875" style="16" customWidth="1"/>
    <col min="2831" max="2831" width="9.28515625" style="16" customWidth="1"/>
    <col min="2832" max="2832" width="5.85546875" style="16" customWidth="1"/>
    <col min="2833" max="2833" width="4.28515625" style="16" bestFit="1" customWidth="1"/>
    <col min="2834" max="2834" width="8.42578125" style="16" bestFit="1" customWidth="1"/>
    <col min="2835" max="2835" width="12.7109375" style="16" customWidth="1"/>
    <col min="2836" max="2844" width="9.140625" style="16"/>
    <col min="2845" max="2845" width="8.140625" style="16" customWidth="1"/>
    <col min="2846" max="3073" width="9.140625" style="16"/>
    <col min="3074" max="3074" width="8.7109375" style="16" customWidth="1"/>
    <col min="3075" max="3075" width="10.5703125" style="16" customWidth="1"/>
    <col min="3076" max="3076" width="20.7109375" style="16" customWidth="1"/>
    <col min="3077" max="3077" width="8.28515625" style="16" customWidth="1"/>
    <col min="3078" max="3079" width="20.7109375" style="16" customWidth="1"/>
    <col min="3080" max="3083" width="7.7109375" style="16" customWidth="1"/>
    <col min="3084" max="3084" width="8.7109375" style="16" customWidth="1"/>
    <col min="3085" max="3085" width="7.7109375" style="16" customWidth="1"/>
    <col min="3086" max="3086" width="12.85546875" style="16" customWidth="1"/>
    <col min="3087" max="3087" width="9.28515625" style="16" customWidth="1"/>
    <col min="3088" max="3088" width="5.85546875" style="16" customWidth="1"/>
    <col min="3089" max="3089" width="4.28515625" style="16" bestFit="1" customWidth="1"/>
    <col min="3090" max="3090" width="8.42578125" style="16" bestFit="1" customWidth="1"/>
    <col min="3091" max="3091" width="12.7109375" style="16" customWidth="1"/>
    <col min="3092" max="3100" width="9.140625" style="16"/>
    <col min="3101" max="3101" width="8.140625" style="16" customWidth="1"/>
    <col min="3102" max="3329" width="9.140625" style="16"/>
    <col min="3330" max="3330" width="8.7109375" style="16" customWidth="1"/>
    <col min="3331" max="3331" width="10.5703125" style="16" customWidth="1"/>
    <col min="3332" max="3332" width="20.7109375" style="16" customWidth="1"/>
    <col min="3333" max="3333" width="8.28515625" style="16" customWidth="1"/>
    <col min="3334" max="3335" width="20.7109375" style="16" customWidth="1"/>
    <col min="3336" max="3339" width="7.7109375" style="16" customWidth="1"/>
    <col min="3340" max="3340" width="8.7109375" style="16" customWidth="1"/>
    <col min="3341" max="3341" width="7.7109375" style="16" customWidth="1"/>
    <col min="3342" max="3342" width="12.85546875" style="16" customWidth="1"/>
    <col min="3343" max="3343" width="9.28515625" style="16" customWidth="1"/>
    <col min="3344" max="3344" width="5.85546875" style="16" customWidth="1"/>
    <col min="3345" max="3345" width="4.28515625" style="16" bestFit="1" customWidth="1"/>
    <col min="3346" max="3346" width="8.42578125" style="16" bestFit="1" customWidth="1"/>
    <col min="3347" max="3347" width="12.7109375" style="16" customWidth="1"/>
    <col min="3348" max="3356" width="9.140625" style="16"/>
    <col min="3357" max="3357" width="8.140625" style="16" customWidth="1"/>
    <col min="3358" max="3585" width="9.140625" style="16"/>
    <col min="3586" max="3586" width="8.7109375" style="16" customWidth="1"/>
    <col min="3587" max="3587" width="10.5703125" style="16" customWidth="1"/>
    <col min="3588" max="3588" width="20.7109375" style="16" customWidth="1"/>
    <col min="3589" max="3589" width="8.28515625" style="16" customWidth="1"/>
    <col min="3590" max="3591" width="20.7109375" style="16" customWidth="1"/>
    <col min="3592" max="3595" width="7.7109375" style="16" customWidth="1"/>
    <col min="3596" max="3596" width="8.7109375" style="16" customWidth="1"/>
    <col min="3597" max="3597" width="7.7109375" style="16" customWidth="1"/>
    <col min="3598" max="3598" width="12.85546875" style="16" customWidth="1"/>
    <col min="3599" max="3599" width="9.28515625" style="16" customWidth="1"/>
    <col min="3600" max="3600" width="5.85546875" style="16" customWidth="1"/>
    <col min="3601" max="3601" width="4.28515625" style="16" bestFit="1" customWidth="1"/>
    <col min="3602" max="3602" width="8.42578125" style="16" bestFit="1" customWidth="1"/>
    <col min="3603" max="3603" width="12.7109375" style="16" customWidth="1"/>
    <col min="3604" max="3612" width="9.140625" style="16"/>
    <col min="3613" max="3613" width="8.140625" style="16" customWidth="1"/>
    <col min="3614" max="3841" width="9.140625" style="16"/>
    <col min="3842" max="3842" width="8.7109375" style="16" customWidth="1"/>
    <col min="3843" max="3843" width="10.5703125" style="16" customWidth="1"/>
    <col min="3844" max="3844" width="20.7109375" style="16" customWidth="1"/>
    <col min="3845" max="3845" width="8.28515625" style="16" customWidth="1"/>
    <col min="3846" max="3847" width="20.7109375" style="16" customWidth="1"/>
    <col min="3848" max="3851" width="7.7109375" style="16" customWidth="1"/>
    <col min="3852" max="3852" width="8.7109375" style="16" customWidth="1"/>
    <col min="3853" max="3853" width="7.7109375" style="16" customWidth="1"/>
    <col min="3854" max="3854" width="12.85546875" style="16" customWidth="1"/>
    <col min="3855" max="3855" width="9.28515625" style="16" customWidth="1"/>
    <col min="3856" max="3856" width="5.85546875" style="16" customWidth="1"/>
    <col min="3857" max="3857" width="4.28515625" style="16" bestFit="1" customWidth="1"/>
    <col min="3858" max="3858" width="8.42578125" style="16" bestFit="1" customWidth="1"/>
    <col min="3859" max="3859" width="12.7109375" style="16" customWidth="1"/>
    <col min="3860" max="3868" width="9.140625" style="16"/>
    <col min="3869" max="3869" width="8.140625" style="16" customWidth="1"/>
    <col min="3870" max="4097" width="9.140625" style="16"/>
    <col min="4098" max="4098" width="8.7109375" style="16" customWidth="1"/>
    <col min="4099" max="4099" width="10.5703125" style="16" customWidth="1"/>
    <col min="4100" max="4100" width="20.7109375" style="16" customWidth="1"/>
    <col min="4101" max="4101" width="8.28515625" style="16" customWidth="1"/>
    <col min="4102" max="4103" width="20.7109375" style="16" customWidth="1"/>
    <col min="4104" max="4107" width="7.7109375" style="16" customWidth="1"/>
    <col min="4108" max="4108" width="8.7109375" style="16" customWidth="1"/>
    <col min="4109" max="4109" width="7.7109375" style="16" customWidth="1"/>
    <col min="4110" max="4110" width="12.85546875" style="16" customWidth="1"/>
    <col min="4111" max="4111" width="9.28515625" style="16" customWidth="1"/>
    <col min="4112" max="4112" width="5.85546875" style="16" customWidth="1"/>
    <col min="4113" max="4113" width="4.28515625" style="16" bestFit="1" customWidth="1"/>
    <col min="4114" max="4114" width="8.42578125" style="16" bestFit="1" customWidth="1"/>
    <col min="4115" max="4115" width="12.7109375" style="16" customWidth="1"/>
    <col min="4116" max="4124" width="9.140625" style="16"/>
    <col min="4125" max="4125" width="8.140625" style="16" customWidth="1"/>
    <col min="4126" max="4353" width="9.140625" style="16"/>
    <col min="4354" max="4354" width="8.7109375" style="16" customWidth="1"/>
    <col min="4355" max="4355" width="10.5703125" style="16" customWidth="1"/>
    <col min="4356" max="4356" width="20.7109375" style="16" customWidth="1"/>
    <col min="4357" max="4357" width="8.28515625" style="16" customWidth="1"/>
    <col min="4358" max="4359" width="20.7109375" style="16" customWidth="1"/>
    <col min="4360" max="4363" width="7.7109375" style="16" customWidth="1"/>
    <col min="4364" max="4364" width="8.7109375" style="16" customWidth="1"/>
    <col min="4365" max="4365" width="7.7109375" style="16" customWidth="1"/>
    <col min="4366" max="4366" width="12.85546875" style="16" customWidth="1"/>
    <col min="4367" max="4367" width="9.28515625" style="16" customWidth="1"/>
    <col min="4368" max="4368" width="5.85546875" style="16" customWidth="1"/>
    <col min="4369" max="4369" width="4.28515625" style="16" bestFit="1" customWidth="1"/>
    <col min="4370" max="4370" width="8.42578125" style="16" bestFit="1" customWidth="1"/>
    <col min="4371" max="4371" width="12.7109375" style="16" customWidth="1"/>
    <col min="4372" max="4380" width="9.140625" style="16"/>
    <col min="4381" max="4381" width="8.140625" style="16" customWidth="1"/>
    <col min="4382" max="4609" width="9.140625" style="16"/>
    <col min="4610" max="4610" width="8.7109375" style="16" customWidth="1"/>
    <col min="4611" max="4611" width="10.5703125" style="16" customWidth="1"/>
    <col min="4612" max="4612" width="20.7109375" style="16" customWidth="1"/>
    <col min="4613" max="4613" width="8.28515625" style="16" customWidth="1"/>
    <col min="4614" max="4615" width="20.7109375" style="16" customWidth="1"/>
    <col min="4616" max="4619" width="7.7109375" style="16" customWidth="1"/>
    <col min="4620" max="4620" width="8.7109375" style="16" customWidth="1"/>
    <col min="4621" max="4621" width="7.7109375" style="16" customWidth="1"/>
    <col min="4622" max="4622" width="12.85546875" style="16" customWidth="1"/>
    <col min="4623" max="4623" width="9.28515625" style="16" customWidth="1"/>
    <col min="4624" max="4624" width="5.85546875" style="16" customWidth="1"/>
    <col min="4625" max="4625" width="4.28515625" style="16" bestFit="1" customWidth="1"/>
    <col min="4626" max="4626" width="8.42578125" style="16" bestFit="1" customWidth="1"/>
    <col min="4627" max="4627" width="12.7109375" style="16" customWidth="1"/>
    <col min="4628" max="4636" width="9.140625" style="16"/>
    <col min="4637" max="4637" width="8.140625" style="16" customWidth="1"/>
    <col min="4638" max="4865" width="9.140625" style="16"/>
    <col min="4866" max="4866" width="8.7109375" style="16" customWidth="1"/>
    <col min="4867" max="4867" width="10.5703125" style="16" customWidth="1"/>
    <col min="4868" max="4868" width="20.7109375" style="16" customWidth="1"/>
    <col min="4869" max="4869" width="8.28515625" style="16" customWidth="1"/>
    <col min="4870" max="4871" width="20.7109375" style="16" customWidth="1"/>
    <col min="4872" max="4875" width="7.7109375" style="16" customWidth="1"/>
    <col min="4876" max="4876" width="8.7109375" style="16" customWidth="1"/>
    <col min="4877" max="4877" width="7.7109375" style="16" customWidth="1"/>
    <col min="4878" max="4878" width="12.85546875" style="16" customWidth="1"/>
    <col min="4879" max="4879" width="9.28515625" style="16" customWidth="1"/>
    <col min="4880" max="4880" width="5.85546875" style="16" customWidth="1"/>
    <col min="4881" max="4881" width="4.28515625" style="16" bestFit="1" customWidth="1"/>
    <col min="4882" max="4882" width="8.42578125" style="16" bestFit="1" customWidth="1"/>
    <col min="4883" max="4883" width="12.7109375" style="16" customWidth="1"/>
    <col min="4884" max="4892" width="9.140625" style="16"/>
    <col min="4893" max="4893" width="8.140625" style="16" customWidth="1"/>
    <col min="4894" max="5121" width="9.140625" style="16"/>
    <col min="5122" max="5122" width="8.7109375" style="16" customWidth="1"/>
    <col min="5123" max="5123" width="10.5703125" style="16" customWidth="1"/>
    <col min="5124" max="5124" width="20.7109375" style="16" customWidth="1"/>
    <col min="5125" max="5125" width="8.28515625" style="16" customWidth="1"/>
    <col min="5126" max="5127" width="20.7109375" style="16" customWidth="1"/>
    <col min="5128" max="5131" width="7.7109375" style="16" customWidth="1"/>
    <col min="5132" max="5132" width="8.7109375" style="16" customWidth="1"/>
    <col min="5133" max="5133" width="7.7109375" style="16" customWidth="1"/>
    <col min="5134" max="5134" width="12.85546875" style="16" customWidth="1"/>
    <col min="5135" max="5135" width="9.28515625" style="16" customWidth="1"/>
    <col min="5136" max="5136" width="5.85546875" style="16" customWidth="1"/>
    <col min="5137" max="5137" width="4.28515625" style="16" bestFit="1" customWidth="1"/>
    <col min="5138" max="5138" width="8.42578125" style="16" bestFit="1" customWidth="1"/>
    <col min="5139" max="5139" width="12.7109375" style="16" customWidth="1"/>
    <col min="5140" max="5148" width="9.140625" style="16"/>
    <col min="5149" max="5149" width="8.140625" style="16" customWidth="1"/>
    <col min="5150" max="5377" width="9.140625" style="16"/>
    <col min="5378" max="5378" width="8.7109375" style="16" customWidth="1"/>
    <col min="5379" max="5379" width="10.5703125" style="16" customWidth="1"/>
    <col min="5380" max="5380" width="20.7109375" style="16" customWidth="1"/>
    <col min="5381" max="5381" width="8.28515625" style="16" customWidth="1"/>
    <col min="5382" max="5383" width="20.7109375" style="16" customWidth="1"/>
    <col min="5384" max="5387" width="7.7109375" style="16" customWidth="1"/>
    <col min="5388" max="5388" width="8.7109375" style="16" customWidth="1"/>
    <col min="5389" max="5389" width="7.7109375" style="16" customWidth="1"/>
    <col min="5390" max="5390" width="12.85546875" style="16" customWidth="1"/>
    <col min="5391" max="5391" width="9.28515625" style="16" customWidth="1"/>
    <col min="5392" max="5392" width="5.85546875" style="16" customWidth="1"/>
    <col min="5393" max="5393" width="4.28515625" style="16" bestFit="1" customWidth="1"/>
    <col min="5394" max="5394" width="8.42578125" style="16" bestFit="1" customWidth="1"/>
    <col min="5395" max="5395" width="12.7109375" style="16" customWidth="1"/>
    <col min="5396" max="5404" width="9.140625" style="16"/>
    <col min="5405" max="5405" width="8.140625" style="16" customWidth="1"/>
    <col min="5406" max="5633" width="9.140625" style="16"/>
    <col min="5634" max="5634" width="8.7109375" style="16" customWidth="1"/>
    <col min="5635" max="5635" width="10.5703125" style="16" customWidth="1"/>
    <col min="5636" max="5636" width="20.7109375" style="16" customWidth="1"/>
    <col min="5637" max="5637" width="8.28515625" style="16" customWidth="1"/>
    <col min="5638" max="5639" width="20.7109375" style="16" customWidth="1"/>
    <col min="5640" max="5643" width="7.7109375" style="16" customWidth="1"/>
    <col min="5644" max="5644" width="8.7109375" style="16" customWidth="1"/>
    <col min="5645" max="5645" width="7.7109375" style="16" customWidth="1"/>
    <col min="5646" max="5646" width="12.85546875" style="16" customWidth="1"/>
    <col min="5647" max="5647" width="9.28515625" style="16" customWidth="1"/>
    <col min="5648" max="5648" width="5.85546875" style="16" customWidth="1"/>
    <col min="5649" max="5649" width="4.28515625" style="16" bestFit="1" customWidth="1"/>
    <col min="5650" max="5650" width="8.42578125" style="16" bestFit="1" customWidth="1"/>
    <col min="5651" max="5651" width="12.7109375" style="16" customWidth="1"/>
    <col min="5652" max="5660" width="9.140625" style="16"/>
    <col min="5661" max="5661" width="8.140625" style="16" customWidth="1"/>
    <col min="5662" max="5889" width="9.140625" style="16"/>
    <col min="5890" max="5890" width="8.7109375" style="16" customWidth="1"/>
    <col min="5891" max="5891" width="10.5703125" style="16" customWidth="1"/>
    <col min="5892" max="5892" width="20.7109375" style="16" customWidth="1"/>
    <col min="5893" max="5893" width="8.28515625" style="16" customWidth="1"/>
    <col min="5894" max="5895" width="20.7109375" style="16" customWidth="1"/>
    <col min="5896" max="5899" width="7.7109375" style="16" customWidth="1"/>
    <col min="5900" max="5900" width="8.7109375" style="16" customWidth="1"/>
    <col min="5901" max="5901" width="7.7109375" style="16" customWidth="1"/>
    <col min="5902" max="5902" width="12.85546875" style="16" customWidth="1"/>
    <col min="5903" max="5903" width="9.28515625" style="16" customWidth="1"/>
    <col min="5904" max="5904" width="5.85546875" style="16" customWidth="1"/>
    <col min="5905" max="5905" width="4.28515625" style="16" bestFit="1" customWidth="1"/>
    <col min="5906" max="5906" width="8.42578125" style="16" bestFit="1" customWidth="1"/>
    <col min="5907" max="5907" width="12.7109375" style="16" customWidth="1"/>
    <col min="5908" max="5916" width="9.140625" style="16"/>
    <col min="5917" max="5917" width="8.140625" style="16" customWidth="1"/>
    <col min="5918" max="6145" width="9.140625" style="16"/>
    <col min="6146" max="6146" width="8.7109375" style="16" customWidth="1"/>
    <col min="6147" max="6147" width="10.5703125" style="16" customWidth="1"/>
    <col min="6148" max="6148" width="20.7109375" style="16" customWidth="1"/>
    <col min="6149" max="6149" width="8.28515625" style="16" customWidth="1"/>
    <col min="6150" max="6151" width="20.7109375" style="16" customWidth="1"/>
    <col min="6152" max="6155" width="7.7109375" style="16" customWidth="1"/>
    <col min="6156" max="6156" width="8.7109375" style="16" customWidth="1"/>
    <col min="6157" max="6157" width="7.7109375" style="16" customWidth="1"/>
    <col min="6158" max="6158" width="12.85546875" style="16" customWidth="1"/>
    <col min="6159" max="6159" width="9.28515625" style="16" customWidth="1"/>
    <col min="6160" max="6160" width="5.85546875" style="16" customWidth="1"/>
    <col min="6161" max="6161" width="4.28515625" style="16" bestFit="1" customWidth="1"/>
    <col min="6162" max="6162" width="8.42578125" style="16" bestFit="1" customWidth="1"/>
    <col min="6163" max="6163" width="12.7109375" style="16" customWidth="1"/>
    <col min="6164" max="6172" width="9.140625" style="16"/>
    <col min="6173" max="6173" width="8.140625" style="16" customWidth="1"/>
    <col min="6174" max="6401" width="9.140625" style="16"/>
    <col min="6402" max="6402" width="8.7109375" style="16" customWidth="1"/>
    <col min="6403" max="6403" width="10.5703125" style="16" customWidth="1"/>
    <col min="6404" max="6404" width="20.7109375" style="16" customWidth="1"/>
    <col min="6405" max="6405" width="8.28515625" style="16" customWidth="1"/>
    <col min="6406" max="6407" width="20.7109375" style="16" customWidth="1"/>
    <col min="6408" max="6411" width="7.7109375" style="16" customWidth="1"/>
    <col min="6412" max="6412" width="8.7109375" style="16" customWidth="1"/>
    <col min="6413" max="6413" width="7.7109375" style="16" customWidth="1"/>
    <col min="6414" max="6414" width="12.85546875" style="16" customWidth="1"/>
    <col min="6415" max="6415" width="9.28515625" style="16" customWidth="1"/>
    <col min="6416" max="6416" width="5.85546875" style="16" customWidth="1"/>
    <col min="6417" max="6417" width="4.28515625" style="16" bestFit="1" customWidth="1"/>
    <col min="6418" max="6418" width="8.42578125" style="16" bestFit="1" customWidth="1"/>
    <col min="6419" max="6419" width="12.7109375" style="16" customWidth="1"/>
    <col min="6420" max="6428" width="9.140625" style="16"/>
    <col min="6429" max="6429" width="8.140625" style="16" customWidth="1"/>
    <col min="6430" max="6657" width="9.140625" style="16"/>
    <col min="6658" max="6658" width="8.7109375" style="16" customWidth="1"/>
    <col min="6659" max="6659" width="10.5703125" style="16" customWidth="1"/>
    <col min="6660" max="6660" width="20.7109375" style="16" customWidth="1"/>
    <col min="6661" max="6661" width="8.28515625" style="16" customWidth="1"/>
    <col min="6662" max="6663" width="20.7109375" style="16" customWidth="1"/>
    <col min="6664" max="6667" width="7.7109375" style="16" customWidth="1"/>
    <col min="6668" max="6668" width="8.7109375" style="16" customWidth="1"/>
    <col min="6669" max="6669" width="7.7109375" style="16" customWidth="1"/>
    <col min="6670" max="6670" width="12.85546875" style="16" customWidth="1"/>
    <col min="6671" max="6671" width="9.28515625" style="16" customWidth="1"/>
    <col min="6672" max="6672" width="5.85546875" style="16" customWidth="1"/>
    <col min="6673" max="6673" width="4.28515625" style="16" bestFit="1" customWidth="1"/>
    <col min="6674" max="6674" width="8.42578125" style="16" bestFit="1" customWidth="1"/>
    <col min="6675" max="6675" width="12.7109375" style="16" customWidth="1"/>
    <col min="6676" max="6684" width="9.140625" style="16"/>
    <col min="6685" max="6685" width="8.140625" style="16" customWidth="1"/>
    <col min="6686" max="6913" width="9.140625" style="16"/>
    <col min="6914" max="6914" width="8.7109375" style="16" customWidth="1"/>
    <col min="6915" max="6915" width="10.5703125" style="16" customWidth="1"/>
    <col min="6916" max="6916" width="20.7109375" style="16" customWidth="1"/>
    <col min="6917" max="6917" width="8.28515625" style="16" customWidth="1"/>
    <col min="6918" max="6919" width="20.7109375" style="16" customWidth="1"/>
    <col min="6920" max="6923" width="7.7109375" style="16" customWidth="1"/>
    <col min="6924" max="6924" width="8.7109375" style="16" customWidth="1"/>
    <col min="6925" max="6925" width="7.7109375" style="16" customWidth="1"/>
    <col min="6926" max="6926" width="12.85546875" style="16" customWidth="1"/>
    <col min="6927" max="6927" width="9.28515625" style="16" customWidth="1"/>
    <col min="6928" max="6928" width="5.85546875" style="16" customWidth="1"/>
    <col min="6929" max="6929" width="4.28515625" style="16" bestFit="1" customWidth="1"/>
    <col min="6930" max="6930" width="8.42578125" style="16" bestFit="1" customWidth="1"/>
    <col min="6931" max="6931" width="12.7109375" style="16" customWidth="1"/>
    <col min="6932" max="6940" width="9.140625" style="16"/>
    <col min="6941" max="6941" width="8.140625" style="16" customWidth="1"/>
    <col min="6942" max="7169" width="9.140625" style="16"/>
    <col min="7170" max="7170" width="8.7109375" style="16" customWidth="1"/>
    <col min="7171" max="7171" width="10.5703125" style="16" customWidth="1"/>
    <col min="7172" max="7172" width="20.7109375" style="16" customWidth="1"/>
    <col min="7173" max="7173" width="8.28515625" style="16" customWidth="1"/>
    <col min="7174" max="7175" width="20.7109375" style="16" customWidth="1"/>
    <col min="7176" max="7179" width="7.7109375" style="16" customWidth="1"/>
    <col min="7180" max="7180" width="8.7109375" style="16" customWidth="1"/>
    <col min="7181" max="7181" width="7.7109375" style="16" customWidth="1"/>
    <col min="7182" max="7182" width="12.85546875" style="16" customWidth="1"/>
    <col min="7183" max="7183" width="9.28515625" style="16" customWidth="1"/>
    <col min="7184" max="7184" width="5.85546875" style="16" customWidth="1"/>
    <col min="7185" max="7185" width="4.28515625" style="16" bestFit="1" customWidth="1"/>
    <col min="7186" max="7186" width="8.42578125" style="16" bestFit="1" customWidth="1"/>
    <col min="7187" max="7187" width="12.7109375" style="16" customWidth="1"/>
    <col min="7188" max="7196" width="9.140625" style="16"/>
    <col min="7197" max="7197" width="8.140625" style="16" customWidth="1"/>
    <col min="7198" max="7425" width="9.140625" style="16"/>
    <col min="7426" max="7426" width="8.7109375" style="16" customWidth="1"/>
    <col min="7427" max="7427" width="10.5703125" style="16" customWidth="1"/>
    <col min="7428" max="7428" width="20.7109375" style="16" customWidth="1"/>
    <col min="7429" max="7429" width="8.28515625" style="16" customWidth="1"/>
    <col min="7430" max="7431" width="20.7109375" style="16" customWidth="1"/>
    <col min="7432" max="7435" width="7.7109375" style="16" customWidth="1"/>
    <col min="7436" max="7436" width="8.7109375" style="16" customWidth="1"/>
    <col min="7437" max="7437" width="7.7109375" style="16" customWidth="1"/>
    <col min="7438" max="7438" width="12.85546875" style="16" customWidth="1"/>
    <col min="7439" max="7439" width="9.28515625" style="16" customWidth="1"/>
    <col min="7440" max="7440" width="5.85546875" style="16" customWidth="1"/>
    <col min="7441" max="7441" width="4.28515625" style="16" bestFit="1" customWidth="1"/>
    <col min="7442" max="7442" width="8.42578125" style="16" bestFit="1" customWidth="1"/>
    <col min="7443" max="7443" width="12.7109375" style="16" customWidth="1"/>
    <col min="7444" max="7452" width="9.140625" style="16"/>
    <col min="7453" max="7453" width="8.140625" style="16" customWidth="1"/>
    <col min="7454" max="7681" width="9.140625" style="16"/>
    <col min="7682" max="7682" width="8.7109375" style="16" customWidth="1"/>
    <col min="7683" max="7683" width="10.5703125" style="16" customWidth="1"/>
    <col min="7684" max="7684" width="20.7109375" style="16" customWidth="1"/>
    <col min="7685" max="7685" width="8.28515625" style="16" customWidth="1"/>
    <col min="7686" max="7687" width="20.7109375" style="16" customWidth="1"/>
    <col min="7688" max="7691" width="7.7109375" style="16" customWidth="1"/>
    <col min="7692" max="7692" width="8.7109375" style="16" customWidth="1"/>
    <col min="7693" max="7693" width="7.7109375" style="16" customWidth="1"/>
    <col min="7694" max="7694" width="12.85546875" style="16" customWidth="1"/>
    <col min="7695" max="7695" width="9.28515625" style="16" customWidth="1"/>
    <col min="7696" max="7696" width="5.85546875" style="16" customWidth="1"/>
    <col min="7697" max="7697" width="4.28515625" style="16" bestFit="1" customWidth="1"/>
    <col min="7698" max="7698" width="8.42578125" style="16" bestFit="1" customWidth="1"/>
    <col min="7699" max="7699" width="12.7109375" style="16" customWidth="1"/>
    <col min="7700" max="7708" width="9.140625" style="16"/>
    <col min="7709" max="7709" width="8.140625" style="16" customWidth="1"/>
    <col min="7710" max="7937" width="9.140625" style="16"/>
    <col min="7938" max="7938" width="8.7109375" style="16" customWidth="1"/>
    <col min="7939" max="7939" width="10.5703125" style="16" customWidth="1"/>
    <col min="7940" max="7940" width="20.7109375" style="16" customWidth="1"/>
    <col min="7941" max="7941" width="8.28515625" style="16" customWidth="1"/>
    <col min="7942" max="7943" width="20.7109375" style="16" customWidth="1"/>
    <col min="7944" max="7947" width="7.7109375" style="16" customWidth="1"/>
    <col min="7948" max="7948" width="8.7109375" style="16" customWidth="1"/>
    <col min="7949" max="7949" width="7.7109375" style="16" customWidth="1"/>
    <col min="7950" max="7950" width="12.85546875" style="16" customWidth="1"/>
    <col min="7951" max="7951" width="9.28515625" style="16" customWidth="1"/>
    <col min="7952" max="7952" width="5.85546875" style="16" customWidth="1"/>
    <col min="7953" max="7953" width="4.28515625" style="16" bestFit="1" customWidth="1"/>
    <col min="7954" max="7954" width="8.42578125" style="16" bestFit="1" customWidth="1"/>
    <col min="7955" max="7955" width="12.7109375" style="16" customWidth="1"/>
    <col min="7956" max="7964" width="9.140625" style="16"/>
    <col min="7965" max="7965" width="8.140625" style="16" customWidth="1"/>
    <col min="7966" max="8193" width="9.140625" style="16"/>
    <col min="8194" max="8194" width="8.7109375" style="16" customWidth="1"/>
    <col min="8195" max="8195" width="10.5703125" style="16" customWidth="1"/>
    <col min="8196" max="8196" width="20.7109375" style="16" customWidth="1"/>
    <col min="8197" max="8197" width="8.28515625" style="16" customWidth="1"/>
    <col min="8198" max="8199" width="20.7109375" style="16" customWidth="1"/>
    <col min="8200" max="8203" width="7.7109375" style="16" customWidth="1"/>
    <col min="8204" max="8204" width="8.7109375" style="16" customWidth="1"/>
    <col min="8205" max="8205" width="7.7109375" style="16" customWidth="1"/>
    <col min="8206" max="8206" width="12.85546875" style="16" customWidth="1"/>
    <col min="8207" max="8207" width="9.28515625" style="16" customWidth="1"/>
    <col min="8208" max="8208" width="5.85546875" style="16" customWidth="1"/>
    <col min="8209" max="8209" width="4.28515625" style="16" bestFit="1" customWidth="1"/>
    <col min="8210" max="8210" width="8.42578125" style="16" bestFit="1" customWidth="1"/>
    <col min="8211" max="8211" width="12.7109375" style="16" customWidth="1"/>
    <col min="8212" max="8220" width="9.140625" style="16"/>
    <col min="8221" max="8221" width="8.140625" style="16" customWidth="1"/>
    <col min="8222" max="8449" width="9.140625" style="16"/>
    <col min="8450" max="8450" width="8.7109375" style="16" customWidth="1"/>
    <col min="8451" max="8451" width="10.5703125" style="16" customWidth="1"/>
    <col min="8452" max="8452" width="20.7109375" style="16" customWidth="1"/>
    <col min="8453" max="8453" width="8.28515625" style="16" customWidth="1"/>
    <col min="8454" max="8455" width="20.7109375" style="16" customWidth="1"/>
    <col min="8456" max="8459" width="7.7109375" style="16" customWidth="1"/>
    <col min="8460" max="8460" width="8.7109375" style="16" customWidth="1"/>
    <col min="8461" max="8461" width="7.7109375" style="16" customWidth="1"/>
    <col min="8462" max="8462" width="12.85546875" style="16" customWidth="1"/>
    <col min="8463" max="8463" width="9.28515625" style="16" customWidth="1"/>
    <col min="8464" max="8464" width="5.85546875" style="16" customWidth="1"/>
    <col min="8465" max="8465" width="4.28515625" style="16" bestFit="1" customWidth="1"/>
    <col min="8466" max="8466" width="8.42578125" style="16" bestFit="1" customWidth="1"/>
    <col min="8467" max="8467" width="12.7109375" style="16" customWidth="1"/>
    <col min="8468" max="8476" width="9.140625" style="16"/>
    <col min="8477" max="8477" width="8.140625" style="16" customWidth="1"/>
    <col min="8478" max="8705" width="9.140625" style="16"/>
    <col min="8706" max="8706" width="8.7109375" style="16" customWidth="1"/>
    <col min="8707" max="8707" width="10.5703125" style="16" customWidth="1"/>
    <col min="8708" max="8708" width="20.7109375" style="16" customWidth="1"/>
    <col min="8709" max="8709" width="8.28515625" style="16" customWidth="1"/>
    <col min="8710" max="8711" width="20.7109375" style="16" customWidth="1"/>
    <col min="8712" max="8715" width="7.7109375" style="16" customWidth="1"/>
    <col min="8716" max="8716" width="8.7109375" style="16" customWidth="1"/>
    <col min="8717" max="8717" width="7.7109375" style="16" customWidth="1"/>
    <col min="8718" max="8718" width="12.85546875" style="16" customWidth="1"/>
    <col min="8719" max="8719" width="9.28515625" style="16" customWidth="1"/>
    <col min="8720" max="8720" width="5.85546875" style="16" customWidth="1"/>
    <col min="8721" max="8721" width="4.28515625" style="16" bestFit="1" customWidth="1"/>
    <col min="8722" max="8722" width="8.42578125" style="16" bestFit="1" customWidth="1"/>
    <col min="8723" max="8723" width="12.7109375" style="16" customWidth="1"/>
    <col min="8724" max="8732" width="9.140625" style="16"/>
    <col min="8733" max="8733" width="8.140625" style="16" customWidth="1"/>
    <col min="8734" max="8961" width="9.140625" style="16"/>
    <col min="8962" max="8962" width="8.7109375" style="16" customWidth="1"/>
    <col min="8963" max="8963" width="10.5703125" style="16" customWidth="1"/>
    <col min="8964" max="8964" width="20.7109375" style="16" customWidth="1"/>
    <col min="8965" max="8965" width="8.28515625" style="16" customWidth="1"/>
    <col min="8966" max="8967" width="20.7109375" style="16" customWidth="1"/>
    <col min="8968" max="8971" width="7.7109375" style="16" customWidth="1"/>
    <col min="8972" max="8972" width="8.7109375" style="16" customWidth="1"/>
    <col min="8973" max="8973" width="7.7109375" style="16" customWidth="1"/>
    <col min="8974" max="8974" width="12.85546875" style="16" customWidth="1"/>
    <col min="8975" max="8975" width="9.28515625" style="16" customWidth="1"/>
    <col min="8976" max="8976" width="5.85546875" style="16" customWidth="1"/>
    <col min="8977" max="8977" width="4.28515625" style="16" bestFit="1" customWidth="1"/>
    <col min="8978" max="8978" width="8.42578125" style="16" bestFit="1" customWidth="1"/>
    <col min="8979" max="8979" width="12.7109375" style="16" customWidth="1"/>
    <col min="8980" max="8988" width="9.140625" style="16"/>
    <col min="8989" max="8989" width="8.140625" style="16" customWidth="1"/>
    <col min="8990" max="9217" width="9.140625" style="16"/>
    <col min="9218" max="9218" width="8.7109375" style="16" customWidth="1"/>
    <col min="9219" max="9219" width="10.5703125" style="16" customWidth="1"/>
    <col min="9220" max="9220" width="20.7109375" style="16" customWidth="1"/>
    <col min="9221" max="9221" width="8.28515625" style="16" customWidth="1"/>
    <col min="9222" max="9223" width="20.7109375" style="16" customWidth="1"/>
    <col min="9224" max="9227" width="7.7109375" style="16" customWidth="1"/>
    <col min="9228" max="9228" width="8.7109375" style="16" customWidth="1"/>
    <col min="9229" max="9229" width="7.7109375" style="16" customWidth="1"/>
    <col min="9230" max="9230" width="12.85546875" style="16" customWidth="1"/>
    <col min="9231" max="9231" width="9.28515625" style="16" customWidth="1"/>
    <col min="9232" max="9232" width="5.85546875" style="16" customWidth="1"/>
    <col min="9233" max="9233" width="4.28515625" style="16" bestFit="1" customWidth="1"/>
    <col min="9234" max="9234" width="8.42578125" style="16" bestFit="1" customWidth="1"/>
    <col min="9235" max="9235" width="12.7109375" style="16" customWidth="1"/>
    <col min="9236" max="9244" width="9.140625" style="16"/>
    <col min="9245" max="9245" width="8.140625" style="16" customWidth="1"/>
    <col min="9246" max="9473" width="9.140625" style="16"/>
    <col min="9474" max="9474" width="8.7109375" style="16" customWidth="1"/>
    <col min="9475" max="9475" width="10.5703125" style="16" customWidth="1"/>
    <col min="9476" max="9476" width="20.7109375" style="16" customWidth="1"/>
    <col min="9477" max="9477" width="8.28515625" style="16" customWidth="1"/>
    <col min="9478" max="9479" width="20.7109375" style="16" customWidth="1"/>
    <col min="9480" max="9483" width="7.7109375" style="16" customWidth="1"/>
    <col min="9484" max="9484" width="8.7109375" style="16" customWidth="1"/>
    <col min="9485" max="9485" width="7.7109375" style="16" customWidth="1"/>
    <col min="9486" max="9486" width="12.85546875" style="16" customWidth="1"/>
    <col min="9487" max="9487" width="9.28515625" style="16" customWidth="1"/>
    <col min="9488" max="9488" width="5.85546875" style="16" customWidth="1"/>
    <col min="9489" max="9489" width="4.28515625" style="16" bestFit="1" customWidth="1"/>
    <col min="9490" max="9490" width="8.42578125" style="16" bestFit="1" customWidth="1"/>
    <col min="9491" max="9491" width="12.7109375" style="16" customWidth="1"/>
    <col min="9492" max="9500" width="9.140625" style="16"/>
    <col min="9501" max="9501" width="8.140625" style="16" customWidth="1"/>
    <col min="9502" max="9729" width="9.140625" style="16"/>
    <col min="9730" max="9730" width="8.7109375" style="16" customWidth="1"/>
    <col min="9731" max="9731" width="10.5703125" style="16" customWidth="1"/>
    <col min="9732" max="9732" width="20.7109375" style="16" customWidth="1"/>
    <col min="9733" max="9733" width="8.28515625" style="16" customWidth="1"/>
    <col min="9734" max="9735" width="20.7109375" style="16" customWidth="1"/>
    <col min="9736" max="9739" width="7.7109375" style="16" customWidth="1"/>
    <col min="9740" max="9740" width="8.7109375" style="16" customWidth="1"/>
    <col min="9741" max="9741" width="7.7109375" style="16" customWidth="1"/>
    <col min="9742" max="9742" width="12.85546875" style="16" customWidth="1"/>
    <col min="9743" max="9743" width="9.28515625" style="16" customWidth="1"/>
    <col min="9744" max="9744" width="5.85546875" style="16" customWidth="1"/>
    <col min="9745" max="9745" width="4.28515625" style="16" bestFit="1" customWidth="1"/>
    <col min="9746" max="9746" width="8.42578125" style="16" bestFit="1" customWidth="1"/>
    <col min="9747" max="9747" width="12.7109375" style="16" customWidth="1"/>
    <col min="9748" max="9756" width="9.140625" style="16"/>
    <col min="9757" max="9757" width="8.140625" style="16" customWidth="1"/>
    <col min="9758" max="9985" width="9.140625" style="16"/>
    <col min="9986" max="9986" width="8.7109375" style="16" customWidth="1"/>
    <col min="9987" max="9987" width="10.5703125" style="16" customWidth="1"/>
    <col min="9988" max="9988" width="20.7109375" style="16" customWidth="1"/>
    <col min="9989" max="9989" width="8.28515625" style="16" customWidth="1"/>
    <col min="9990" max="9991" width="20.7109375" style="16" customWidth="1"/>
    <col min="9992" max="9995" width="7.7109375" style="16" customWidth="1"/>
    <col min="9996" max="9996" width="8.7109375" style="16" customWidth="1"/>
    <col min="9997" max="9997" width="7.7109375" style="16" customWidth="1"/>
    <col min="9998" max="9998" width="12.85546875" style="16" customWidth="1"/>
    <col min="9999" max="9999" width="9.28515625" style="16" customWidth="1"/>
    <col min="10000" max="10000" width="5.85546875" style="16" customWidth="1"/>
    <col min="10001" max="10001" width="4.28515625" style="16" bestFit="1" customWidth="1"/>
    <col min="10002" max="10002" width="8.42578125" style="16" bestFit="1" customWidth="1"/>
    <col min="10003" max="10003" width="12.7109375" style="16" customWidth="1"/>
    <col min="10004" max="10012" width="9.140625" style="16"/>
    <col min="10013" max="10013" width="8.140625" style="16" customWidth="1"/>
    <col min="10014" max="10241" width="9.140625" style="16"/>
    <col min="10242" max="10242" width="8.7109375" style="16" customWidth="1"/>
    <col min="10243" max="10243" width="10.5703125" style="16" customWidth="1"/>
    <col min="10244" max="10244" width="20.7109375" style="16" customWidth="1"/>
    <col min="10245" max="10245" width="8.28515625" style="16" customWidth="1"/>
    <col min="10246" max="10247" width="20.7109375" style="16" customWidth="1"/>
    <col min="10248" max="10251" width="7.7109375" style="16" customWidth="1"/>
    <col min="10252" max="10252" width="8.7109375" style="16" customWidth="1"/>
    <col min="10253" max="10253" width="7.7109375" style="16" customWidth="1"/>
    <col min="10254" max="10254" width="12.85546875" style="16" customWidth="1"/>
    <col min="10255" max="10255" width="9.28515625" style="16" customWidth="1"/>
    <col min="10256" max="10256" width="5.85546875" style="16" customWidth="1"/>
    <col min="10257" max="10257" width="4.28515625" style="16" bestFit="1" customWidth="1"/>
    <col min="10258" max="10258" width="8.42578125" style="16" bestFit="1" customWidth="1"/>
    <col min="10259" max="10259" width="12.7109375" style="16" customWidth="1"/>
    <col min="10260" max="10268" width="9.140625" style="16"/>
    <col min="10269" max="10269" width="8.140625" style="16" customWidth="1"/>
    <col min="10270" max="10497" width="9.140625" style="16"/>
    <col min="10498" max="10498" width="8.7109375" style="16" customWidth="1"/>
    <col min="10499" max="10499" width="10.5703125" style="16" customWidth="1"/>
    <col min="10500" max="10500" width="20.7109375" style="16" customWidth="1"/>
    <col min="10501" max="10501" width="8.28515625" style="16" customWidth="1"/>
    <col min="10502" max="10503" width="20.7109375" style="16" customWidth="1"/>
    <col min="10504" max="10507" width="7.7109375" style="16" customWidth="1"/>
    <col min="10508" max="10508" width="8.7109375" style="16" customWidth="1"/>
    <col min="10509" max="10509" width="7.7109375" style="16" customWidth="1"/>
    <col min="10510" max="10510" width="12.85546875" style="16" customWidth="1"/>
    <col min="10511" max="10511" width="9.28515625" style="16" customWidth="1"/>
    <col min="10512" max="10512" width="5.85546875" style="16" customWidth="1"/>
    <col min="10513" max="10513" width="4.28515625" style="16" bestFit="1" customWidth="1"/>
    <col min="10514" max="10514" width="8.42578125" style="16" bestFit="1" customWidth="1"/>
    <col min="10515" max="10515" width="12.7109375" style="16" customWidth="1"/>
    <col min="10516" max="10524" width="9.140625" style="16"/>
    <col min="10525" max="10525" width="8.140625" style="16" customWidth="1"/>
    <col min="10526" max="10753" width="9.140625" style="16"/>
    <col min="10754" max="10754" width="8.7109375" style="16" customWidth="1"/>
    <col min="10755" max="10755" width="10.5703125" style="16" customWidth="1"/>
    <col min="10756" max="10756" width="20.7109375" style="16" customWidth="1"/>
    <col min="10757" max="10757" width="8.28515625" style="16" customWidth="1"/>
    <col min="10758" max="10759" width="20.7109375" style="16" customWidth="1"/>
    <col min="10760" max="10763" width="7.7109375" style="16" customWidth="1"/>
    <col min="10764" max="10764" width="8.7109375" style="16" customWidth="1"/>
    <col min="10765" max="10765" width="7.7109375" style="16" customWidth="1"/>
    <col min="10766" max="10766" width="12.85546875" style="16" customWidth="1"/>
    <col min="10767" max="10767" width="9.28515625" style="16" customWidth="1"/>
    <col min="10768" max="10768" width="5.85546875" style="16" customWidth="1"/>
    <col min="10769" max="10769" width="4.28515625" style="16" bestFit="1" customWidth="1"/>
    <col min="10770" max="10770" width="8.42578125" style="16" bestFit="1" customWidth="1"/>
    <col min="10771" max="10771" width="12.7109375" style="16" customWidth="1"/>
    <col min="10772" max="10780" width="9.140625" style="16"/>
    <col min="10781" max="10781" width="8.140625" style="16" customWidth="1"/>
    <col min="10782" max="11009" width="9.140625" style="16"/>
    <col min="11010" max="11010" width="8.7109375" style="16" customWidth="1"/>
    <col min="11011" max="11011" width="10.5703125" style="16" customWidth="1"/>
    <col min="11012" max="11012" width="20.7109375" style="16" customWidth="1"/>
    <col min="11013" max="11013" width="8.28515625" style="16" customWidth="1"/>
    <col min="11014" max="11015" width="20.7109375" style="16" customWidth="1"/>
    <col min="11016" max="11019" width="7.7109375" style="16" customWidth="1"/>
    <col min="11020" max="11020" width="8.7109375" style="16" customWidth="1"/>
    <col min="11021" max="11021" width="7.7109375" style="16" customWidth="1"/>
    <col min="11022" max="11022" width="12.85546875" style="16" customWidth="1"/>
    <col min="11023" max="11023" width="9.28515625" style="16" customWidth="1"/>
    <col min="11024" max="11024" width="5.85546875" style="16" customWidth="1"/>
    <col min="11025" max="11025" width="4.28515625" style="16" bestFit="1" customWidth="1"/>
    <col min="11026" max="11026" width="8.42578125" style="16" bestFit="1" customWidth="1"/>
    <col min="11027" max="11027" width="12.7109375" style="16" customWidth="1"/>
    <col min="11028" max="11036" width="9.140625" style="16"/>
    <col min="11037" max="11037" width="8.140625" style="16" customWidth="1"/>
    <col min="11038" max="11265" width="9.140625" style="16"/>
    <col min="11266" max="11266" width="8.7109375" style="16" customWidth="1"/>
    <col min="11267" max="11267" width="10.5703125" style="16" customWidth="1"/>
    <col min="11268" max="11268" width="20.7109375" style="16" customWidth="1"/>
    <col min="11269" max="11269" width="8.28515625" style="16" customWidth="1"/>
    <col min="11270" max="11271" width="20.7109375" style="16" customWidth="1"/>
    <col min="11272" max="11275" width="7.7109375" style="16" customWidth="1"/>
    <col min="11276" max="11276" width="8.7109375" style="16" customWidth="1"/>
    <col min="11277" max="11277" width="7.7109375" style="16" customWidth="1"/>
    <col min="11278" max="11278" width="12.85546875" style="16" customWidth="1"/>
    <col min="11279" max="11279" width="9.28515625" style="16" customWidth="1"/>
    <col min="11280" max="11280" width="5.85546875" style="16" customWidth="1"/>
    <col min="11281" max="11281" width="4.28515625" style="16" bestFit="1" customWidth="1"/>
    <col min="11282" max="11282" width="8.42578125" style="16" bestFit="1" customWidth="1"/>
    <col min="11283" max="11283" width="12.7109375" style="16" customWidth="1"/>
    <col min="11284" max="11292" width="9.140625" style="16"/>
    <col min="11293" max="11293" width="8.140625" style="16" customWidth="1"/>
    <col min="11294" max="11521" width="9.140625" style="16"/>
    <col min="11522" max="11522" width="8.7109375" style="16" customWidth="1"/>
    <col min="11523" max="11523" width="10.5703125" style="16" customWidth="1"/>
    <col min="11524" max="11524" width="20.7109375" style="16" customWidth="1"/>
    <col min="11525" max="11525" width="8.28515625" style="16" customWidth="1"/>
    <col min="11526" max="11527" width="20.7109375" style="16" customWidth="1"/>
    <col min="11528" max="11531" width="7.7109375" style="16" customWidth="1"/>
    <col min="11532" max="11532" width="8.7109375" style="16" customWidth="1"/>
    <col min="11533" max="11533" width="7.7109375" style="16" customWidth="1"/>
    <col min="11534" max="11534" width="12.85546875" style="16" customWidth="1"/>
    <col min="11535" max="11535" width="9.28515625" style="16" customWidth="1"/>
    <col min="11536" max="11536" width="5.85546875" style="16" customWidth="1"/>
    <col min="11537" max="11537" width="4.28515625" style="16" bestFit="1" customWidth="1"/>
    <col min="11538" max="11538" width="8.42578125" style="16" bestFit="1" customWidth="1"/>
    <col min="11539" max="11539" width="12.7109375" style="16" customWidth="1"/>
    <col min="11540" max="11548" width="9.140625" style="16"/>
    <col min="11549" max="11549" width="8.140625" style="16" customWidth="1"/>
    <col min="11550" max="11777" width="9.140625" style="16"/>
    <col min="11778" max="11778" width="8.7109375" style="16" customWidth="1"/>
    <col min="11779" max="11779" width="10.5703125" style="16" customWidth="1"/>
    <col min="11780" max="11780" width="20.7109375" style="16" customWidth="1"/>
    <col min="11781" max="11781" width="8.28515625" style="16" customWidth="1"/>
    <col min="11782" max="11783" width="20.7109375" style="16" customWidth="1"/>
    <col min="11784" max="11787" width="7.7109375" style="16" customWidth="1"/>
    <col min="11788" max="11788" width="8.7109375" style="16" customWidth="1"/>
    <col min="11789" max="11789" width="7.7109375" style="16" customWidth="1"/>
    <col min="11790" max="11790" width="12.85546875" style="16" customWidth="1"/>
    <col min="11791" max="11791" width="9.28515625" style="16" customWidth="1"/>
    <col min="11792" max="11792" width="5.85546875" style="16" customWidth="1"/>
    <col min="11793" max="11793" width="4.28515625" style="16" bestFit="1" customWidth="1"/>
    <col min="11794" max="11794" width="8.42578125" style="16" bestFit="1" customWidth="1"/>
    <col min="11795" max="11795" width="12.7109375" style="16" customWidth="1"/>
    <col min="11796" max="11804" width="9.140625" style="16"/>
    <col min="11805" max="11805" width="8.140625" style="16" customWidth="1"/>
    <col min="11806" max="12033" width="9.140625" style="16"/>
    <col min="12034" max="12034" width="8.7109375" style="16" customWidth="1"/>
    <col min="12035" max="12035" width="10.5703125" style="16" customWidth="1"/>
    <col min="12036" max="12036" width="20.7109375" style="16" customWidth="1"/>
    <col min="12037" max="12037" width="8.28515625" style="16" customWidth="1"/>
    <col min="12038" max="12039" width="20.7109375" style="16" customWidth="1"/>
    <col min="12040" max="12043" width="7.7109375" style="16" customWidth="1"/>
    <col min="12044" max="12044" width="8.7109375" style="16" customWidth="1"/>
    <col min="12045" max="12045" width="7.7109375" style="16" customWidth="1"/>
    <col min="12046" max="12046" width="12.85546875" style="16" customWidth="1"/>
    <col min="12047" max="12047" width="9.28515625" style="16" customWidth="1"/>
    <col min="12048" max="12048" width="5.85546875" style="16" customWidth="1"/>
    <col min="12049" max="12049" width="4.28515625" style="16" bestFit="1" customWidth="1"/>
    <col min="12050" max="12050" width="8.42578125" style="16" bestFit="1" customWidth="1"/>
    <col min="12051" max="12051" width="12.7109375" style="16" customWidth="1"/>
    <col min="12052" max="12060" width="9.140625" style="16"/>
    <col min="12061" max="12061" width="8.140625" style="16" customWidth="1"/>
    <col min="12062" max="12289" width="9.140625" style="16"/>
    <col min="12290" max="12290" width="8.7109375" style="16" customWidth="1"/>
    <col min="12291" max="12291" width="10.5703125" style="16" customWidth="1"/>
    <col min="12292" max="12292" width="20.7109375" style="16" customWidth="1"/>
    <col min="12293" max="12293" width="8.28515625" style="16" customWidth="1"/>
    <col min="12294" max="12295" width="20.7109375" style="16" customWidth="1"/>
    <col min="12296" max="12299" width="7.7109375" style="16" customWidth="1"/>
    <col min="12300" max="12300" width="8.7109375" style="16" customWidth="1"/>
    <col min="12301" max="12301" width="7.7109375" style="16" customWidth="1"/>
    <col min="12302" max="12302" width="12.85546875" style="16" customWidth="1"/>
    <col min="12303" max="12303" width="9.28515625" style="16" customWidth="1"/>
    <col min="12304" max="12304" width="5.85546875" style="16" customWidth="1"/>
    <col min="12305" max="12305" width="4.28515625" style="16" bestFit="1" customWidth="1"/>
    <col min="12306" max="12306" width="8.42578125" style="16" bestFit="1" customWidth="1"/>
    <col min="12307" max="12307" width="12.7109375" style="16" customWidth="1"/>
    <col min="12308" max="12316" width="9.140625" style="16"/>
    <col min="12317" max="12317" width="8.140625" style="16" customWidth="1"/>
    <col min="12318" max="12545" width="9.140625" style="16"/>
    <col min="12546" max="12546" width="8.7109375" style="16" customWidth="1"/>
    <col min="12547" max="12547" width="10.5703125" style="16" customWidth="1"/>
    <col min="12548" max="12548" width="20.7109375" style="16" customWidth="1"/>
    <col min="12549" max="12549" width="8.28515625" style="16" customWidth="1"/>
    <col min="12550" max="12551" width="20.7109375" style="16" customWidth="1"/>
    <col min="12552" max="12555" width="7.7109375" style="16" customWidth="1"/>
    <col min="12556" max="12556" width="8.7109375" style="16" customWidth="1"/>
    <col min="12557" max="12557" width="7.7109375" style="16" customWidth="1"/>
    <col min="12558" max="12558" width="12.85546875" style="16" customWidth="1"/>
    <col min="12559" max="12559" width="9.28515625" style="16" customWidth="1"/>
    <col min="12560" max="12560" width="5.85546875" style="16" customWidth="1"/>
    <col min="12561" max="12561" width="4.28515625" style="16" bestFit="1" customWidth="1"/>
    <col min="12562" max="12562" width="8.42578125" style="16" bestFit="1" customWidth="1"/>
    <col min="12563" max="12563" width="12.7109375" style="16" customWidth="1"/>
    <col min="12564" max="12572" width="9.140625" style="16"/>
    <col min="12573" max="12573" width="8.140625" style="16" customWidth="1"/>
    <col min="12574" max="12801" width="9.140625" style="16"/>
    <col min="12802" max="12802" width="8.7109375" style="16" customWidth="1"/>
    <col min="12803" max="12803" width="10.5703125" style="16" customWidth="1"/>
    <col min="12804" max="12804" width="20.7109375" style="16" customWidth="1"/>
    <col min="12805" max="12805" width="8.28515625" style="16" customWidth="1"/>
    <col min="12806" max="12807" width="20.7109375" style="16" customWidth="1"/>
    <col min="12808" max="12811" width="7.7109375" style="16" customWidth="1"/>
    <col min="12812" max="12812" width="8.7109375" style="16" customWidth="1"/>
    <col min="12813" max="12813" width="7.7109375" style="16" customWidth="1"/>
    <col min="12814" max="12814" width="12.85546875" style="16" customWidth="1"/>
    <col min="12815" max="12815" width="9.28515625" style="16" customWidth="1"/>
    <col min="12816" max="12816" width="5.85546875" style="16" customWidth="1"/>
    <col min="12817" max="12817" width="4.28515625" style="16" bestFit="1" customWidth="1"/>
    <col min="12818" max="12818" width="8.42578125" style="16" bestFit="1" customWidth="1"/>
    <col min="12819" max="12819" width="12.7109375" style="16" customWidth="1"/>
    <col min="12820" max="12828" width="9.140625" style="16"/>
    <col min="12829" max="12829" width="8.140625" style="16" customWidth="1"/>
    <col min="12830" max="13057" width="9.140625" style="16"/>
    <col min="13058" max="13058" width="8.7109375" style="16" customWidth="1"/>
    <col min="13059" max="13059" width="10.5703125" style="16" customWidth="1"/>
    <col min="13060" max="13060" width="20.7109375" style="16" customWidth="1"/>
    <col min="13061" max="13061" width="8.28515625" style="16" customWidth="1"/>
    <col min="13062" max="13063" width="20.7109375" style="16" customWidth="1"/>
    <col min="13064" max="13067" width="7.7109375" style="16" customWidth="1"/>
    <col min="13068" max="13068" width="8.7109375" style="16" customWidth="1"/>
    <col min="13069" max="13069" width="7.7109375" style="16" customWidth="1"/>
    <col min="13070" max="13070" width="12.85546875" style="16" customWidth="1"/>
    <col min="13071" max="13071" width="9.28515625" style="16" customWidth="1"/>
    <col min="13072" max="13072" width="5.85546875" style="16" customWidth="1"/>
    <col min="13073" max="13073" width="4.28515625" style="16" bestFit="1" customWidth="1"/>
    <col min="13074" max="13074" width="8.42578125" style="16" bestFit="1" customWidth="1"/>
    <col min="13075" max="13075" width="12.7109375" style="16" customWidth="1"/>
    <col min="13076" max="13084" width="9.140625" style="16"/>
    <col min="13085" max="13085" width="8.140625" style="16" customWidth="1"/>
    <col min="13086" max="13313" width="9.140625" style="16"/>
    <col min="13314" max="13314" width="8.7109375" style="16" customWidth="1"/>
    <col min="13315" max="13315" width="10.5703125" style="16" customWidth="1"/>
    <col min="13316" max="13316" width="20.7109375" style="16" customWidth="1"/>
    <col min="13317" max="13317" width="8.28515625" style="16" customWidth="1"/>
    <col min="13318" max="13319" width="20.7109375" style="16" customWidth="1"/>
    <col min="13320" max="13323" width="7.7109375" style="16" customWidth="1"/>
    <col min="13324" max="13324" width="8.7109375" style="16" customWidth="1"/>
    <col min="13325" max="13325" width="7.7109375" style="16" customWidth="1"/>
    <col min="13326" max="13326" width="12.85546875" style="16" customWidth="1"/>
    <col min="13327" max="13327" width="9.28515625" style="16" customWidth="1"/>
    <col min="13328" max="13328" width="5.85546875" style="16" customWidth="1"/>
    <col min="13329" max="13329" width="4.28515625" style="16" bestFit="1" customWidth="1"/>
    <col min="13330" max="13330" width="8.42578125" style="16" bestFit="1" customWidth="1"/>
    <col min="13331" max="13331" width="12.7109375" style="16" customWidth="1"/>
    <col min="13332" max="13340" width="9.140625" style="16"/>
    <col min="13341" max="13341" width="8.140625" style="16" customWidth="1"/>
    <col min="13342" max="13569" width="9.140625" style="16"/>
    <col min="13570" max="13570" width="8.7109375" style="16" customWidth="1"/>
    <col min="13571" max="13571" width="10.5703125" style="16" customWidth="1"/>
    <col min="13572" max="13572" width="20.7109375" style="16" customWidth="1"/>
    <col min="13573" max="13573" width="8.28515625" style="16" customWidth="1"/>
    <col min="13574" max="13575" width="20.7109375" style="16" customWidth="1"/>
    <col min="13576" max="13579" width="7.7109375" style="16" customWidth="1"/>
    <col min="13580" max="13580" width="8.7109375" style="16" customWidth="1"/>
    <col min="13581" max="13581" width="7.7109375" style="16" customWidth="1"/>
    <col min="13582" max="13582" width="12.85546875" style="16" customWidth="1"/>
    <col min="13583" max="13583" width="9.28515625" style="16" customWidth="1"/>
    <col min="13584" max="13584" width="5.85546875" style="16" customWidth="1"/>
    <col min="13585" max="13585" width="4.28515625" style="16" bestFit="1" customWidth="1"/>
    <col min="13586" max="13586" width="8.42578125" style="16" bestFit="1" customWidth="1"/>
    <col min="13587" max="13587" width="12.7109375" style="16" customWidth="1"/>
    <col min="13588" max="13596" width="9.140625" style="16"/>
    <col min="13597" max="13597" width="8.140625" style="16" customWidth="1"/>
    <col min="13598" max="13825" width="9.140625" style="16"/>
    <col min="13826" max="13826" width="8.7109375" style="16" customWidth="1"/>
    <col min="13827" max="13827" width="10.5703125" style="16" customWidth="1"/>
    <col min="13828" max="13828" width="20.7109375" style="16" customWidth="1"/>
    <col min="13829" max="13829" width="8.28515625" style="16" customWidth="1"/>
    <col min="13830" max="13831" width="20.7109375" style="16" customWidth="1"/>
    <col min="13832" max="13835" width="7.7109375" style="16" customWidth="1"/>
    <col min="13836" max="13836" width="8.7109375" style="16" customWidth="1"/>
    <col min="13837" max="13837" width="7.7109375" style="16" customWidth="1"/>
    <col min="13838" max="13838" width="12.85546875" style="16" customWidth="1"/>
    <col min="13839" max="13839" width="9.28515625" style="16" customWidth="1"/>
    <col min="13840" max="13840" width="5.85546875" style="16" customWidth="1"/>
    <col min="13841" max="13841" width="4.28515625" style="16" bestFit="1" customWidth="1"/>
    <col min="13842" max="13842" width="8.42578125" style="16" bestFit="1" customWidth="1"/>
    <col min="13843" max="13843" width="12.7109375" style="16" customWidth="1"/>
    <col min="13844" max="13852" width="9.140625" style="16"/>
    <col min="13853" max="13853" width="8.140625" style="16" customWidth="1"/>
    <col min="13854" max="14081" width="9.140625" style="16"/>
    <col min="14082" max="14082" width="8.7109375" style="16" customWidth="1"/>
    <col min="14083" max="14083" width="10.5703125" style="16" customWidth="1"/>
    <col min="14084" max="14084" width="20.7109375" style="16" customWidth="1"/>
    <col min="14085" max="14085" width="8.28515625" style="16" customWidth="1"/>
    <col min="14086" max="14087" width="20.7109375" style="16" customWidth="1"/>
    <col min="14088" max="14091" width="7.7109375" style="16" customWidth="1"/>
    <col min="14092" max="14092" width="8.7109375" style="16" customWidth="1"/>
    <col min="14093" max="14093" width="7.7109375" style="16" customWidth="1"/>
    <col min="14094" max="14094" width="12.85546875" style="16" customWidth="1"/>
    <col min="14095" max="14095" width="9.28515625" style="16" customWidth="1"/>
    <col min="14096" max="14096" width="5.85546875" style="16" customWidth="1"/>
    <col min="14097" max="14097" width="4.28515625" style="16" bestFit="1" customWidth="1"/>
    <col min="14098" max="14098" width="8.42578125" style="16" bestFit="1" customWidth="1"/>
    <col min="14099" max="14099" width="12.7109375" style="16" customWidth="1"/>
    <col min="14100" max="14108" width="9.140625" style="16"/>
    <col min="14109" max="14109" width="8.140625" style="16" customWidth="1"/>
    <col min="14110" max="14337" width="9.140625" style="16"/>
    <col min="14338" max="14338" width="8.7109375" style="16" customWidth="1"/>
    <col min="14339" max="14339" width="10.5703125" style="16" customWidth="1"/>
    <col min="14340" max="14340" width="20.7109375" style="16" customWidth="1"/>
    <col min="14341" max="14341" width="8.28515625" style="16" customWidth="1"/>
    <col min="14342" max="14343" width="20.7109375" style="16" customWidth="1"/>
    <col min="14344" max="14347" width="7.7109375" style="16" customWidth="1"/>
    <col min="14348" max="14348" width="8.7109375" style="16" customWidth="1"/>
    <col min="14349" max="14349" width="7.7109375" style="16" customWidth="1"/>
    <col min="14350" max="14350" width="12.85546875" style="16" customWidth="1"/>
    <col min="14351" max="14351" width="9.28515625" style="16" customWidth="1"/>
    <col min="14352" max="14352" width="5.85546875" style="16" customWidth="1"/>
    <col min="14353" max="14353" width="4.28515625" style="16" bestFit="1" customWidth="1"/>
    <col min="14354" max="14354" width="8.42578125" style="16" bestFit="1" customWidth="1"/>
    <col min="14355" max="14355" width="12.7109375" style="16" customWidth="1"/>
    <col min="14356" max="14364" width="9.140625" style="16"/>
    <col min="14365" max="14365" width="8.140625" style="16" customWidth="1"/>
    <col min="14366" max="14593" width="9.140625" style="16"/>
    <col min="14594" max="14594" width="8.7109375" style="16" customWidth="1"/>
    <col min="14595" max="14595" width="10.5703125" style="16" customWidth="1"/>
    <col min="14596" max="14596" width="20.7109375" style="16" customWidth="1"/>
    <col min="14597" max="14597" width="8.28515625" style="16" customWidth="1"/>
    <col min="14598" max="14599" width="20.7109375" style="16" customWidth="1"/>
    <col min="14600" max="14603" width="7.7109375" style="16" customWidth="1"/>
    <col min="14604" max="14604" width="8.7109375" style="16" customWidth="1"/>
    <col min="14605" max="14605" width="7.7109375" style="16" customWidth="1"/>
    <col min="14606" max="14606" width="12.85546875" style="16" customWidth="1"/>
    <col min="14607" max="14607" width="9.28515625" style="16" customWidth="1"/>
    <col min="14608" max="14608" width="5.85546875" style="16" customWidth="1"/>
    <col min="14609" max="14609" width="4.28515625" style="16" bestFit="1" customWidth="1"/>
    <col min="14610" max="14610" width="8.42578125" style="16" bestFit="1" customWidth="1"/>
    <col min="14611" max="14611" width="12.7109375" style="16" customWidth="1"/>
    <col min="14612" max="14620" width="9.140625" style="16"/>
    <col min="14621" max="14621" width="8.140625" style="16" customWidth="1"/>
    <col min="14622" max="14849" width="9.140625" style="16"/>
    <col min="14850" max="14850" width="8.7109375" style="16" customWidth="1"/>
    <col min="14851" max="14851" width="10.5703125" style="16" customWidth="1"/>
    <col min="14852" max="14852" width="20.7109375" style="16" customWidth="1"/>
    <col min="14853" max="14853" width="8.28515625" style="16" customWidth="1"/>
    <col min="14854" max="14855" width="20.7109375" style="16" customWidth="1"/>
    <col min="14856" max="14859" width="7.7109375" style="16" customWidth="1"/>
    <col min="14860" max="14860" width="8.7109375" style="16" customWidth="1"/>
    <col min="14861" max="14861" width="7.7109375" style="16" customWidth="1"/>
    <col min="14862" max="14862" width="12.85546875" style="16" customWidth="1"/>
    <col min="14863" max="14863" width="9.28515625" style="16" customWidth="1"/>
    <col min="14864" max="14864" width="5.85546875" style="16" customWidth="1"/>
    <col min="14865" max="14865" width="4.28515625" style="16" bestFit="1" customWidth="1"/>
    <col min="14866" max="14866" width="8.42578125" style="16" bestFit="1" customWidth="1"/>
    <col min="14867" max="14867" width="12.7109375" style="16" customWidth="1"/>
    <col min="14868" max="14876" width="9.140625" style="16"/>
    <col min="14877" max="14877" width="8.140625" style="16" customWidth="1"/>
    <col min="14878" max="15105" width="9.140625" style="16"/>
    <col min="15106" max="15106" width="8.7109375" style="16" customWidth="1"/>
    <col min="15107" max="15107" width="10.5703125" style="16" customWidth="1"/>
    <col min="15108" max="15108" width="20.7109375" style="16" customWidth="1"/>
    <col min="15109" max="15109" width="8.28515625" style="16" customWidth="1"/>
    <col min="15110" max="15111" width="20.7109375" style="16" customWidth="1"/>
    <col min="15112" max="15115" width="7.7109375" style="16" customWidth="1"/>
    <col min="15116" max="15116" width="8.7109375" style="16" customWidth="1"/>
    <col min="15117" max="15117" width="7.7109375" style="16" customWidth="1"/>
    <col min="15118" max="15118" width="12.85546875" style="16" customWidth="1"/>
    <col min="15119" max="15119" width="9.28515625" style="16" customWidth="1"/>
    <col min="15120" max="15120" width="5.85546875" style="16" customWidth="1"/>
    <col min="15121" max="15121" width="4.28515625" style="16" bestFit="1" customWidth="1"/>
    <col min="15122" max="15122" width="8.42578125" style="16" bestFit="1" customWidth="1"/>
    <col min="15123" max="15123" width="12.7109375" style="16" customWidth="1"/>
    <col min="15124" max="15132" width="9.140625" style="16"/>
    <col min="15133" max="15133" width="8.140625" style="16" customWidth="1"/>
    <col min="15134" max="15361" width="9.140625" style="16"/>
    <col min="15362" max="15362" width="8.7109375" style="16" customWidth="1"/>
    <col min="15363" max="15363" width="10.5703125" style="16" customWidth="1"/>
    <col min="15364" max="15364" width="20.7109375" style="16" customWidth="1"/>
    <col min="15365" max="15365" width="8.28515625" style="16" customWidth="1"/>
    <col min="15366" max="15367" width="20.7109375" style="16" customWidth="1"/>
    <col min="15368" max="15371" width="7.7109375" style="16" customWidth="1"/>
    <col min="15372" max="15372" width="8.7109375" style="16" customWidth="1"/>
    <col min="15373" max="15373" width="7.7109375" style="16" customWidth="1"/>
    <col min="15374" max="15374" width="12.85546875" style="16" customWidth="1"/>
    <col min="15375" max="15375" width="9.28515625" style="16" customWidth="1"/>
    <col min="15376" max="15376" width="5.85546875" style="16" customWidth="1"/>
    <col min="15377" max="15377" width="4.28515625" style="16" bestFit="1" customWidth="1"/>
    <col min="15378" max="15378" width="8.42578125" style="16" bestFit="1" customWidth="1"/>
    <col min="15379" max="15379" width="12.7109375" style="16" customWidth="1"/>
    <col min="15380" max="15388" width="9.140625" style="16"/>
    <col min="15389" max="15389" width="8.140625" style="16" customWidth="1"/>
    <col min="15390" max="15617" width="9.140625" style="16"/>
    <col min="15618" max="15618" width="8.7109375" style="16" customWidth="1"/>
    <col min="15619" max="15619" width="10.5703125" style="16" customWidth="1"/>
    <col min="15620" max="15620" width="20.7109375" style="16" customWidth="1"/>
    <col min="15621" max="15621" width="8.28515625" style="16" customWidth="1"/>
    <col min="15622" max="15623" width="20.7109375" style="16" customWidth="1"/>
    <col min="15624" max="15627" width="7.7109375" style="16" customWidth="1"/>
    <col min="15628" max="15628" width="8.7109375" style="16" customWidth="1"/>
    <col min="15629" max="15629" width="7.7109375" style="16" customWidth="1"/>
    <col min="15630" max="15630" width="12.85546875" style="16" customWidth="1"/>
    <col min="15631" max="15631" width="9.28515625" style="16" customWidth="1"/>
    <col min="15632" max="15632" width="5.85546875" style="16" customWidth="1"/>
    <col min="15633" max="15633" width="4.28515625" style="16" bestFit="1" customWidth="1"/>
    <col min="15634" max="15634" width="8.42578125" style="16" bestFit="1" customWidth="1"/>
    <col min="15635" max="15635" width="12.7109375" style="16" customWidth="1"/>
    <col min="15636" max="15644" width="9.140625" style="16"/>
    <col min="15645" max="15645" width="8.140625" style="16" customWidth="1"/>
    <col min="15646" max="15873" width="9.140625" style="16"/>
    <col min="15874" max="15874" width="8.7109375" style="16" customWidth="1"/>
    <col min="15875" max="15875" width="10.5703125" style="16" customWidth="1"/>
    <col min="15876" max="15876" width="20.7109375" style="16" customWidth="1"/>
    <col min="15877" max="15877" width="8.28515625" style="16" customWidth="1"/>
    <col min="15878" max="15879" width="20.7109375" style="16" customWidth="1"/>
    <col min="15880" max="15883" width="7.7109375" style="16" customWidth="1"/>
    <col min="15884" max="15884" width="8.7109375" style="16" customWidth="1"/>
    <col min="15885" max="15885" width="7.7109375" style="16" customWidth="1"/>
    <col min="15886" max="15886" width="12.85546875" style="16" customWidth="1"/>
    <col min="15887" max="15887" width="9.28515625" style="16" customWidth="1"/>
    <col min="15888" max="15888" width="5.85546875" style="16" customWidth="1"/>
    <col min="15889" max="15889" width="4.28515625" style="16" bestFit="1" customWidth="1"/>
    <col min="15890" max="15890" width="8.42578125" style="16" bestFit="1" customWidth="1"/>
    <col min="15891" max="15891" width="12.7109375" style="16" customWidth="1"/>
    <col min="15892" max="15900" width="9.140625" style="16"/>
    <col min="15901" max="15901" width="8.140625" style="16" customWidth="1"/>
    <col min="15902" max="16129" width="9.140625" style="16"/>
    <col min="16130" max="16130" width="8.7109375" style="16" customWidth="1"/>
    <col min="16131" max="16131" width="10.5703125" style="16" customWidth="1"/>
    <col min="16132" max="16132" width="20.7109375" style="16" customWidth="1"/>
    <col min="16133" max="16133" width="8.28515625" style="16" customWidth="1"/>
    <col min="16134" max="16135" width="20.7109375" style="16" customWidth="1"/>
    <col min="16136" max="16139" width="7.7109375" style="16" customWidth="1"/>
    <col min="16140" max="16140" width="8.7109375" style="16" customWidth="1"/>
    <col min="16141" max="16141" width="7.7109375" style="16" customWidth="1"/>
    <col min="16142" max="16142" width="12.85546875" style="16" customWidth="1"/>
    <col min="16143" max="16143" width="9.28515625" style="16" customWidth="1"/>
    <col min="16144" max="16144" width="5.85546875" style="16" customWidth="1"/>
    <col min="16145" max="16145" width="4.28515625" style="16" bestFit="1" customWidth="1"/>
    <col min="16146" max="16146" width="8.42578125" style="16" bestFit="1" customWidth="1"/>
    <col min="16147" max="16147" width="12.7109375" style="16" customWidth="1"/>
    <col min="16148" max="16156" width="9.140625" style="16"/>
    <col min="16157" max="16157" width="8.140625" style="16" customWidth="1"/>
    <col min="16158" max="16384" width="9.140625" style="16"/>
  </cols>
  <sheetData>
    <row r="1" spans="1:36" x14ac:dyDescent="0.2">
      <c r="A1" s="481" t="s">
        <v>582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6"/>
    </row>
    <row r="2" spans="1:36" ht="5.0999999999999996" customHeight="1" thickBot="1" x14ac:dyDescent="0.25">
      <c r="A2" s="517"/>
      <c r="B2" s="515"/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516"/>
    </row>
    <row r="3" spans="1:36" s="2" customFormat="1" ht="50.25" customHeight="1" thickTop="1" thickBot="1" x14ac:dyDescent="0.3">
      <c r="A3" s="169" t="s">
        <v>132</v>
      </c>
      <c r="B3" s="518" t="s">
        <v>44</v>
      </c>
      <c r="C3" s="519" t="s">
        <v>90</v>
      </c>
      <c r="D3" s="519" t="s">
        <v>48</v>
      </c>
      <c r="E3" s="519" t="s">
        <v>46</v>
      </c>
      <c r="F3" s="519" t="s">
        <v>47</v>
      </c>
      <c r="G3" s="520" t="s">
        <v>133</v>
      </c>
      <c r="H3" s="519" t="s">
        <v>134</v>
      </c>
      <c r="I3" s="519" t="s">
        <v>51</v>
      </c>
      <c r="J3" s="519" t="s">
        <v>135</v>
      </c>
      <c r="K3" s="519" t="s">
        <v>136</v>
      </c>
      <c r="L3" s="519" t="s">
        <v>137</v>
      </c>
      <c r="M3" s="519" t="s">
        <v>138</v>
      </c>
      <c r="N3" s="487" t="s">
        <v>53</v>
      </c>
      <c r="O3" s="521" t="s">
        <v>139</v>
      </c>
      <c r="R3" s="522"/>
      <c r="S3" s="523"/>
      <c r="T3" s="523"/>
      <c r="U3" s="523"/>
      <c r="V3" s="523"/>
      <c r="W3" s="523"/>
      <c r="X3" s="523"/>
      <c r="Y3" s="523"/>
      <c r="Z3" s="523"/>
      <c r="AA3" s="524"/>
      <c r="AB3" s="523"/>
      <c r="AC3" s="523"/>
      <c r="AD3" s="523"/>
      <c r="AE3" s="523"/>
      <c r="AF3" s="522"/>
      <c r="AG3" s="522"/>
      <c r="AH3" s="522"/>
      <c r="AI3" s="522"/>
      <c r="AJ3" s="522"/>
    </row>
    <row r="4" spans="1:36" ht="14.25" thickTop="1" thickBot="1" x14ac:dyDescent="0.25">
      <c r="A4" s="328" t="s">
        <v>25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525"/>
      <c r="O4" s="526"/>
      <c r="R4" s="484" t="s">
        <v>140</v>
      </c>
    </row>
    <row r="5" spans="1:36" x14ac:dyDescent="0.2">
      <c r="A5" s="299" t="s">
        <v>141</v>
      </c>
      <c r="B5" s="527">
        <v>103727</v>
      </c>
      <c r="C5" s="364">
        <v>48872</v>
      </c>
      <c r="D5" s="364" t="s">
        <v>21</v>
      </c>
      <c r="E5" s="528">
        <v>2.1224218366344738</v>
      </c>
      <c r="F5" s="364">
        <v>82045</v>
      </c>
      <c r="G5" s="374">
        <v>0.79097052840629734</v>
      </c>
      <c r="H5" s="364">
        <v>35964</v>
      </c>
      <c r="I5" s="364">
        <v>25725</v>
      </c>
      <c r="J5" s="528">
        <v>1.3980174927113702</v>
      </c>
      <c r="K5" s="364">
        <v>25672</v>
      </c>
      <c r="L5" s="364">
        <v>24184</v>
      </c>
      <c r="M5" s="528">
        <v>1.0615282831624215</v>
      </c>
      <c r="N5" s="529">
        <v>0.526375020461614</v>
      </c>
      <c r="O5" s="530" t="s">
        <v>74</v>
      </c>
      <c r="T5" s="483" t="s">
        <v>66</v>
      </c>
      <c r="U5" s="483" t="s">
        <v>67</v>
      </c>
      <c r="V5" s="483" t="s">
        <v>68</v>
      </c>
      <c r="W5" s="483" t="s">
        <v>64</v>
      </c>
    </row>
    <row r="6" spans="1:36" ht="13.5" thickBot="1" x14ac:dyDescent="0.25">
      <c r="A6" s="531" t="s">
        <v>142</v>
      </c>
      <c r="B6" s="532">
        <v>130064</v>
      </c>
      <c r="C6" s="533">
        <v>56549</v>
      </c>
      <c r="D6" s="533" t="s">
        <v>21</v>
      </c>
      <c r="E6" s="534">
        <v>2.300022988912271</v>
      </c>
      <c r="F6" s="533">
        <v>103573</v>
      </c>
      <c r="G6" s="535">
        <v>0.79632334850535125</v>
      </c>
      <c r="H6" s="533">
        <v>30370</v>
      </c>
      <c r="I6" s="533">
        <v>21678</v>
      </c>
      <c r="J6" s="534">
        <v>1.4009594981086817</v>
      </c>
      <c r="K6" s="533">
        <v>21751</v>
      </c>
      <c r="L6" s="533">
        <v>20368</v>
      </c>
      <c r="M6" s="534">
        <v>1.0679006284367636</v>
      </c>
      <c r="N6" s="536">
        <v>0.3833489540044917</v>
      </c>
      <c r="O6" s="537" t="s">
        <v>74</v>
      </c>
      <c r="R6" s="484" t="s">
        <v>69</v>
      </c>
      <c r="S6" s="483" t="s">
        <v>61</v>
      </c>
      <c r="T6" s="483">
        <v>7</v>
      </c>
      <c r="U6" s="483">
        <v>5.4009845223214979E-3</v>
      </c>
      <c r="V6" s="483">
        <v>5.4009845223214979E-3</v>
      </c>
      <c r="W6" s="483">
        <v>5.4009845223214979E-3</v>
      </c>
    </row>
    <row r="7" spans="1:36" ht="13.5" thickBot="1" x14ac:dyDescent="0.25">
      <c r="A7" s="538" t="s">
        <v>5</v>
      </c>
      <c r="B7" s="329"/>
      <c r="C7" s="329"/>
      <c r="D7" s="329"/>
      <c r="E7" s="329"/>
      <c r="F7" s="329"/>
      <c r="G7" s="329"/>
      <c r="H7" s="329"/>
      <c r="I7" s="329"/>
      <c r="J7" s="329"/>
      <c r="K7" s="329"/>
      <c r="L7" s="329"/>
      <c r="M7" s="329"/>
      <c r="N7" s="525"/>
      <c r="O7" s="526"/>
      <c r="S7" s="483" t="s">
        <v>143</v>
      </c>
      <c r="T7" s="483">
        <v>59570</v>
      </c>
      <c r="U7" s="483">
        <v>45.962378284955946</v>
      </c>
      <c r="V7" s="483">
        <v>45.962378284955946</v>
      </c>
      <c r="W7" s="483">
        <v>45.967779269478271</v>
      </c>
    </row>
    <row r="8" spans="1:36" x14ac:dyDescent="0.2">
      <c r="A8" s="299" t="s">
        <v>141</v>
      </c>
      <c r="B8" s="527">
        <v>89960</v>
      </c>
      <c r="C8" s="364">
        <v>47350</v>
      </c>
      <c r="D8" s="364">
        <v>41285</v>
      </c>
      <c r="E8" s="528">
        <v>1.8998944033790919</v>
      </c>
      <c r="F8" s="364">
        <v>70782</v>
      </c>
      <c r="G8" s="374">
        <v>0.78681636282792355</v>
      </c>
      <c r="H8" s="364">
        <v>31891</v>
      </c>
      <c r="I8" s="364">
        <v>24109</v>
      </c>
      <c r="J8" s="528">
        <v>1.3227840225641876</v>
      </c>
      <c r="K8" s="364">
        <v>25085</v>
      </c>
      <c r="L8" s="364">
        <v>23332</v>
      </c>
      <c r="M8" s="528">
        <v>1.0751328647351277</v>
      </c>
      <c r="N8" s="529">
        <v>0.50916578669482582</v>
      </c>
      <c r="O8" s="539">
        <f>I8/D8</f>
        <v>0.58396512050381499</v>
      </c>
      <c r="S8" s="483" t="s">
        <v>144</v>
      </c>
      <c r="T8" s="483">
        <v>70029</v>
      </c>
      <c r="U8" s="483">
        <v>54.032220730521736</v>
      </c>
      <c r="V8" s="483">
        <v>54.032220730521736</v>
      </c>
      <c r="W8" s="483">
        <v>100</v>
      </c>
    </row>
    <row r="9" spans="1:36" ht="13.5" thickBot="1" x14ac:dyDescent="0.25">
      <c r="A9" s="531" t="s">
        <v>142</v>
      </c>
      <c r="B9" s="532">
        <v>118140</v>
      </c>
      <c r="C9" s="533">
        <v>56067</v>
      </c>
      <c r="D9" s="533">
        <v>49457</v>
      </c>
      <c r="E9" s="534">
        <v>2.107121836374338</v>
      </c>
      <c r="F9" s="533">
        <v>94762</v>
      </c>
      <c r="G9" s="535">
        <v>0.80211613340104959</v>
      </c>
      <c r="H9" s="533">
        <v>29134</v>
      </c>
      <c r="I9" s="533">
        <v>21081</v>
      </c>
      <c r="J9" s="534">
        <v>1.3820027512926332</v>
      </c>
      <c r="K9" s="533">
        <v>21989</v>
      </c>
      <c r="L9" s="533">
        <v>20364</v>
      </c>
      <c r="M9" s="534">
        <v>1.0797976821842468</v>
      </c>
      <c r="N9" s="536">
        <v>0.37599657552571031</v>
      </c>
      <c r="O9" s="540">
        <f>I9/D9</f>
        <v>0.4262490648442081</v>
      </c>
      <c r="R9" s="484" t="s">
        <v>140</v>
      </c>
    </row>
    <row r="10" spans="1:36" ht="13.5" thickBot="1" x14ac:dyDescent="0.25">
      <c r="A10" s="328" t="s">
        <v>6</v>
      </c>
      <c r="B10" s="329"/>
      <c r="C10" s="329"/>
      <c r="D10" s="329"/>
      <c r="E10" s="329"/>
      <c r="F10" s="329"/>
      <c r="G10" s="329"/>
      <c r="H10" s="329"/>
      <c r="I10" s="329"/>
      <c r="J10" s="329"/>
      <c r="K10" s="329"/>
      <c r="L10" s="329"/>
      <c r="M10" s="329"/>
      <c r="N10" s="525"/>
      <c r="O10" s="526"/>
      <c r="T10" s="483" t="s">
        <v>66</v>
      </c>
      <c r="U10" s="483" t="s">
        <v>67</v>
      </c>
      <c r="V10" s="483" t="s">
        <v>68</v>
      </c>
      <c r="W10" s="483" t="s">
        <v>64</v>
      </c>
    </row>
    <row r="11" spans="1:36" x14ac:dyDescent="0.2">
      <c r="A11" s="299" t="s">
        <v>141</v>
      </c>
      <c r="B11" s="527">
        <v>103996</v>
      </c>
      <c r="C11" s="364">
        <v>48267</v>
      </c>
      <c r="D11" s="364">
        <v>43138</v>
      </c>
      <c r="E11" s="528">
        <v>2.1545983798454431</v>
      </c>
      <c r="F11" s="364">
        <v>82975</v>
      </c>
      <c r="G11" s="374">
        <v>0.79786722566252544</v>
      </c>
      <c r="H11" s="364">
        <v>40986</v>
      </c>
      <c r="I11" s="364">
        <v>29092</v>
      </c>
      <c r="J11" s="528">
        <v>1.4088409184655575</v>
      </c>
      <c r="K11" s="364">
        <v>30064</v>
      </c>
      <c r="L11" s="364">
        <v>27842</v>
      </c>
      <c r="M11" s="528">
        <v>1.0798074850944617</v>
      </c>
      <c r="N11" s="529">
        <v>0.60273064412538591</v>
      </c>
      <c r="O11" s="539">
        <f>I11/D11</f>
        <v>0.6743938059251704</v>
      </c>
      <c r="R11" s="484" t="s">
        <v>69</v>
      </c>
      <c r="S11" s="483" t="s">
        <v>61</v>
      </c>
      <c r="T11" s="483">
        <v>2</v>
      </c>
      <c r="U11" s="483">
        <v>2.2207910457705034E-3</v>
      </c>
      <c r="V11" s="483">
        <v>2.2207910457705034E-3</v>
      </c>
      <c r="W11" s="483">
        <v>2.2207910457705034E-3</v>
      </c>
    </row>
    <row r="12" spans="1:36" ht="13.5" thickBot="1" x14ac:dyDescent="0.25">
      <c r="A12" s="531" t="s">
        <v>142</v>
      </c>
      <c r="B12" s="532">
        <v>133394</v>
      </c>
      <c r="C12" s="533">
        <v>56715</v>
      </c>
      <c r="D12" s="533">
        <v>51213</v>
      </c>
      <c r="E12" s="534">
        <v>2.3520056422463194</v>
      </c>
      <c r="F12" s="533">
        <v>109592</v>
      </c>
      <c r="G12" s="535">
        <v>0.82156618738473997</v>
      </c>
      <c r="H12" s="533">
        <v>37328</v>
      </c>
      <c r="I12" s="533">
        <v>25578</v>
      </c>
      <c r="J12" s="534">
        <v>1.4593791539604348</v>
      </c>
      <c r="K12" s="533">
        <v>27023</v>
      </c>
      <c r="L12" s="533">
        <v>24680</v>
      </c>
      <c r="M12" s="534">
        <v>1.0949351701782819</v>
      </c>
      <c r="N12" s="536">
        <v>0.45099180111081727</v>
      </c>
      <c r="O12" s="540">
        <f>I12/D12</f>
        <v>0.49944350067365706</v>
      </c>
    </row>
    <row r="13" spans="1:36" ht="13.5" thickBot="1" x14ac:dyDescent="0.25">
      <c r="A13" s="328" t="s">
        <v>7</v>
      </c>
      <c r="B13" s="329"/>
      <c r="C13" s="329"/>
      <c r="D13" s="329"/>
      <c r="E13" s="329"/>
      <c r="F13" s="329"/>
      <c r="G13" s="329"/>
      <c r="H13" s="329"/>
      <c r="I13" s="329"/>
      <c r="J13" s="329"/>
      <c r="K13" s="329"/>
      <c r="L13" s="329"/>
      <c r="M13" s="329"/>
      <c r="N13" s="525"/>
      <c r="O13" s="526"/>
    </row>
    <row r="14" spans="1:36" x14ac:dyDescent="0.2">
      <c r="A14" s="299" t="s">
        <v>141</v>
      </c>
      <c r="B14" s="527">
        <v>102894</v>
      </c>
      <c r="C14" s="364">
        <v>50721</v>
      </c>
      <c r="D14" s="364">
        <v>45627</v>
      </c>
      <c r="E14" s="528">
        <v>2.0286271958360445</v>
      </c>
      <c r="F14" s="364">
        <v>83932</v>
      </c>
      <c r="G14" s="374">
        <v>0.81571325830466301</v>
      </c>
      <c r="H14" s="364">
        <v>46210</v>
      </c>
      <c r="I14" s="364">
        <v>32049</v>
      </c>
      <c r="J14" s="528">
        <v>1.4418546600517956</v>
      </c>
      <c r="K14" s="364">
        <v>33200</v>
      </c>
      <c r="L14" s="364">
        <v>30479</v>
      </c>
      <c r="M14" s="528">
        <v>1.0892745824994259</v>
      </c>
      <c r="N14" s="529">
        <v>0.6318684568521914</v>
      </c>
      <c r="O14" s="539">
        <f>I14/D14</f>
        <v>0.70241304490762047</v>
      </c>
    </row>
    <row r="15" spans="1:36" ht="13.5" thickBot="1" x14ac:dyDescent="0.25">
      <c r="A15" s="531" t="s">
        <v>142</v>
      </c>
      <c r="B15" s="532">
        <v>131122</v>
      </c>
      <c r="C15" s="533">
        <v>58123</v>
      </c>
      <c r="D15" s="533">
        <v>52706</v>
      </c>
      <c r="E15" s="534">
        <v>2.2559399893329664</v>
      </c>
      <c r="F15" s="533">
        <v>107872</v>
      </c>
      <c r="G15" s="535">
        <v>0.8226842177514071</v>
      </c>
      <c r="H15" s="533">
        <v>42061</v>
      </c>
      <c r="I15" s="533">
        <v>29024</v>
      </c>
      <c r="J15" s="534">
        <v>1.4491799889746417</v>
      </c>
      <c r="K15" s="533">
        <v>30911</v>
      </c>
      <c r="L15" s="533">
        <v>27863</v>
      </c>
      <c r="M15" s="534">
        <v>1.1093923841653806</v>
      </c>
      <c r="N15" s="536">
        <v>0.49935481650981539</v>
      </c>
      <c r="O15" s="540">
        <f>I15/D15</f>
        <v>0.55067734223807541</v>
      </c>
    </row>
    <row r="16" spans="1:36" ht="13.5" thickBot="1" x14ac:dyDescent="0.25">
      <c r="A16" s="541" t="s">
        <v>8</v>
      </c>
      <c r="B16" s="542"/>
      <c r="C16" s="542"/>
      <c r="D16" s="542"/>
      <c r="E16" s="542"/>
      <c r="F16" s="542"/>
      <c r="G16" s="542"/>
      <c r="H16" s="542"/>
      <c r="I16" s="542"/>
      <c r="J16" s="542"/>
      <c r="K16" s="542"/>
      <c r="L16" s="542"/>
      <c r="M16" s="542"/>
      <c r="N16" s="543"/>
      <c r="O16" s="544"/>
    </row>
    <row r="17" spans="1:17" x14ac:dyDescent="0.2">
      <c r="A17" s="299" t="s">
        <v>141</v>
      </c>
      <c r="B17" s="527">
        <v>110051</v>
      </c>
      <c r="C17" s="364">
        <v>55338</v>
      </c>
      <c r="D17" s="364">
        <v>50153</v>
      </c>
      <c r="E17" s="528">
        <f>B17/C17</f>
        <v>1.9887057718023782</v>
      </c>
      <c r="F17" s="364">
        <v>89698</v>
      </c>
      <c r="G17" s="374">
        <f>F17/B17</f>
        <v>0.81505847288984201</v>
      </c>
      <c r="H17" s="364">
        <v>51026</v>
      </c>
      <c r="I17" s="364">
        <v>36482</v>
      </c>
      <c r="J17" s="545">
        <f>H17/I17</f>
        <v>1.3986623540376075</v>
      </c>
      <c r="K17" s="546">
        <v>36829</v>
      </c>
      <c r="L17" s="364">
        <v>34826</v>
      </c>
      <c r="M17" s="545">
        <f>K17/L17</f>
        <v>1.0575145006604261</v>
      </c>
      <c r="N17" s="547">
        <v>0.65925765296902672</v>
      </c>
      <c r="O17" s="539">
        <f>I17/D17</f>
        <v>0.72741411281478674</v>
      </c>
    </row>
    <row r="18" spans="1:17" ht="13.5" thickBot="1" x14ac:dyDescent="0.25">
      <c r="A18" s="531" t="s">
        <v>142</v>
      </c>
      <c r="B18" s="532">
        <v>143211</v>
      </c>
      <c r="C18" s="533">
        <v>62206</v>
      </c>
      <c r="D18" s="533">
        <v>57016</v>
      </c>
      <c r="E18" s="534">
        <f>B18/C18</f>
        <v>2.3022055750249173</v>
      </c>
      <c r="F18" s="533">
        <v>119791</v>
      </c>
      <c r="G18" s="535">
        <f>F18/B18</f>
        <v>0.83646507600673137</v>
      </c>
      <c r="H18" s="533">
        <v>47970</v>
      </c>
      <c r="I18" s="533">
        <v>33100</v>
      </c>
      <c r="J18" s="548">
        <f>H18/I18</f>
        <v>1.4492447129909365</v>
      </c>
      <c r="K18" s="549">
        <v>33574</v>
      </c>
      <c r="L18" s="533">
        <v>31691</v>
      </c>
      <c r="M18" s="548">
        <f>K18/L18</f>
        <v>1.0594175002366601</v>
      </c>
      <c r="N18" s="550">
        <v>0.53210301257113457</v>
      </c>
      <c r="O18" s="540">
        <f>I18/D18</f>
        <v>0.58053879612740289</v>
      </c>
    </row>
    <row r="19" spans="1:17" ht="13.5" thickBot="1" x14ac:dyDescent="0.25">
      <c r="A19" s="541" t="s">
        <v>9</v>
      </c>
      <c r="B19" s="542"/>
      <c r="C19" s="542"/>
      <c r="D19" s="542"/>
      <c r="E19" s="542"/>
      <c r="F19" s="542"/>
      <c r="G19" s="542"/>
      <c r="H19" s="542"/>
      <c r="I19" s="542"/>
      <c r="J19" s="542"/>
      <c r="K19" s="542"/>
      <c r="L19" s="542"/>
      <c r="M19" s="542"/>
      <c r="N19" s="543"/>
      <c r="O19" s="544"/>
    </row>
    <row r="20" spans="1:17" x14ac:dyDescent="0.2">
      <c r="A20" s="299" t="s">
        <v>141</v>
      </c>
      <c r="B20" s="527">
        <v>118384</v>
      </c>
      <c r="C20" s="364">
        <v>58509</v>
      </c>
      <c r="D20" s="364">
        <v>53174</v>
      </c>
      <c r="E20" s="528">
        <v>2.0233468355295767</v>
      </c>
      <c r="F20" s="364">
        <v>98154</v>
      </c>
      <c r="G20" s="374">
        <v>0.82911542100283819</v>
      </c>
      <c r="H20" s="364">
        <v>53710</v>
      </c>
      <c r="I20" s="364">
        <v>38016</v>
      </c>
      <c r="J20" s="545">
        <v>1.4128261784511784</v>
      </c>
      <c r="K20" s="546">
        <v>38122</v>
      </c>
      <c r="L20" s="364">
        <v>36280</v>
      </c>
      <c r="M20" s="545">
        <v>1.0507717750826902</v>
      </c>
      <c r="N20" s="547">
        <v>0.64974619289340096</v>
      </c>
      <c r="O20" s="539">
        <v>0.71493587091435662</v>
      </c>
    </row>
    <row r="21" spans="1:17" ht="13.5" thickBot="1" x14ac:dyDescent="0.25">
      <c r="A21" s="531" t="s">
        <v>142</v>
      </c>
      <c r="B21" s="532">
        <v>166575</v>
      </c>
      <c r="C21" s="533">
        <v>71844</v>
      </c>
      <c r="D21" s="533">
        <v>66272</v>
      </c>
      <c r="E21" s="534">
        <v>2.3185652246534159</v>
      </c>
      <c r="F21" s="533">
        <v>142810</v>
      </c>
      <c r="G21" s="535">
        <v>0.85733153234278858</v>
      </c>
      <c r="H21" s="533">
        <v>55097</v>
      </c>
      <c r="I21" s="533">
        <v>37597</v>
      </c>
      <c r="J21" s="548">
        <v>1.4654626698938744</v>
      </c>
      <c r="K21" s="549">
        <v>38169</v>
      </c>
      <c r="L21" s="533">
        <v>35919</v>
      </c>
      <c r="M21" s="548">
        <v>1.0626409421197696</v>
      </c>
      <c r="N21" s="550">
        <v>0.52331440342965319</v>
      </c>
      <c r="O21" s="540">
        <v>0.56731349589570257</v>
      </c>
    </row>
    <row r="22" spans="1:17" ht="13.5" thickBot="1" x14ac:dyDescent="0.25">
      <c r="A22" s="541" t="s">
        <v>10</v>
      </c>
      <c r="B22" s="542"/>
      <c r="C22" s="542"/>
      <c r="D22" s="542"/>
      <c r="E22" s="542"/>
      <c r="F22" s="542"/>
      <c r="G22" s="542"/>
      <c r="H22" s="542"/>
      <c r="I22" s="542"/>
      <c r="J22" s="542"/>
      <c r="K22" s="542"/>
      <c r="L22" s="542"/>
      <c r="M22" s="542"/>
      <c r="N22" s="543"/>
      <c r="O22" s="544"/>
    </row>
    <row r="23" spans="1:17" x14ac:dyDescent="0.2">
      <c r="A23" s="299" t="s">
        <v>141</v>
      </c>
      <c r="B23" s="527">
        <v>118170</v>
      </c>
      <c r="C23" s="364">
        <v>56655</v>
      </c>
      <c r="D23" s="364">
        <v>51429</v>
      </c>
      <c r="E23" s="528">
        <f>B23/C23</f>
        <v>2.0857823669579032</v>
      </c>
      <c r="F23" s="546">
        <v>97922</v>
      </c>
      <c r="G23" s="374">
        <f>F23/B23</f>
        <v>0.82865363459422869</v>
      </c>
      <c r="H23" s="364">
        <v>55954</v>
      </c>
      <c r="I23" s="364">
        <v>38642</v>
      </c>
      <c r="J23" s="545">
        <f>H23/I23</f>
        <v>1.448009937373842</v>
      </c>
      <c r="K23" s="546">
        <v>39514</v>
      </c>
      <c r="L23" s="364">
        <v>36972</v>
      </c>
      <c r="M23" s="545">
        <f>K23/L23</f>
        <v>1.0687547333116953</v>
      </c>
      <c r="N23" s="547">
        <v>0.65925765296902672</v>
      </c>
      <c r="O23" s="539">
        <f>I23/D23</f>
        <v>0.75136596083921525</v>
      </c>
    </row>
    <row r="24" spans="1:17" ht="13.5" thickBot="1" x14ac:dyDescent="0.25">
      <c r="A24" s="551" t="s">
        <v>142</v>
      </c>
      <c r="B24" s="552">
        <v>176564</v>
      </c>
      <c r="C24" s="553">
        <v>74279</v>
      </c>
      <c r="D24" s="553">
        <v>68258</v>
      </c>
      <c r="E24" s="554">
        <f>B24/C24</f>
        <v>2.3770379245816451</v>
      </c>
      <c r="F24" s="555">
        <v>150815</v>
      </c>
      <c r="G24" s="156">
        <f>F24/B24</f>
        <v>0.85416619469427513</v>
      </c>
      <c r="H24" s="555">
        <v>61921</v>
      </c>
      <c r="I24" s="553">
        <v>41344</v>
      </c>
      <c r="J24" s="556">
        <f>H24/I24</f>
        <v>1.497702205882353</v>
      </c>
      <c r="K24" s="555">
        <v>42005</v>
      </c>
      <c r="L24" s="553">
        <v>39237</v>
      </c>
      <c r="M24" s="556">
        <f>K24/L24</f>
        <v>1.0705456584346407</v>
      </c>
      <c r="N24" s="557">
        <v>0.53210301257113457</v>
      </c>
      <c r="O24" s="558">
        <f>I24/D24</f>
        <v>0.60570189574848365</v>
      </c>
    </row>
    <row r="25" spans="1:17" ht="13.5" thickBot="1" x14ac:dyDescent="0.25">
      <c r="A25" s="328" t="s">
        <v>11</v>
      </c>
      <c r="B25" s="329"/>
      <c r="C25" s="329"/>
      <c r="D25" s="329"/>
      <c r="E25" s="329"/>
      <c r="F25" s="329"/>
      <c r="G25" s="329"/>
      <c r="H25" s="329"/>
      <c r="I25" s="329"/>
      <c r="J25" s="329"/>
      <c r="K25" s="329"/>
      <c r="L25" s="329"/>
      <c r="M25" s="329"/>
      <c r="N25" s="525"/>
      <c r="O25" s="526"/>
      <c r="Q25" s="16" t="s">
        <v>61</v>
      </c>
    </row>
    <row r="26" spans="1:17" x14ac:dyDescent="0.2">
      <c r="A26" s="299" t="s">
        <v>141</v>
      </c>
      <c r="B26" s="527">
        <v>119427</v>
      </c>
      <c r="C26" s="364">
        <v>59081</v>
      </c>
      <c r="D26" s="364">
        <v>54203</v>
      </c>
      <c r="E26" s="528">
        <v>2.0214112828151181</v>
      </c>
      <c r="F26" s="546">
        <v>99498</v>
      </c>
      <c r="G26" s="374">
        <v>0.83312818709337089</v>
      </c>
      <c r="H26" s="364">
        <v>59570</v>
      </c>
      <c r="I26" s="364">
        <v>42299</v>
      </c>
      <c r="J26" s="545">
        <v>1.408307525000591</v>
      </c>
      <c r="K26" s="546">
        <v>42576</v>
      </c>
      <c r="L26" s="364">
        <v>40642</v>
      </c>
      <c r="M26" s="545">
        <v>1.0475862408346046</v>
      </c>
      <c r="N26" s="547">
        <v>0.71594928995785445</v>
      </c>
      <c r="O26" s="539">
        <v>0.78038115971440691</v>
      </c>
    </row>
    <row r="27" spans="1:17" ht="13.5" thickBot="1" x14ac:dyDescent="0.25">
      <c r="A27" s="551" t="s">
        <v>142</v>
      </c>
      <c r="B27" s="552">
        <v>183859</v>
      </c>
      <c r="C27" s="553">
        <v>78755</v>
      </c>
      <c r="D27" s="553">
        <v>72922</v>
      </c>
      <c r="E27" s="554">
        <v>2.3345692336994475</v>
      </c>
      <c r="F27" s="555">
        <v>157445</v>
      </c>
      <c r="G27" s="156">
        <v>0.85633556149005485</v>
      </c>
      <c r="H27" s="555">
        <v>70029</v>
      </c>
      <c r="I27" s="553">
        <v>46776</v>
      </c>
      <c r="J27" s="556">
        <v>1.4971139045664443</v>
      </c>
      <c r="K27" s="555">
        <v>47480</v>
      </c>
      <c r="L27" s="553">
        <v>44840</v>
      </c>
      <c r="M27" s="556">
        <v>1.0588760035682427</v>
      </c>
      <c r="N27" s="557">
        <v>0.59394324169893975</v>
      </c>
      <c r="O27" s="558">
        <v>0.64145251090205968</v>
      </c>
    </row>
    <row r="28" spans="1:17" ht="13.5" thickBot="1" x14ac:dyDescent="0.25">
      <c r="A28" s="328" t="s">
        <v>12</v>
      </c>
      <c r="B28" s="329"/>
      <c r="C28" s="329"/>
      <c r="D28" s="329"/>
      <c r="E28" s="329"/>
      <c r="F28" s="329"/>
      <c r="G28" s="329"/>
      <c r="H28" s="329"/>
      <c r="I28" s="329"/>
      <c r="J28" s="329"/>
      <c r="K28" s="329"/>
      <c r="L28" s="329"/>
      <c r="M28" s="329"/>
      <c r="N28" s="525"/>
      <c r="O28" s="526"/>
    </row>
    <row r="29" spans="1:17" x14ac:dyDescent="0.2">
      <c r="A29" s="299" t="s">
        <v>141</v>
      </c>
      <c r="B29" s="527">
        <v>127380</v>
      </c>
      <c r="C29" s="364">
        <v>63262</v>
      </c>
      <c r="D29" s="364">
        <v>58023</v>
      </c>
      <c r="E29" s="528">
        <v>2.0135310296860673</v>
      </c>
      <c r="F29" s="546">
        <v>105956</v>
      </c>
      <c r="G29" s="374">
        <v>0.83181033129219661</v>
      </c>
      <c r="H29" s="364">
        <v>63578</v>
      </c>
      <c r="I29" s="364">
        <v>46100</v>
      </c>
      <c r="J29" s="545">
        <v>1.3791323210412147</v>
      </c>
      <c r="K29" s="546">
        <v>46099</v>
      </c>
      <c r="L29" s="364">
        <v>43882</v>
      </c>
      <c r="M29" s="545">
        <v>1.0505218540631693</v>
      </c>
      <c r="N29" s="547">
        <v>0.65925765296902672</v>
      </c>
      <c r="O29" s="539">
        <v>0.79451252089688573</v>
      </c>
    </row>
    <row r="30" spans="1:17" ht="13.5" thickBot="1" x14ac:dyDescent="0.25">
      <c r="A30" s="559" t="s">
        <v>142</v>
      </c>
      <c r="B30" s="560">
        <v>196272</v>
      </c>
      <c r="C30" s="561">
        <v>83538</v>
      </c>
      <c r="D30" s="561">
        <v>77208</v>
      </c>
      <c r="E30" s="562">
        <v>2.3494936436112908</v>
      </c>
      <c r="F30" s="563">
        <v>168460</v>
      </c>
      <c r="G30" s="158">
        <v>0.85829868753566474</v>
      </c>
      <c r="H30" s="563">
        <v>76176</v>
      </c>
      <c r="I30" s="561">
        <v>51090</v>
      </c>
      <c r="J30" s="564">
        <v>1.491015854374633</v>
      </c>
      <c r="K30" s="563">
        <v>51820</v>
      </c>
      <c r="L30" s="561">
        <v>48845</v>
      </c>
      <c r="M30" s="564">
        <v>1.0609069505578872</v>
      </c>
      <c r="N30" s="565">
        <v>0.53210301257113457</v>
      </c>
      <c r="O30" s="566">
        <v>0.66171899285048186</v>
      </c>
    </row>
    <row r="31" spans="1:17" ht="14.25" thickTop="1" thickBot="1" x14ac:dyDescent="0.25">
      <c r="A31" s="328" t="s">
        <v>13</v>
      </c>
      <c r="B31" s="329"/>
      <c r="C31" s="329"/>
      <c r="D31" s="329"/>
      <c r="E31" s="329"/>
      <c r="F31" s="329"/>
      <c r="G31" s="329"/>
      <c r="H31" s="329"/>
      <c r="I31" s="329"/>
      <c r="J31" s="329"/>
      <c r="K31" s="329"/>
      <c r="L31" s="329"/>
      <c r="M31" s="329"/>
      <c r="N31" s="525"/>
      <c r="O31" s="526"/>
    </row>
    <row r="32" spans="1:17" x14ac:dyDescent="0.2">
      <c r="A32" s="299" t="s">
        <v>141</v>
      </c>
      <c r="B32" s="527">
        <v>124142</v>
      </c>
      <c r="C32" s="364">
        <v>63599</v>
      </c>
      <c r="D32" s="364">
        <v>58762</v>
      </c>
      <c r="E32" s="528">
        <f>B32/C32</f>
        <v>1.9519489300146229</v>
      </c>
      <c r="F32" s="546">
        <v>104290</v>
      </c>
      <c r="G32" s="374">
        <f>F32/B32</f>
        <v>0.84008635272510512</v>
      </c>
      <c r="H32" s="364">
        <v>66799</v>
      </c>
      <c r="I32" s="364">
        <v>48742</v>
      </c>
      <c r="J32" s="545">
        <f>H32/I32</f>
        <v>1.3704607935661237</v>
      </c>
      <c r="K32" s="546">
        <v>48572</v>
      </c>
      <c r="L32" s="364">
        <v>46297</v>
      </c>
      <c r="M32" s="545">
        <f>K32/L32</f>
        <v>1.0491392530833532</v>
      </c>
      <c r="N32" s="547">
        <f>I32/C32</f>
        <v>0.76639569804556673</v>
      </c>
      <c r="O32" s="539">
        <f>I32/D32</f>
        <v>0.82948163779313167</v>
      </c>
    </row>
    <row r="33" spans="1:36" ht="13.5" thickBot="1" x14ac:dyDescent="0.25">
      <c r="A33" s="559" t="s">
        <v>142</v>
      </c>
      <c r="B33" s="560">
        <v>195890</v>
      </c>
      <c r="C33" s="561">
        <v>83677</v>
      </c>
      <c r="D33" s="561">
        <v>77355</v>
      </c>
      <c r="E33" s="562">
        <f>B33/C33</f>
        <v>2.3410256103827813</v>
      </c>
      <c r="F33" s="563">
        <v>168956</v>
      </c>
      <c r="G33" s="158">
        <f>F33/B33</f>
        <v>0.86250446679258763</v>
      </c>
      <c r="H33" s="563">
        <v>81979</v>
      </c>
      <c r="I33" s="561">
        <v>55261</v>
      </c>
      <c r="J33" s="564">
        <f>H33/I33</f>
        <v>1.4834874504623514</v>
      </c>
      <c r="K33" s="563">
        <v>55690</v>
      </c>
      <c r="L33" s="561">
        <v>52429</v>
      </c>
      <c r="M33" s="564">
        <f>K33/L33</f>
        <v>1.0621984016479429</v>
      </c>
      <c r="N33" s="565">
        <f>I33/C33</f>
        <v>0.66040847544725556</v>
      </c>
      <c r="O33" s="566">
        <f>I33/D33</f>
        <v>0.71438174649343933</v>
      </c>
    </row>
    <row r="34" spans="1:36" ht="14.25" thickTop="1" thickBot="1" x14ac:dyDescent="0.25">
      <c r="A34" s="328" t="s">
        <v>14</v>
      </c>
      <c r="B34" s="329"/>
      <c r="C34" s="329"/>
      <c r="D34" s="329"/>
      <c r="E34" s="329"/>
      <c r="F34" s="329"/>
      <c r="G34" s="329"/>
      <c r="H34" s="329"/>
      <c r="I34" s="329"/>
      <c r="J34" s="329"/>
      <c r="K34" s="329"/>
      <c r="L34" s="329"/>
      <c r="M34" s="329"/>
      <c r="N34" s="525"/>
      <c r="O34" s="526"/>
    </row>
    <row r="35" spans="1:36" x14ac:dyDescent="0.2">
      <c r="A35" s="299" t="s">
        <v>141</v>
      </c>
      <c r="B35" s="527">
        <v>126005</v>
      </c>
      <c r="C35" s="364">
        <v>63535</v>
      </c>
      <c r="D35" s="364">
        <v>59373</v>
      </c>
      <c r="E35" s="528">
        <f>B35/C35</f>
        <v>1.9832375855827498</v>
      </c>
      <c r="F35" s="546">
        <v>108521</v>
      </c>
      <c r="G35" s="374">
        <f>F35/B35</f>
        <v>0.86124360144438716</v>
      </c>
      <c r="H35" s="364">
        <v>68256</v>
      </c>
      <c r="I35" s="364">
        <v>49482</v>
      </c>
      <c r="J35" s="545">
        <f>H35/I35</f>
        <v>1.3794106947981084</v>
      </c>
      <c r="K35" s="546">
        <v>48911</v>
      </c>
      <c r="L35" s="364">
        <v>46748</v>
      </c>
      <c r="M35" s="545">
        <f>K35/L35</f>
        <v>1.0462693591169676</v>
      </c>
      <c r="N35" s="547">
        <f>I35/C35</f>
        <v>0.77881482647359723</v>
      </c>
      <c r="O35" s="539">
        <f>I35/D35</f>
        <v>0.8334091253600121</v>
      </c>
    </row>
    <row r="36" spans="1:36" ht="13.5" thickBot="1" x14ac:dyDescent="0.25">
      <c r="A36" s="559" t="s">
        <v>142</v>
      </c>
      <c r="B36" s="560">
        <v>198426</v>
      </c>
      <c r="C36" s="561">
        <v>83085</v>
      </c>
      <c r="D36" s="561">
        <v>77394</v>
      </c>
      <c r="E36" s="562">
        <f>B36/C36</f>
        <v>2.3882289221881208</v>
      </c>
      <c r="F36" s="563">
        <v>173089</v>
      </c>
      <c r="G36" s="158">
        <f>F36/B36</f>
        <v>0.87231008033221458</v>
      </c>
      <c r="H36" s="563">
        <v>82921</v>
      </c>
      <c r="I36" s="561">
        <v>56088</v>
      </c>
      <c r="J36" s="564">
        <f>H36/I36</f>
        <v>1.4784089288261304</v>
      </c>
      <c r="K36" s="563">
        <v>56156</v>
      </c>
      <c r="L36" s="561">
        <v>53070</v>
      </c>
      <c r="M36" s="564">
        <f>K36/L36</f>
        <v>1.0581496137177313</v>
      </c>
      <c r="N36" s="565">
        <f>I36/C36</f>
        <v>0.67506770175121866</v>
      </c>
      <c r="O36" s="566">
        <f>I36/D36</f>
        <v>0.72470734165439177</v>
      </c>
      <c r="R36" s="501"/>
    </row>
    <row r="37" spans="1:36" ht="14.25" thickTop="1" thickBot="1" x14ac:dyDescent="0.25">
      <c r="A37" s="328" t="s">
        <v>15</v>
      </c>
      <c r="B37" s="329"/>
      <c r="C37" s="329"/>
      <c r="D37" s="329"/>
      <c r="E37" s="329"/>
      <c r="F37" s="329"/>
      <c r="G37" s="329"/>
      <c r="H37" s="329"/>
      <c r="I37" s="329"/>
      <c r="J37" s="329"/>
      <c r="K37" s="329"/>
      <c r="L37" s="329"/>
      <c r="M37" s="329"/>
      <c r="N37" s="525"/>
      <c r="O37" s="526"/>
      <c r="R37" s="501"/>
    </row>
    <row r="38" spans="1:36" x14ac:dyDescent="0.2">
      <c r="A38" s="299" t="s">
        <v>141</v>
      </c>
      <c r="B38" s="527">
        <v>129675</v>
      </c>
      <c r="C38" s="364">
        <v>66031</v>
      </c>
      <c r="D38" s="364">
        <v>61455</v>
      </c>
      <c r="E38" s="528">
        <f>B38/C38</f>
        <v>1.9638503127318987</v>
      </c>
      <c r="F38" s="546">
        <v>111957</v>
      </c>
      <c r="G38" s="374">
        <f>F38/B38</f>
        <v>0.8633661075766339</v>
      </c>
      <c r="H38" s="364">
        <v>68803</v>
      </c>
      <c r="I38" s="364">
        <v>50357</v>
      </c>
      <c r="J38" s="545">
        <f>H38/I38</f>
        <v>1.3663045852612348</v>
      </c>
      <c r="K38" s="546">
        <v>49711</v>
      </c>
      <c r="L38" s="364">
        <v>47585</v>
      </c>
      <c r="M38" s="545">
        <f>K38/L38</f>
        <v>1.0446779447304824</v>
      </c>
      <c r="N38" s="547">
        <f>I38/C38</f>
        <v>0.76262664506065336</v>
      </c>
      <c r="O38" s="539">
        <f>I38/D38</f>
        <v>0.81941257830933201</v>
      </c>
      <c r="R38" s="501"/>
    </row>
    <row r="39" spans="1:36" ht="13.5" thickBot="1" x14ac:dyDescent="0.25">
      <c r="A39" s="559" t="s">
        <v>142</v>
      </c>
      <c r="B39" s="560">
        <v>201729</v>
      </c>
      <c r="C39" s="561">
        <v>84557</v>
      </c>
      <c r="D39" s="561">
        <v>78617</v>
      </c>
      <c r="E39" s="562">
        <f>B39/C39</f>
        <v>2.3857161441394563</v>
      </c>
      <c r="F39" s="563">
        <v>176911</v>
      </c>
      <c r="G39" s="158">
        <f>F39/B39</f>
        <v>0.87697356354316935</v>
      </c>
      <c r="H39" s="563">
        <v>82218</v>
      </c>
      <c r="I39" s="561">
        <v>56080</v>
      </c>
      <c r="J39" s="564">
        <f>H39/I39</f>
        <v>1.4660841654778887</v>
      </c>
      <c r="K39" s="563">
        <v>56335</v>
      </c>
      <c r="L39" s="561">
        <v>53091</v>
      </c>
      <c r="M39" s="564">
        <f>K39/L39</f>
        <v>1.0611026350982276</v>
      </c>
      <c r="N39" s="565">
        <f>I39/C39</f>
        <v>0.66322125903236873</v>
      </c>
      <c r="O39" s="566">
        <f>I39/D39</f>
        <v>0.71333172214660956</v>
      </c>
      <c r="R39" s="501"/>
    </row>
    <row r="40" spans="1:36" ht="14.25" thickTop="1" thickBot="1" x14ac:dyDescent="0.25">
      <c r="A40" s="328" t="s">
        <v>16</v>
      </c>
      <c r="B40" s="329"/>
      <c r="C40" s="329"/>
      <c r="D40" s="329"/>
      <c r="E40" s="329"/>
      <c r="F40" s="329"/>
      <c r="G40" s="329"/>
      <c r="H40" s="329"/>
      <c r="I40" s="329"/>
      <c r="J40" s="329"/>
      <c r="K40" s="329"/>
      <c r="L40" s="329"/>
      <c r="M40" s="329"/>
      <c r="N40" s="525"/>
      <c r="O40" s="526"/>
      <c r="R40" s="501"/>
    </row>
    <row r="41" spans="1:36" x14ac:dyDescent="0.2">
      <c r="A41" s="299" t="s">
        <v>141</v>
      </c>
      <c r="B41" s="527">
        <v>128373</v>
      </c>
      <c r="C41" s="364">
        <v>64467</v>
      </c>
      <c r="D41" s="364">
        <v>60051</v>
      </c>
      <c r="E41" s="528">
        <f>B41/C41</f>
        <v>1.9912978733305413</v>
      </c>
      <c r="F41" s="546">
        <v>111495</v>
      </c>
      <c r="G41" s="374">
        <f>F41/B41</f>
        <v>0.86852375499520929</v>
      </c>
      <c r="H41" s="364">
        <v>65781</v>
      </c>
      <c r="I41" s="364">
        <v>49038</v>
      </c>
      <c r="J41" s="545">
        <f>H41/I41</f>
        <v>1.3414290958032546</v>
      </c>
      <c r="K41" s="546">
        <v>48526</v>
      </c>
      <c r="L41" s="364">
        <v>46278</v>
      </c>
      <c r="M41" s="545">
        <f>K41/L41</f>
        <v>1.0485759972341069</v>
      </c>
      <c r="N41" s="547">
        <f>I41/C41</f>
        <v>0.76066824887151563</v>
      </c>
      <c r="O41" s="539">
        <f>I41/D41</f>
        <v>0.81660588499775189</v>
      </c>
      <c r="R41" s="501"/>
    </row>
    <row r="42" spans="1:36" ht="13.5" thickBot="1" x14ac:dyDescent="0.25">
      <c r="A42" s="559" t="s">
        <v>142</v>
      </c>
      <c r="B42" s="560">
        <v>201690</v>
      </c>
      <c r="C42" s="561">
        <v>85146</v>
      </c>
      <c r="D42" s="561">
        <v>79229</v>
      </c>
      <c r="E42" s="562">
        <f>B42/C42</f>
        <v>2.3687548446198297</v>
      </c>
      <c r="F42" s="563">
        <v>177084</v>
      </c>
      <c r="G42" s="158">
        <f>F42/B42</f>
        <v>0.87800089245872381</v>
      </c>
      <c r="H42" s="563">
        <v>77168</v>
      </c>
      <c r="I42" s="561">
        <v>54723</v>
      </c>
      <c r="J42" s="564">
        <f>H42/I42</f>
        <v>1.4101566069111708</v>
      </c>
      <c r="K42" s="563">
        <v>54585</v>
      </c>
      <c r="L42" s="561">
        <v>51559</v>
      </c>
      <c r="M42" s="564">
        <f>K42/L42</f>
        <v>1.0586900444151361</v>
      </c>
      <c r="N42" s="565">
        <f>I42/C42</f>
        <v>0.64269607497709813</v>
      </c>
      <c r="O42" s="566">
        <f>I42/D42</f>
        <v>0.69069406404220679</v>
      </c>
      <c r="R42" s="501"/>
    </row>
    <row r="43" spans="1:36" ht="14.25" thickTop="1" thickBot="1" x14ac:dyDescent="0.25">
      <c r="A43" s="328" t="s">
        <v>17</v>
      </c>
      <c r="B43" s="329"/>
      <c r="C43" s="329"/>
      <c r="D43" s="329"/>
      <c r="E43" s="329"/>
      <c r="F43" s="329"/>
      <c r="G43" s="329"/>
      <c r="H43" s="329"/>
      <c r="I43" s="329"/>
      <c r="J43" s="329"/>
      <c r="K43" s="329"/>
      <c r="L43" s="329"/>
      <c r="M43" s="329"/>
      <c r="N43" s="525"/>
      <c r="O43" s="526"/>
      <c r="R43" s="501"/>
    </row>
    <row r="44" spans="1:36" x14ac:dyDescent="0.2">
      <c r="A44" s="299" t="s">
        <v>141</v>
      </c>
      <c r="B44" s="527">
        <v>119322</v>
      </c>
      <c r="C44" s="364">
        <v>60716</v>
      </c>
      <c r="D44" s="364">
        <v>56338</v>
      </c>
      <c r="E44" s="528">
        <f>B44/C44</f>
        <v>1.9652480400553396</v>
      </c>
      <c r="F44" s="546">
        <v>102562</v>
      </c>
      <c r="G44" s="374">
        <f>F44/B44</f>
        <v>0.85953973282378771</v>
      </c>
      <c r="H44" s="364">
        <v>61291</v>
      </c>
      <c r="I44" s="364">
        <v>45990</v>
      </c>
      <c r="J44" s="545">
        <f>H44/I44</f>
        <v>1.3327027614698848</v>
      </c>
      <c r="K44" s="546">
        <v>44946</v>
      </c>
      <c r="L44" s="364">
        <v>43239</v>
      </c>
      <c r="M44" s="545">
        <f>K44/L44</f>
        <v>1.0394782488031638</v>
      </c>
      <c r="N44" s="547">
        <f>I44/C44</f>
        <v>0.75746096580802424</v>
      </c>
      <c r="O44" s="539">
        <f>I44/D44</f>
        <v>0.81632290816145403</v>
      </c>
      <c r="R44" s="501"/>
    </row>
    <row r="45" spans="1:36" ht="13.5" thickBot="1" x14ac:dyDescent="0.25">
      <c r="A45" s="559" t="s">
        <v>142</v>
      </c>
      <c r="B45" s="560">
        <v>190123</v>
      </c>
      <c r="C45" s="561">
        <v>80338</v>
      </c>
      <c r="D45" s="561">
        <v>74390</v>
      </c>
      <c r="E45" s="562">
        <f>B45/C45</f>
        <v>2.3665388732604744</v>
      </c>
      <c r="F45" s="563">
        <v>166147</v>
      </c>
      <c r="G45" s="158">
        <f>F45/B45</f>
        <v>0.87389216454610963</v>
      </c>
      <c r="H45" s="563">
        <v>73777</v>
      </c>
      <c r="I45" s="561">
        <v>52271</v>
      </c>
      <c r="J45" s="564">
        <f>H45/I45</f>
        <v>1.411432725603107</v>
      </c>
      <c r="K45" s="563">
        <v>51411</v>
      </c>
      <c r="L45" s="561">
        <v>49189</v>
      </c>
      <c r="M45" s="564">
        <f>K45/L45</f>
        <v>1.045172701213686</v>
      </c>
      <c r="N45" s="565">
        <f>I45/C45</f>
        <v>0.65063855211730437</v>
      </c>
      <c r="O45" s="566">
        <f>I45/D45</f>
        <v>0.70266164807097731</v>
      </c>
      <c r="R45" s="501"/>
    </row>
    <row r="46" spans="1:36" ht="14.25" thickTop="1" thickBot="1" x14ac:dyDescent="0.25">
      <c r="A46" s="328" t="s">
        <v>38</v>
      </c>
      <c r="B46" s="329"/>
      <c r="C46" s="329"/>
      <c r="D46" s="329"/>
      <c r="E46" s="329"/>
      <c r="F46" s="329"/>
      <c r="G46" s="329"/>
      <c r="H46" s="329"/>
      <c r="I46" s="329"/>
      <c r="J46" s="329"/>
      <c r="K46" s="329"/>
      <c r="L46" s="329"/>
      <c r="M46" s="329"/>
      <c r="N46" s="525"/>
      <c r="O46" s="526"/>
      <c r="R46" s="501"/>
      <c r="AI46" s="479"/>
    </row>
    <row r="47" spans="1:36" x14ac:dyDescent="0.2">
      <c r="A47" s="299" t="s">
        <v>141</v>
      </c>
      <c r="B47" s="527">
        <v>113016</v>
      </c>
      <c r="C47" s="364">
        <v>57771</v>
      </c>
      <c r="D47" s="364">
        <v>53421</v>
      </c>
      <c r="E47" s="528">
        <f>B47/C47</f>
        <v>1.9562756400270032</v>
      </c>
      <c r="F47" s="546">
        <v>96863</v>
      </c>
      <c r="G47" s="374">
        <f>F47/B47</f>
        <v>0.85707333474906211</v>
      </c>
      <c r="H47" s="364">
        <v>58345</v>
      </c>
      <c r="I47" s="364">
        <v>43768</v>
      </c>
      <c r="J47" s="545">
        <f>H47/I47</f>
        <v>1.3330515445074027</v>
      </c>
      <c r="K47" s="546">
        <v>42731</v>
      </c>
      <c r="L47" s="364">
        <v>41141</v>
      </c>
      <c r="M47" s="545">
        <f>K47/L47</f>
        <v>1.0386475778420554</v>
      </c>
      <c r="N47" s="547">
        <f>I47/C47</f>
        <v>0.75761195063267039</v>
      </c>
      <c r="O47" s="539">
        <f>I47/D47</f>
        <v>0.81930327024952732</v>
      </c>
      <c r="R47" s="501"/>
      <c r="AI47" s="479"/>
    </row>
    <row r="48" spans="1:36" ht="13.5" thickBot="1" x14ac:dyDescent="0.25">
      <c r="A48" s="559" t="s">
        <v>142</v>
      </c>
      <c r="B48" s="560">
        <v>177883</v>
      </c>
      <c r="C48" s="561">
        <v>76486</v>
      </c>
      <c r="D48" s="561">
        <v>70345</v>
      </c>
      <c r="E48" s="562">
        <f>B48/C48</f>
        <v>2.3256935909839709</v>
      </c>
      <c r="F48" s="563">
        <v>153501</v>
      </c>
      <c r="G48" s="158">
        <f>F48/B48</f>
        <v>0.8629323768994227</v>
      </c>
      <c r="H48" s="563">
        <v>69777</v>
      </c>
      <c r="I48" s="561">
        <v>49946</v>
      </c>
      <c r="J48" s="564">
        <f>H48/I48</f>
        <v>1.3970488127177352</v>
      </c>
      <c r="K48" s="563">
        <v>48947</v>
      </c>
      <c r="L48" s="561">
        <v>46968</v>
      </c>
      <c r="M48" s="564">
        <f>K48/L48</f>
        <v>1.0421350706864247</v>
      </c>
      <c r="N48" s="565">
        <f>I48/C48</f>
        <v>0.65300839369296337</v>
      </c>
      <c r="O48" s="566">
        <f>I48/D48</f>
        <v>0.71001492643400388</v>
      </c>
      <c r="R48" s="501"/>
      <c r="AI48" s="479"/>
      <c r="AJ48" s="479"/>
    </row>
    <row r="49" spans="1:36" ht="13.5" thickTop="1" x14ac:dyDescent="0.2">
      <c r="A49" s="16" t="s">
        <v>62</v>
      </c>
      <c r="F49" s="213"/>
      <c r="H49" s="213"/>
      <c r="I49" s="213"/>
      <c r="J49" s="213"/>
      <c r="K49" s="213"/>
      <c r="L49" s="213"/>
      <c r="M49" s="16" t="s">
        <v>61</v>
      </c>
      <c r="O49" s="567"/>
      <c r="R49" s="501"/>
      <c r="T49" s="490" t="s">
        <v>25</v>
      </c>
      <c r="U49" s="503" t="s">
        <v>5</v>
      </c>
      <c r="V49" s="503" t="s">
        <v>6</v>
      </c>
      <c r="W49" s="503" t="s">
        <v>7</v>
      </c>
      <c r="X49" s="503" t="s">
        <v>8</v>
      </c>
      <c r="Y49" s="503" t="s">
        <v>9</v>
      </c>
      <c r="Z49" s="503" t="s">
        <v>10</v>
      </c>
      <c r="AA49" s="503" t="s">
        <v>11</v>
      </c>
      <c r="AB49" s="503" t="s">
        <v>12</v>
      </c>
      <c r="AC49" s="503" t="s">
        <v>13</v>
      </c>
      <c r="AD49" s="504" t="s">
        <v>14</v>
      </c>
      <c r="AE49" s="504" t="s">
        <v>15</v>
      </c>
      <c r="AF49" s="484" t="s">
        <v>16</v>
      </c>
      <c r="AG49" s="484" t="s">
        <v>17</v>
      </c>
      <c r="AH49" s="484" t="s">
        <v>38</v>
      </c>
      <c r="AI49" s="479"/>
      <c r="AJ49" s="479"/>
    </row>
    <row r="50" spans="1:36" x14ac:dyDescent="0.2">
      <c r="F50" s="34"/>
      <c r="G50" s="34"/>
      <c r="I50" s="34"/>
      <c r="J50" s="34"/>
      <c r="K50" s="34"/>
      <c r="L50" s="34"/>
      <c r="R50" s="501"/>
      <c r="S50" s="483" t="s">
        <v>146</v>
      </c>
      <c r="T50" s="568">
        <v>2.1224218366344738</v>
      </c>
      <c r="U50" s="568">
        <v>1.8998944033790919</v>
      </c>
      <c r="V50" s="568">
        <v>2.1545983798454431</v>
      </c>
      <c r="W50" s="568">
        <v>2.0286271958360445</v>
      </c>
      <c r="X50" s="568">
        <v>1.9887057718023782</v>
      </c>
      <c r="Y50" s="568">
        <v>2.0233468355295767</v>
      </c>
      <c r="Z50" s="568">
        <v>2.0857823669579032</v>
      </c>
      <c r="AA50" s="569">
        <v>2.0214112828151181</v>
      </c>
      <c r="AB50" s="569">
        <v>2.0135310296860673</v>
      </c>
      <c r="AC50" s="569">
        <v>1.9522730847884222</v>
      </c>
      <c r="AD50" s="570">
        <v>1.9832375855827498</v>
      </c>
      <c r="AE50" s="570">
        <v>1.9638503127318987</v>
      </c>
      <c r="AF50" s="571">
        <f>+E38</f>
        <v>1.9638503127318987</v>
      </c>
      <c r="AG50" s="571">
        <f>+E41</f>
        <v>1.9912978733305413</v>
      </c>
      <c r="AH50" s="571">
        <f>+E44</f>
        <v>1.9652480400553396</v>
      </c>
      <c r="AI50" s="479"/>
      <c r="AJ50" s="479"/>
    </row>
    <row r="51" spans="1:36" x14ac:dyDescent="0.2">
      <c r="A51" s="514" t="s">
        <v>46</v>
      </c>
      <c r="F51" s="34"/>
      <c r="R51" s="501"/>
      <c r="S51" s="483" t="s">
        <v>147</v>
      </c>
      <c r="T51" s="568">
        <v>2.300022988912271</v>
      </c>
      <c r="U51" s="568">
        <v>2.107121836374338</v>
      </c>
      <c r="V51" s="568">
        <v>2.3520056422463194</v>
      </c>
      <c r="W51" s="568">
        <v>2.2559399893329664</v>
      </c>
      <c r="X51" s="568">
        <v>2.3022055750249173</v>
      </c>
      <c r="Y51" s="568">
        <v>2.3185652246534159</v>
      </c>
      <c r="Z51" s="568">
        <v>2.3770379245816451</v>
      </c>
      <c r="AA51" s="569">
        <v>2.3345692336994475</v>
      </c>
      <c r="AB51" s="569">
        <v>2.3494936436112908</v>
      </c>
      <c r="AC51" s="569">
        <v>2.341234266862696</v>
      </c>
      <c r="AD51" s="570">
        <v>2.3882289221881208</v>
      </c>
      <c r="AE51" s="570">
        <v>2.3857161441394563</v>
      </c>
      <c r="AF51" s="571">
        <f>+E39</f>
        <v>2.3857161441394563</v>
      </c>
      <c r="AG51" s="571">
        <f>+E42</f>
        <v>2.3687548446198297</v>
      </c>
      <c r="AH51" s="571">
        <f>+E45</f>
        <v>2.3665388732604744</v>
      </c>
      <c r="AI51" s="479"/>
      <c r="AJ51" s="479"/>
    </row>
    <row r="52" spans="1:36" x14ac:dyDescent="0.2">
      <c r="M52" s="16" t="s">
        <v>145</v>
      </c>
      <c r="R52" s="501"/>
      <c r="T52" s="490"/>
      <c r="U52" s="503"/>
      <c r="V52" s="503"/>
      <c r="W52" s="503"/>
      <c r="X52" s="503"/>
      <c r="Y52" s="503"/>
      <c r="Z52" s="503"/>
      <c r="AA52" s="503"/>
      <c r="AB52" s="503"/>
      <c r="AC52" s="503"/>
      <c r="AD52" s="504"/>
      <c r="AE52" s="504"/>
      <c r="AI52" s="479"/>
      <c r="AJ52" s="479"/>
    </row>
    <row r="53" spans="1:36" x14ac:dyDescent="0.2">
      <c r="T53" s="568"/>
      <c r="U53" s="568"/>
      <c r="V53" s="568"/>
      <c r="W53" s="568"/>
      <c r="X53" s="568"/>
      <c r="Y53" s="568"/>
      <c r="Z53" s="568"/>
      <c r="AA53" s="569"/>
      <c r="AB53" s="569"/>
      <c r="AC53" s="569"/>
      <c r="AD53" s="570"/>
      <c r="AE53" s="570"/>
      <c r="AF53" s="571"/>
      <c r="AG53" s="571"/>
      <c r="AH53" s="571"/>
      <c r="AI53" s="479"/>
      <c r="AJ53" s="479"/>
    </row>
    <row r="54" spans="1:36" x14ac:dyDescent="0.2">
      <c r="T54" s="568"/>
      <c r="U54" s="568"/>
      <c r="V54" s="568"/>
      <c r="W54" s="568"/>
      <c r="X54" s="568"/>
      <c r="Y54" s="568"/>
      <c r="Z54" s="568"/>
      <c r="AA54" s="569"/>
      <c r="AB54" s="569"/>
      <c r="AC54" s="569"/>
      <c r="AD54" s="570"/>
      <c r="AE54" s="570"/>
      <c r="AF54" s="571"/>
      <c r="AG54" s="571"/>
      <c r="AH54" s="571"/>
      <c r="AI54" s="479"/>
      <c r="AJ54" s="479"/>
    </row>
    <row r="55" spans="1:36" x14ac:dyDescent="0.2">
      <c r="AF55" s="501"/>
      <c r="AG55" s="501"/>
      <c r="AH55" s="501"/>
      <c r="AI55" s="573"/>
      <c r="AJ55" s="573"/>
    </row>
    <row r="56" spans="1:36" x14ac:dyDescent="0.2">
      <c r="AI56" s="479"/>
      <c r="AJ56" s="479"/>
    </row>
    <row r="57" spans="1:36" x14ac:dyDescent="0.2">
      <c r="R57" s="479"/>
      <c r="S57" s="478"/>
      <c r="T57" s="478"/>
      <c r="U57" s="478"/>
      <c r="V57" s="478"/>
      <c r="W57" s="478"/>
      <c r="X57" s="478"/>
      <c r="Y57" s="478"/>
      <c r="Z57" s="478"/>
      <c r="AA57" s="478"/>
      <c r="AB57" s="478"/>
      <c r="AC57" s="478"/>
      <c r="AD57" s="478"/>
      <c r="AE57" s="478"/>
      <c r="AF57" s="479"/>
      <c r="AG57" s="479"/>
      <c r="AH57" s="479"/>
      <c r="AI57" s="479"/>
      <c r="AJ57" s="479"/>
    </row>
    <row r="58" spans="1:36" x14ac:dyDescent="0.2">
      <c r="R58" s="479"/>
      <c r="S58" s="478"/>
      <c r="T58" s="478"/>
      <c r="U58" s="478"/>
      <c r="V58" s="478"/>
      <c r="W58" s="478"/>
      <c r="X58" s="478"/>
      <c r="Y58" s="478"/>
      <c r="Z58" s="478"/>
      <c r="AA58" s="478"/>
      <c r="AB58" s="478"/>
      <c r="AC58" s="478"/>
      <c r="AD58" s="478"/>
      <c r="AE58" s="478"/>
      <c r="AF58" s="479"/>
      <c r="AG58" s="479"/>
      <c r="AH58" s="479"/>
      <c r="AI58" s="479"/>
      <c r="AJ58" s="479"/>
    </row>
    <row r="77" spans="11:11" x14ac:dyDescent="0.2">
      <c r="K77" s="111"/>
    </row>
    <row r="78" spans="11:11" x14ac:dyDescent="0.2">
      <c r="K78" s="111"/>
    </row>
    <row r="164" spans="27:29" x14ac:dyDescent="0.2">
      <c r="AA164" s="572"/>
      <c r="AB164" s="572"/>
      <c r="AC164" s="572"/>
    </row>
  </sheetData>
  <sheetProtection password="CB3F" sheet="1" objects="1" scenarios="1"/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545"/>
  <sheetViews>
    <sheetView workbookViewId="0"/>
  </sheetViews>
  <sheetFormatPr defaultRowHeight="12.75" x14ac:dyDescent="0.2"/>
  <cols>
    <col min="1" max="1" width="40.28515625" style="16" customWidth="1"/>
    <col min="2" max="2" width="5.85546875" style="736" customWidth="1"/>
    <col min="3" max="3" width="40.28515625" style="16" customWidth="1"/>
    <col min="4" max="4" width="7.5703125" style="16" hidden="1" customWidth="1"/>
    <col min="5" max="5" width="7.140625" style="16" hidden="1" customWidth="1"/>
    <col min="6" max="6" width="10.28515625" style="16" hidden="1" customWidth="1"/>
    <col min="7" max="7" width="7.42578125" style="16" hidden="1" customWidth="1"/>
    <col min="8" max="8" width="6.7109375" style="16" hidden="1" customWidth="1"/>
    <col min="9" max="9" width="9.140625" style="16" hidden="1" customWidth="1"/>
    <col min="10" max="10" width="7.140625" style="16" hidden="1" customWidth="1"/>
    <col min="11" max="11" width="8" style="576" customWidth="1"/>
    <col min="12" max="12" width="7" style="16" customWidth="1"/>
    <col min="13" max="13" width="10" style="16" customWidth="1"/>
    <col min="14" max="14" width="6.85546875" style="16" customWidth="1"/>
    <col min="15" max="15" width="7.140625" style="16" customWidth="1"/>
    <col min="16" max="16" width="9.140625" style="16"/>
    <col min="17" max="17" width="7" style="16" customWidth="1"/>
    <col min="18" max="18" width="8" style="576" customWidth="1"/>
    <col min="19" max="19" width="7" style="16" customWidth="1"/>
    <col min="20" max="20" width="10" style="16" customWidth="1"/>
    <col min="21" max="21" width="6.85546875" style="16" customWidth="1"/>
    <col min="22" max="22" width="7.140625" style="16" customWidth="1"/>
    <col min="23" max="24" width="8.85546875" style="16" customWidth="1"/>
    <col min="25" max="25" width="8" style="576" customWidth="1"/>
    <col min="26" max="26" width="7" style="16" customWidth="1"/>
    <col min="27" max="27" width="10" style="16" customWidth="1"/>
    <col min="28" max="28" width="6.85546875" style="16" customWidth="1"/>
    <col min="29" max="29" width="7.140625" style="16" customWidth="1"/>
    <col min="30" max="31" width="8.85546875" style="16" customWidth="1"/>
    <col min="32" max="32" width="8" style="576" customWidth="1"/>
    <col min="33" max="33" width="7" style="16" customWidth="1"/>
    <col min="34" max="34" width="10" style="16" customWidth="1"/>
    <col min="35" max="35" width="6.85546875" style="16" customWidth="1"/>
    <col min="36" max="36" width="7.140625" style="16" customWidth="1"/>
    <col min="37" max="38" width="8.85546875" style="16" customWidth="1"/>
    <col min="39" max="252" width="9.140625" style="16"/>
    <col min="253" max="253" width="40.28515625" style="16" customWidth="1"/>
    <col min="254" max="254" width="5.85546875" style="16" customWidth="1"/>
    <col min="255" max="255" width="40.28515625" style="16" customWidth="1"/>
    <col min="256" max="262" width="0" style="16" hidden="1" customWidth="1"/>
    <col min="263" max="263" width="8" style="16" customWidth="1"/>
    <col min="264" max="264" width="7" style="16" customWidth="1"/>
    <col min="265" max="265" width="10" style="16" customWidth="1"/>
    <col min="266" max="266" width="6.85546875" style="16" customWidth="1"/>
    <col min="267" max="267" width="7.140625" style="16" customWidth="1"/>
    <col min="268" max="268" width="9.140625" style="16"/>
    <col min="269" max="269" width="7" style="16" customWidth="1"/>
    <col min="270" max="270" width="8" style="16" customWidth="1"/>
    <col min="271" max="271" width="7" style="16" customWidth="1"/>
    <col min="272" max="272" width="10" style="16" customWidth="1"/>
    <col min="273" max="273" width="6.85546875" style="16" customWidth="1"/>
    <col min="274" max="274" width="7.140625" style="16" customWidth="1"/>
    <col min="275" max="276" width="8.85546875" style="16" customWidth="1"/>
    <col min="277" max="277" width="8" style="16" customWidth="1"/>
    <col min="278" max="278" width="7" style="16" customWidth="1"/>
    <col min="279" max="279" width="10" style="16" customWidth="1"/>
    <col min="280" max="280" width="6.85546875" style="16" customWidth="1"/>
    <col min="281" max="281" width="7.140625" style="16" customWidth="1"/>
    <col min="282" max="283" width="8.85546875" style="16" customWidth="1"/>
    <col min="284" max="508" width="9.140625" style="16"/>
    <col min="509" max="509" width="40.28515625" style="16" customWidth="1"/>
    <col min="510" max="510" width="5.85546875" style="16" customWidth="1"/>
    <col min="511" max="511" width="40.28515625" style="16" customWidth="1"/>
    <col min="512" max="518" width="0" style="16" hidden="1" customWidth="1"/>
    <col min="519" max="519" width="8" style="16" customWidth="1"/>
    <col min="520" max="520" width="7" style="16" customWidth="1"/>
    <col min="521" max="521" width="10" style="16" customWidth="1"/>
    <col min="522" max="522" width="6.85546875" style="16" customWidth="1"/>
    <col min="523" max="523" width="7.140625" style="16" customWidth="1"/>
    <col min="524" max="524" width="9.140625" style="16"/>
    <col min="525" max="525" width="7" style="16" customWidth="1"/>
    <col min="526" max="526" width="8" style="16" customWidth="1"/>
    <col min="527" max="527" width="7" style="16" customWidth="1"/>
    <col min="528" max="528" width="10" style="16" customWidth="1"/>
    <col min="529" max="529" width="6.85546875" style="16" customWidth="1"/>
    <col min="530" max="530" width="7.140625" style="16" customWidth="1"/>
    <col min="531" max="532" width="8.85546875" style="16" customWidth="1"/>
    <col min="533" max="533" width="8" style="16" customWidth="1"/>
    <col min="534" max="534" width="7" style="16" customWidth="1"/>
    <col min="535" max="535" width="10" style="16" customWidth="1"/>
    <col min="536" max="536" width="6.85546875" style="16" customWidth="1"/>
    <col min="537" max="537" width="7.140625" style="16" customWidth="1"/>
    <col min="538" max="539" width="8.85546875" style="16" customWidth="1"/>
    <col min="540" max="764" width="9.140625" style="16"/>
    <col min="765" max="765" width="40.28515625" style="16" customWidth="1"/>
    <col min="766" max="766" width="5.85546875" style="16" customWidth="1"/>
    <col min="767" max="767" width="40.28515625" style="16" customWidth="1"/>
    <col min="768" max="774" width="0" style="16" hidden="1" customWidth="1"/>
    <col min="775" max="775" width="8" style="16" customWidth="1"/>
    <col min="776" max="776" width="7" style="16" customWidth="1"/>
    <col min="777" max="777" width="10" style="16" customWidth="1"/>
    <col min="778" max="778" width="6.85546875" style="16" customWidth="1"/>
    <col min="779" max="779" width="7.140625" style="16" customWidth="1"/>
    <col min="780" max="780" width="9.140625" style="16"/>
    <col min="781" max="781" width="7" style="16" customWidth="1"/>
    <col min="782" max="782" width="8" style="16" customWidth="1"/>
    <col min="783" max="783" width="7" style="16" customWidth="1"/>
    <col min="784" max="784" width="10" style="16" customWidth="1"/>
    <col min="785" max="785" width="6.85546875" style="16" customWidth="1"/>
    <col min="786" max="786" width="7.140625" style="16" customWidth="1"/>
    <col min="787" max="788" width="8.85546875" style="16" customWidth="1"/>
    <col min="789" max="789" width="8" style="16" customWidth="1"/>
    <col min="790" max="790" width="7" style="16" customWidth="1"/>
    <col min="791" max="791" width="10" style="16" customWidth="1"/>
    <col min="792" max="792" width="6.85546875" style="16" customWidth="1"/>
    <col min="793" max="793" width="7.140625" style="16" customWidth="1"/>
    <col min="794" max="795" width="8.85546875" style="16" customWidth="1"/>
    <col min="796" max="1020" width="9.140625" style="16"/>
    <col min="1021" max="1021" width="40.28515625" style="16" customWidth="1"/>
    <col min="1022" max="1022" width="5.85546875" style="16" customWidth="1"/>
    <col min="1023" max="1023" width="40.28515625" style="16" customWidth="1"/>
    <col min="1024" max="1030" width="0" style="16" hidden="1" customWidth="1"/>
    <col min="1031" max="1031" width="8" style="16" customWidth="1"/>
    <col min="1032" max="1032" width="7" style="16" customWidth="1"/>
    <col min="1033" max="1033" width="10" style="16" customWidth="1"/>
    <col min="1034" max="1034" width="6.85546875" style="16" customWidth="1"/>
    <col min="1035" max="1035" width="7.140625" style="16" customWidth="1"/>
    <col min="1036" max="1036" width="9.140625" style="16"/>
    <col min="1037" max="1037" width="7" style="16" customWidth="1"/>
    <col min="1038" max="1038" width="8" style="16" customWidth="1"/>
    <col min="1039" max="1039" width="7" style="16" customWidth="1"/>
    <col min="1040" max="1040" width="10" style="16" customWidth="1"/>
    <col min="1041" max="1041" width="6.85546875" style="16" customWidth="1"/>
    <col min="1042" max="1042" width="7.140625" style="16" customWidth="1"/>
    <col min="1043" max="1044" width="8.85546875" style="16" customWidth="1"/>
    <col min="1045" max="1045" width="8" style="16" customWidth="1"/>
    <col min="1046" max="1046" width="7" style="16" customWidth="1"/>
    <col min="1047" max="1047" width="10" style="16" customWidth="1"/>
    <col min="1048" max="1048" width="6.85546875" style="16" customWidth="1"/>
    <col min="1049" max="1049" width="7.140625" style="16" customWidth="1"/>
    <col min="1050" max="1051" width="8.85546875" style="16" customWidth="1"/>
    <col min="1052" max="1276" width="9.140625" style="16"/>
    <col min="1277" max="1277" width="40.28515625" style="16" customWidth="1"/>
    <col min="1278" max="1278" width="5.85546875" style="16" customWidth="1"/>
    <col min="1279" max="1279" width="40.28515625" style="16" customWidth="1"/>
    <col min="1280" max="1286" width="0" style="16" hidden="1" customWidth="1"/>
    <col min="1287" max="1287" width="8" style="16" customWidth="1"/>
    <col min="1288" max="1288" width="7" style="16" customWidth="1"/>
    <col min="1289" max="1289" width="10" style="16" customWidth="1"/>
    <col min="1290" max="1290" width="6.85546875" style="16" customWidth="1"/>
    <col min="1291" max="1291" width="7.140625" style="16" customWidth="1"/>
    <col min="1292" max="1292" width="9.140625" style="16"/>
    <col min="1293" max="1293" width="7" style="16" customWidth="1"/>
    <col min="1294" max="1294" width="8" style="16" customWidth="1"/>
    <col min="1295" max="1295" width="7" style="16" customWidth="1"/>
    <col min="1296" max="1296" width="10" style="16" customWidth="1"/>
    <col min="1297" max="1297" width="6.85546875" style="16" customWidth="1"/>
    <col min="1298" max="1298" width="7.140625" style="16" customWidth="1"/>
    <col min="1299" max="1300" width="8.85546875" style="16" customWidth="1"/>
    <col min="1301" max="1301" width="8" style="16" customWidth="1"/>
    <col min="1302" max="1302" width="7" style="16" customWidth="1"/>
    <col min="1303" max="1303" width="10" style="16" customWidth="1"/>
    <col min="1304" max="1304" width="6.85546875" style="16" customWidth="1"/>
    <col min="1305" max="1305" width="7.140625" style="16" customWidth="1"/>
    <col min="1306" max="1307" width="8.85546875" style="16" customWidth="1"/>
    <col min="1308" max="1532" width="9.140625" style="16"/>
    <col min="1533" max="1533" width="40.28515625" style="16" customWidth="1"/>
    <col min="1534" max="1534" width="5.85546875" style="16" customWidth="1"/>
    <col min="1535" max="1535" width="40.28515625" style="16" customWidth="1"/>
    <col min="1536" max="1542" width="0" style="16" hidden="1" customWidth="1"/>
    <col min="1543" max="1543" width="8" style="16" customWidth="1"/>
    <col min="1544" max="1544" width="7" style="16" customWidth="1"/>
    <col min="1545" max="1545" width="10" style="16" customWidth="1"/>
    <col min="1546" max="1546" width="6.85546875" style="16" customWidth="1"/>
    <col min="1547" max="1547" width="7.140625" style="16" customWidth="1"/>
    <col min="1548" max="1548" width="9.140625" style="16"/>
    <col min="1549" max="1549" width="7" style="16" customWidth="1"/>
    <col min="1550" max="1550" width="8" style="16" customWidth="1"/>
    <col min="1551" max="1551" width="7" style="16" customWidth="1"/>
    <col min="1552" max="1552" width="10" style="16" customWidth="1"/>
    <col min="1553" max="1553" width="6.85546875" style="16" customWidth="1"/>
    <col min="1554" max="1554" width="7.140625" style="16" customWidth="1"/>
    <col min="1555" max="1556" width="8.85546875" style="16" customWidth="1"/>
    <col min="1557" max="1557" width="8" style="16" customWidth="1"/>
    <col min="1558" max="1558" width="7" style="16" customWidth="1"/>
    <col min="1559" max="1559" width="10" style="16" customWidth="1"/>
    <col min="1560" max="1560" width="6.85546875" style="16" customWidth="1"/>
    <col min="1561" max="1561" width="7.140625" style="16" customWidth="1"/>
    <col min="1562" max="1563" width="8.85546875" style="16" customWidth="1"/>
    <col min="1564" max="1788" width="9.140625" style="16"/>
    <col min="1789" max="1789" width="40.28515625" style="16" customWidth="1"/>
    <col min="1790" max="1790" width="5.85546875" style="16" customWidth="1"/>
    <col min="1791" max="1791" width="40.28515625" style="16" customWidth="1"/>
    <col min="1792" max="1798" width="0" style="16" hidden="1" customWidth="1"/>
    <col min="1799" max="1799" width="8" style="16" customWidth="1"/>
    <col min="1800" max="1800" width="7" style="16" customWidth="1"/>
    <col min="1801" max="1801" width="10" style="16" customWidth="1"/>
    <col min="1802" max="1802" width="6.85546875" style="16" customWidth="1"/>
    <col min="1803" max="1803" width="7.140625" style="16" customWidth="1"/>
    <col min="1804" max="1804" width="9.140625" style="16"/>
    <col min="1805" max="1805" width="7" style="16" customWidth="1"/>
    <col min="1806" max="1806" width="8" style="16" customWidth="1"/>
    <col min="1807" max="1807" width="7" style="16" customWidth="1"/>
    <col min="1808" max="1808" width="10" style="16" customWidth="1"/>
    <col min="1809" max="1809" width="6.85546875" style="16" customWidth="1"/>
    <col min="1810" max="1810" width="7.140625" style="16" customWidth="1"/>
    <col min="1811" max="1812" width="8.85546875" style="16" customWidth="1"/>
    <col min="1813" max="1813" width="8" style="16" customWidth="1"/>
    <col min="1814" max="1814" width="7" style="16" customWidth="1"/>
    <col min="1815" max="1815" width="10" style="16" customWidth="1"/>
    <col min="1816" max="1816" width="6.85546875" style="16" customWidth="1"/>
    <col min="1817" max="1817" width="7.140625" style="16" customWidth="1"/>
    <col min="1818" max="1819" width="8.85546875" style="16" customWidth="1"/>
    <col min="1820" max="2044" width="9.140625" style="16"/>
    <col min="2045" max="2045" width="40.28515625" style="16" customWidth="1"/>
    <col min="2046" max="2046" width="5.85546875" style="16" customWidth="1"/>
    <col min="2047" max="2047" width="40.28515625" style="16" customWidth="1"/>
    <col min="2048" max="2054" width="0" style="16" hidden="1" customWidth="1"/>
    <col min="2055" max="2055" width="8" style="16" customWidth="1"/>
    <col min="2056" max="2056" width="7" style="16" customWidth="1"/>
    <col min="2057" max="2057" width="10" style="16" customWidth="1"/>
    <col min="2058" max="2058" width="6.85546875" style="16" customWidth="1"/>
    <col min="2059" max="2059" width="7.140625" style="16" customWidth="1"/>
    <col min="2060" max="2060" width="9.140625" style="16"/>
    <col min="2061" max="2061" width="7" style="16" customWidth="1"/>
    <col min="2062" max="2062" width="8" style="16" customWidth="1"/>
    <col min="2063" max="2063" width="7" style="16" customWidth="1"/>
    <col min="2064" max="2064" width="10" style="16" customWidth="1"/>
    <col min="2065" max="2065" width="6.85546875" style="16" customWidth="1"/>
    <col min="2066" max="2066" width="7.140625" style="16" customWidth="1"/>
    <col min="2067" max="2068" width="8.85546875" style="16" customWidth="1"/>
    <col min="2069" max="2069" width="8" style="16" customWidth="1"/>
    <col min="2070" max="2070" width="7" style="16" customWidth="1"/>
    <col min="2071" max="2071" width="10" style="16" customWidth="1"/>
    <col min="2072" max="2072" width="6.85546875" style="16" customWidth="1"/>
    <col min="2073" max="2073" width="7.140625" style="16" customWidth="1"/>
    <col min="2074" max="2075" width="8.85546875" style="16" customWidth="1"/>
    <col min="2076" max="2300" width="9.140625" style="16"/>
    <col min="2301" max="2301" width="40.28515625" style="16" customWidth="1"/>
    <col min="2302" max="2302" width="5.85546875" style="16" customWidth="1"/>
    <col min="2303" max="2303" width="40.28515625" style="16" customWidth="1"/>
    <col min="2304" max="2310" width="0" style="16" hidden="1" customWidth="1"/>
    <col min="2311" max="2311" width="8" style="16" customWidth="1"/>
    <col min="2312" max="2312" width="7" style="16" customWidth="1"/>
    <col min="2313" max="2313" width="10" style="16" customWidth="1"/>
    <col min="2314" max="2314" width="6.85546875" style="16" customWidth="1"/>
    <col min="2315" max="2315" width="7.140625" style="16" customWidth="1"/>
    <col min="2316" max="2316" width="9.140625" style="16"/>
    <col min="2317" max="2317" width="7" style="16" customWidth="1"/>
    <col min="2318" max="2318" width="8" style="16" customWidth="1"/>
    <col min="2319" max="2319" width="7" style="16" customWidth="1"/>
    <col min="2320" max="2320" width="10" style="16" customWidth="1"/>
    <col min="2321" max="2321" width="6.85546875" style="16" customWidth="1"/>
    <col min="2322" max="2322" width="7.140625" style="16" customWidth="1"/>
    <col min="2323" max="2324" width="8.85546875" style="16" customWidth="1"/>
    <col min="2325" max="2325" width="8" style="16" customWidth="1"/>
    <col min="2326" max="2326" width="7" style="16" customWidth="1"/>
    <col min="2327" max="2327" width="10" style="16" customWidth="1"/>
    <col min="2328" max="2328" width="6.85546875" style="16" customWidth="1"/>
    <col min="2329" max="2329" width="7.140625" style="16" customWidth="1"/>
    <col min="2330" max="2331" width="8.85546875" style="16" customWidth="1"/>
    <col min="2332" max="2556" width="9.140625" style="16"/>
    <col min="2557" max="2557" width="40.28515625" style="16" customWidth="1"/>
    <col min="2558" max="2558" width="5.85546875" style="16" customWidth="1"/>
    <col min="2559" max="2559" width="40.28515625" style="16" customWidth="1"/>
    <col min="2560" max="2566" width="0" style="16" hidden="1" customWidth="1"/>
    <col min="2567" max="2567" width="8" style="16" customWidth="1"/>
    <col min="2568" max="2568" width="7" style="16" customWidth="1"/>
    <col min="2569" max="2569" width="10" style="16" customWidth="1"/>
    <col min="2570" max="2570" width="6.85546875" style="16" customWidth="1"/>
    <col min="2571" max="2571" width="7.140625" style="16" customWidth="1"/>
    <col min="2572" max="2572" width="9.140625" style="16"/>
    <col min="2573" max="2573" width="7" style="16" customWidth="1"/>
    <col min="2574" max="2574" width="8" style="16" customWidth="1"/>
    <col min="2575" max="2575" width="7" style="16" customWidth="1"/>
    <col min="2576" max="2576" width="10" style="16" customWidth="1"/>
    <col min="2577" max="2577" width="6.85546875" style="16" customWidth="1"/>
    <col min="2578" max="2578" width="7.140625" style="16" customWidth="1"/>
    <col min="2579" max="2580" width="8.85546875" style="16" customWidth="1"/>
    <col min="2581" max="2581" width="8" style="16" customWidth="1"/>
    <col min="2582" max="2582" width="7" style="16" customWidth="1"/>
    <col min="2583" max="2583" width="10" style="16" customWidth="1"/>
    <col min="2584" max="2584" width="6.85546875" style="16" customWidth="1"/>
    <col min="2585" max="2585" width="7.140625" style="16" customWidth="1"/>
    <col min="2586" max="2587" width="8.85546875" style="16" customWidth="1"/>
    <col min="2588" max="2812" width="9.140625" style="16"/>
    <col min="2813" max="2813" width="40.28515625" style="16" customWidth="1"/>
    <col min="2814" max="2814" width="5.85546875" style="16" customWidth="1"/>
    <col min="2815" max="2815" width="40.28515625" style="16" customWidth="1"/>
    <col min="2816" max="2822" width="0" style="16" hidden="1" customWidth="1"/>
    <col min="2823" max="2823" width="8" style="16" customWidth="1"/>
    <col min="2824" max="2824" width="7" style="16" customWidth="1"/>
    <col min="2825" max="2825" width="10" style="16" customWidth="1"/>
    <col min="2826" max="2826" width="6.85546875" style="16" customWidth="1"/>
    <col min="2827" max="2827" width="7.140625" style="16" customWidth="1"/>
    <col min="2828" max="2828" width="9.140625" style="16"/>
    <col min="2829" max="2829" width="7" style="16" customWidth="1"/>
    <col min="2830" max="2830" width="8" style="16" customWidth="1"/>
    <col min="2831" max="2831" width="7" style="16" customWidth="1"/>
    <col min="2832" max="2832" width="10" style="16" customWidth="1"/>
    <col min="2833" max="2833" width="6.85546875" style="16" customWidth="1"/>
    <col min="2834" max="2834" width="7.140625" style="16" customWidth="1"/>
    <col min="2835" max="2836" width="8.85546875" style="16" customWidth="1"/>
    <col min="2837" max="2837" width="8" style="16" customWidth="1"/>
    <col min="2838" max="2838" width="7" style="16" customWidth="1"/>
    <col min="2839" max="2839" width="10" style="16" customWidth="1"/>
    <col min="2840" max="2840" width="6.85546875" style="16" customWidth="1"/>
    <col min="2841" max="2841" width="7.140625" style="16" customWidth="1"/>
    <col min="2842" max="2843" width="8.85546875" style="16" customWidth="1"/>
    <col min="2844" max="3068" width="9.140625" style="16"/>
    <col min="3069" max="3069" width="40.28515625" style="16" customWidth="1"/>
    <col min="3070" max="3070" width="5.85546875" style="16" customWidth="1"/>
    <col min="3071" max="3071" width="40.28515625" style="16" customWidth="1"/>
    <col min="3072" max="3078" width="0" style="16" hidden="1" customWidth="1"/>
    <col min="3079" max="3079" width="8" style="16" customWidth="1"/>
    <col min="3080" max="3080" width="7" style="16" customWidth="1"/>
    <col min="3081" max="3081" width="10" style="16" customWidth="1"/>
    <col min="3082" max="3082" width="6.85546875" style="16" customWidth="1"/>
    <col min="3083" max="3083" width="7.140625" style="16" customWidth="1"/>
    <col min="3084" max="3084" width="9.140625" style="16"/>
    <col min="3085" max="3085" width="7" style="16" customWidth="1"/>
    <col min="3086" max="3086" width="8" style="16" customWidth="1"/>
    <col min="3087" max="3087" width="7" style="16" customWidth="1"/>
    <col min="3088" max="3088" width="10" style="16" customWidth="1"/>
    <col min="3089" max="3089" width="6.85546875" style="16" customWidth="1"/>
    <col min="3090" max="3090" width="7.140625" style="16" customWidth="1"/>
    <col min="3091" max="3092" width="8.85546875" style="16" customWidth="1"/>
    <col min="3093" max="3093" width="8" style="16" customWidth="1"/>
    <col min="3094" max="3094" width="7" style="16" customWidth="1"/>
    <col min="3095" max="3095" width="10" style="16" customWidth="1"/>
    <col min="3096" max="3096" width="6.85546875" style="16" customWidth="1"/>
    <col min="3097" max="3097" width="7.140625" style="16" customWidth="1"/>
    <col min="3098" max="3099" width="8.85546875" style="16" customWidth="1"/>
    <col min="3100" max="3324" width="9.140625" style="16"/>
    <col min="3325" max="3325" width="40.28515625" style="16" customWidth="1"/>
    <col min="3326" max="3326" width="5.85546875" style="16" customWidth="1"/>
    <col min="3327" max="3327" width="40.28515625" style="16" customWidth="1"/>
    <col min="3328" max="3334" width="0" style="16" hidden="1" customWidth="1"/>
    <col min="3335" max="3335" width="8" style="16" customWidth="1"/>
    <col min="3336" max="3336" width="7" style="16" customWidth="1"/>
    <col min="3337" max="3337" width="10" style="16" customWidth="1"/>
    <col min="3338" max="3338" width="6.85546875" style="16" customWidth="1"/>
    <col min="3339" max="3339" width="7.140625" style="16" customWidth="1"/>
    <col min="3340" max="3340" width="9.140625" style="16"/>
    <col min="3341" max="3341" width="7" style="16" customWidth="1"/>
    <col min="3342" max="3342" width="8" style="16" customWidth="1"/>
    <col min="3343" max="3343" width="7" style="16" customWidth="1"/>
    <col min="3344" max="3344" width="10" style="16" customWidth="1"/>
    <col min="3345" max="3345" width="6.85546875" style="16" customWidth="1"/>
    <col min="3346" max="3346" width="7.140625" style="16" customWidth="1"/>
    <col min="3347" max="3348" width="8.85546875" style="16" customWidth="1"/>
    <col min="3349" max="3349" width="8" style="16" customWidth="1"/>
    <col min="3350" max="3350" width="7" style="16" customWidth="1"/>
    <col min="3351" max="3351" width="10" style="16" customWidth="1"/>
    <col min="3352" max="3352" width="6.85546875" style="16" customWidth="1"/>
    <col min="3353" max="3353" width="7.140625" style="16" customWidth="1"/>
    <col min="3354" max="3355" width="8.85546875" style="16" customWidth="1"/>
    <col min="3356" max="3580" width="9.140625" style="16"/>
    <col min="3581" max="3581" width="40.28515625" style="16" customWidth="1"/>
    <col min="3582" max="3582" width="5.85546875" style="16" customWidth="1"/>
    <col min="3583" max="3583" width="40.28515625" style="16" customWidth="1"/>
    <col min="3584" max="3590" width="0" style="16" hidden="1" customWidth="1"/>
    <col min="3591" max="3591" width="8" style="16" customWidth="1"/>
    <col min="3592" max="3592" width="7" style="16" customWidth="1"/>
    <col min="3593" max="3593" width="10" style="16" customWidth="1"/>
    <col min="3594" max="3594" width="6.85546875" style="16" customWidth="1"/>
    <col min="3595" max="3595" width="7.140625" style="16" customWidth="1"/>
    <col min="3596" max="3596" width="9.140625" style="16"/>
    <col min="3597" max="3597" width="7" style="16" customWidth="1"/>
    <col min="3598" max="3598" width="8" style="16" customWidth="1"/>
    <col min="3599" max="3599" width="7" style="16" customWidth="1"/>
    <col min="3600" max="3600" width="10" style="16" customWidth="1"/>
    <col min="3601" max="3601" width="6.85546875" style="16" customWidth="1"/>
    <col min="3602" max="3602" width="7.140625" style="16" customWidth="1"/>
    <col min="3603" max="3604" width="8.85546875" style="16" customWidth="1"/>
    <col min="3605" max="3605" width="8" style="16" customWidth="1"/>
    <col min="3606" max="3606" width="7" style="16" customWidth="1"/>
    <col min="3607" max="3607" width="10" style="16" customWidth="1"/>
    <col min="3608" max="3608" width="6.85546875" style="16" customWidth="1"/>
    <col min="3609" max="3609" width="7.140625" style="16" customWidth="1"/>
    <col min="3610" max="3611" width="8.85546875" style="16" customWidth="1"/>
    <col min="3612" max="3836" width="9.140625" style="16"/>
    <col min="3837" max="3837" width="40.28515625" style="16" customWidth="1"/>
    <col min="3838" max="3838" width="5.85546875" style="16" customWidth="1"/>
    <col min="3839" max="3839" width="40.28515625" style="16" customWidth="1"/>
    <col min="3840" max="3846" width="0" style="16" hidden="1" customWidth="1"/>
    <col min="3847" max="3847" width="8" style="16" customWidth="1"/>
    <col min="3848" max="3848" width="7" style="16" customWidth="1"/>
    <col min="3849" max="3849" width="10" style="16" customWidth="1"/>
    <col min="3850" max="3850" width="6.85546875" style="16" customWidth="1"/>
    <col min="3851" max="3851" width="7.140625" style="16" customWidth="1"/>
    <col min="3852" max="3852" width="9.140625" style="16"/>
    <col min="3853" max="3853" width="7" style="16" customWidth="1"/>
    <col min="3854" max="3854" width="8" style="16" customWidth="1"/>
    <col min="3855" max="3855" width="7" style="16" customWidth="1"/>
    <col min="3856" max="3856" width="10" style="16" customWidth="1"/>
    <col min="3857" max="3857" width="6.85546875" style="16" customWidth="1"/>
    <col min="3858" max="3858" width="7.140625" style="16" customWidth="1"/>
    <col min="3859" max="3860" width="8.85546875" style="16" customWidth="1"/>
    <col min="3861" max="3861" width="8" style="16" customWidth="1"/>
    <col min="3862" max="3862" width="7" style="16" customWidth="1"/>
    <col min="3863" max="3863" width="10" style="16" customWidth="1"/>
    <col min="3864" max="3864" width="6.85546875" style="16" customWidth="1"/>
    <col min="3865" max="3865" width="7.140625" style="16" customWidth="1"/>
    <col min="3866" max="3867" width="8.85546875" style="16" customWidth="1"/>
    <col min="3868" max="4092" width="9.140625" style="16"/>
    <col min="4093" max="4093" width="40.28515625" style="16" customWidth="1"/>
    <col min="4094" max="4094" width="5.85546875" style="16" customWidth="1"/>
    <col min="4095" max="4095" width="40.28515625" style="16" customWidth="1"/>
    <col min="4096" max="4102" width="0" style="16" hidden="1" customWidth="1"/>
    <col min="4103" max="4103" width="8" style="16" customWidth="1"/>
    <col min="4104" max="4104" width="7" style="16" customWidth="1"/>
    <col min="4105" max="4105" width="10" style="16" customWidth="1"/>
    <col min="4106" max="4106" width="6.85546875" style="16" customWidth="1"/>
    <col min="4107" max="4107" width="7.140625" style="16" customWidth="1"/>
    <col min="4108" max="4108" width="9.140625" style="16"/>
    <col min="4109" max="4109" width="7" style="16" customWidth="1"/>
    <col min="4110" max="4110" width="8" style="16" customWidth="1"/>
    <col min="4111" max="4111" width="7" style="16" customWidth="1"/>
    <col min="4112" max="4112" width="10" style="16" customWidth="1"/>
    <col min="4113" max="4113" width="6.85546875" style="16" customWidth="1"/>
    <col min="4114" max="4114" width="7.140625" style="16" customWidth="1"/>
    <col min="4115" max="4116" width="8.85546875" style="16" customWidth="1"/>
    <col min="4117" max="4117" width="8" style="16" customWidth="1"/>
    <col min="4118" max="4118" width="7" style="16" customWidth="1"/>
    <col min="4119" max="4119" width="10" style="16" customWidth="1"/>
    <col min="4120" max="4120" width="6.85546875" style="16" customWidth="1"/>
    <col min="4121" max="4121" width="7.140625" style="16" customWidth="1"/>
    <col min="4122" max="4123" width="8.85546875" style="16" customWidth="1"/>
    <col min="4124" max="4348" width="9.140625" style="16"/>
    <col min="4349" max="4349" width="40.28515625" style="16" customWidth="1"/>
    <col min="4350" max="4350" width="5.85546875" style="16" customWidth="1"/>
    <col min="4351" max="4351" width="40.28515625" style="16" customWidth="1"/>
    <col min="4352" max="4358" width="0" style="16" hidden="1" customWidth="1"/>
    <col min="4359" max="4359" width="8" style="16" customWidth="1"/>
    <col min="4360" max="4360" width="7" style="16" customWidth="1"/>
    <col min="4361" max="4361" width="10" style="16" customWidth="1"/>
    <col min="4362" max="4362" width="6.85546875" style="16" customWidth="1"/>
    <col min="4363" max="4363" width="7.140625" style="16" customWidth="1"/>
    <col min="4364" max="4364" width="9.140625" style="16"/>
    <col min="4365" max="4365" width="7" style="16" customWidth="1"/>
    <col min="4366" max="4366" width="8" style="16" customWidth="1"/>
    <col min="4367" max="4367" width="7" style="16" customWidth="1"/>
    <col min="4368" max="4368" width="10" style="16" customWidth="1"/>
    <col min="4369" max="4369" width="6.85546875" style="16" customWidth="1"/>
    <col min="4370" max="4370" width="7.140625" style="16" customWidth="1"/>
    <col min="4371" max="4372" width="8.85546875" style="16" customWidth="1"/>
    <col min="4373" max="4373" width="8" style="16" customWidth="1"/>
    <col min="4374" max="4374" width="7" style="16" customWidth="1"/>
    <col min="4375" max="4375" width="10" style="16" customWidth="1"/>
    <col min="4376" max="4376" width="6.85546875" style="16" customWidth="1"/>
    <col min="4377" max="4377" width="7.140625" style="16" customWidth="1"/>
    <col min="4378" max="4379" width="8.85546875" style="16" customWidth="1"/>
    <col min="4380" max="4604" width="9.140625" style="16"/>
    <col min="4605" max="4605" width="40.28515625" style="16" customWidth="1"/>
    <col min="4606" max="4606" width="5.85546875" style="16" customWidth="1"/>
    <col min="4607" max="4607" width="40.28515625" style="16" customWidth="1"/>
    <col min="4608" max="4614" width="0" style="16" hidden="1" customWidth="1"/>
    <col min="4615" max="4615" width="8" style="16" customWidth="1"/>
    <col min="4616" max="4616" width="7" style="16" customWidth="1"/>
    <col min="4617" max="4617" width="10" style="16" customWidth="1"/>
    <col min="4618" max="4618" width="6.85546875" style="16" customWidth="1"/>
    <col min="4619" max="4619" width="7.140625" style="16" customWidth="1"/>
    <col min="4620" max="4620" width="9.140625" style="16"/>
    <col min="4621" max="4621" width="7" style="16" customWidth="1"/>
    <col min="4622" max="4622" width="8" style="16" customWidth="1"/>
    <col min="4623" max="4623" width="7" style="16" customWidth="1"/>
    <col min="4624" max="4624" width="10" style="16" customWidth="1"/>
    <col min="4625" max="4625" width="6.85546875" style="16" customWidth="1"/>
    <col min="4626" max="4626" width="7.140625" style="16" customWidth="1"/>
    <col min="4627" max="4628" width="8.85546875" style="16" customWidth="1"/>
    <col min="4629" max="4629" width="8" style="16" customWidth="1"/>
    <col min="4630" max="4630" width="7" style="16" customWidth="1"/>
    <col min="4631" max="4631" width="10" style="16" customWidth="1"/>
    <col min="4632" max="4632" width="6.85546875" style="16" customWidth="1"/>
    <col min="4633" max="4633" width="7.140625" style="16" customWidth="1"/>
    <col min="4634" max="4635" width="8.85546875" style="16" customWidth="1"/>
    <col min="4636" max="4860" width="9.140625" style="16"/>
    <col min="4861" max="4861" width="40.28515625" style="16" customWidth="1"/>
    <col min="4862" max="4862" width="5.85546875" style="16" customWidth="1"/>
    <col min="4863" max="4863" width="40.28515625" style="16" customWidth="1"/>
    <col min="4864" max="4870" width="0" style="16" hidden="1" customWidth="1"/>
    <col min="4871" max="4871" width="8" style="16" customWidth="1"/>
    <col min="4872" max="4872" width="7" style="16" customWidth="1"/>
    <col min="4873" max="4873" width="10" style="16" customWidth="1"/>
    <col min="4874" max="4874" width="6.85546875" style="16" customWidth="1"/>
    <col min="4875" max="4875" width="7.140625" style="16" customWidth="1"/>
    <col min="4876" max="4876" width="9.140625" style="16"/>
    <col min="4877" max="4877" width="7" style="16" customWidth="1"/>
    <col min="4878" max="4878" width="8" style="16" customWidth="1"/>
    <col min="4879" max="4879" width="7" style="16" customWidth="1"/>
    <col min="4880" max="4880" width="10" style="16" customWidth="1"/>
    <col min="4881" max="4881" width="6.85546875" style="16" customWidth="1"/>
    <col min="4882" max="4882" width="7.140625" style="16" customWidth="1"/>
    <col min="4883" max="4884" width="8.85546875" style="16" customWidth="1"/>
    <col min="4885" max="4885" width="8" style="16" customWidth="1"/>
    <col min="4886" max="4886" width="7" style="16" customWidth="1"/>
    <col min="4887" max="4887" width="10" style="16" customWidth="1"/>
    <col min="4888" max="4888" width="6.85546875" style="16" customWidth="1"/>
    <col min="4889" max="4889" width="7.140625" style="16" customWidth="1"/>
    <col min="4890" max="4891" width="8.85546875" style="16" customWidth="1"/>
    <col min="4892" max="5116" width="9.140625" style="16"/>
    <col min="5117" max="5117" width="40.28515625" style="16" customWidth="1"/>
    <col min="5118" max="5118" width="5.85546875" style="16" customWidth="1"/>
    <col min="5119" max="5119" width="40.28515625" style="16" customWidth="1"/>
    <col min="5120" max="5126" width="0" style="16" hidden="1" customWidth="1"/>
    <col min="5127" max="5127" width="8" style="16" customWidth="1"/>
    <col min="5128" max="5128" width="7" style="16" customWidth="1"/>
    <col min="5129" max="5129" width="10" style="16" customWidth="1"/>
    <col min="5130" max="5130" width="6.85546875" style="16" customWidth="1"/>
    <col min="5131" max="5131" width="7.140625" style="16" customWidth="1"/>
    <col min="5132" max="5132" width="9.140625" style="16"/>
    <col min="5133" max="5133" width="7" style="16" customWidth="1"/>
    <col min="5134" max="5134" width="8" style="16" customWidth="1"/>
    <col min="5135" max="5135" width="7" style="16" customWidth="1"/>
    <col min="5136" max="5136" width="10" style="16" customWidth="1"/>
    <col min="5137" max="5137" width="6.85546875" style="16" customWidth="1"/>
    <col min="5138" max="5138" width="7.140625" style="16" customWidth="1"/>
    <col min="5139" max="5140" width="8.85546875" style="16" customWidth="1"/>
    <col min="5141" max="5141" width="8" style="16" customWidth="1"/>
    <col min="5142" max="5142" width="7" style="16" customWidth="1"/>
    <col min="5143" max="5143" width="10" style="16" customWidth="1"/>
    <col min="5144" max="5144" width="6.85546875" style="16" customWidth="1"/>
    <col min="5145" max="5145" width="7.140625" style="16" customWidth="1"/>
    <col min="5146" max="5147" width="8.85546875" style="16" customWidth="1"/>
    <col min="5148" max="5372" width="9.140625" style="16"/>
    <col min="5373" max="5373" width="40.28515625" style="16" customWidth="1"/>
    <col min="5374" max="5374" width="5.85546875" style="16" customWidth="1"/>
    <col min="5375" max="5375" width="40.28515625" style="16" customWidth="1"/>
    <col min="5376" max="5382" width="0" style="16" hidden="1" customWidth="1"/>
    <col min="5383" max="5383" width="8" style="16" customWidth="1"/>
    <col min="5384" max="5384" width="7" style="16" customWidth="1"/>
    <col min="5385" max="5385" width="10" style="16" customWidth="1"/>
    <col min="5386" max="5386" width="6.85546875" style="16" customWidth="1"/>
    <col min="5387" max="5387" width="7.140625" style="16" customWidth="1"/>
    <col min="5388" max="5388" width="9.140625" style="16"/>
    <col min="5389" max="5389" width="7" style="16" customWidth="1"/>
    <col min="5390" max="5390" width="8" style="16" customWidth="1"/>
    <col min="5391" max="5391" width="7" style="16" customWidth="1"/>
    <col min="5392" max="5392" width="10" style="16" customWidth="1"/>
    <col min="5393" max="5393" width="6.85546875" style="16" customWidth="1"/>
    <col min="5394" max="5394" width="7.140625" style="16" customWidth="1"/>
    <col min="5395" max="5396" width="8.85546875" style="16" customWidth="1"/>
    <col min="5397" max="5397" width="8" style="16" customWidth="1"/>
    <col min="5398" max="5398" width="7" style="16" customWidth="1"/>
    <col min="5399" max="5399" width="10" style="16" customWidth="1"/>
    <col min="5400" max="5400" width="6.85546875" style="16" customWidth="1"/>
    <col min="5401" max="5401" width="7.140625" style="16" customWidth="1"/>
    <col min="5402" max="5403" width="8.85546875" style="16" customWidth="1"/>
    <col min="5404" max="5628" width="9.140625" style="16"/>
    <col min="5629" max="5629" width="40.28515625" style="16" customWidth="1"/>
    <col min="5630" max="5630" width="5.85546875" style="16" customWidth="1"/>
    <col min="5631" max="5631" width="40.28515625" style="16" customWidth="1"/>
    <col min="5632" max="5638" width="0" style="16" hidden="1" customWidth="1"/>
    <col min="5639" max="5639" width="8" style="16" customWidth="1"/>
    <col min="5640" max="5640" width="7" style="16" customWidth="1"/>
    <col min="5641" max="5641" width="10" style="16" customWidth="1"/>
    <col min="5642" max="5642" width="6.85546875" style="16" customWidth="1"/>
    <col min="5643" max="5643" width="7.140625" style="16" customWidth="1"/>
    <col min="5644" max="5644" width="9.140625" style="16"/>
    <col min="5645" max="5645" width="7" style="16" customWidth="1"/>
    <col min="5646" max="5646" width="8" style="16" customWidth="1"/>
    <col min="5647" max="5647" width="7" style="16" customWidth="1"/>
    <col min="5648" max="5648" width="10" style="16" customWidth="1"/>
    <col min="5649" max="5649" width="6.85546875" style="16" customWidth="1"/>
    <col min="5650" max="5650" width="7.140625" style="16" customWidth="1"/>
    <col min="5651" max="5652" width="8.85546875" style="16" customWidth="1"/>
    <col min="5653" max="5653" width="8" style="16" customWidth="1"/>
    <col min="5654" max="5654" width="7" style="16" customWidth="1"/>
    <col min="5655" max="5655" width="10" style="16" customWidth="1"/>
    <col min="5656" max="5656" width="6.85546875" style="16" customWidth="1"/>
    <col min="5657" max="5657" width="7.140625" style="16" customWidth="1"/>
    <col min="5658" max="5659" width="8.85546875" style="16" customWidth="1"/>
    <col min="5660" max="5884" width="9.140625" style="16"/>
    <col min="5885" max="5885" width="40.28515625" style="16" customWidth="1"/>
    <col min="5886" max="5886" width="5.85546875" style="16" customWidth="1"/>
    <col min="5887" max="5887" width="40.28515625" style="16" customWidth="1"/>
    <col min="5888" max="5894" width="0" style="16" hidden="1" customWidth="1"/>
    <col min="5895" max="5895" width="8" style="16" customWidth="1"/>
    <col min="5896" max="5896" width="7" style="16" customWidth="1"/>
    <col min="5897" max="5897" width="10" style="16" customWidth="1"/>
    <col min="5898" max="5898" width="6.85546875" style="16" customWidth="1"/>
    <col min="5899" max="5899" width="7.140625" style="16" customWidth="1"/>
    <col min="5900" max="5900" width="9.140625" style="16"/>
    <col min="5901" max="5901" width="7" style="16" customWidth="1"/>
    <col min="5902" max="5902" width="8" style="16" customWidth="1"/>
    <col min="5903" max="5903" width="7" style="16" customWidth="1"/>
    <col min="5904" max="5904" width="10" style="16" customWidth="1"/>
    <col min="5905" max="5905" width="6.85546875" style="16" customWidth="1"/>
    <col min="5906" max="5906" width="7.140625" style="16" customWidth="1"/>
    <col min="5907" max="5908" width="8.85546875" style="16" customWidth="1"/>
    <col min="5909" max="5909" width="8" style="16" customWidth="1"/>
    <col min="5910" max="5910" width="7" style="16" customWidth="1"/>
    <col min="5911" max="5911" width="10" style="16" customWidth="1"/>
    <col min="5912" max="5912" width="6.85546875" style="16" customWidth="1"/>
    <col min="5913" max="5913" width="7.140625" style="16" customWidth="1"/>
    <col min="5914" max="5915" width="8.85546875" style="16" customWidth="1"/>
    <col min="5916" max="6140" width="9.140625" style="16"/>
    <col min="6141" max="6141" width="40.28515625" style="16" customWidth="1"/>
    <col min="6142" max="6142" width="5.85546875" style="16" customWidth="1"/>
    <col min="6143" max="6143" width="40.28515625" style="16" customWidth="1"/>
    <col min="6144" max="6150" width="0" style="16" hidden="1" customWidth="1"/>
    <col min="6151" max="6151" width="8" style="16" customWidth="1"/>
    <col min="6152" max="6152" width="7" style="16" customWidth="1"/>
    <col min="6153" max="6153" width="10" style="16" customWidth="1"/>
    <col min="6154" max="6154" width="6.85546875" style="16" customWidth="1"/>
    <col min="6155" max="6155" width="7.140625" style="16" customWidth="1"/>
    <col min="6156" max="6156" width="9.140625" style="16"/>
    <col min="6157" max="6157" width="7" style="16" customWidth="1"/>
    <col min="6158" max="6158" width="8" style="16" customWidth="1"/>
    <col min="6159" max="6159" width="7" style="16" customWidth="1"/>
    <col min="6160" max="6160" width="10" style="16" customWidth="1"/>
    <col min="6161" max="6161" width="6.85546875" style="16" customWidth="1"/>
    <col min="6162" max="6162" width="7.140625" style="16" customWidth="1"/>
    <col min="6163" max="6164" width="8.85546875" style="16" customWidth="1"/>
    <col min="6165" max="6165" width="8" style="16" customWidth="1"/>
    <col min="6166" max="6166" width="7" style="16" customWidth="1"/>
    <col min="6167" max="6167" width="10" style="16" customWidth="1"/>
    <col min="6168" max="6168" width="6.85546875" style="16" customWidth="1"/>
    <col min="6169" max="6169" width="7.140625" style="16" customWidth="1"/>
    <col min="6170" max="6171" width="8.85546875" style="16" customWidth="1"/>
    <col min="6172" max="6396" width="9.140625" style="16"/>
    <col min="6397" max="6397" width="40.28515625" style="16" customWidth="1"/>
    <col min="6398" max="6398" width="5.85546875" style="16" customWidth="1"/>
    <col min="6399" max="6399" width="40.28515625" style="16" customWidth="1"/>
    <col min="6400" max="6406" width="0" style="16" hidden="1" customWidth="1"/>
    <col min="6407" max="6407" width="8" style="16" customWidth="1"/>
    <col min="6408" max="6408" width="7" style="16" customWidth="1"/>
    <col min="6409" max="6409" width="10" style="16" customWidth="1"/>
    <col min="6410" max="6410" width="6.85546875" style="16" customWidth="1"/>
    <col min="6411" max="6411" width="7.140625" style="16" customWidth="1"/>
    <col min="6412" max="6412" width="9.140625" style="16"/>
    <col min="6413" max="6413" width="7" style="16" customWidth="1"/>
    <col min="6414" max="6414" width="8" style="16" customWidth="1"/>
    <col min="6415" max="6415" width="7" style="16" customWidth="1"/>
    <col min="6416" max="6416" width="10" style="16" customWidth="1"/>
    <col min="6417" max="6417" width="6.85546875" style="16" customWidth="1"/>
    <col min="6418" max="6418" width="7.140625" style="16" customWidth="1"/>
    <col min="6419" max="6420" width="8.85546875" style="16" customWidth="1"/>
    <col min="6421" max="6421" width="8" style="16" customWidth="1"/>
    <col min="6422" max="6422" width="7" style="16" customWidth="1"/>
    <col min="6423" max="6423" width="10" style="16" customWidth="1"/>
    <col min="6424" max="6424" width="6.85546875" style="16" customWidth="1"/>
    <col min="6425" max="6425" width="7.140625" style="16" customWidth="1"/>
    <col min="6426" max="6427" width="8.85546875" style="16" customWidth="1"/>
    <col min="6428" max="6652" width="9.140625" style="16"/>
    <col min="6653" max="6653" width="40.28515625" style="16" customWidth="1"/>
    <col min="6654" max="6654" width="5.85546875" style="16" customWidth="1"/>
    <col min="6655" max="6655" width="40.28515625" style="16" customWidth="1"/>
    <col min="6656" max="6662" width="0" style="16" hidden="1" customWidth="1"/>
    <col min="6663" max="6663" width="8" style="16" customWidth="1"/>
    <col min="6664" max="6664" width="7" style="16" customWidth="1"/>
    <col min="6665" max="6665" width="10" style="16" customWidth="1"/>
    <col min="6666" max="6666" width="6.85546875" style="16" customWidth="1"/>
    <col min="6667" max="6667" width="7.140625" style="16" customWidth="1"/>
    <col min="6668" max="6668" width="9.140625" style="16"/>
    <col min="6669" max="6669" width="7" style="16" customWidth="1"/>
    <col min="6670" max="6670" width="8" style="16" customWidth="1"/>
    <col min="6671" max="6671" width="7" style="16" customWidth="1"/>
    <col min="6672" max="6672" width="10" style="16" customWidth="1"/>
    <col min="6673" max="6673" width="6.85546875" style="16" customWidth="1"/>
    <col min="6674" max="6674" width="7.140625" style="16" customWidth="1"/>
    <col min="6675" max="6676" width="8.85546875" style="16" customWidth="1"/>
    <col min="6677" max="6677" width="8" style="16" customWidth="1"/>
    <col min="6678" max="6678" width="7" style="16" customWidth="1"/>
    <col min="6679" max="6679" width="10" style="16" customWidth="1"/>
    <col min="6680" max="6680" width="6.85546875" style="16" customWidth="1"/>
    <col min="6681" max="6681" width="7.140625" style="16" customWidth="1"/>
    <col min="6682" max="6683" width="8.85546875" style="16" customWidth="1"/>
    <col min="6684" max="6908" width="9.140625" style="16"/>
    <col min="6909" max="6909" width="40.28515625" style="16" customWidth="1"/>
    <col min="6910" max="6910" width="5.85546875" style="16" customWidth="1"/>
    <col min="6911" max="6911" width="40.28515625" style="16" customWidth="1"/>
    <col min="6912" max="6918" width="0" style="16" hidden="1" customWidth="1"/>
    <col min="6919" max="6919" width="8" style="16" customWidth="1"/>
    <col min="6920" max="6920" width="7" style="16" customWidth="1"/>
    <col min="6921" max="6921" width="10" style="16" customWidth="1"/>
    <col min="6922" max="6922" width="6.85546875" style="16" customWidth="1"/>
    <col min="6923" max="6923" width="7.140625" style="16" customWidth="1"/>
    <col min="6924" max="6924" width="9.140625" style="16"/>
    <col min="6925" max="6925" width="7" style="16" customWidth="1"/>
    <col min="6926" max="6926" width="8" style="16" customWidth="1"/>
    <col min="6927" max="6927" width="7" style="16" customWidth="1"/>
    <col min="6928" max="6928" width="10" style="16" customWidth="1"/>
    <col min="6929" max="6929" width="6.85546875" style="16" customWidth="1"/>
    <col min="6930" max="6930" width="7.140625" style="16" customWidth="1"/>
    <col min="6931" max="6932" width="8.85546875" style="16" customWidth="1"/>
    <col min="6933" max="6933" width="8" style="16" customWidth="1"/>
    <col min="6934" max="6934" width="7" style="16" customWidth="1"/>
    <col min="6935" max="6935" width="10" style="16" customWidth="1"/>
    <col min="6936" max="6936" width="6.85546875" style="16" customWidth="1"/>
    <col min="6937" max="6937" width="7.140625" style="16" customWidth="1"/>
    <col min="6938" max="6939" width="8.85546875" style="16" customWidth="1"/>
    <col min="6940" max="7164" width="9.140625" style="16"/>
    <col min="7165" max="7165" width="40.28515625" style="16" customWidth="1"/>
    <col min="7166" max="7166" width="5.85546875" style="16" customWidth="1"/>
    <col min="7167" max="7167" width="40.28515625" style="16" customWidth="1"/>
    <col min="7168" max="7174" width="0" style="16" hidden="1" customWidth="1"/>
    <col min="7175" max="7175" width="8" style="16" customWidth="1"/>
    <col min="7176" max="7176" width="7" style="16" customWidth="1"/>
    <col min="7177" max="7177" width="10" style="16" customWidth="1"/>
    <col min="7178" max="7178" width="6.85546875" style="16" customWidth="1"/>
    <col min="7179" max="7179" width="7.140625" style="16" customWidth="1"/>
    <col min="7180" max="7180" width="9.140625" style="16"/>
    <col min="7181" max="7181" width="7" style="16" customWidth="1"/>
    <col min="7182" max="7182" width="8" style="16" customWidth="1"/>
    <col min="7183" max="7183" width="7" style="16" customWidth="1"/>
    <col min="7184" max="7184" width="10" style="16" customWidth="1"/>
    <col min="7185" max="7185" width="6.85546875" style="16" customWidth="1"/>
    <col min="7186" max="7186" width="7.140625" style="16" customWidth="1"/>
    <col min="7187" max="7188" width="8.85546875" style="16" customWidth="1"/>
    <col min="7189" max="7189" width="8" style="16" customWidth="1"/>
    <col min="7190" max="7190" width="7" style="16" customWidth="1"/>
    <col min="7191" max="7191" width="10" style="16" customWidth="1"/>
    <col min="7192" max="7192" width="6.85546875" style="16" customWidth="1"/>
    <col min="7193" max="7193" width="7.140625" style="16" customWidth="1"/>
    <col min="7194" max="7195" width="8.85546875" style="16" customWidth="1"/>
    <col min="7196" max="7420" width="9.140625" style="16"/>
    <col min="7421" max="7421" width="40.28515625" style="16" customWidth="1"/>
    <col min="7422" max="7422" width="5.85546875" style="16" customWidth="1"/>
    <col min="7423" max="7423" width="40.28515625" style="16" customWidth="1"/>
    <col min="7424" max="7430" width="0" style="16" hidden="1" customWidth="1"/>
    <col min="7431" max="7431" width="8" style="16" customWidth="1"/>
    <col min="7432" max="7432" width="7" style="16" customWidth="1"/>
    <col min="7433" max="7433" width="10" style="16" customWidth="1"/>
    <col min="7434" max="7434" width="6.85546875" style="16" customWidth="1"/>
    <col min="7435" max="7435" width="7.140625" style="16" customWidth="1"/>
    <col min="7436" max="7436" width="9.140625" style="16"/>
    <col min="7437" max="7437" width="7" style="16" customWidth="1"/>
    <col min="7438" max="7438" width="8" style="16" customWidth="1"/>
    <col min="7439" max="7439" width="7" style="16" customWidth="1"/>
    <col min="7440" max="7440" width="10" style="16" customWidth="1"/>
    <col min="7441" max="7441" width="6.85546875" style="16" customWidth="1"/>
    <col min="7442" max="7442" width="7.140625" style="16" customWidth="1"/>
    <col min="7443" max="7444" width="8.85546875" style="16" customWidth="1"/>
    <col min="7445" max="7445" width="8" style="16" customWidth="1"/>
    <col min="7446" max="7446" width="7" style="16" customWidth="1"/>
    <col min="7447" max="7447" width="10" style="16" customWidth="1"/>
    <col min="7448" max="7448" width="6.85546875" style="16" customWidth="1"/>
    <col min="7449" max="7449" width="7.140625" style="16" customWidth="1"/>
    <col min="7450" max="7451" width="8.85546875" style="16" customWidth="1"/>
    <col min="7452" max="7676" width="9.140625" style="16"/>
    <col min="7677" max="7677" width="40.28515625" style="16" customWidth="1"/>
    <col min="7678" max="7678" width="5.85546875" style="16" customWidth="1"/>
    <col min="7679" max="7679" width="40.28515625" style="16" customWidth="1"/>
    <col min="7680" max="7686" width="0" style="16" hidden="1" customWidth="1"/>
    <col min="7687" max="7687" width="8" style="16" customWidth="1"/>
    <col min="7688" max="7688" width="7" style="16" customWidth="1"/>
    <col min="7689" max="7689" width="10" style="16" customWidth="1"/>
    <col min="7690" max="7690" width="6.85546875" style="16" customWidth="1"/>
    <col min="7691" max="7691" width="7.140625" style="16" customWidth="1"/>
    <col min="7692" max="7692" width="9.140625" style="16"/>
    <col min="7693" max="7693" width="7" style="16" customWidth="1"/>
    <col min="7694" max="7694" width="8" style="16" customWidth="1"/>
    <col min="7695" max="7695" width="7" style="16" customWidth="1"/>
    <col min="7696" max="7696" width="10" style="16" customWidth="1"/>
    <col min="7697" max="7697" width="6.85546875" style="16" customWidth="1"/>
    <col min="7698" max="7698" width="7.140625" style="16" customWidth="1"/>
    <col min="7699" max="7700" width="8.85546875" style="16" customWidth="1"/>
    <col min="7701" max="7701" width="8" style="16" customWidth="1"/>
    <col min="7702" max="7702" width="7" style="16" customWidth="1"/>
    <col min="7703" max="7703" width="10" style="16" customWidth="1"/>
    <col min="7704" max="7704" width="6.85546875" style="16" customWidth="1"/>
    <col min="7705" max="7705" width="7.140625" style="16" customWidth="1"/>
    <col min="7706" max="7707" width="8.85546875" style="16" customWidth="1"/>
    <col min="7708" max="7932" width="9.140625" style="16"/>
    <col min="7933" max="7933" width="40.28515625" style="16" customWidth="1"/>
    <col min="7934" max="7934" width="5.85546875" style="16" customWidth="1"/>
    <col min="7935" max="7935" width="40.28515625" style="16" customWidth="1"/>
    <col min="7936" max="7942" width="0" style="16" hidden="1" customWidth="1"/>
    <col min="7943" max="7943" width="8" style="16" customWidth="1"/>
    <col min="7944" max="7944" width="7" style="16" customWidth="1"/>
    <col min="7945" max="7945" width="10" style="16" customWidth="1"/>
    <col min="7946" max="7946" width="6.85546875" style="16" customWidth="1"/>
    <col min="7947" max="7947" width="7.140625" style="16" customWidth="1"/>
    <col min="7948" max="7948" width="9.140625" style="16"/>
    <col min="7949" max="7949" width="7" style="16" customWidth="1"/>
    <col min="7950" max="7950" width="8" style="16" customWidth="1"/>
    <col min="7951" max="7951" width="7" style="16" customWidth="1"/>
    <col min="7952" max="7952" width="10" style="16" customWidth="1"/>
    <col min="7953" max="7953" width="6.85546875" style="16" customWidth="1"/>
    <col min="7954" max="7954" width="7.140625" style="16" customWidth="1"/>
    <col min="7955" max="7956" width="8.85546875" style="16" customWidth="1"/>
    <col min="7957" max="7957" width="8" style="16" customWidth="1"/>
    <col min="7958" max="7958" width="7" style="16" customWidth="1"/>
    <col min="7959" max="7959" width="10" style="16" customWidth="1"/>
    <col min="7960" max="7960" width="6.85546875" style="16" customWidth="1"/>
    <col min="7961" max="7961" width="7.140625" style="16" customWidth="1"/>
    <col min="7962" max="7963" width="8.85546875" style="16" customWidth="1"/>
    <col min="7964" max="8188" width="9.140625" style="16"/>
    <col min="8189" max="8189" width="40.28515625" style="16" customWidth="1"/>
    <col min="8190" max="8190" width="5.85546875" style="16" customWidth="1"/>
    <col min="8191" max="8191" width="40.28515625" style="16" customWidth="1"/>
    <col min="8192" max="8198" width="0" style="16" hidden="1" customWidth="1"/>
    <col min="8199" max="8199" width="8" style="16" customWidth="1"/>
    <col min="8200" max="8200" width="7" style="16" customWidth="1"/>
    <col min="8201" max="8201" width="10" style="16" customWidth="1"/>
    <col min="8202" max="8202" width="6.85546875" style="16" customWidth="1"/>
    <col min="8203" max="8203" width="7.140625" style="16" customWidth="1"/>
    <col min="8204" max="8204" width="9.140625" style="16"/>
    <col min="8205" max="8205" width="7" style="16" customWidth="1"/>
    <col min="8206" max="8206" width="8" style="16" customWidth="1"/>
    <col min="8207" max="8207" width="7" style="16" customWidth="1"/>
    <col min="8208" max="8208" width="10" style="16" customWidth="1"/>
    <col min="8209" max="8209" width="6.85546875" style="16" customWidth="1"/>
    <col min="8210" max="8210" width="7.140625" style="16" customWidth="1"/>
    <col min="8211" max="8212" width="8.85546875" style="16" customWidth="1"/>
    <col min="8213" max="8213" width="8" style="16" customWidth="1"/>
    <col min="8214" max="8214" width="7" style="16" customWidth="1"/>
    <col min="8215" max="8215" width="10" style="16" customWidth="1"/>
    <col min="8216" max="8216" width="6.85546875" style="16" customWidth="1"/>
    <col min="8217" max="8217" width="7.140625" style="16" customWidth="1"/>
    <col min="8218" max="8219" width="8.85546875" style="16" customWidth="1"/>
    <col min="8220" max="8444" width="9.140625" style="16"/>
    <col min="8445" max="8445" width="40.28515625" style="16" customWidth="1"/>
    <col min="8446" max="8446" width="5.85546875" style="16" customWidth="1"/>
    <col min="8447" max="8447" width="40.28515625" style="16" customWidth="1"/>
    <col min="8448" max="8454" width="0" style="16" hidden="1" customWidth="1"/>
    <col min="8455" max="8455" width="8" style="16" customWidth="1"/>
    <col min="8456" max="8456" width="7" style="16" customWidth="1"/>
    <col min="8457" max="8457" width="10" style="16" customWidth="1"/>
    <col min="8458" max="8458" width="6.85546875" style="16" customWidth="1"/>
    <col min="8459" max="8459" width="7.140625" style="16" customWidth="1"/>
    <col min="8460" max="8460" width="9.140625" style="16"/>
    <col min="8461" max="8461" width="7" style="16" customWidth="1"/>
    <col min="8462" max="8462" width="8" style="16" customWidth="1"/>
    <col min="8463" max="8463" width="7" style="16" customWidth="1"/>
    <col min="8464" max="8464" width="10" style="16" customWidth="1"/>
    <col min="8465" max="8465" width="6.85546875" style="16" customWidth="1"/>
    <col min="8466" max="8466" width="7.140625" style="16" customWidth="1"/>
    <col min="8467" max="8468" width="8.85546875" style="16" customWidth="1"/>
    <col min="8469" max="8469" width="8" style="16" customWidth="1"/>
    <col min="8470" max="8470" width="7" style="16" customWidth="1"/>
    <col min="8471" max="8471" width="10" style="16" customWidth="1"/>
    <col min="8472" max="8472" width="6.85546875" style="16" customWidth="1"/>
    <col min="8473" max="8473" width="7.140625" style="16" customWidth="1"/>
    <col min="8474" max="8475" width="8.85546875" style="16" customWidth="1"/>
    <col min="8476" max="8700" width="9.140625" style="16"/>
    <col min="8701" max="8701" width="40.28515625" style="16" customWidth="1"/>
    <col min="8702" max="8702" width="5.85546875" style="16" customWidth="1"/>
    <col min="8703" max="8703" width="40.28515625" style="16" customWidth="1"/>
    <col min="8704" max="8710" width="0" style="16" hidden="1" customWidth="1"/>
    <col min="8711" max="8711" width="8" style="16" customWidth="1"/>
    <col min="8712" max="8712" width="7" style="16" customWidth="1"/>
    <col min="8713" max="8713" width="10" style="16" customWidth="1"/>
    <col min="8714" max="8714" width="6.85546875" style="16" customWidth="1"/>
    <col min="8715" max="8715" width="7.140625" style="16" customWidth="1"/>
    <col min="8716" max="8716" width="9.140625" style="16"/>
    <col min="8717" max="8717" width="7" style="16" customWidth="1"/>
    <col min="8718" max="8718" width="8" style="16" customWidth="1"/>
    <col min="8719" max="8719" width="7" style="16" customWidth="1"/>
    <col min="8720" max="8720" width="10" style="16" customWidth="1"/>
    <col min="8721" max="8721" width="6.85546875" style="16" customWidth="1"/>
    <col min="8722" max="8722" width="7.140625" style="16" customWidth="1"/>
    <col min="8723" max="8724" width="8.85546875" style="16" customWidth="1"/>
    <col min="8725" max="8725" width="8" style="16" customWidth="1"/>
    <col min="8726" max="8726" width="7" style="16" customWidth="1"/>
    <col min="8727" max="8727" width="10" style="16" customWidth="1"/>
    <col min="8728" max="8728" width="6.85546875" style="16" customWidth="1"/>
    <col min="8729" max="8729" width="7.140625" style="16" customWidth="1"/>
    <col min="8730" max="8731" width="8.85546875" style="16" customWidth="1"/>
    <col min="8732" max="8956" width="9.140625" style="16"/>
    <col min="8957" max="8957" width="40.28515625" style="16" customWidth="1"/>
    <col min="8958" max="8958" width="5.85546875" style="16" customWidth="1"/>
    <col min="8959" max="8959" width="40.28515625" style="16" customWidth="1"/>
    <col min="8960" max="8966" width="0" style="16" hidden="1" customWidth="1"/>
    <col min="8967" max="8967" width="8" style="16" customWidth="1"/>
    <col min="8968" max="8968" width="7" style="16" customWidth="1"/>
    <col min="8969" max="8969" width="10" style="16" customWidth="1"/>
    <col min="8970" max="8970" width="6.85546875" style="16" customWidth="1"/>
    <col min="8971" max="8971" width="7.140625" style="16" customWidth="1"/>
    <col min="8972" max="8972" width="9.140625" style="16"/>
    <col min="8973" max="8973" width="7" style="16" customWidth="1"/>
    <col min="8974" max="8974" width="8" style="16" customWidth="1"/>
    <col min="8975" max="8975" width="7" style="16" customWidth="1"/>
    <col min="8976" max="8976" width="10" style="16" customWidth="1"/>
    <col min="8977" max="8977" width="6.85546875" style="16" customWidth="1"/>
    <col min="8978" max="8978" width="7.140625" style="16" customWidth="1"/>
    <col min="8979" max="8980" width="8.85546875" style="16" customWidth="1"/>
    <col min="8981" max="8981" width="8" style="16" customWidth="1"/>
    <col min="8982" max="8982" width="7" style="16" customWidth="1"/>
    <col min="8983" max="8983" width="10" style="16" customWidth="1"/>
    <col min="8984" max="8984" width="6.85546875" style="16" customWidth="1"/>
    <col min="8985" max="8985" width="7.140625" style="16" customWidth="1"/>
    <col min="8986" max="8987" width="8.85546875" style="16" customWidth="1"/>
    <col min="8988" max="9212" width="9.140625" style="16"/>
    <col min="9213" max="9213" width="40.28515625" style="16" customWidth="1"/>
    <col min="9214" max="9214" width="5.85546875" style="16" customWidth="1"/>
    <col min="9215" max="9215" width="40.28515625" style="16" customWidth="1"/>
    <col min="9216" max="9222" width="0" style="16" hidden="1" customWidth="1"/>
    <col min="9223" max="9223" width="8" style="16" customWidth="1"/>
    <col min="9224" max="9224" width="7" style="16" customWidth="1"/>
    <col min="9225" max="9225" width="10" style="16" customWidth="1"/>
    <col min="9226" max="9226" width="6.85546875" style="16" customWidth="1"/>
    <col min="9227" max="9227" width="7.140625" style="16" customWidth="1"/>
    <col min="9228" max="9228" width="9.140625" style="16"/>
    <col min="9229" max="9229" width="7" style="16" customWidth="1"/>
    <col min="9230" max="9230" width="8" style="16" customWidth="1"/>
    <col min="9231" max="9231" width="7" style="16" customWidth="1"/>
    <col min="9232" max="9232" width="10" style="16" customWidth="1"/>
    <col min="9233" max="9233" width="6.85546875" style="16" customWidth="1"/>
    <col min="9234" max="9234" width="7.140625" style="16" customWidth="1"/>
    <col min="9235" max="9236" width="8.85546875" style="16" customWidth="1"/>
    <col min="9237" max="9237" width="8" style="16" customWidth="1"/>
    <col min="9238" max="9238" width="7" style="16" customWidth="1"/>
    <col min="9239" max="9239" width="10" style="16" customWidth="1"/>
    <col min="9240" max="9240" width="6.85546875" style="16" customWidth="1"/>
    <col min="9241" max="9241" width="7.140625" style="16" customWidth="1"/>
    <col min="9242" max="9243" width="8.85546875" style="16" customWidth="1"/>
    <col min="9244" max="9468" width="9.140625" style="16"/>
    <col min="9469" max="9469" width="40.28515625" style="16" customWidth="1"/>
    <col min="9470" max="9470" width="5.85546875" style="16" customWidth="1"/>
    <col min="9471" max="9471" width="40.28515625" style="16" customWidth="1"/>
    <col min="9472" max="9478" width="0" style="16" hidden="1" customWidth="1"/>
    <col min="9479" max="9479" width="8" style="16" customWidth="1"/>
    <col min="9480" max="9480" width="7" style="16" customWidth="1"/>
    <col min="9481" max="9481" width="10" style="16" customWidth="1"/>
    <col min="9482" max="9482" width="6.85546875" style="16" customWidth="1"/>
    <col min="9483" max="9483" width="7.140625" style="16" customWidth="1"/>
    <col min="9484" max="9484" width="9.140625" style="16"/>
    <col min="9485" max="9485" width="7" style="16" customWidth="1"/>
    <col min="9486" max="9486" width="8" style="16" customWidth="1"/>
    <col min="9487" max="9487" width="7" style="16" customWidth="1"/>
    <col min="9488" max="9488" width="10" style="16" customWidth="1"/>
    <col min="9489" max="9489" width="6.85546875" style="16" customWidth="1"/>
    <col min="9490" max="9490" width="7.140625" style="16" customWidth="1"/>
    <col min="9491" max="9492" width="8.85546875" style="16" customWidth="1"/>
    <col min="9493" max="9493" width="8" style="16" customWidth="1"/>
    <col min="9494" max="9494" width="7" style="16" customWidth="1"/>
    <col min="9495" max="9495" width="10" style="16" customWidth="1"/>
    <col min="9496" max="9496" width="6.85546875" style="16" customWidth="1"/>
    <col min="9497" max="9497" width="7.140625" style="16" customWidth="1"/>
    <col min="9498" max="9499" width="8.85546875" style="16" customWidth="1"/>
    <col min="9500" max="9724" width="9.140625" style="16"/>
    <col min="9725" max="9725" width="40.28515625" style="16" customWidth="1"/>
    <col min="9726" max="9726" width="5.85546875" style="16" customWidth="1"/>
    <col min="9727" max="9727" width="40.28515625" style="16" customWidth="1"/>
    <col min="9728" max="9734" width="0" style="16" hidden="1" customWidth="1"/>
    <col min="9735" max="9735" width="8" style="16" customWidth="1"/>
    <col min="9736" max="9736" width="7" style="16" customWidth="1"/>
    <col min="9737" max="9737" width="10" style="16" customWidth="1"/>
    <col min="9738" max="9738" width="6.85546875" style="16" customWidth="1"/>
    <col min="9739" max="9739" width="7.140625" style="16" customWidth="1"/>
    <col min="9740" max="9740" width="9.140625" style="16"/>
    <col min="9741" max="9741" width="7" style="16" customWidth="1"/>
    <col min="9742" max="9742" width="8" style="16" customWidth="1"/>
    <col min="9743" max="9743" width="7" style="16" customWidth="1"/>
    <col min="9744" max="9744" width="10" style="16" customWidth="1"/>
    <col min="9745" max="9745" width="6.85546875" style="16" customWidth="1"/>
    <col min="9746" max="9746" width="7.140625" style="16" customWidth="1"/>
    <col min="9747" max="9748" width="8.85546875" style="16" customWidth="1"/>
    <col min="9749" max="9749" width="8" style="16" customWidth="1"/>
    <col min="9750" max="9750" width="7" style="16" customWidth="1"/>
    <col min="9751" max="9751" width="10" style="16" customWidth="1"/>
    <col min="9752" max="9752" width="6.85546875" style="16" customWidth="1"/>
    <col min="9753" max="9753" width="7.140625" style="16" customWidth="1"/>
    <col min="9754" max="9755" width="8.85546875" style="16" customWidth="1"/>
    <col min="9756" max="9980" width="9.140625" style="16"/>
    <col min="9981" max="9981" width="40.28515625" style="16" customWidth="1"/>
    <col min="9982" max="9982" width="5.85546875" style="16" customWidth="1"/>
    <col min="9983" max="9983" width="40.28515625" style="16" customWidth="1"/>
    <col min="9984" max="9990" width="0" style="16" hidden="1" customWidth="1"/>
    <col min="9991" max="9991" width="8" style="16" customWidth="1"/>
    <col min="9992" max="9992" width="7" style="16" customWidth="1"/>
    <col min="9993" max="9993" width="10" style="16" customWidth="1"/>
    <col min="9994" max="9994" width="6.85546875" style="16" customWidth="1"/>
    <col min="9995" max="9995" width="7.140625" style="16" customWidth="1"/>
    <col min="9996" max="9996" width="9.140625" style="16"/>
    <col min="9997" max="9997" width="7" style="16" customWidth="1"/>
    <col min="9998" max="9998" width="8" style="16" customWidth="1"/>
    <col min="9999" max="9999" width="7" style="16" customWidth="1"/>
    <col min="10000" max="10000" width="10" style="16" customWidth="1"/>
    <col min="10001" max="10001" width="6.85546875" style="16" customWidth="1"/>
    <col min="10002" max="10002" width="7.140625" style="16" customWidth="1"/>
    <col min="10003" max="10004" width="8.85546875" style="16" customWidth="1"/>
    <col min="10005" max="10005" width="8" style="16" customWidth="1"/>
    <col min="10006" max="10006" width="7" style="16" customWidth="1"/>
    <col min="10007" max="10007" width="10" style="16" customWidth="1"/>
    <col min="10008" max="10008" width="6.85546875" style="16" customWidth="1"/>
    <col min="10009" max="10009" width="7.140625" style="16" customWidth="1"/>
    <col min="10010" max="10011" width="8.85546875" style="16" customWidth="1"/>
    <col min="10012" max="10236" width="9.140625" style="16"/>
    <col min="10237" max="10237" width="40.28515625" style="16" customWidth="1"/>
    <col min="10238" max="10238" width="5.85546875" style="16" customWidth="1"/>
    <col min="10239" max="10239" width="40.28515625" style="16" customWidth="1"/>
    <col min="10240" max="10246" width="0" style="16" hidden="1" customWidth="1"/>
    <col min="10247" max="10247" width="8" style="16" customWidth="1"/>
    <col min="10248" max="10248" width="7" style="16" customWidth="1"/>
    <col min="10249" max="10249" width="10" style="16" customWidth="1"/>
    <col min="10250" max="10250" width="6.85546875" style="16" customWidth="1"/>
    <col min="10251" max="10251" width="7.140625" style="16" customWidth="1"/>
    <col min="10252" max="10252" width="9.140625" style="16"/>
    <col min="10253" max="10253" width="7" style="16" customWidth="1"/>
    <col min="10254" max="10254" width="8" style="16" customWidth="1"/>
    <col min="10255" max="10255" width="7" style="16" customWidth="1"/>
    <col min="10256" max="10256" width="10" style="16" customWidth="1"/>
    <col min="10257" max="10257" width="6.85546875" style="16" customWidth="1"/>
    <col min="10258" max="10258" width="7.140625" style="16" customWidth="1"/>
    <col min="10259" max="10260" width="8.85546875" style="16" customWidth="1"/>
    <col min="10261" max="10261" width="8" style="16" customWidth="1"/>
    <col min="10262" max="10262" width="7" style="16" customWidth="1"/>
    <col min="10263" max="10263" width="10" style="16" customWidth="1"/>
    <col min="10264" max="10264" width="6.85546875" style="16" customWidth="1"/>
    <col min="10265" max="10265" width="7.140625" style="16" customWidth="1"/>
    <col min="10266" max="10267" width="8.85546875" style="16" customWidth="1"/>
    <col min="10268" max="10492" width="9.140625" style="16"/>
    <col min="10493" max="10493" width="40.28515625" style="16" customWidth="1"/>
    <col min="10494" max="10494" width="5.85546875" style="16" customWidth="1"/>
    <col min="10495" max="10495" width="40.28515625" style="16" customWidth="1"/>
    <col min="10496" max="10502" width="0" style="16" hidden="1" customWidth="1"/>
    <col min="10503" max="10503" width="8" style="16" customWidth="1"/>
    <col min="10504" max="10504" width="7" style="16" customWidth="1"/>
    <col min="10505" max="10505" width="10" style="16" customWidth="1"/>
    <col min="10506" max="10506" width="6.85546875" style="16" customWidth="1"/>
    <col min="10507" max="10507" width="7.140625" style="16" customWidth="1"/>
    <col min="10508" max="10508" width="9.140625" style="16"/>
    <col min="10509" max="10509" width="7" style="16" customWidth="1"/>
    <col min="10510" max="10510" width="8" style="16" customWidth="1"/>
    <col min="10511" max="10511" width="7" style="16" customWidth="1"/>
    <col min="10512" max="10512" width="10" style="16" customWidth="1"/>
    <col min="10513" max="10513" width="6.85546875" style="16" customWidth="1"/>
    <col min="10514" max="10514" width="7.140625" style="16" customWidth="1"/>
    <col min="10515" max="10516" width="8.85546875" style="16" customWidth="1"/>
    <col min="10517" max="10517" width="8" style="16" customWidth="1"/>
    <col min="10518" max="10518" width="7" style="16" customWidth="1"/>
    <col min="10519" max="10519" width="10" style="16" customWidth="1"/>
    <col min="10520" max="10520" width="6.85546875" style="16" customWidth="1"/>
    <col min="10521" max="10521" width="7.140625" style="16" customWidth="1"/>
    <col min="10522" max="10523" width="8.85546875" style="16" customWidth="1"/>
    <col min="10524" max="10748" width="9.140625" style="16"/>
    <col min="10749" max="10749" width="40.28515625" style="16" customWidth="1"/>
    <col min="10750" max="10750" width="5.85546875" style="16" customWidth="1"/>
    <col min="10751" max="10751" width="40.28515625" style="16" customWidth="1"/>
    <col min="10752" max="10758" width="0" style="16" hidden="1" customWidth="1"/>
    <col min="10759" max="10759" width="8" style="16" customWidth="1"/>
    <col min="10760" max="10760" width="7" style="16" customWidth="1"/>
    <col min="10761" max="10761" width="10" style="16" customWidth="1"/>
    <col min="10762" max="10762" width="6.85546875" style="16" customWidth="1"/>
    <col min="10763" max="10763" width="7.140625" style="16" customWidth="1"/>
    <col min="10764" max="10764" width="9.140625" style="16"/>
    <col min="10765" max="10765" width="7" style="16" customWidth="1"/>
    <col min="10766" max="10766" width="8" style="16" customWidth="1"/>
    <col min="10767" max="10767" width="7" style="16" customWidth="1"/>
    <col min="10768" max="10768" width="10" style="16" customWidth="1"/>
    <col min="10769" max="10769" width="6.85546875" style="16" customWidth="1"/>
    <col min="10770" max="10770" width="7.140625" style="16" customWidth="1"/>
    <col min="10771" max="10772" width="8.85546875" style="16" customWidth="1"/>
    <col min="10773" max="10773" width="8" style="16" customWidth="1"/>
    <col min="10774" max="10774" width="7" style="16" customWidth="1"/>
    <col min="10775" max="10775" width="10" style="16" customWidth="1"/>
    <col min="10776" max="10776" width="6.85546875" style="16" customWidth="1"/>
    <col min="10777" max="10777" width="7.140625" style="16" customWidth="1"/>
    <col min="10778" max="10779" width="8.85546875" style="16" customWidth="1"/>
    <col min="10780" max="11004" width="9.140625" style="16"/>
    <col min="11005" max="11005" width="40.28515625" style="16" customWidth="1"/>
    <col min="11006" max="11006" width="5.85546875" style="16" customWidth="1"/>
    <col min="11007" max="11007" width="40.28515625" style="16" customWidth="1"/>
    <col min="11008" max="11014" width="0" style="16" hidden="1" customWidth="1"/>
    <col min="11015" max="11015" width="8" style="16" customWidth="1"/>
    <col min="11016" max="11016" width="7" style="16" customWidth="1"/>
    <col min="11017" max="11017" width="10" style="16" customWidth="1"/>
    <col min="11018" max="11018" width="6.85546875" style="16" customWidth="1"/>
    <col min="11019" max="11019" width="7.140625" style="16" customWidth="1"/>
    <col min="11020" max="11020" width="9.140625" style="16"/>
    <col min="11021" max="11021" width="7" style="16" customWidth="1"/>
    <col min="11022" max="11022" width="8" style="16" customWidth="1"/>
    <col min="11023" max="11023" width="7" style="16" customWidth="1"/>
    <col min="11024" max="11024" width="10" style="16" customWidth="1"/>
    <col min="11025" max="11025" width="6.85546875" style="16" customWidth="1"/>
    <col min="11026" max="11026" width="7.140625" style="16" customWidth="1"/>
    <col min="11027" max="11028" width="8.85546875" style="16" customWidth="1"/>
    <col min="11029" max="11029" width="8" style="16" customWidth="1"/>
    <col min="11030" max="11030" width="7" style="16" customWidth="1"/>
    <col min="11031" max="11031" width="10" style="16" customWidth="1"/>
    <col min="11032" max="11032" width="6.85546875" style="16" customWidth="1"/>
    <col min="11033" max="11033" width="7.140625" style="16" customWidth="1"/>
    <col min="11034" max="11035" width="8.85546875" style="16" customWidth="1"/>
    <col min="11036" max="11260" width="9.140625" style="16"/>
    <col min="11261" max="11261" width="40.28515625" style="16" customWidth="1"/>
    <col min="11262" max="11262" width="5.85546875" style="16" customWidth="1"/>
    <col min="11263" max="11263" width="40.28515625" style="16" customWidth="1"/>
    <col min="11264" max="11270" width="0" style="16" hidden="1" customWidth="1"/>
    <col min="11271" max="11271" width="8" style="16" customWidth="1"/>
    <col min="11272" max="11272" width="7" style="16" customWidth="1"/>
    <col min="11273" max="11273" width="10" style="16" customWidth="1"/>
    <col min="11274" max="11274" width="6.85546875" style="16" customWidth="1"/>
    <col min="11275" max="11275" width="7.140625" style="16" customWidth="1"/>
    <col min="11276" max="11276" width="9.140625" style="16"/>
    <col min="11277" max="11277" width="7" style="16" customWidth="1"/>
    <col min="11278" max="11278" width="8" style="16" customWidth="1"/>
    <col min="11279" max="11279" width="7" style="16" customWidth="1"/>
    <col min="11280" max="11280" width="10" style="16" customWidth="1"/>
    <col min="11281" max="11281" width="6.85546875" style="16" customWidth="1"/>
    <col min="11282" max="11282" width="7.140625" style="16" customWidth="1"/>
    <col min="11283" max="11284" width="8.85546875" style="16" customWidth="1"/>
    <col min="11285" max="11285" width="8" style="16" customWidth="1"/>
    <col min="11286" max="11286" width="7" style="16" customWidth="1"/>
    <col min="11287" max="11287" width="10" style="16" customWidth="1"/>
    <col min="11288" max="11288" width="6.85546875" style="16" customWidth="1"/>
    <col min="11289" max="11289" width="7.140625" style="16" customWidth="1"/>
    <col min="11290" max="11291" width="8.85546875" style="16" customWidth="1"/>
    <col min="11292" max="11516" width="9.140625" style="16"/>
    <col min="11517" max="11517" width="40.28515625" style="16" customWidth="1"/>
    <col min="11518" max="11518" width="5.85546875" style="16" customWidth="1"/>
    <col min="11519" max="11519" width="40.28515625" style="16" customWidth="1"/>
    <col min="11520" max="11526" width="0" style="16" hidden="1" customWidth="1"/>
    <col min="11527" max="11527" width="8" style="16" customWidth="1"/>
    <col min="11528" max="11528" width="7" style="16" customWidth="1"/>
    <col min="11529" max="11529" width="10" style="16" customWidth="1"/>
    <col min="11530" max="11530" width="6.85546875" style="16" customWidth="1"/>
    <col min="11531" max="11531" width="7.140625" style="16" customWidth="1"/>
    <col min="11532" max="11532" width="9.140625" style="16"/>
    <col min="11533" max="11533" width="7" style="16" customWidth="1"/>
    <col min="11534" max="11534" width="8" style="16" customWidth="1"/>
    <col min="11535" max="11535" width="7" style="16" customWidth="1"/>
    <col min="11536" max="11536" width="10" style="16" customWidth="1"/>
    <col min="11537" max="11537" width="6.85546875" style="16" customWidth="1"/>
    <col min="11538" max="11538" width="7.140625" style="16" customWidth="1"/>
    <col min="11539" max="11540" width="8.85546875" style="16" customWidth="1"/>
    <col min="11541" max="11541" width="8" style="16" customWidth="1"/>
    <col min="11542" max="11542" width="7" style="16" customWidth="1"/>
    <col min="11543" max="11543" width="10" style="16" customWidth="1"/>
    <col min="11544" max="11544" width="6.85546875" style="16" customWidth="1"/>
    <col min="11545" max="11545" width="7.140625" style="16" customWidth="1"/>
    <col min="11546" max="11547" width="8.85546875" style="16" customWidth="1"/>
    <col min="11548" max="11772" width="9.140625" style="16"/>
    <col min="11773" max="11773" width="40.28515625" style="16" customWidth="1"/>
    <col min="11774" max="11774" width="5.85546875" style="16" customWidth="1"/>
    <col min="11775" max="11775" width="40.28515625" style="16" customWidth="1"/>
    <col min="11776" max="11782" width="0" style="16" hidden="1" customWidth="1"/>
    <col min="11783" max="11783" width="8" style="16" customWidth="1"/>
    <col min="11784" max="11784" width="7" style="16" customWidth="1"/>
    <col min="11785" max="11785" width="10" style="16" customWidth="1"/>
    <col min="11786" max="11786" width="6.85546875" style="16" customWidth="1"/>
    <col min="11787" max="11787" width="7.140625" style="16" customWidth="1"/>
    <col min="11788" max="11788" width="9.140625" style="16"/>
    <col min="11789" max="11789" width="7" style="16" customWidth="1"/>
    <col min="11790" max="11790" width="8" style="16" customWidth="1"/>
    <col min="11791" max="11791" width="7" style="16" customWidth="1"/>
    <col min="11792" max="11792" width="10" style="16" customWidth="1"/>
    <col min="11793" max="11793" width="6.85546875" style="16" customWidth="1"/>
    <col min="11794" max="11794" width="7.140625" style="16" customWidth="1"/>
    <col min="11795" max="11796" width="8.85546875" style="16" customWidth="1"/>
    <col min="11797" max="11797" width="8" style="16" customWidth="1"/>
    <col min="11798" max="11798" width="7" style="16" customWidth="1"/>
    <col min="11799" max="11799" width="10" style="16" customWidth="1"/>
    <col min="11800" max="11800" width="6.85546875" style="16" customWidth="1"/>
    <col min="11801" max="11801" width="7.140625" style="16" customWidth="1"/>
    <col min="11802" max="11803" width="8.85546875" style="16" customWidth="1"/>
    <col min="11804" max="12028" width="9.140625" style="16"/>
    <col min="12029" max="12029" width="40.28515625" style="16" customWidth="1"/>
    <col min="12030" max="12030" width="5.85546875" style="16" customWidth="1"/>
    <col min="12031" max="12031" width="40.28515625" style="16" customWidth="1"/>
    <col min="12032" max="12038" width="0" style="16" hidden="1" customWidth="1"/>
    <col min="12039" max="12039" width="8" style="16" customWidth="1"/>
    <col min="12040" max="12040" width="7" style="16" customWidth="1"/>
    <col min="12041" max="12041" width="10" style="16" customWidth="1"/>
    <col min="12042" max="12042" width="6.85546875" style="16" customWidth="1"/>
    <col min="12043" max="12043" width="7.140625" style="16" customWidth="1"/>
    <col min="12044" max="12044" width="9.140625" style="16"/>
    <col min="12045" max="12045" width="7" style="16" customWidth="1"/>
    <col min="12046" max="12046" width="8" style="16" customWidth="1"/>
    <col min="12047" max="12047" width="7" style="16" customWidth="1"/>
    <col min="12048" max="12048" width="10" style="16" customWidth="1"/>
    <col min="12049" max="12049" width="6.85546875" style="16" customWidth="1"/>
    <col min="12050" max="12050" width="7.140625" style="16" customWidth="1"/>
    <col min="12051" max="12052" width="8.85546875" style="16" customWidth="1"/>
    <col min="12053" max="12053" width="8" style="16" customWidth="1"/>
    <col min="12054" max="12054" width="7" style="16" customWidth="1"/>
    <col min="12055" max="12055" width="10" style="16" customWidth="1"/>
    <col min="12056" max="12056" width="6.85546875" style="16" customWidth="1"/>
    <col min="12057" max="12057" width="7.140625" style="16" customWidth="1"/>
    <col min="12058" max="12059" width="8.85546875" style="16" customWidth="1"/>
    <col min="12060" max="12284" width="9.140625" style="16"/>
    <col min="12285" max="12285" width="40.28515625" style="16" customWidth="1"/>
    <col min="12286" max="12286" width="5.85546875" style="16" customWidth="1"/>
    <col min="12287" max="12287" width="40.28515625" style="16" customWidth="1"/>
    <col min="12288" max="12294" width="0" style="16" hidden="1" customWidth="1"/>
    <col min="12295" max="12295" width="8" style="16" customWidth="1"/>
    <col min="12296" max="12296" width="7" style="16" customWidth="1"/>
    <col min="12297" max="12297" width="10" style="16" customWidth="1"/>
    <col min="12298" max="12298" width="6.85546875" style="16" customWidth="1"/>
    <col min="12299" max="12299" width="7.140625" style="16" customWidth="1"/>
    <col min="12300" max="12300" width="9.140625" style="16"/>
    <col min="12301" max="12301" width="7" style="16" customWidth="1"/>
    <col min="12302" max="12302" width="8" style="16" customWidth="1"/>
    <col min="12303" max="12303" width="7" style="16" customWidth="1"/>
    <col min="12304" max="12304" width="10" style="16" customWidth="1"/>
    <col min="12305" max="12305" width="6.85546875" style="16" customWidth="1"/>
    <col min="12306" max="12306" width="7.140625" style="16" customWidth="1"/>
    <col min="12307" max="12308" width="8.85546875" style="16" customWidth="1"/>
    <col min="12309" max="12309" width="8" style="16" customWidth="1"/>
    <col min="12310" max="12310" width="7" style="16" customWidth="1"/>
    <col min="12311" max="12311" width="10" style="16" customWidth="1"/>
    <col min="12312" max="12312" width="6.85546875" style="16" customWidth="1"/>
    <col min="12313" max="12313" width="7.140625" style="16" customWidth="1"/>
    <col min="12314" max="12315" width="8.85546875" style="16" customWidth="1"/>
    <col min="12316" max="12540" width="9.140625" style="16"/>
    <col min="12541" max="12541" width="40.28515625" style="16" customWidth="1"/>
    <col min="12542" max="12542" width="5.85546875" style="16" customWidth="1"/>
    <col min="12543" max="12543" width="40.28515625" style="16" customWidth="1"/>
    <col min="12544" max="12550" width="0" style="16" hidden="1" customWidth="1"/>
    <col min="12551" max="12551" width="8" style="16" customWidth="1"/>
    <col min="12552" max="12552" width="7" style="16" customWidth="1"/>
    <col min="12553" max="12553" width="10" style="16" customWidth="1"/>
    <col min="12554" max="12554" width="6.85546875" style="16" customWidth="1"/>
    <col min="12555" max="12555" width="7.140625" style="16" customWidth="1"/>
    <col min="12556" max="12556" width="9.140625" style="16"/>
    <col min="12557" max="12557" width="7" style="16" customWidth="1"/>
    <col min="12558" max="12558" width="8" style="16" customWidth="1"/>
    <col min="12559" max="12559" width="7" style="16" customWidth="1"/>
    <col min="12560" max="12560" width="10" style="16" customWidth="1"/>
    <col min="12561" max="12561" width="6.85546875" style="16" customWidth="1"/>
    <col min="12562" max="12562" width="7.140625" style="16" customWidth="1"/>
    <col min="12563" max="12564" width="8.85546875" style="16" customWidth="1"/>
    <col min="12565" max="12565" width="8" style="16" customWidth="1"/>
    <col min="12566" max="12566" width="7" style="16" customWidth="1"/>
    <col min="12567" max="12567" width="10" style="16" customWidth="1"/>
    <col min="12568" max="12568" width="6.85546875" style="16" customWidth="1"/>
    <col min="12569" max="12569" width="7.140625" style="16" customWidth="1"/>
    <col min="12570" max="12571" width="8.85546875" style="16" customWidth="1"/>
    <col min="12572" max="12796" width="9.140625" style="16"/>
    <col min="12797" max="12797" width="40.28515625" style="16" customWidth="1"/>
    <col min="12798" max="12798" width="5.85546875" style="16" customWidth="1"/>
    <col min="12799" max="12799" width="40.28515625" style="16" customWidth="1"/>
    <col min="12800" max="12806" width="0" style="16" hidden="1" customWidth="1"/>
    <col min="12807" max="12807" width="8" style="16" customWidth="1"/>
    <col min="12808" max="12808" width="7" style="16" customWidth="1"/>
    <col min="12809" max="12809" width="10" style="16" customWidth="1"/>
    <col min="12810" max="12810" width="6.85546875" style="16" customWidth="1"/>
    <col min="12811" max="12811" width="7.140625" style="16" customWidth="1"/>
    <col min="12812" max="12812" width="9.140625" style="16"/>
    <col min="12813" max="12813" width="7" style="16" customWidth="1"/>
    <col min="12814" max="12814" width="8" style="16" customWidth="1"/>
    <col min="12815" max="12815" width="7" style="16" customWidth="1"/>
    <col min="12816" max="12816" width="10" style="16" customWidth="1"/>
    <col min="12817" max="12817" width="6.85546875" style="16" customWidth="1"/>
    <col min="12818" max="12818" width="7.140625" style="16" customWidth="1"/>
    <col min="12819" max="12820" width="8.85546875" style="16" customWidth="1"/>
    <col min="12821" max="12821" width="8" style="16" customWidth="1"/>
    <col min="12822" max="12822" width="7" style="16" customWidth="1"/>
    <col min="12823" max="12823" width="10" style="16" customWidth="1"/>
    <col min="12824" max="12824" width="6.85546875" style="16" customWidth="1"/>
    <col min="12825" max="12825" width="7.140625" style="16" customWidth="1"/>
    <col min="12826" max="12827" width="8.85546875" style="16" customWidth="1"/>
    <col min="12828" max="13052" width="9.140625" style="16"/>
    <col min="13053" max="13053" width="40.28515625" style="16" customWidth="1"/>
    <col min="13054" max="13054" width="5.85546875" style="16" customWidth="1"/>
    <col min="13055" max="13055" width="40.28515625" style="16" customWidth="1"/>
    <col min="13056" max="13062" width="0" style="16" hidden="1" customWidth="1"/>
    <col min="13063" max="13063" width="8" style="16" customWidth="1"/>
    <col min="13064" max="13064" width="7" style="16" customWidth="1"/>
    <col min="13065" max="13065" width="10" style="16" customWidth="1"/>
    <col min="13066" max="13066" width="6.85546875" style="16" customWidth="1"/>
    <col min="13067" max="13067" width="7.140625" style="16" customWidth="1"/>
    <col min="13068" max="13068" width="9.140625" style="16"/>
    <col min="13069" max="13069" width="7" style="16" customWidth="1"/>
    <col min="13070" max="13070" width="8" style="16" customWidth="1"/>
    <col min="13071" max="13071" width="7" style="16" customWidth="1"/>
    <col min="13072" max="13072" width="10" style="16" customWidth="1"/>
    <col min="13073" max="13073" width="6.85546875" style="16" customWidth="1"/>
    <col min="13074" max="13074" width="7.140625" style="16" customWidth="1"/>
    <col min="13075" max="13076" width="8.85546875" style="16" customWidth="1"/>
    <col min="13077" max="13077" width="8" style="16" customWidth="1"/>
    <col min="13078" max="13078" width="7" style="16" customWidth="1"/>
    <col min="13079" max="13079" width="10" style="16" customWidth="1"/>
    <col min="13080" max="13080" width="6.85546875" style="16" customWidth="1"/>
    <col min="13081" max="13081" width="7.140625" style="16" customWidth="1"/>
    <col min="13082" max="13083" width="8.85546875" style="16" customWidth="1"/>
    <col min="13084" max="13308" width="9.140625" style="16"/>
    <col min="13309" max="13309" width="40.28515625" style="16" customWidth="1"/>
    <col min="13310" max="13310" width="5.85546875" style="16" customWidth="1"/>
    <col min="13311" max="13311" width="40.28515625" style="16" customWidth="1"/>
    <col min="13312" max="13318" width="0" style="16" hidden="1" customWidth="1"/>
    <col min="13319" max="13319" width="8" style="16" customWidth="1"/>
    <col min="13320" max="13320" width="7" style="16" customWidth="1"/>
    <col min="13321" max="13321" width="10" style="16" customWidth="1"/>
    <col min="13322" max="13322" width="6.85546875" style="16" customWidth="1"/>
    <col min="13323" max="13323" width="7.140625" style="16" customWidth="1"/>
    <col min="13324" max="13324" width="9.140625" style="16"/>
    <col min="13325" max="13325" width="7" style="16" customWidth="1"/>
    <col min="13326" max="13326" width="8" style="16" customWidth="1"/>
    <col min="13327" max="13327" width="7" style="16" customWidth="1"/>
    <col min="13328" max="13328" width="10" style="16" customWidth="1"/>
    <col min="13329" max="13329" width="6.85546875" style="16" customWidth="1"/>
    <col min="13330" max="13330" width="7.140625" style="16" customWidth="1"/>
    <col min="13331" max="13332" width="8.85546875" style="16" customWidth="1"/>
    <col min="13333" max="13333" width="8" style="16" customWidth="1"/>
    <col min="13334" max="13334" width="7" style="16" customWidth="1"/>
    <col min="13335" max="13335" width="10" style="16" customWidth="1"/>
    <col min="13336" max="13336" width="6.85546875" style="16" customWidth="1"/>
    <col min="13337" max="13337" width="7.140625" style="16" customWidth="1"/>
    <col min="13338" max="13339" width="8.85546875" style="16" customWidth="1"/>
    <col min="13340" max="13564" width="9.140625" style="16"/>
    <col min="13565" max="13565" width="40.28515625" style="16" customWidth="1"/>
    <col min="13566" max="13566" width="5.85546875" style="16" customWidth="1"/>
    <col min="13567" max="13567" width="40.28515625" style="16" customWidth="1"/>
    <col min="13568" max="13574" width="0" style="16" hidden="1" customWidth="1"/>
    <col min="13575" max="13575" width="8" style="16" customWidth="1"/>
    <col min="13576" max="13576" width="7" style="16" customWidth="1"/>
    <col min="13577" max="13577" width="10" style="16" customWidth="1"/>
    <col min="13578" max="13578" width="6.85546875" style="16" customWidth="1"/>
    <col min="13579" max="13579" width="7.140625" style="16" customWidth="1"/>
    <col min="13580" max="13580" width="9.140625" style="16"/>
    <col min="13581" max="13581" width="7" style="16" customWidth="1"/>
    <col min="13582" max="13582" width="8" style="16" customWidth="1"/>
    <col min="13583" max="13583" width="7" style="16" customWidth="1"/>
    <col min="13584" max="13584" width="10" style="16" customWidth="1"/>
    <col min="13585" max="13585" width="6.85546875" style="16" customWidth="1"/>
    <col min="13586" max="13586" width="7.140625" style="16" customWidth="1"/>
    <col min="13587" max="13588" width="8.85546875" style="16" customWidth="1"/>
    <col min="13589" max="13589" width="8" style="16" customWidth="1"/>
    <col min="13590" max="13590" width="7" style="16" customWidth="1"/>
    <col min="13591" max="13591" width="10" style="16" customWidth="1"/>
    <col min="13592" max="13592" width="6.85546875" style="16" customWidth="1"/>
    <col min="13593" max="13593" width="7.140625" style="16" customWidth="1"/>
    <col min="13594" max="13595" width="8.85546875" style="16" customWidth="1"/>
    <col min="13596" max="13820" width="9.140625" style="16"/>
    <col min="13821" max="13821" width="40.28515625" style="16" customWidth="1"/>
    <col min="13822" max="13822" width="5.85546875" style="16" customWidth="1"/>
    <col min="13823" max="13823" width="40.28515625" style="16" customWidth="1"/>
    <col min="13824" max="13830" width="0" style="16" hidden="1" customWidth="1"/>
    <col min="13831" max="13831" width="8" style="16" customWidth="1"/>
    <col min="13832" max="13832" width="7" style="16" customWidth="1"/>
    <col min="13833" max="13833" width="10" style="16" customWidth="1"/>
    <col min="13834" max="13834" width="6.85546875" style="16" customWidth="1"/>
    <col min="13835" max="13835" width="7.140625" style="16" customWidth="1"/>
    <col min="13836" max="13836" width="9.140625" style="16"/>
    <col min="13837" max="13837" width="7" style="16" customWidth="1"/>
    <col min="13838" max="13838" width="8" style="16" customWidth="1"/>
    <col min="13839" max="13839" width="7" style="16" customWidth="1"/>
    <col min="13840" max="13840" width="10" style="16" customWidth="1"/>
    <col min="13841" max="13841" width="6.85546875" style="16" customWidth="1"/>
    <col min="13842" max="13842" width="7.140625" style="16" customWidth="1"/>
    <col min="13843" max="13844" width="8.85546875" style="16" customWidth="1"/>
    <col min="13845" max="13845" width="8" style="16" customWidth="1"/>
    <col min="13846" max="13846" width="7" style="16" customWidth="1"/>
    <col min="13847" max="13847" width="10" style="16" customWidth="1"/>
    <col min="13848" max="13848" width="6.85546875" style="16" customWidth="1"/>
    <col min="13849" max="13849" width="7.140625" style="16" customWidth="1"/>
    <col min="13850" max="13851" width="8.85546875" style="16" customWidth="1"/>
    <col min="13852" max="14076" width="9.140625" style="16"/>
    <col min="14077" max="14077" width="40.28515625" style="16" customWidth="1"/>
    <col min="14078" max="14078" width="5.85546875" style="16" customWidth="1"/>
    <col min="14079" max="14079" width="40.28515625" style="16" customWidth="1"/>
    <col min="14080" max="14086" width="0" style="16" hidden="1" customWidth="1"/>
    <col min="14087" max="14087" width="8" style="16" customWidth="1"/>
    <col min="14088" max="14088" width="7" style="16" customWidth="1"/>
    <col min="14089" max="14089" width="10" style="16" customWidth="1"/>
    <col min="14090" max="14090" width="6.85546875" style="16" customWidth="1"/>
    <col min="14091" max="14091" width="7.140625" style="16" customWidth="1"/>
    <col min="14092" max="14092" width="9.140625" style="16"/>
    <col min="14093" max="14093" width="7" style="16" customWidth="1"/>
    <col min="14094" max="14094" width="8" style="16" customWidth="1"/>
    <col min="14095" max="14095" width="7" style="16" customWidth="1"/>
    <col min="14096" max="14096" width="10" style="16" customWidth="1"/>
    <col min="14097" max="14097" width="6.85546875" style="16" customWidth="1"/>
    <col min="14098" max="14098" width="7.140625" style="16" customWidth="1"/>
    <col min="14099" max="14100" width="8.85546875" style="16" customWidth="1"/>
    <col min="14101" max="14101" width="8" style="16" customWidth="1"/>
    <col min="14102" max="14102" width="7" style="16" customWidth="1"/>
    <col min="14103" max="14103" width="10" style="16" customWidth="1"/>
    <col min="14104" max="14104" width="6.85546875" style="16" customWidth="1"/>
    <col min="14105" max="14105" width="7.140625" style="16" customWidth="1"/>
    <col min="14106" max="14107" width="8.85546875" style="16" customWidth="1"/>
    <col min="14108" max="14332" width="9.140625" style="16"/>
    <col min="14333" max="14333" width="40.28515625" style="16" customWidth="1"/>
    <col min="14334" max="14334" width="5.85546875" style="16" customWidth="1"/>
    <col min="14335" max="14335" width="40.28515625" style="16" customWidth="1"/>
    <col min="14336" max="14342" width="0" style="16" hidden="1" customWidth="1"/>
    <col min="14343" max="14343" width="8" style="16" customWidth="1"/>
    <col min="14344" max="14344" width="7" style="16" customWidth="1"/>
    <col min="14345" max="14345" width="10" style="16" customWidth="1"/>
    <col min="14346" max="14346" width="6.85546875" style="16" customWidth="1"/>
    <col min="14347" max="14347" width="7.140625" style="16" customWidth="1"/>
    <col min="14348" max="14348" width="9.140625" style="16"/>
    <col min="14349" max="14349" width="7" style="16" customWidth="1"/>
    <col min="14350" max="14350" width="8" style="16" customWidth="1"/>
    <col min="14351" max="14351" width="7" style="16" customWidth="1"/>
    <col min="14352" max="14352" width="10" style="16" customWidth="1"/>
    <col min="14353" max="14353" width="6.85546875" style="16" customWidth="1"/>
    <col min="14354" max="14354" width="7.140625" style="16" customWidth="1"/>
    <col min="14355" max="14356" width="8.85546875" style="16" customWidth="1"/>
    <col min="14357" max="14357" width="8" style="16" customWidth="1"/>
    <col min="14358" max="14358" width="7" style="16" customWidth="1"/>
    <col min="14359" max="14359" width="10" style="16" customWidth="1"/>
    <col min="14360" max="14360" width="6.85546875" style="16" customWidth="1"/>
    <col min="14361" max="14361" width="7.140625" style="16" customWidth="1"/>
    <col min="14362" max="14363" width="8.85546875" style="16" customWidth="1"/>
    <col min="14364" max="14588" width="9.140625" style="16"/>
    <col min="14589" max="14589" width="40.28515625" style="16" customWidth="1"/>
    <col min="14590" max="14590" width="5.85546875" style="16" customWidth="1"/>
    <col min="14591" max="14591" width="40.28515625" style="16" customWidth="1"/>
    <col min="14592" max="14598" width="0" style="16" hidden="1" customWidth="1"/>
    <col min="14599" max="14599" width="8" style="16" customWidth="1"/>
    <col min="14600" max="14600" width="7" style="16" customWidth="1"/>
    <col min="14601" max="14601" width="10" style="16" customWidth="1"/>
    <col min="14602" max="14602" width="6.85546875" style="16" customWidth="1"/>
    <col min="14603" max="14603" width="7.140625" style="16" customWidth="1"/>
    <col min="14604" max="14604" width="9.140625" style="16"/>
    <col min="14605" max="14605" width="7" style="16" customWidth="1"/>
    <col min="14606" max="14606" width="8" style="16" customWidth="1"/>
    <col min="14607" max="14607" width="7" style="16" customWidth="1"/>
    <col min="14608" max="14608" width="10" style="16" customWidth="1"/>
    <col min="14609" max="14609" width="6.85546875" style="16" customWidth="1"/>
    <col min="14610" max="14610" width="7.140625" style="16" customWidth="1"/>
    <col min="14611" max="14612" width="8.85546875" style="16" customWidth="1"/>
    <col min="14613" max="14613" width="8" style="16" customWidth="1"/>
    <col min="14614" max="14614" width="7" style="16" customWidth="1"/>
    <col min="14615" max="14615" width="10" style="16" customWidth="1"/>
    <col min="14616" max="14616" width="6.85546875" style="16" customWidth="1"/>
    <col min="14617" max="14617" width="7.140625" style="16" customWidth="1"/>
    <col min="14618" max="14619" width="8.85546875" style="16" customWidth="1"/>
    <col min="14620" max="14844" width="9.140625" style="16"/>
    <col min="14845" max="14845" width="40.28515625" style="16" customWidth="1"/>
    <col min="14846" max="14846" width="5.85546875" style="16" customWidth="1"/>
    <col min="14847" max="14847" width="40.28515625" style="16" customWidth="1"/>
    <col min="14848" max="14854" width="0" style="16" hidden="1" customWidth="1"/>
    <col min="14855" max="14855" width="8" style="16" customWidth="1"/>
    <col min="14856" max="14856" width="7" style="16" customWidth="1"/>
    <col min="14857" max="14857" width="10" style="16" customWidth="1"/>
    <col min="14858" max="14858" width="6.85546875" style="16" customWidth="1"/>
    <col min="14859" max="14859" width="7.140625" style="16" customWidth="1"/>
    <col min="14860" max="14860" width="9.140625" style="16"/>
    <col min="14861" max="14861" width="7" style="16" customWidth="1"/>
    <col min="14862" max="14862" width="8" style="16" customWidth="1"/>
    <col min="14863" max="14863" width="7" style="16" customWidth="1"/>
    <col min="14864" max="14864" width="10" style="16" customWidth="1"/>
    <col min="14865" max="14865" width="6.85546875" style="16" customWidth="1"/>
    <col min="14866" max="14866" width="7.140625" style="16" customWidth="1"/>
    <col min="14867" max="14868" width="8.85546875" style="16" customWidth="1"/>
    <col min="14869" max="14869" width="8" style="16" customWidth="1"/>
    <col min="14870" max="14870" width="7" style="16" customWidth="1"/>
    <col min="14871" max="14871" width="10" style="16" customWidth="1"/>
    <col min="14872" max="14872" width="6.85546875" style="16" customWidth="1"/>
    <col min="14873" max="14873" width="7.140625" style="16" customWidth="1"/>
    <col min="14874" max="14875" width="8.85546875" style="16" customWidth="1"/>
    <col min="14876" max="15100" width="9.140625" style="16"/>
    <col min="15101" max="15101" width="40.28515625" style="16" customWidth="1"/>
    <col min="15102" max="15102" width="5.85546875" style="16" customWidth="1"/>
    <col min="15103" max="15103" width="40.28515625" style="16" customWidth="1"/>
    <col min="15104" max="15110" width="0" style="16" hidden="1" customWidth="1"/>
    <col min="15111" max="15111" width="8" style="16" customWidth="1"/>
    <col min="15112" max="15112" width="7" style="16" customWidth="1"/>
    <col min="15113" max="15113" width="10" style="16" customWidth="1"/>
    <col min="15114" max="15114" width="6.85546875" style="16" customWidth="1"/>
    <col min="15115" max="15115" width="7.140625" style="16" customWidth="1"/>
    <col min="15116" max="15116" width="9.140625" style="16"/>
    <col min="15117" max="15117" width="7" style="16" customWidth="1"/>
    <col min="15118" max="15118" width="8" style="16" customWidth="1"/>
    <col min="15119" max="15119" width="7" style="16" customWidth="1"/>
    <col min="15120" max="15120" width="10" style="16" customWidth="1"/>
    <col min="15121" max="15121" width="6.85546875" style="16" customWidth="1"/>
    <col min="15122" max="15122" width="7.140625" style="16" customWidth="1"/>
    <col min="15123" max="15124" width="8.85546875" style="16" customWidth="1"/>
    <col min="15125" max="15125" width="8" style="16" customWidth="1"/>
    <col min="15126" max="15126" width="7" style="16" customWidth="1"/>
    <col min="15127" max="15127" width="10" style="16" customWidth="1"/>
    <col min="15128" max="15128" width="6.85546875" style="16" customWidth="1"/>
    <col min="15129" max="15129" width="7.140625" style="16" customWidth="1"/>
    <col min="15130" max="15131" width="8.85546875" style="16" customWidth="1"/>
    <col min="15132" max="15356" width="9.140625" style="16"/>
    <col min="15357" max="15357" width="40.28515625" style="16" customWidth="1"/>
    <col min="15358" max="15358" width="5.85546875" style="16" customWidth="1"/>
    <col min="15359" max="15359" width="40.28515625" style="16" customWidth="1"/>
    <col min="15360" max="15366" width="0" style="16" hidden="1" customWidth="1"/>
    <col min="15367" max="15367" width="8" style="16" customWidth="1"/>
    <col min="15368" max="15368" width="7" style="16" customWidth="1"/>
    <col min="15369" max="15369" width="10" style="16" customWidth="1"/>
    <col min="15370" max="15370" width="6.85546875" style="16" customWidth="1"/>
    <col min="15371" max="15371" width="7.140625" style="16" customWidth="1"/>
    <col min="15372" max="15372" width="9.140625" style="16"/>
    <col min="15373" max="15373" width="7" style="16" customWidth="1"/>
    <col min="15374" max="15374" width="8" style="16" customWidth="1"/>
    <col min="15375" max="15375" width="7" style="16" customWidth="1"/>
    <col min="15376" max="15376" width="10" style="16" customWidth="1"/>
    <col min="15377" max="15377" width="6.85546875" style="16" customWidth="1"/>
    <col min="15378" max="15378" width="7.140625" style="16" customWidth="1"/>
    <col min="15379" max="15380" width="8.85546875" style="16" customWidth="1"/>
    <col min="15381" max="15381" width="8" style="16" customWidth="1"/>
    <col min="15382" max="15382" width="7" style="16" customWidth="1"/>
    <col min="15383" max="15383" width="10" style="16" customWidth="1"/>
    <col min="15384" max="15384" width="6.85546875" style="16" customWidth="1"/>
    <col min="15385" max="15385" width="7.140625" style="16" customWidth="1"/>
    <col min="15386" max="15387" width="8.85546875" style="16" customWidth="1"/>
    <col min="15388" max="15612" width="9.140625" style="16"/>
    <col min="15613" max="15613" width="40.28515625" style="16" customWidth="1"/>
    <col min="15614" max="15614" width="5.85546875" style="16" customWidth="1"/>
    <col min="15615" max="15615" width="40.28515625" style="16" customWidth="1"/>
    <col min="15616" max="15622" width="0" style="16" hidden="1" customWidth="1"/>
    <col min="15623" max="15623" width="8" style="16" customWidth="1"/>
    <col min="15624" max="15624" width="7" style="16" customWidth="1"/>
    <col min="15625" max="15625" width="10" style="16" customWidth="1"/>
    <col min="15626" max="15626" width="6.85546875" style="16" customWidth="1"/>
    <col min="15627" max="15627" width="7.140625" style="16" customWidth="1"/>
    <col min="15628" max="15628" width="9.140625" style="16"/>
    <col min="15629" max="15629" width="7" style="16" customWidth="1"/>
    <col min="15630" max="15630" width="8" style="16" customWidth="1"/>
    <col min="15631" max="15631" width="7" style="16" customWidth="1"/>
    <col min="15632" max="15632" width="10" style="16" customWidth="1"/>
    <col min="15633" max="15633" width="6.85546875" style="16" customWidth="1"/>
    <col min="15634" max="15634" width="7.140625" style="16" customWidth="1"/>
    <col min="15635" max="15636" width="8.85546875" style="16" customWidth="1"/>
    <col min="15637" max="15637" width="8" style="16" customWidth="1"/>
    <col min="15638" max="15638" width="7" style="16" customWidth="1"/>
    <col min="15639" max="15639" width="10" style="16" customWidth="1"/>
    <col min="15640" max="15640" width="6.85546875" style="16" customWidth="1"/>
    <col min="15641" max="15641" width="7.140625" style="16" customWidth="1"/>
    <col min="15642" max="15643" width="8.85546875" style="16" customWidth="1"/>
    <col min="15644" max="15868" width="9.140625" style="16"/>
    <col min="15869" max="15869" width="40.28515625" style="16" customWidth="1"/>
    <col min="15870" max="15870" width="5.85546875" style="16" customWidth="1"/>
    <col min="15871" max="15871" width="40.28515625" style="16" customWidth="1"/>
    <col min="15872" max="15878" width="0" style="16" hidden="1" customWidth="1"/>
    <col min="15879" max="15879" width="8" style="16" customWidth="1"/>
    <col min="15880" max="15880" width="7" style="16" customWidth="1"/>
    <col min="15881" max="15881" width="10" style="16" customWidth="1"/>
    <col min="15882" max="15882" width="6.85546875" style="16" customWidth="1"/>
    <col min="15883" max="15883" width="7.140625" style="16" customWidth="1"/>
    <col min="15884" max="15884" width="9.140625" style="16"/>
    <col min="15885" max="15885" width="7" style="16" customWidth="1"/>
    <col min="15886" max="15886" width="8" style="16" customWidth="1"/>
    <col min="15887" max="15887" width="7" style="16" customWidth="1"/>
    <col min="15888" max="15888" width="10" style="16" customWidth="1"/>
    <col min="15889" max="15889" width="6.85546875" style="16" customWidth="1"/>
    <col min="15890" max="15890" width="7.140625" style="16" customWidth="1"/>
    <col min="15891" max="15892" width="8.85546875" style="16" customWidth="1"/>
    <col min="15893" max="15893" width="8" style="16" customWidth="1"/>
    <col min="15894" max="15894" width="7" style="16" customWidth="1"/>
    <col min="15895" max="15895" width="10" style="16" customWidth="1"/>
    <col min="15896" max="15896" width="6.85546875" style="16" customWidth="1"/>
    <col min="15897" max="15897" width="7.140625" style="16" customWidth="1"/>
    <col min="15898" max="15899" width="8.85546875" style="16" customWidth="1"/>
    <col min="15900" max="16124" width="9.140625" style="16"/>
    <col min="16125" max="16125" width="40.28515625" style="16" customWidth="1"/>
    <col min="16126" max="16126" width="5.85546875" style="16" customWidth="1"/>
    <col min="16127" max="16127" width="40.28515625" style="16" customWidth="1"/>
    <col min="16128" max="16134" width="0" style="16" hidden="1" customWidth="1"/>
    <col min="16135" max="16135" width="8" style="16" customWidth="1"/>
    <col min="16136" max="16136" width="7" style="16" customWidth="1"/>
    <col min="16137" max="16137" width="10" style="16" customWidth="1"/>
    <col min="16138" max="16138" width="6.85546875" style="16" customWidth="1"/>
    <col min="16139" max="16139" width="7.140625" style="16" customWidth="1"/>
    <col min="16140" max="16140" width="9.140625" style="16"/>
    <col min="16141" max="16141" width="7" style="16" customWidth="1"/>
    <col min="16142" max="16142" width="8" style="16" customWidth="1"/>
    <col min="16143" max="16143" width="7" style="16" customWidth="1"/>
    <col min="16144" max="16144" width="10" style="16" customWidth="1"/>
    <col min="16145" max="16145" width="6.85546875" style="16" customWidth="1"/>
    <col min="16146" max="16146" width="7.140625" style="16" customWidth="1"/>
    <col min="16147" max="16148" width="8.85546875" style="16" customWidth="1"/>
    <col min="16149" max="16149" width="8" style="16" customWidth="1"/>
    <col min="16150" max="16150" width="7" style="16" customWidth="1"/>
    <col min="16151" max="16151" width="10" style="16" customWidth="1"/>
    <col min="16152" max="16152" width="6.85546875" style="16" customWidth="1"/>
    <col min="16153" max="16153" width="7.140625" style="16" customWidth="1"/>
    <col min="16154" max="16155" width="8.85546875" style="16" customWidth="1"/>
    <col min="16156" max="16384" width="9.140625" style="16"/>
  </cols>
  <sheetData>
    <row r="1" spans="1:39" x14ac:dyDescent="0.2">
      <c r="A1" s="10" t="s">
        <v>588</v>
      </c>
      <c r="B1" s="575"/>
      <c r="C1" s="136"/>
    </row>
    <row r="2" spans="1:39" s="166" customFormat="1" ht="11.25" customHeight="1" thickBot="1" x14ac:dyDescent="0.25">
      <c r="A2" s="577"/>
      <c r="B2" s="578"/>
      <c r="C2" s="579"/>
      <c r="K2" s="580"/>
      <c r="R2" s="580"/>
      <c r="Y2" s="580"/>
      <c r="AF2" s="580"/>
    </row>
    <row r="3" spans="1:39" ht="13.5" customHeight="1" thickTop="1" x14ac:dyDescent="0.2">
      <c r="A3" s="790" t="s">
        <v>150</v>
      </c>
      <c r="B3" s="791"/>
      <c r="C3" s="792"/>
      <c r="D3" s="796" t="s">
        <v>14</v>
      </c>
      <c r="E3" s="788"/>
      <c r="F3" s="788"/>
      <c r="G3" s="788"/>
      <c r="H3" s="788"/>
      <c r="I3" s="788"/>
      <c r="J3" s="789"/>
      <c r="K3" s="796" t="s">
        <v>15</v>
      </c>
      <c r="L3" s="788"/>
      <c r="M3" s="788"/>
      <c r="N3" s="788"/>
      <c r="O3" s="788"/>
      <c r="P3" s="788"/>
      <c r="Q3" s="789"/>
      <c r="R3" s="787" t="s">
        <v>16</v>
      </c>
      <c r="S3" s="788"/>
      <c r="T3" s="788"/>
      <c r="U3" s="788"/>
      <c r="V3" s="788"/>
      <c r="W3" s="788"/>
      <c r="X3" s="789"/>
      <c r="Y3" s="787" t="s">
        <v>17</v>
      </c>
      <c r="Z3" s="788"/>
      <c r="AA3" s="788"/>
      <c r="AB3" s="788"/>
      <c r="AC3" s="788"/>
      <c r="AD3" s="788"/>
      <c r="AE3" s="789"/>
      <c r="AF3" s="787" t="s">
        <v>38</v>
      </c>
      <c r="AG3" s="788"/>
      <c r="AH3" s="788"/>
      <c r="AI3" s="788"/>
      <c r="AJ3" s="788"/>
      <c r="AK3" s="788"/>
      <c r="AL3" s="789"/>
    </row>
    <row r="4" spans="1:39" ht="69" customHeight="1" thickBot="1" x14ac:dyDescent="0.25">
      <c r="A4" s="793"/>
      <c r="B4" s="794"/>
      <c r="C4" s="795"/>
      <c r="D4" s="581" t="s">
        <v>151</v>
      </c>
      <c r="E4" s="582" t="s">
        <v>152</v>
      </c>
      <c r="F4" s="583" t="s">
        <v>153</v>
      </c>
      <c r="G4" s="583" t="s">
        <v>154</v>
      </c>
      <c r="H4" s="584" t="s">
        <v>155</v>
      </c>
      <c r="I4" s="585" t="s">
        <v>156</v>
      </c>
      <c r="J4" s="586" t="s">
        <v>157</v>
      </c>
      <c r="K4" s="581" t="s">
        <v>151</v>
      </c>
      <c r="L4" s="582" t="s">
        <v>152</v>
      </c>
      <c r="M4" s="583" t="s">
        <v>153</v>
      </c>
      <c r="N4" s="583" t="s">
        <v>154</v>
      </c>
      <c r="O4" s="584" t="s">
        <v>155</v>
      </c>
      <c r="P4" s="585" t="s">
        <v>156</v>
      </c>
      <c r="Q4" s="586" t="s">
        <v>157</v>
      </c>
      <c r="R4" s="581" t="s">
        <v>151</v>
      </c>
      <c r="S4" s="582" t="s">
        <v>152</v>
      </c>
      <c r="T4" s="583" t="s">
        <v>153</v>
      </c>
      <c r="U4" s="583" t="s">
        <v>154</v>
      </c>
      <c r="V4" s="584" t="s">
        <v>155</v>
      </c>
      <c r="W4" s="585" t="s">
        <v>156</v>
      </c>
      <c r="X4" s="586" t="s">
        <v>157</v>
      </c>
      <c r="Y4" s="581" t="s">
        <v>151</v>
      </c>
      <c r="Z4" s="582" t="s">
        <v>152</v>
      </c>
      <c r="AA4" s="583" t="s">
        <v>153</v>
      </c>
      <c r="AB4" s="583" t="s">
        <v>154</v>
      </c>
      <c r="AC4" s="584" t="s">
        <v>155</v>
      </c>
      <c r="AD4" s="585" t="s">
        <v>156</v>
      </c>
      <c r="AE4" s="586" t="s">
        <v>157</v>
      </c>
      <c r="AF4" s="581" t="s">
        <v>151</v>
      </c>
      <c r="AG4" s="582" t="s">
        <v>152</v>
      </c>
      <c r="AH4" s="583" t="s">
        <v>153</v>
      </c>
      <c r="AI4" s="583" t="s">
        <v>154</v>
      </c>
      <c r="AJ4" s="584" t="s">
        <v>155</v>
      </c>
      <c r="AK4" s="585" t="s">
        <v>156</v>
      </c>
      <c r="AL4" s="586" t="s">
        <v>157</v>
      </c>
    </row>
    <row r="5" spans="1:39" s="2" customFormat="1" ht="15.75" thickBot="1" x14ac:dyDescent="0.3">
      <c r="A5" s="587" t="s">
        <v>55</v>
      </c>
      <c r="B5" s="588" t="s">
        <v>158</v>
      </c>
      <c r="C5" s="589"/>
      <c r="D5" s="590">
        <v>324993</v>
      </c>
      <c r="E5" s="591">
        <v>146620</v>
      </c>
      <c r="F5" s="591">
        <v>136767</v>
      </c>
      <c r="G5" s="591">
        <v>105570</v>
      </c>
      <c r="H5" s="592">
        <v>99818</v>
      </c>
      <c r="I5" s="593">
        <f>G5/E5</f>
        <v>0.72002455326694859</v>
      </c>
      <c r="J5" s="594">
        <f>G5/F5</f>
        <v>0.77189672947421528</v>
      </c>
      <c r="K5" s="590">
        <v>331536</v>
      </c>
      <c r="L5" s="591">
        <v>150588</v>
      </c>
      <c r="M5" s="591">
        <v>140072</v>
      </c>
      <c r="N5" s="591">
        <v>106437</v>
      </c>
      <c r="O5" s="592">
        <v>100676</v>
      </c>
      <c r="P5" s="593">
        <f>N5/L5</f>
        <v>0.70680930751454296</v>
      </c>
      <c r="Q5" s="594">
        <f>N5/M5</f>
        <v>0.75987349363184653</v>
      </c>
      <c r="R5" s="590">
        <v>330066</v>
      </c>
      <c r="S5" s="591">
        <v>149613</v>
      </c>
      <c r="T5" s="591">
        <v>139280</v>
      </c>
      <c r="U5" s="591">
        <v>103761</v>
      </c>
      <c r="V5" s="592">
        <v>97837</v>
      </c>
      <c r="W5" s="593">
        <f>U5/S5</f>
        <v>0.69352930560846981</v>
      </c>
      <c r="X5" s="594">
        <f>U5/T5</f>
        <v>0.74498133256749</v>
      </c>
      <c r="Y5" s="590">
        <v>309452</v>
      </c>
      <c r="Z5" s="591">
        <v>141054</v>
      </c>
      <c r="AA5" s="591">
        <v>130728</v>
      </c>
      <c r="AB5" s="591">
        <v>98261</v>
      </c>
      <c r="AC5" s="592">
        <v>92428</v>
      </c>
      <c r="AD5" s="593">
        <f t="shared" ref="AD5:AD32" si="0">AB5/Z5</f>
        <v>0.69661973428615986</v>
      </c>
      <c r="AE5" s="594">
        <f t="shared" ref="AE5:AE32" si="1">AB5/AA5</f>
        <v>0.75164463619117561</v>
      </c>
      <c r="AF5" s="590">
        <v>290953</v>
      </c>
      <c r="AG5" s="591">
        <v>134257</v>
      </c>
      <c r="AH5" s="591">
        <v>123766</v>
      </c>
      <c r="AI5" s="591">
        <v>93714</v>
      </c>
      <c r="AJ5" s="592">
        <v>88109</v>
      </c>
      <c r="AK5" s="593">
        <f t="shared" ref="AK5:AK32" si="2">AI5/AG5</f>
        <v>0.69801947012073862</v>
      </c>
      <c r="AL5" s="594">
        <f t="shared" ref="AL5:AL32" si="3">AI5/AH5</f>
        <v>0.75718694956611665</v>
      </c>
      <c r="AM5"/>
    </row>
    <row r="6" spans="1:39" s="2" customFormat="1" ht="15" x14ac:dyDescent="0.25">
      <c r="A6" s="595" t="s">
        <v>159</v>
      </c>
      <c r="B6" s="596" t="s">
        <v>160</v>
      </c>
      <c r="C6" s="597"/>
      <c r="D6" s="598">
        <v>45930</v>
      </c>
      <c r="E6" s="599">
        <v>25939</v>
      </c>
      <c r="F6" s="599">
        <v>23322</v>
      </c>
      <c r="G6" s="599">
        <v>10785</v>
      </c>
      <c r="H6" s="600">
        <v>9046</v>
      </c>
      <c r="I6" s="601">
        <f t="shared" ref="I6:I70" si="4">G6/E6</f>
        <v>0.41578318362311578</v>
      </c>
      <c r="J6" s="602">
        <f t="shared" ref="J6:J70" si="5">G6/F6</f>
        <v>0.4624388988937484</v>
      </c>
      <c r="K6" s="598">
        <v>46075</v>
      </c>
      <c r="L6" s="599">
        <v>26400</v>
      </c>
      <c r="M6" s="599">
        <v>23617</v>
      </c>
      <c r="N6" s="599">
        <v>11155</v>
      </c>
      <c r="O6" s="600">
        <v>9462</v>
      </c>
      <c r="P6" s="601">
        <f t="shared" ref="P6:P31" si="6">N6/L6</f>
        <v>0.4225378787878788</v>
      </c>
      <c r="Q6" s="602">
        <f t="shared" ref="Q6:Q31" si="7">N6/M6</f>
        <v>0.47232925435067957</v>
      </c>
      <c r="R6" s="598">
        <v>44285</v>
      </c>
      <c r="S6" s="599">
        <v>25324</v>
      </c>
      <c r="T6" s="599">
        <v>22721</v>
      </c>
      <c r="U6" s="599">
        <v>10043</v>
      </c>
      <c r="V6" s="600">
        <v>8770</v>
      </c>
      <c r="W6" s="601">
        <f t="shared" ref="W6:W69" si="8">U6/S6</f>
        <v>0.39658031906491864</v>
      </c>
      <c r="X6" s="602">
        <f t="shared" ref="X6:X69" si="9">U6/T6</f>
        <v>0.44201399586285817</v>
      </c>
      <c r="Y6" s="598">
        <v>44532</v>
      </c>
      <c r="Z6" s="599">
        <v>25199</v>
      </c>
      <c r="AA6" s="599">
        <v>22402</v>
      </c>
      <c r="AB6" s="599">
        <v>9391</v>
      </c>
      <c r="AC6" s="600">
        <v>8233</v>
      </c>
      <c r="AD6" s="601">
        <f t="shared" si="0"/>
        <v>0.3726735187904282</v>
      </c>
      <c r="AE6" s="602">
        <f t="shared" si="1"/>
        <v>0.41920364253191678</v>
      </c>
      <c r="AF6" s="598">
        <v>43562</v>
      </c>
      <c r="AG6" s="599">
        <v>24510</v>
      </c>
      <c r="AH6" s="599">
        <v>21693</v>
      </c>
      <c r="AI6" s="599">
        <v>9117</v>
      </c>
      <c r="AJ6" s="600">
        <v>8023</v>
      </c>
      <c r="AK6" s="601">
        <f t="shared" si="2"/>
        <v>0.3719706242350061</v>
      </c>
      <c r="AL6" s="602">
        <f t="shared" si="3"/>
        <v>0.42027382104826444</v>
      </c>
      <c r="AM6"/>
    </row>
    <row r="7" spans="1:39" s="2" customFormat="1" ht="15" x14ac:dyDescent="0.25">
      <c r="A7" s="603" t="s">
        <v>159</v>
      </c>
      <c r="B7" s="604" t="s">
        <v>161</v>
      </c>
      <c r="C7" s="605" t="s">
        <v>162</v>
      </c>
      <c r="D7" s="606">
        <v>3379</v>
      </c>
      <c r="E7" s="607">
        <v>2825</v>
      </c>
      <c r="F7" s="607">
        <v>2243</v>
      </c>
      <c r="G7" s="607">
        <v>1110</v>
      </c>
      <c r="H7" s="607">
        <v>698</v>
      </c>
      <c r="I7" s="608">
        <f t="shared" si="4"/>
        <v>0.39292035398230091</v>
      </c>
      <c r="J7" s="609">
        <f t="shared" si="5"/>
        <v>0.49487293802942489</v>
      </c>
      <c r="K7" s="606">
        <v>3453</v>
      </c>
      <c r="L7" s="607">
        <v>2855</v>
      </c>
      <c r="M7" s="607">
        <v>2244</v>
      </c>
      <c r="N7" s="607">
        <v>1056</v>
      </c>
      <c r="O7" s="607">
        <v>690</v>
      </c>
      <c r="P7" s="608">
        <f t="shared" si="6"/>
        <v>0.36987740805604202</v>
      </c>
      <c r="Q7" s="609">
        <f t="shared" si="7"/>
        <v>0.47058823529411764</v>
      </c>
      <c r="R7" s="606">
        <v>3825</v>
      </c>
      <c r="S7" s="607">
        <v>3134</v>
      </c>
      <c r="T7" s="607">
        <v>2529</v>
      </c>
      <c r="U7" s="607">
        <v>1154</v>
      </c>
      <c r="V7" s="607">
        <v>780</v>
      </c>
      <c r="W7" s="608">
        <f t="shared" si="8"/>
        <v>0.36821952776005107</v>
      </c>
      <c r="X7" s="609">
        <f t="shared" si="9"/>
        <v>0.45630684064847765</v>
      </c>
      <c r="Y7" s="606">
        <v>4296</v>
      </c>
      <c r="Z7" s="607">
        <v>3516</v>
      </c>
      <c r="AA7" s="607">
        <v>2983</v>
      </c>
      <c r="AB7" s="607">
        <v>1068</v>
      </c>
      <c r="AC7" s="607">
        <v>730</v>
      </c>
      <c r="AD7" s="608">
        <f t="shared" si="0"/>
        <v>0.30375426621160412</v>
      </c>
      <c r="AE7" s="609">
        <f t="shared" si="1"/>
        <v>0.35802883003687563</v>
      </c>
      <c r="AF7" s="606">
        <v>4182</v>
      </c>
      <c r="AG7" s="607">
        <v>3467</v>
      </c>
      <c r="AH7" s="607">
        <v>2846</v>
      </c>
      <c r="AI7" s="607">
        <v>940</v>
      </c>
      <c r="AJ7" s="607">
        <v>647</v>
      </c>
      <c r="AK7" s="608">
        <f t="shared" si="2"/>
        <v>0.27112777617536776</v>
      </c>
      <c r="AL7" s="609">
        <f t="shared" si="3"/>
        <v>0.33028812368236121</v>
      </c>
      <c r="AM7"/>
    </row>
    <row r="8" spans="1:39" s="2" customFormat="1" ht="15" x14ac:dyDescent="0.25">
      <c r="A8" s="610" t="s">
        <v>159</v>
      </c>
      <c r="B8" s="611" t="s">
        <v>163</v>
      </c>
      <c r="C8" s="612" t="s">
        <v>164</v>
      </c>
      <c r="D8" s="613">
        <v>2134</v>
      </c>
      <c r="E8" s="614">
        <v>2006</v>
      </c>
      <c r="F8" s="614">
        <v>1750</v>
      </c>
      <c r="G8" s="614">
        <v>476</v>
      </c>
      <c r="H8" s="614">
        <v>280</v>
      </c>
      <c r="I8" s="615">
        <f t="shared" si="4"/>
        <v>0.23728813559322035</v>
      </c>
      <c r="J8" s="616">
        <f t="shared" si="5"/>
        <v>0.27200000000000002</v>
      </c>
      <c r="K8" s="613">
        <v>2225</v>
      </c>
      <c r="L8" s="614">
        <v>2104</v>
      </c>
      <c r="M8" s="614">
        <v>1848</v>
      </c>
      <c r="N8" s="614">
        <v>484</v>
      </c>
      <c r="O8" s="614">
        <v>301</v>
      </c>
      <c r="P8" s="615">
        <f t="shared" si="6"/>
        <v>0.23003802281368821</v>
      </c>
      <c r="Q8" s="616">
        <f t="shared" si="7"/>
        <v>0.26190476190476192</v>
      </c>
      <c r="R8" s="613">
        <v>2171</v>
      </c>
      <c r="S8" s="614">
        <v>2017</v>
      </c>
      <c r="T8" s="614">
        <v>1731</v>
      </c>
      <c r="U8" s="614">
        <v>462</v>
      </c>
      <c r="V8" s="614">
        <v>313</v>
      </c>
      <c r="W8" s="615">
        <f t="shared" si="8"/>
        <v>0.22905304908279622</v>
      </c>
      <c r="X8" s="616">
        <f t="shared" si="9"/>
        <v>0.26689774696707108</v>
      </c>
      <c r="Y8" s="613">
        <v>2328</v>
      </c>
      <c r="Z8" s="614">
        <v>2138</v>
      </c>
      <c r="AA8" s="614">
        <v>1586</v>
      </c>
      <c r="AB8" s="614">
        <v>378</v>
      </c>
      <c r="AC8" s="614">
        <v>291</v>
      </c>
      <c r="AD8" s="615">
        <f t="shared" si="0"/>
        <v>0.17680074836295603</v>
      </c>
      <c r="AE8" s="616">
        <f t="shared" si="1"/>
        <v>0.23833543505674654</v>
      </c>
      <c r="AF8" s="613">
        <v>2719</v>
      </c>
      <c r="AG8" s="614">
        <v>2485</v>
      </c>
      <c r="AH8" s="614">
        <v>1827</v>
      </c>
      <c r="AI8" s="614">
        <v>350</v>
      </c>
      <c r="AJ8" s="614">
        <v>315</v>
      </c>
      <c r="AK8" s="615">
        <f t="shared" si="2"/>
        <v>0.14084507042253522</v>
      </c>
      <c r="AL8" s="616">
        <f t="shared" si="3"/>
        <v>0.19157088122605365</v>
      </c>
      <c r="AM8"/>
    </row>
    <row r="9" spans="1:39" s="2" customFormat="1" ht="15" x14ac:dyDescent="0.25">
      <c r="A9" s="610" t="s">
        <v>159</v>
      </c>
      <c r="B9" s="611" t="s">
        <v>165</v>
      </c>
      <c r="C9" s="612" t="s">
        <v>166</v>
      </c>
      <c r="D9" s="613">
        <v>1528</v>
      </c>
      <c r="E9" s="614">
        <v>1475</v>
      </c>
      <c r="F9" s="614">
        <v>1050</v>
      </c>
      <c r="G9" s="614">
        <v>220</v>
      </c>
      <c r="H9" s="614">
        <v>190</v>
      </c>
      <c r="I9" s="615">
        <f t="shared" si="4"/>
        <v>0.14915254237288136</v>
      </c>
      <c r="J9" s="616">
        <f t="shared" si="5"/>
        <v>0.20952380952380953</v>
      </c>
      <c r="K9" s="613">
        <v>1995</v>
      </c>
      <c r="L9" s="614">
        <v>1893</v>
      </c>
      <c r="M9" s="614">
        <v>1634</v>
      </c>
      <c r="N9" s="614">
        <v>261</v>
      </c>
      <c r="O9" s="614">
        <v>192</v>
      </c>
      <c r="P9" s="615">
        <f t="shared" si="6"/>
        <v>0.13787638668779714</v>
      </c>
      <c r="Q9" s="616">
        <f t="shared" si="7"/>
        <v>0.15973072215422277</v>
      </c>
      <c r="R9" s="613">
        <v>1688</v>
      </c>
      <c r="S9" s="614">
        <v>1607</v>
      </c>
      <c r="T9" s="614">
        <v>1399</v>
      </c>
      <c r="U9" s="614">
        <v>235</v>
      </c>
      <c r="V9" s="614">
        <v>190</v>
      </c>
      <c r="W9" s="615">
        <f t="shared" si="8"/>
        <v>0.1462352209085252</v>
      </c>
      <c r="X9" s="616">
        <f t="shared" si="9"/>
        <v>0.16797712651894209</v>
      </c>
      <c r="Y9" s="613">
        <v>1701</v>
      </c>
      <c r="Z9" s="614">
        <v>1648</v>
      </c>
      <c r="AA9" s="614">
        <v>1278</v>
      </c>
      <c r="AB9" s="614">
        <v>243</v>
      </c>
      <c r="AC9" s="614">
        <v>207</v>
      </c>
      <c r="AD9" s="615">
        <f t="shared" si="0"/>
        <v>0.1474514563106796</v>
      </c>
      <c r="AE9" s="616">
        <f t="shared" si="1"/>
        <v>0.19014084507042253</v>
      </c>
      <c r="AF9" s="613">
        <v>1860</v>
      </c>
      <c r="AG9" s="614">
        <v>1804</v>
      </c>
      <c r="AH9" s="614">
        <v>1376</v>
      </c>
      <c r="AI9" s="614">
        <v>211</v>
      </c>
      <c r="AJ9" s="614">
        <v>188</v>
      </c>
      <c r="AK9" s="615">
        <f t="shared" si="2"/>
        <v>0.11696230598669623</v>
      </c>
      <c r="AL9" s="616">
        <f t="shared" si="3"/>
        <v>0.15334302325581395</v>
      </c>
      <c r="AM9"/>
    </row>
    <row r="10" spans="1:39" s="2" customFormat="1" ht="15" x14ac:dyDescent="0.25">
      <c r="A10" s="610" t="s">
        <v>159</v>
      </c>
      <c r="B10" s="611" t="s">
        <v>167</v>
      </c>
      <c r="C10" s="612" t="s">
        <v>168</v>
      </c>
      <c r="D10" s="613">
        <v>1720</v>
      </c>
      <c r="E10" s="614">
        <v>1402</v>
      </c>
      <c r="F10" s="614">
        <v>1105</v>
      </c>
      <c r="G10" s="614">
        <v>439</v>
      </c>
      <c r="H10" s="614">
        <v>278</v>
      </c>
      <c r="I10" s="615">
        <f t="shared" si="4"/>
        <v>0.31312410841654781</v>
      </c>
      <c r="J10" s="616">
        <f t="shared" si="5"/>
        <v>0.39728506787330314</v>
      </c>
      <c r="K10" s="613">
        <v>1714</v>
      </c>
      <c r="L10" s="614">
        <v>1397</v>
      </c>
      <c r="M10" s="614">
        <v>1143</v>
      </c>
      <c r="N10" s="614">
        <v>454</v>
      </c>
      <c r="O10" s="614">
        <v>261</v>
      </c>
      <c r="P10" s="615">
        <f t="shared" si="6"/>
        <v>0.32498210450966358</v>
      </c>
      <c r="Q10" s="616">
        <f t="shared" si="7"/>
        <v>0.39720034995625547</v>
      </c>
      <c r="R10" s="613">
        <v>1820</v>
      </c>
      <c r="S10" s="614">
        <v>1470</v>
      </c>
      <c r="T10" s="614">
        <v>1219</v>
      </c>
      <c r="U10" s="614">
        <v>475</v>
      </c>
      <c r="V10" s="614">
        <v>292</v>
      </c>
      <c r="W10" s="615">
        <f t="shared" si="8"/>
        <v>0.3231292517006803</v>
      </c>
      <c r="X10" s="616">
        <f t="shared" si="9"/>
        <v>0.38966365873666942</v>
      </c>
      <c r="Y10" s="613">
        <v>1791</v>
      </c>
      <c r="Z10" s="614">
        <v>1453</v>
      </c>
      <c r="AA10" s="614">
        <v>1270</v>
      </c>
      <c r="AB10" s="614">
        <v>409</v>
      </c>
      <c r="AC10" s="614">
        <v>230</v>
      </c>
      <c r="AD10" s="615">
        <f t="shared" si="0"/>
        <v>0.28148657949070888</v>
      </c>
      <c r="AE10" s="616">
        <f t="shared" si="1"/>
        <v>0.32204724409448821</v>
      </c>
      <c r="AF10" s="613">
        <v>1710</v>
      </c>
      <c r="AG10" s="614">
        <v>1399</v>
      </c>
      <c r="AH10" s="614">
        <v>1210</v>
      </c>
      <c r="AI10" s="614">
        <v>415</v>
      </c>
      <c r="AJ10" s="614">
        <v>265</v>
      </c>
      <c r="AK10" s="615">
        <f t="shared" si="2"/>
        <v>0.29664045746962114</v>
      </c>
      <c r="AL10" s="616">
        <f t="shared" si="3"/>
        <v>0.34297520661157027</v>
      </c>
      <c r="AM10"/>
    </row>
    <row r="11" spans="1:39" s="2" customFormat="1" ht="15" x14ac:dyDescent="0.25">
      <c r="A11" s="610" t="s">
        <v>159</v>
      </c>
      <c r="B11" s="611" t="s">
        <v>169</v>
      </c>
      <c r="C11" s="612" t="s">
        <v>170</v>
      </c>
      <c r="D11" s="613">
        <v>1933</v>
      </c>
      <c r="E11" s="614">
        <v>1612</v>
      </c>
      <c r="F11" s="614">
        <v>1389</v>
      </c>
      <c r="G11" s="614">
        <v>437</v>
      </c>
      <c r="H11" s="614">
        <v>256</v>
      </c>
      <c r="I11" s="615">
        <f t="shared" si="4"/>
        <v>0.27109181141439204</v>
      </c>
      <c r="J11" s="616">
        <f t="shared" si="5"/>
        <v>0.31461483081353492</v>
      </c>
      <c r="K11" s="613">
        <v>1773</v>
      </c>
      <c r="L11" s="614">
        <v>1513</v>
      </c>
      <c r="M11" s="614">
        <v>1188</v>
      </c>
      <c r="N11" s="614">
        <v>425</v>
      </c>
      <c r="O11" s="614">
        <v>292</v>
      </c>
      <c r="P11" s="615">
        <f t="shared" si="6"/>
        <v>0.2808988764044944</v>
      </c>
      <c r="Q11" s="616">
        <f t="shared" si="7"/>
        <v>0.35774410774410775</v>
      </c>
      <c r="R11" s="613">
        <v>1933</v>
      </c>
      <c r="S11" s="614">
        <v>1606</v>
      </c>
      <c r="T11" s="614">
        <v>1305</v>
      </c>
      <c r="U11" s="614">
        <v>409</v>
      </c>
      <c r="V11" s="614">
        <v>255</v>
      </c>
      <c r="W11" s="615">
        <f t="shared" si="8"/>
        <v>0.25466998754669989</v>
      </c>
      <c r="X11" s="616">
        <f t="shared" si="9"/>
        <v>0.31340996168582375</v>
      </c>
      <c r="Y11" s="613">
        <v>2132</v>
      </c>
      <c r="Z11" s="614">
        <v>1781</v>
      </c>
      <c r="AA11" s="614">
        <v>1252</v>
      </c>
      <c r="AB11" s="614">
        <v>381</v>
      </c>
      <c r="AC11" s="614">
        <v>282</v>
      </c>
      <c r="AD11" s="615">
        <f t="shared" si="0"/>
        <v>0.21392476137001684</v>
      </c>
      <c r="AE11" s="616">
        <f t="shared" si="1"/>
        <v>0.30431309904153353</v>
      </c>
      <c r="AF11" s="613">
        <v>1739</v>
      </c>
      <c r="AG11" s="614">
        <v>1453</v>
      </c>
      <c r="AH11" s="614">
        <v>1280</v>
      </c>
      <c r="AI11" s="614">
        <v>386</v>
      </c>
      <c r="AJ11" s="614">
        <v>237</v>
      </c>
      <c r="AK11" s="615">
        <f t="shared" si="2"/>
        <v>0.26565726083964214</v>
      </c>
      <c r="AL11" s="616">
        <f t="shared" si="3"/>
        <v>0.30156250000000001</v>
      </c>
      <c r="AM11"/>
    </row>
    <row r="12" spans="1:39" s="2" customFormat="1" ht="15" x14ac:dyDescent="0.25">
      <c r="A12" s="610" t="s">
        <v>159</v>
      </c>
      <c r="B12" s="611" t="s">
        <v>171</v>
      </c>
      <c r="C12" s="612" t="s">
        <v>172</v>
      </c>
      <c r="D12" s="613">
        <v>1017</v>
      </c>
      <c r="E12" s="614">
        <v>947</v>
      </c>
      <c r="F12" s="614">
        <v>825</v>
      </c>
      <c r="G12" s="614">
        <v>494</v>
      </c>
      <c r="H12" s="614">
        <v>320</v>
      </c>
      <c r="I12" s="615">
        <f t="shared" si="4"/>
        <v>0.52164730728616682</v>
      </c>
      <c r="J12" s="616">
        <f t="shared" si="5"/>
        <v>0.59878787878787876</v>
      </c>
      <c r="K12" s="613">
        <v>1057</v>
      </c>
      <c r="L12" s="614">
        <v>987</v>
      </c>
      <c r="M12" s="614">
        <v>878</v>
      </c>
      <c r="N12" s="614">
        <v>526</v>
      </c>
      <c r="O12" s="614">
        <v>352</v>
      </c>
      <c r="P12" s="615">
        <f t="shared" si="6"/>
        <v>0.53292806484295852</v>
      </c>
      <c r="Q12" s="616">
        <f t="shared" si="7"/>
        <v>0.59908883826879267</v>
      </c>
      <c r="R12" s="613">
        <v>883</v>
      </c>
      <c r="S12" s="614">
        <v>816</v>
      </c>
      <c r="T12" s="614">
        <v>735</v>
      </c>
      <c r="U12" s="614">
        <v>534</v>
      </c>
      <c r="V12" s="614">
        <v>391</v>
      </c>
      <c r="W12" s="615">
        <f t="shared" si="8"/>
        <v>0.65441176470588236</v>
      </c>
      <c r="X12" s="616">
        <f t="shared" si="9"/>
        <v>0.72653061224489801</v>
      </c>
      <c r="Y12" s="613">
        <v>1236</v>
      </c>
      <c r="Z12" s="614">
        <v>1155</v>
      </c>
      <c r="AA12" s="614">
        <v>997</v>
      </c>
      <c r="AB12" s="614">
        <v>382</v>
      </c>
      <c r="AC12" s="614">
        <v>315</v>
      </c>
      <c r="AD12" s="615">
        <f t="shared" si="0"/>
        <v>0.33073593073593072</v>
      </c>
      <c r="AE12" s="616">
        <f t="shared" si="1"/>
        <v>0.38314944834503512</v>
      </c>
      <c r="AF12" s="613">
        <v>1236</v>
      </c>
      <c r="AG12" s="614">
        <v>1107</v>
      </c>
      <c r="AH12" s="614">
        <v>954</v>
      </c>
      <c r="AI12" s="614">
        <v>485</v>
      </c>
      <c r="AJ12" s="614">
        <v>312</v>
      </c>
      <c r="AK12" s="615">
        <f t="shared" si="2"/>
        <v>0.43812104787714545</v>
      </c>
      <c r="AL12" s="616">
        <f t="shared" si="3"/>
        <v>0.50838574423480087</v>
      </c>
      <c r="AM12"/>
    </row>
    <row r="13" spans="1:39" s="2" customFormat="1" ht="15" x14ac:dyDescent="0.25">
      <c r="A13" s="610" t="s">
        <v>159</v>
      </c>
      <c r="B13" s="611" t="s">
        <v>173</v>
      </c>
      <c r="C13" s="612" t="s">
        <v>174</v>
      </c>
      <c r="D13" s="613">
        <v>8451</v>
      </c>
      <c r="E13" s="614">
        <v>5853</v>
      </c>
      <c r="F13" s="614">
        <v>4784</v>
      </c>
      <c r="G13" s="614">
        <v>1669</v>
      </c>
      <c r="H13" s="614">
        <v>1386</v>
      </c>
      <c r="I13" s="615">
        <f t="shared" si="4"/>
        <v>0.28515291303604989</v>
      </c>
      <c r="J13" s="616">
        <f t="shared" si="5"/>
        <v>0.34887123745819398</v>
      </c>
      <c r="K13" s="613">
        <v>8233</v>
      </c>
      <c r="L13" s="614">
        <v>5804</v>
      </c>
      <c r="M13" s="614">
        <v>4865</v>
      </c>
      <c r="N13" s="614">
        <v>1676</v>
      </c>
      <c r="O13" s="614">
        <v>1395</v>
      </c>
      <c r="P13" s="615">
        <f t="shared" si="6"/>
        <v>0.28876636802205374</v>
      </c>
      <c r="Q13" s="616">
        <f t="shared" si="7"/>
        <v>0.34450154162384378</v>
      </c>
      <c r="R13" s="613">
        <v>7893</v>
      </c>
      <c r="S13" s="614">
        <v>5537</v>
      </c>
      <c r="T13" s="614">
        <v>4556</v>
      </c>
      <c r="U13" s="614">
        <v>1368</v>
      </c>
      <c r="V13" s="614">
        <v>1133</v>
      </c>
      <c r="W13" s="615">
        <f t="shared" si="8"/>
        <v>0.24706519776052013</v>
      </c>
      <c r="X13" s="616">
        <f t="shared" si="9"/>
        <v>0.30026338893766463</v>
      </c>
      <c r="Y13" s="613">
        <v>7734</v>
      </c>
      <c r="Z13" s="614">
        <v>5526</v>
      </c>
      <c r="AA13" s="614">
        <v>4417</v>
      </c>
      <c r="AB13" s="614">
        <v>1291</v>
      </c>
      <c r="AC13" s="614">
        <v>1080</v>
      </c>
      <c r="AD13" s="615">
        <f t="shared" si="0"/>
        <v>0.23362287368802026</v>
      </c>
      <c r="AE13" s="616">
        <f t="shared" si="1"/>
        <v>0.29227982793751417</v>
      </c>
      <c r="AF13" s="613">
        <v>7065</v>
      </c>
      <c r="AG13" s="614">
        <v>5010</v>
      </c>
      <c r="AH13" s="614">
        <v>3968</v>
      </c>
      <c r="AI13" s="614">
        <v>1083</v>
      </c>
      <c r="AJ13" s="614">
        <v>896</v>
      </c>
      <c r="AK13" s="615">
        <f t="shared" si="2"/>
        <v>0.21616766467065868</v>
      </c>
      <c r="AL13" s="616">
        <f t="shared" si="3"/>
        <v>0.2729334677419355</v>
      </c>
      <c r="AM13"/>
    </row>
    <row r="14" spans="1:39" s="2" customFormat="1" ht="15" x14ac:dyDescent="0.25">
      <c r="A14" s="610" t="s">
        <v>159</v>
      </c>
      <c r="B14" s="611" t="s">
        <v>175</v>
      </c>
      <c r="C14" s="612" t="s">
        <v>176</v>
      </c>
      <c r="D14" s="613">
        <v>4399</v>
      </c>
      <c r="E14" s="614">
        <v>4399</v>
      </c>
      <c r="F14" s="614">
        <v>4141</v>
      </c>
      <c r="G14" s="614">
        <v>836</v>
      </c>
      <c r="H14" s="614">
        <v>703</v>
      </c>
      <c r="I14" s="615">
        <f t="shared" si="4"/>
        <v>0.19004319163446237</v>
      </c>
      <c r="J14" s="616">
        <f t="shared" si="5"/>
        <v>0.2018836029944458</v>
      </c>
      <c r="K14" s="613">
        <v>4095</v>
      </c>
      <c r="L14" s="614">
        <v>4095</v>
      </c>
      <c r="M14" s="614">
        <v>3888</v>
      </c>
      <c r="N14" s="614">
        <v>869</v>
      </c>
      <c r="O14" s="614">
        <v>763</v>
      </c>
      <c r="P14" s="615">
        <f t="shared" si="6"/>
        <v>0.21221001221001221</v>
      </c>
      <c r="Q14" s="616">
        <f t="shared" si="7"/>
        <v>0.2235082304526749</v>
      </c>
      <c r="R14" s="613">
        <v>3549</v>
      </c>
      <c r="S14" s="614">
        <v>3549</v>
      </c>
      <c r="T14" s="614">
        <v>3356</v>
      </c>
      <c r="U14" s="614">
        <v>834</v>
      </c>
      <c r="V14" s="614">
        <v>726</v>
      </c>
      <c r="W14" s="615">
        <f t="shared" si="8"/>
        <v>0.23499577345731193</v>
      </c>
      <c r="X14" s="616">
        <f t="shared" si="9"/>
        <v>0.24851013110846246</v>
      </c>
      <c r="Y14" s="613">
        <v>3422</v>
      </c>
      <c r="Z14" s="614">
        <v>3422</v>
      </c>
      <c r="AA14" s="614">
        <v>3422</v>
      </c>
      <c r="AB14" s="614">
        <v>814</v>
      </c>
      <c r="AC14" s="614">
        <v>703</v>
      </c>
      <c r="AD14" s="615">
        <f t="shared" si="0"/>
        <v>0.23787258912916423</v>
      </c>
      <c r="AE14" s="616">
        <f t="shared" si="1"/>
        <v>0.23787258912916423</v>
      </c>
      <c r="AF14" s="613">
        <v>3240</v>
      </c>
      <c r="AG14" s="614">
        <v>3240</v>
      </c>
      <c r="AH14" s="614">
        <v>3240</v>
      </c>
      <c r="AI14" s="614">
        <v>801</v>
      </c>
      <c r="AJ14" s="614">
        <v>702</v>
      </c>
      <c r="AK14" s="615">
        <f t="shared" si="2"/>
        <v>0.24722222222222223</v>
      </c>
      <c r="AL14" s="616">
        <f t="shared" si="3"/>
        <v>0.24722222222222223</v>
      </c>
      <c r="AM14"/>
    </row>
    <row r="15" spans="1:39" s="2" customFormat="1" ht="15" x14ac:dyDescent="0.25">
      <c r="A15" s="610" t="s">
        <v>159</v>
      </c>
      <c r="B15" s="611" t="s">
        <v>177</v>
      </c>
      <c r="C15" s="612" t="s">
        <v>178</v>
      </c>
      <c r="D15" s="613">
        <v>6999</v>
      </c>
      <c r="E15" s="614">
        <v>5016</v>
      </c>
      <c r="F15" s="614">
        <v>4657</v>
      </c>
      <c r="G15" s="614">
        <v>1103</v>
      </c>
      <c r="H15" s="614">
        <v>757</v>
      </c>
      <c r="I15" s="615">
        <f t="shared" si="4"/>
        <v>0.21989633173843701</v>
      </c>
      <c r="J15" s="616">
        <f t="shared" si="5"/>
        <v>0.23684775606613701</v>
      </c>
      <c r="K15" s="613">
        <v>6193</v>
      </c>
      <c r="L15" s="614">
        <v>4621</v>
      </c>
      <c r="M15" s="614">
        <v>4255</v>
      </c>
      <c r="N15" s="614">
        <v>1107</v>
      </c>
      <c r="O15" s="614">
        <v>758</v>
      </c>
      <c r="P15" s="615">
        <f t="shared" si="6"/>
        <v>0.23955853711317895</v>
      </c>
      <c r="Q15" s="616">
        <f t="shared" si="7"/>
        <v>0.26016451233842536</v>
      </c>
      <c r="R15" s="613">
        <v>4695</v>
      </c>
      <c r="S15" s="614">
        <v>3649</v>
      </c>
      <c r="T15" s="614">
        <v>3007</v>
      </c>
      <c r="U15" s="614">
        <v>1037</v>
      </c>
      <c r="V15" s="614">
        <v>754</v>
      </c>
      <c r="W15" s="615">
        <f t="shared" si="8"/>
        <v>0.28418744861605921</v>
      </c>
      <c r="X15" s="616">
        <f t="shared" si="9"/>
        <v>0.34486198869304957</v>
      </c>
      <c r="Y15" s="613">
        <v>4699</v>
      </c>
      <c r="Z15" s="614">
        <v>3584</v>
      </c>
      <c r="AA15" s="614">
        <v>2946</v>
      </c>
      <c r="AB15" s="614">
        <v>1010</v>
      </c>
      <c r="AC15" s="614">
        <v>739</v>
      </c>
      <c r="AD15" s="615">
        <f t="shared" si="0"/>
        <v>0.2818080357142857</v>
      </c>
      <c r="AE15" s="616">
        <f t="shared" si="1"/>
        <v>0.34283774609640189</v>
      </c>
      <c r="AF15" s="613">
        <v>4813</v>
      </c>
      <c r="AG15" s="614">
        <v>3729</v>
      </c>
      <c r="AH15" s="614">
        <v>3237</v>
      </c>
      <c r="AI15" s="614">
        <v>908</v>
      </c>
      <c r="AJ15" s="614">
        <v>662</v>
      </c>
      <c r="AK15" s="615">
        <f t="shared" si="2"/>
        <v>0.24349691606328774</v>
      </c>
      <c r="AL15" s="616">
        <f t="shared" si="3"/>
        <v>0.28050664195242508</v>
      </c>
      <c r="AM15"/>
    </row>
    <row r="16" spans="1:39" s="2" customFormat="1" ht="15" x14ac:dyDescent="0.25">
      <c r="A16" s="610" t="s">
        <v>159</v>
      </c>
      <c r="B16" s="611" t="s">
        <v>179</v>
      </c>
      <c r="C16" s="617" t="s">
        <v>180</v>
      </c>
      <c r="D16" s="618">
        <v>2601</v>
      </c>
      <c r="E16" s="614">
        <v>2601</v>
      </c>
      <c r="F16" s="614">
        <v>2405</v>
      </c>
      <c r="G16" s="614">
        <v>1170</v>
      </c>
      <c r="H16" s="614">
        <v>749</v>
      </c>
      <c r="I16" s="615">
        <f t="shared" si="4"/>
        <v>0.44982698961937717</v>
      </c>
      <c r="J16" s="616">
        <f t="shared" si="5"/>
        <v>0.48648648648648651</v>
      </c>
      <c r="K16" s="618">
        <v>2591</v>
      </c>
      <c r="L16" s="614">
        <v>2591</v>
      </c>
      <c r="M16" s="614">
        <v>2388</v>
      </c>
      <c r="N16" s="614">
        <v>1054</v>
      </c>
      <c r="O16" s="614">
        <v>666</v>
      </c>
      <c r="P16" s="615">
        <f t="shared" si="6"/>
        <v>0.4067927441142416</v>
      </c>
      <c r="Q16" s="616">
        <f t="shared" si="7"/>
        <v>0.44137353433835846</v>
      </c>
      <c r="R16" s="618">
        <v>2439</v>
      </c>
      <c r="S16" s="614">
        <v>2439</v>
      </c>
      <c r="T16" s="614">
        <v>2229</v>
      </c>
      <c r="U16" s="614">
        <v>686</v>
      </c>
      <c r="V16" s="614">
        <v>686</v>
      </c>
      <c r="W16" s="615">
        <f t="shared" si="8"/>
        <v>0.2812628126281263</v>
      </c>
      <c r="X16" s="616">
        <f t="shared" si="9"/>
        <v>0.30776132794975325</v>
      </c>
      <c r="Y16" s="618">
        <v>2276</v>
      </c>
      <c r="Z16" s="614">
        <v>2273</v>
      </c>
      <c r="AA16" s="614">
        <v>2044</v>
      </c>
      <c r="AB16" s="614">
        <v>703</v>
      </c>
      <c r="AC16" s="614">
        <v>703</v>
      </c>
      <c r="AD16" s="615">
        <f t="shared" si="0"/>
        <v>0.30928288605367354</v>
      </c>
      <c r="AE16" s="616">
        <f t="shared" si="1"/>
        <v>0.34393346379647749</v>
      </c>
      <c r="AF16" s="618">
        <v>2094</v>
      </c>
      <c r="AG16" s="614">
        <v>2090</v>
      </c>
      <c r="AH16" s="614">
        <v>1907</v>
      </c>
      <c r="AI16" s="614">
        <v>671</v>
      </c>
      <c r="AJ16" s="614">
        <v>671</v>
      </c>
      <c r="AK16" s="615">
        <f t="shared" si="2"/>
        <v>0.32105263157894737</v>
      </c>
      <c r="AL16" s="616">
        <f t="shared" si="3"/>
        <v>0.35186156266386998</v>
      </c>
      <c r="AM16"/>
    </row>
    <row r="17" spans="1:39" s="2" customFormat="1" ht="15" x14ac:dyDescent="0.25">
      <c r="A17" s="610" t="s">
        <v>159</v>
      </c>
      <c r="B17" s="611" t="s">
        <v>181</v>
      </c>
      <c r="C17" s="612" t="s">
        <v>182</v>
      </c>
      <c r="D17" s="613">
        <v>262</v>
      </c>
      <c r="E17" s="614">
        <v>260</v>
      </c>
      <c r="F17" s="614">
        <v>234</v>
      </c>
      <c r="G17" s="614">
        <v>203</v>
      </c>
      <c r="H17" s="614">
        <v>171</v>
      </c>
      <c r="I17" s="615">
        <f t="shared" si="4"/>
        <v>0.78076923076923077</v>
      </c>
      <c r="J17" s="616">
        <f t="shared" si="5"/>
        <v>0.86752136752136755</v>
      </c>
      <c r="K17" s="613">
        <v>327</v>
      </c>
      <c r="L17" s="614">
        <v>305</v>
      </c>
      <c r="M17" s="614">
        <v>253</v>
      </c>
      <c r="N17" s="614">
        <v>206</v>
      </c>
      <c r="O17" s="614">
        <v>183</v>
      </c>
      <c r="P17" s="615">
        <f t="shared" si="6"/>
        <v>0.67540983606557381</v>
      </c>
      <c r="Q17" s="616">
        <f t="shared" si="7"/>
        <v>0.81422924901185767</v>
      </c>
      <c r="R17" s="613">
        <v>295</v>
      </c>
      <c r="S17" s="614">
        <v>276</v>
      </c>
      <c r="T17" s="614">
        <v>234</v>
      </c>
      <c r="U17" s="614">
        <v>185</v>
      </c>
      <c r="V17" s="614">
        <v>166</v>
      </c>
      <c r="W17" s="615">
        <f t="shared" si="8"/>
        <v>0.67028985507246375</v>
      </c>
      <c r="X17" s="616">
        <f t="shared" si="9"/>
        <v>0.79059829059829057</v>
      </c>
      <c r="Y17" s="613">
        <v>262</v>
      </c>
      <c r="Z17" s="614">
        <v>247</v>
      </c>
      <c r="AA17" s="614">
        <v>201</v>
      </c>
      <c r="AB17" s="614">
        <v>168</v>
      </c>
      <c r="AC17" s="614">
        <v>149</v>
      </c>
      <c r="AD17" s="615">
        <f t="shared" si="0"/>
        <v>0.68016194331983804</v>
      </c>
      <c r="AE17" s="616">
        <f t="shared" si="1"/>
        <v>0.83582089552238803</v>
      </c>
      <c r="AF17" s="613">
        <v>271</v>
      </c>
      <c r="AG17" s="614">
        <v>252</v>
      </c>
      <c r="AH17" s="614">
        <v>210</v>
      </c>
      <c r="AI17" s="614">
        <v>154</v>
      </c>
      <c r="AJ17" s="614">
        <v>141</v>
      </c>
      <c r="AK17" s="615">
        <f t="shared" si="2"/>
        <v>0.61111111111111116</v>
      </c>
      <c r="AL17" s="616">
        <f t="shared" si="3"/>
        <v>0.73333333333333328</v>
      </c>
      <c r="AM17"/>
    </row>
    <row r="18" spans="1:39" s="2" customFormat="1" ht="15" x14ac:dyDescent="0.25">
      <c r="A18" s="610" t="s">
        <v>159</v>
      </c>
      <c r="B18" s="611" t="s">
        <v>183</v>
      </c>
      <c r="C18" s="612" t="s">
        <v>184</v>
      </c>
      <c r="D18" s="613">
        <v>366</v>
      </c>
      <c r="E18" s="614">
        <v>363</v>
      </c>
      <c r="F18" s="614">
        <v>302</v>
      </c>
      <c r="G18" s="614">
        <v>269</v>
      </c>
      <c r="H18" s="614">
        <v>235</v>
      </c>
      <c r="I18" s="615">
        <f t="shared" si="4"/>
        <v>0.74104683195592291</v>
      </c>
      <c r="J18" s="616">
        <f t="shared" si="5"/>
        <v>0.89072847682119205</v>
      </c>
      <c r="K18" s="613">
        <v>342</v>
      </c>
      <c r="L18" s="614">
        <v>332</v>
      </c>
      <c r="M18" s="614">
        <v>296</v>
      </c>
      <c r="N18" s="614">
        <v>272</v>
      </c>
      <c r="O18" s="614">
        <v>216</v>
      </c>
      <c r="P18" s="615">
        <f t="shared" si="6"/>
        <v>0.81927710843373491</v>
      </c>
      <c r="Q18" s="616">
        <f t="shared" si="7"/>
        <v>0.91891891891891897</v>
      </c>
      <c r="R18" s="613">
        <v>342</v>
      </c>
      <c r="S18" s="614">
        <v>338</v>
      </c>
      <c r="T18" s="614">
        <v>296</v>
      </c>
      <c r="U18" s="614">
        <v>234</v>
      </c>
      <c r="V18" s="614">
        <v>200</v>
      </c>
      <c r="W18" s="615">
        <f t="shared" si="8"/>
        <v>0.69230769230769229</v>
      </c>
      <c r="X18" s="616">
        <f t="shared" si="9"/>
        <v>0.79054054054054057</v>
      </c>
      <c r="Y18" s="613">
        <v>261</v>
      </c>
      <c r="Z18" s="614">
        <v>258</v>
      </c>
      <c r="AA18" s="614">
        <v>245</v>
      </c>
      <c r="AB18" s="614">
        <v>228</v>
      </c>
      <c r="AC18" s="614">
        <v>172</v>
      </c>
      <c r="AD18" s="615">
        <f t="shared" si="0"/>
        <v>0.88372093023255816</v>
      </c>
      <c r="AE18" s="616">
        <f t="shared" si="1"/>
        <v>0.93061224489795913</v>
      </c>
      <c r="AF18" s="613">
        <v>281</v>
      </c>
      <c r="AG18" s="614">
        <v>274</v>
      </c>
      <c r="AH18" s="614">
        <v>239</v>
      </c>
      <c r="AI18" s="614">
        <v>182</v>
      </c>
      <c r="AJ18" s="614">
        <v>163</v>
      </c>
      <c r="AK18" s="615">
        <f t="shared" si="2"/>
        <v>0.66423357664233573</v>
      </c>
      <c r="AL18" s="616">
        <f t="shared" si="3"/>
        <v>0.7615062761506276</v>
      </c>
      <c r="AM18"/>
    </row>
    <row r="19" spans="1:39" s="2" customFormat="1" ht="15" x14ac:dyDescent="0.25">
      <c r="A19" s="610" t="s">
        <v>159</v>
      </c>
      <c r="B19" s="611" t="s">
        <v>185</v>
      </c>
      <c r="C19" s="612" t="s">
        <v>186</v>
      </c>
      <c r="D19" s="613">
        <v>479</v>
      </c>
      <c r="E19" s="614">
        <v>398</v>
      </c>
      <c r="F19" s="614">
        <v>355</v>
      </c>
      <c r="G19" s="614">
        <v>339</v>
      </c>
      <c r="H19" s="614">
        <v>262</v>
      </c>
      <c r="I19" s="615">
        <f t="shared" si="4"/>
        <v>0.85175879396984921</v>
      </c>
      <c r="J19" s="616">
        <f t="shared" si="5"/>
        <v>0.95492957746478868</v>
      </c>
      <c r="K19" s="613">
        <v>453</v>
      </c>
      <c r="L19" s="614">
        <v>402</v>
      </c>
      <c r="M19" s="614">
        <v>372</v>
      </c>
      <c r="N19" s="614">
        <v>355</v>
      </c>
      <c r="O19" s="614">
        <v>302</v>
      </c>
      <c r="P19" s="615">
        <f t="shared" si="6"/>
        <v>0.88308457711442789</v>
      </c>
      <c r="Q19" s="616">
        <f t="shared" si="7"/>
        <v>0.95430107526881724</v>
      </c>
      <c r="R19" s="613">
        <v>418</v>
      </c>
      <c r="S19" s="614">
        <v>367</v>
      </c>
      <c r="T19" s="614">
        <v>323</v>
      </c>
      <c r="U19" s="614">
        <v>318</v>
      </c>
      <c r="V19" s="614">
        <v>259</v>
      </c>
      <c r="W19" s="615">
        <f t="shared" si="8"/>
        <v>0.86648501362397823</v>
      </c>
      <c r="X19" s="616">
        <f t="shared" si="9"/>
        <v>0.98452012383900933</v>
      </c>
      <c r="Y19" s="613">
        <v>484</v>
      </c>
      <c r="Z19" s="614">
        <v>436</v>
      </c>
      <c r="AA19" s="614">
        <v>402</v>
      </c>
      <c r="AB19" s="614">
        <v>321</v>
      </c>
      <c r="AC19" s="614">
        <v>251</v>
      </c>
      <c r="AD19" s="615">
        <f t="shared" si="0"/>
        <v>0.73623853211009171</v>
      </c>
      <c r="AE19" s="616">
        <f t="shared" si="1"/>
        <v>0.79850746268656714</v>
      </c>
      <c r="AF19" s="613">
        <v>372</v>
      </c>
      <c r="AG19" s="614">
        <v>342</v>
      </c>
      <c r="AH19" s="614">
        <v>338</v>
      </c>
      <c r="AI19" s="614">
        <v>320</v>
      </c>
      <c r="AJ19" s="614">
        <v>276</v>
      </c>
      <c r="AK19" s="615">
        <f t="shared" si="2"/>
        <v>0.93567251461988299</v>
      </c>
      <c r="AL19" s="616">
        <f t="shared" si="3"/>
        <v>0.94674556213017746</v>
      </c>
      <c r="AM19"/>
    </row>
    <row r="20" spans="1:39" s="2" customFormat="1" ht="15" x14ac:dyDescent="0.25">
      <c r="A20" s="610" t="s">
        <v>159</v>
      </c>
      <c r="B20" s="611" t="s">
        <v>187</v>
      </c>
      <c r="C20" s="612" t="s">
        <v>188</v>
      </c>
      <c r="D20" s="613">
        <v>2714</v>
      </c>
      <c r="E20" s="614">
        <v>1987</v>
      </c>
      <c r="F20" s="614">
        <v>1524</v>
      </c>
      <c r="G20" s="614">
        <v>964</v>
      </c>
      <c r="H20" s="614">
        <v>691</v>
      </c>
      <c r="I20" s="615">
        <f t="shared" si="4"/>
        <v>0.48515349773527933</v>
      </c>
      <c r="J20" s="616">
        <f t="shared" si="5"/>
        <v>0.63254593175853013</v>
      </c>
      <c r="K20" s="613">
        <v>2685</v>
      </c>
      <c r="L20" s="614">
        <v>2028</v>
      </c>
      <c r="M20" s="614">
        <v>1617</v>
      </c>
      <c r="N20" s="614">
        <v>1130</v>
      </c>
      <c r="O20" s="614">
        <v>802</v>
      </c>
      <c r="P20" s="615">
        <f t="shared" si="6"/>
        <v>0.55719921104536485</v>
      </c>
      <c r="Q20" s="616">
        <f t="shared" si="7"/>
        <v>0.69882498453927022</v>
      </c>
      <c r="R20" s="613">
        <v>2952</v>
      </c>
      <c r="S20" s="614">
        <v>2164</v>
      </c>
      <c r="T20" s="614">
        <v>1793</v>
      </c>
      <c r="U20" s="614">
        <v>1168</v>
      </c>
      <c r="V20" s="614">
        <v>784</v>
      </c>
      <c r="W20" s="615">
        <f t="shared" si="8"/>
        <v>0.53974121996303137</v>
      </c>
      <c r="X20" s="616">
        <f t="shared" si="9"/>
        <v>0.65142219743446739</v>
      </c>
      <c r="Y20" s="613">
        <v>2791</v>
      </c>
      <c r="Z20" s="614">
        <v>2092</v>
      </c>
      <c r="AA20" s="614">
        <v>1751</v>
      </c>
      <c r="AB20" s="614">
        <v>1031</v>
      </c>
      <c r="AC20" s="614">
        <v>698</v>
      </c>
      <c r="AD20" s="615">
        <f t="shared" si="0"/>
        <v>0.49282982791586999</v>
      </c>
      <c r="AE20" s="616">
        <f t="shared" si="1"/>
        <v>0.58880639634494569</v>
      </c>
      <c r="AF20" s="613">
        <v>2636</v>
      </c>
      <c r="AG20" s="614">
        <v>1965</v>
      </c>
      <c r="AH20" s="614">
        <v>1643</v>
      </c>
      <c r="AI20" s="614">
        <v>1077</v>
      </c>
      <c r="AJ20" s="614">
        <v>735</v>
      </c>
      <c r="AK20" s="615">
        <f t="shared" si="2"/>
        <v>0.54809160305343507</v>
      </c>
      <c r="AL20" s="616">
        <f t="shared" si="3"/>
        <v>0.6555082166768107</v>
      </c>
      <c r="AM20"/>
    </row>
    <row r="21" spans="1:39" s="2" customFormat="1" ht="15" x14ac:dyDescent="0.25">
      <c r="A21" s="610" t="s">
        <v>159</v>
      </c>
      <c r="B21" s="611" t="s">
        <v>189</v>
      </c>
      <c r="C21" s="612" t="s">
        <v>190</v>
      </c>
      <c r="D21" s="613">
        <v>1611</v>
      </c>
      <c r="E21" s="614">
        <v>1575</v>
      </c>
      <c r="F21" s="614">
        <v>1575</v>
      </c>
      <c r="G21" s="614">
        <v>1165</v>
      </c>
      <c r="H21" s="614">
        <v>778</v>
      </c>
      <c r="I21" s="615">
        <f t="shared" si="4"/>
        <v>0.73968253968253972</v>
      </c>
      <c r="J21" s="616">
        <f t="shared" si="5"/>
        <v>0.73968253968253972</v>
      </c>
      <c r="K21" s="613">
        <v>1473</v>
      </c>
      <c r="L21" s="614">
        <v>1415</v>
      </c>
      <c r="M21" s="614">
        <v>1019</v>
      </c>
      <c r="N21" s="614">
        <v>1019</v>
      </c>
      <c r="O21" s="614">
        <v>655</v>
      </c>
      <c r="P21" s="615">
        <f t="shared" si="6"/>
        <v>0.7201413427561838</v>
      </c>
      <c r="Q21" s="616">
        <f t="shared" si="7"/>
        <v>1</v>
      </c>
      <c r="R21" s="613">
        <v>1133</v>
      </c>
      <c r="S21" s="614">
        <v>1027</v>
      </c>
      <c r="T21" s="614">
        <v>938</v>
      </c>
      <c r="U21" s="614">
        <v>639</v>
      </c>
      <c r="V21" s="614">
        <v>506</v>
      </c>
      <c r="W21" s="615">
        <f t="shared" si="8"/>
        <v>0.62220058422590063</v>
      </c>
      <c r="X21" s="616">
        <f t="shared" si="9"/>
        <v>0.68123667377398722</v>
      </c>
      <c r="Y21" s="613">
        <v>987</v>
      </c>
      <c r="Z21" s="614">
        <v>897</v>
      </c>
      <c r="AA21" s="614">
        <v>819</v>
      </c>
      <c r="AB21" s="614">
        <v>552</v>
      </c>
      <c r="AC21" s="614">
        <v>423</v>
      </c>
      <c r="AD21" s="615">
        <f t="shared" si="0"/>
        <v>0.61538461538461542</v>
      </c>
      <c r="AE21" s="616">
        <f t="shared" si="1"/>
        <v>0.67399267399267404</v>
      </c>
      <c r="AF21" s="613">
        <v>1071</v>
      </c>
      <c r="AG21" s="614">
        <v>963</v>
      </c>
      <c r="AH21" s="614">
        <v>856</v>
      </c>
      <c r="AI21" s="614">
        <v>518</v>
      </c>
      <c r="AJ21" s="614">
        <v>418</v>
      </c>
      <c r="AK21" s="615">
        <f t="shared" si="2"/>
        <v>0.53790238836967808</v>
      </c>
      <c r="AL21" s="616">
        <f t="shared" si="3"/>
        <v>0.60514018691588789</v>
      </c>
      <c r="AM21"/>
    </row>
    <row r="22" spans="1:39" s="2" customFormat="1" ht="15" x14ac:dyDescent="0.25">
      <c r="A22" s="610" t="s">
        <v>159</v>
      </c>
      <c r="B22" s="611" t="s">
        <v>191</v>
      </c>
      <c r="C22" s="612" t="s">
        <v>192</v>
      </c>
      <c r="D22" s="613">
        <v>4688</v>
      </c>
      <c r="E22" s="614">
        <v>3945</v>
      </c>
      <c r="F22" s="614">
        <v>3370</v>
      </c>
      <c r="G22" s="614">
        <v>1399</v>
      </c>
      <c r="H22" s="614">
        <v>1091</v>
      </c>
      <c r="I22" s="615">
        <f t="shared" si="4"/>
        <v>0.35462610899873259</v>
      </c>
      <c r="J22" s="616">
        <f t="shared" si="5"/>
        <v>0.41513353115727003</v>
      </c>
      <c r="K22" s="613">
        <v>5741</v>
      </c>
      <c r="L22" s="614">
        <v>4656</v>
      </c>
      <c r="M22" s="614">
        <v>4233</v>
      </c>
      <c r="N22" s="614">
        <v>1699</v>
      </c>
      <c r="O22" s="614">
        <v>1391</v>
      </c>
      <c r="P22" s="615">
        <f t="shared" si="6"/>
        <v>0.36490549828178692</v>
      </c>
      <c r="Q22" s="616">
        <f t="shared" si="7"/>
        <v>0.40137018662886842</v>
      </c>
      <c r="R22" s="613">
        <v>6498</v>
      </c>
      <c r="S22" s="614">
        <v>5257</v>
      </c>
      <c r="T22" s="614">
        <v>4698</v>
      </c>
      <c r="U22" s="614">
        <v>1314</v>
      </c>
      <c r="V22" s="614">
        <v>1100</v>
      </c>
      <c r="W22" s="615">
        <f t="shared" si="8"/>
        <v>0.24995244435990108</v>
      </c>
      <c r="X22" s="616">
        <f t="shared" si="9"/>
        <v>0.27969348659003829</v>
      </c>
      <c r="Y22" s="613">
        <v>5839</v>
      </c>
      <c r="Z22" s="614">
        <v>4710</v>
      </c>
      <c r="AA22" s="614">
        <v>4154</v>
      </c>
      <c r="AB22" s="614">
        <v>1274</v>
      </c>
      <c r="AC22" s="614">
        <v>1012</v>
      </c>
      <c r="AD22" s="615">
        <f t="shared" si="0"/>
        <v>0.27048832271762208</v>
      </c>
      <c r="AE22" s="616">
        <f t="shared" si="1"/>
        <v>0.30669234472797302</v>
      </c>
      <c r="AF22" s="613">
        <v>5978</v>
      </c>
      <c r="AG22" s="614">
        <v>4840</v>
      </c>
      <c r="AH22" s="614">
        <v>3987</v>
      </c>
      <c r="AI22" s="614">
        <v>1324</v>
      </c>
      <c r="AJ22" s="614">
        <v>1099</v>
      </c>
      <c r="AK22" s="615">
        <f t="shared" si="2"/>
        <v>0.27355371900826447</v>
      </c>
      <c r="AL22" s="616">
        <f t="shared" si="3"/>
        <v>0.33207925758715828</v>
      </c>
      <c r="AM22"/>
    </row>
    <row r="23" spans="1:39" s="2" customFormat="1" ht="15" x14ac:dyDescent="0.25">
      <c r="A23" s="619" t="s">
        <v>159</v>
      </c>
      <c r="B23" s="620" t="s">
        <v>193</v>
      </c>
      <c r="C23" s="621" t="s">
        <v>194</v>
      </c>
      <c r="D23" s="622">
        <v>1649</v>
      </c>
      <c r="E23" s="623">
        <v>1479</v>
      </c>
      <c r="F23" s="623">
        <v>1174</v>
      </c>
      <c r="G23" s="623">
        <v>518</v>
      </c>
      <c r="H23" s="623">
        <v>446</v>
      </c>
      <c r="I23" s="624">
        <f t="shared" si="4"/>
        <v>0.35023664638269103</v>
      </c>
      <c r="J23" s="625">
        <f t="shared" si="5"/>
        <v>0.44122657580919933</v>
      </c>
      <c r="K23" s="622">
        <v>1725</v>
      </c>
      <c r="L23" s="623">
        <v>1542</v>
      </c>
      <c r="M23" s="623">
        <v>1259</v>
      </c>
      <c r="N23" s="623">
        <v>546</v>
      </c>
      <c r="O23" s="623">
        <v>478</v>
      </c>
      <c r="P23" s="624">
        <f t="shared" si="6"/>
        <v>0.35408560311284049</v>
      </c>
      <c r="Q23" s="625">
        <f t="shared" si="7"/>
        <v>0.43367752184273234</v>
      </c>
      <c r="R23" s="622">
        <v>1751</v>
      </c>
      <c r="S23" s="623">
        <v>1558</v>
      </c>
      <c r="T23" s="623">
        <v>1310</v>
      </c>
      <c r="U23" s="623">
        <v>524</v>
      </c>
      <c r="V23" s="623">
        <v>480</v>
      </c>
      <c r="W23" s="624">
        <f t="shared" si="8"/>
        <v>0.33632862644415917</v>
      </c>
      <c r="X23" s="625">
        <f t="shared" si="9"/>
        <v>0.4</v>
      </c>
      <c r="Y23" s="622">
        <v>2293</v>
      </c>
      <c r="Z23" s="623">
        <v>1933</v>
      </c>
      <c r="AA23" s="623">
        <v>1699</v>
      </c>
      <c r="AB23" s="623">
        <v>481</v>
      </c>
      <c r="AC23" s="623">
        <v>426</v>
      </c>
      <c r="AD23" s="624">
        <f t="shared" si="0"/>
        <v>0.24883600620796689</v>
      </c>
      <c r="AE23" s="625">
        <f t="shared" si="1"/>
        <v>0.2831077104178929</v>
      </c>
      <c r="AF23" s="622">
        <v>2295</v>
      </c>
      <c r="AG23" s="623">
        <v>1924</v>
      </c>
      <c r="AH23" s="623">
        <v>1671</v>
      </c>
      <c r="AI23" s="623">
        <v>476</v>
      </c>
      <c r="AJ23" s="623">
        <v>425</v>
      </c>
      <c r="AK23" s="624">
        <f t="shared" si="2"/>
        <v>0.24740124740124741</v>
      </c>
      <c r="AL23" s="625">
        <f t="shared" si="3"/>
        <v>0.2848593656493118</v>
      </c>
      <c r="AM23"/>
    </row>
    <row r="24" spans="1:39" s="2" customFormat="1" ht="15" x14ac:dyDescent="0.25">
      <c r="A24" s="626" t="s">
        <v>195</v>
      </c>
      <c r="B24" s="627" t="s">
        <v>196</v>
      </c>
      <c r="C24" s="628"/>
      <c r="D24" s="598">
        <v>11811</v>
      </c>
      <c r="E24" s="629">
        <v>8374</v>
      </c>
      <c r="F24" s="629">
        <v>7604</v>
      </c>
      <c r="G24" s="629">
        <v>5160</v>
      </c>
      <c r="H24" s="630">
        <v>3782</v>
      </c>
      <c r="I24" s="631">
        <f t="shared" si="4"/>
        <v>0.61619297826606156</v>
      </c>
      <c r="J24" s="632">
        <f t="shared" si="5"/>
        <v>0.67859021567596001</v>
      </c>
      <c r="K24" s="598">
        <v>11466</v>
      </c>
      <c r="L24" s="629">
        <v>8090</v>
      </c>
      <c r="M24" s="629">
        <v>7371</v>
      </c>
      <c r="N24" s="629">
        <v>5162</v>
      </c>
      <c r="O24" s="630">
        <v>3849</v>
      </c>
      <c r="P24" s="631">
        <f t="shared" si="6"/>
        <v>0.63807169344870207</v>
      </c>
      <c r="Q24" s="632">
        <f t="shared" si="7"/>
        <v>0.70031203364536698</v>
      </c>
      <c r="R24" s="598">
        <v>12112</v>
      </c>
      <c r="S24" s="629">
        <v>8398</v>
      </c>
      <c r="T24" s="629">
        <v>7804</v>
      </c>
      <c r="U24" s="629">
        <v>5504</v>
      </c>
      <c r="V24" s="630">
        <v>4017</v>
      </c>
      <c r="W24" s="631">
        <f t="shared" si="8"/>
        <v>0.65539414146225294</v>
      </c>
      <c r="X24" s="632">
        <f t="shared" si="9"/>
        <v>0.70527934392619174</v>
      </c>
      <c r="Y24" s="598">
        <v>11193</v>
      </c>
      <c r="Z24" s="629">
        <v>7901</v>
      </c>
      <c r="AA24" s="629">
        <v>7390</v>
      </c>
      <c r="AB24" s="629">
        <v>5215</v>
      </c>
      <c r="AC24" s="630">
        <v>3842</v>
      </c>
      <c r="AD24" s="631">
        <f t="shared" si="0"/>
        <v>0.66004303252752816</v>
      </c>
      <c r="AE24" s="632">
        <f t="shared" si="1"/>
        <v>0.70568335588633291</v>
      </c>
      <c r="AF24" s="598">
        <v>9788</v>
      </c>
      <c r="AG24" s="629">
        <v>6950</v>
      </c>
      <c r="AH24" s="629">
        <v>6336</v>
      </c>
      <c r="AI24" s="629">
        <v>4535</v>
      </c>
      <c r="AJ24" s="630">
        <v>3390</v>
      </c>
      <c r="AK24" s="631">
        <f t="shared" si="2"/>
        <v>0.65251798561151075</v>
      </c>
      <c r="AL24" s="632">
        <f t="shared" si="3"/>
        <v>0.71575126262626265</v>
      </c>
      <c r="AM24"/>
    </row>
    <row r="25" spans="1:39" s="2" customFormat="1" ht="15" x14ac:dyDescent="0.25">
      <c r="A25" s="603" t="s">
        <v>195</v>
      </c>
      <c r="B25" s="604" t="s">
        <v>197</v>
      </c>
      <c r="C25" s="605" t="s">
        <v>198</v>
      </c>
      <c r="D25" s="633">
        <v>2170</v>
      </c>
      <c r="E25" s="607">
        <v>1723</v>
      </c>
      <c r="F25" s="607">
        <v>1520</v>
      </c>
      <c r="G25" s="607">
        <v>794</v>
      </c>
      <c r="H25" s="607">
        <v>642</v>
      </c>
      <c r="I25" s="608">
        <f t="shared" si="4"/>
        <v>0.4608241439349971</v>
      </c>
      <c r="J25" s="609">
        <f t="shared" si="5"/>
        <v>0.52236842105263159</v>
      </c>
      <c r="K25" s="633">
        <v>2357</v>
      </c>
      <c r="L25" s="607">
        <v>1822</v>
      </c>
      <c r="M25" s="607">
        <v>1586</v>
      </c>
      <c r="N25" s="607">
        <v>785</v>
      </c>
      <c r="O25" s="607">
        <v>634</v>
      </c>
      <c r="P25" s="608">
        <f t="shared" si="6"/>
        <v>0.43084522502744238</v>
      </c>
      <c r="Q25" s="609">
        <f t="shared" si="7"/>
        <v>0.49495586380832285</v>
      </c>
      <c r="R25" s="633">
        <v>2087</v>
      </c>
      <c r="S25" s="607">
        <v>1619</v>
      </c>
      <c r="T25" s="607">
        <v>1434</v>
      </c>
      <c r="U25" s="607">
        <v>875</v>
      </c>
      <c r="V25" s="607">
        <v>680</v>
      </c>
      <c r="W25" s="608">
        <f t="shared" si="8"/>
        <v>0.54045707226683137</v>
      </c>
      <c r="X25" s="609">
        <f t="shared" si="9"/>
        <v>0.61018131101813111</v>
      </c>
      <c r="Y25" s="633">
        <v>1984</v>
      </c>
      <c r="Z25" s="607">
        <v>1526</v>
      </c>
      <c r="AA25" s="607">
        <v>1344</v>
      </c>
      <c r="AB25" s="607">
        <v>886</v>
      </c>
      <c r="AC25" s="607">
        <v>719</v>
      </c>
      <c r="AD25" s="608">
        <f t="shared" si="0"/>
        <v>0.58060288335517696</v>
      </c>
      <c r="AE25" s="609">
        <f t="shared" si="1"/>
        <v>0.65922619047619047</v>
      </c>
      <c r="AF25" s="633">
        <v>2005</v>
      </c>
      <c r="AG25" s="607">
        <v>1583</v>
      </c>
      <c r="AH25" s="607">
        <v>1323</v>
      </c>
      <c r="AI25" s="607">
        <v>811</v>
      </c>
      <c r="AJ25" s="607">
        <v>668</v>
      </c>
      <c r="AK25" s="608">
        <f t="shared" si="2"/>
        <v>0.51231838281743525</v>
      </c>
      <c r="AL25" s="609">
        <f t="shared" si="3"/>
        <v>0.6130007558578987</v>
      </c>
      <c r="AM25"/>
    </row>
    <row r="26" spans="1:39" s="2" customFormat="1" ht="15" x14ac:dyDescent="0.25">
      <c r="A26" s="603" t="s">
        <v>195</v>
      </c>
      <c r="B26" s="604" t="s">
        <v>199</v>
      </c>
      <c r="C26" s="605" t="s">
        <v>174</v>
      </c>
      <c r="D26" s="618">
        <v>1028</v>
      </c>
      <c r="E26" s="614">
        <v>839</v>
      </c>
      <c r="F26" s="614">
        <v>786</v>
      </c>
      <c r="G26" s="614">
        <v>545</v>
      </c>
      <c r="H26" s="614">
        <v>306</v>
      </c>
      <c r="I26" s="615">
        <f t="shared" si="4"/>
        <v>0.64958283671036954</v>
      </c>
      <c r="J26" s="616">
        <f t="shared" si="5"/>
        <v>0.69338422391857502</v>
      </c>
      <c r="K26" s="618">
        <v>1003</v>
      </c>
      <c r="L26" s="614">
        <v>833</v>
      </c>
      <c r="M26" s="614">
        <v>788</v>
      </c>
      <c r="N26" s="614">
        <v>469</v>
      </c>
      <c r="O26" s="614">
        <v>283</v>
      </c>
      <c r="P26" s="615">
        <f t="shared" si="6"/>
        <v>0.56302521008403361</v>
      </c>
      <c r="Q26" s="616">
        <f t="shared" si="7"/>
        <v>0.59517766497461932</v>
      </c>
      <c r="R26" s="618">
        <v>1021</v>
      </c>
      <c r="S26" s="614">
        <v>814</v>
      </c>
      <c r="T26" s="614">
        <v>741</v>
      </c>
      <c r="U26" s="614">
        <v>497</v>
      </c>
      <c r="V26" s="614">
        <v>275</v>
      </c>
      <c r="W26" s="615">
        <f t="shared" si="8"/>
        <v>0.61056511056511054</v>
      </c>
      <c r="X26" s="616">
        <f t="shared" si="9"/>
        <v>0.67071524966261808</v>
      </c>
      <c r="Y26" s="618">
        <v>875</v>
      </c>
      <c r="Z26" s="614">
        <v>710</v>
      </c>
      <c r="AA26" s="614">
        <v>710</v>
      </c>
      <c r="AB26" s="614">
        <v>449</v>
      </c>
      <c r="AC26" s="614">
        <v>264</v>
      </c>
      <c r="AD26" s="615">
        <f t="shared" si="0"/>
        <v>0.63239436619718314</v>
      </c>
      <c r="AE26" s="616">
        <f t="shared" si="1"/>
        <v>0.63239436619718314</v>
      </c>
      <c r="AF26" s="618">
        <v>741</v>
      </c>
      <c r="AG26" s="614">
        <v>647</v>
      </c>
      <c r="AH26" s="614">
        <v>511</v>
      </c>
      <c r="AI26" s="614">
        <v>405</v>
      </c>
      <c r="AJ26" s="614">
        <v>247</v>
      </c>
      <c r="AK26" s="615">
        <f t="shared" si="2"/>
        <v>0.62596599690880994</v>
      </c>
      <c r="AL26" s="616">
        <f t="shared" si="3"/>
        <v>0.79256360078277888</v>
      </c>
      <c r="AM26"/>
    </row>
    <row r="27" spans="1:39" s="2" customFormat="1" ht="15" x14ac:dyDescent="0.25">
      <c r="A27" s="610" t="s">
        <v>195</v>
      </c>
      <c r="B27" s="611" t="s">
        <v>200</v>
      </c>
      <c r="C27" s="612" t="s">
        <v>201</v>
      </c>
      <c r="D27" s="613">
        <v>1646</v>
      </c>
      <c r="E27" s="614">
        <v>1373</v>
      </c>
      <c r="F27" s="614">
        <v>1373</v>
      </c>
      <c r="G27" s="614">
        <v>1194</v>
      </c>
      <c r="H27" s="614">
        <v>790</v>
      </c>
      <c r="I27" s="615">
        <f t="shared" si="4"/>
        <v>0.86962855061908229</v>
      </c>
      <c r="J27" s="616">
        <f t="shared" si="5"/>
        <v>0.86962855061908229</v>
      </c>
      <c r="K27" s="613">
        <v>1469</v>
      </c>
      <c r="L27" s="614">
        <v>1228</v>
      </c>
      <c r="M27" s="614">
        <v>1228</v>
      </c>
      <c r="N27" s="614">
        <v>1089</v>
      </c>
      <c r="O27" s="614">
        <v>700</v>
      </c>
      <c r="P27" s="615">
        <f t="shared" si="6"/>
        <v>0.8868078175895765</v>
      </c>
      <c r="Q27" s="616">
        <f t="shared" si="7"/>
        <v>0.8868078175895765</v>
      </c>
      <c r="R27" s="613">
        <v>1239</v>
      </c>
      <c r="S27" s="614">
        <v>1022</v>
      </c>
      <c r="T27" s="614">
        <v>1022</v>
      </c>
      <c r="U27" s="614">
        <v>1017</v>
      </c>
      <c r="V27" s="614">
        <v>609</v>
      </c>
      <c r="W27" s="615">
        <f t="shared" si="8"/>
        <v>0.99510763209393349</v>
      </c>
      <c r="X27" s="616">
        <f t="shared" si="9"/>
        <v>0.99510763209393349</v>
      </c>
      <c r="Y27" s="613">
        <v>1162</v>
      </c>
      <c r="Z27" s="614">
        <v>968</v>
      </c>
      <c r="AA27" s="614">
        <v>968</v>
      </c>
      <c r="AB27" s="614">
        <v>940</v>
      </c>
      <c r="AC27" s="614">
        <v>620</v>
      </c>
      <c r="AD27" s="615">
        <f t="shared" si="0"/>
        <v>0.97107438016528924</v>
      </c>
      <c r="AE27" s="616">
        <f t="shared" si="1"/>
        <v>0.97107438016528924</v>
      </c>
      <c r="AF27" s="613">
        <v>966</v>
      </c>
      <c r="AG27" s="614">
        <v>805</v>
      </c>
      <c r="AH27" s="614">
        <v>805</v>
      </c>
      <c r="AI27" s="614">
        <v>717</v>
      </c>
      <c r="AJ27" s="614">
        <v>465</v>
      </c>
      <c r="AK27" s="615">
        <f t="shared" si="2"/>
        <v>0.89068322981366455</v>
      </c>
      <c r="AL27" s="616">
        <f t="shared" si="3"/>
        <v>0.89068322981366455</v>
      </c>
      <c r="AM27"/>
    </row>
    <row r="28" spans="1:39" s="2" customFormat="1" ht="15" x14ac:dyDescent="0.25">
      <c r="A28" s="610" t="s">
        <v>195</v>
      </c>
      <c r="B28" s="611" t="s">
        <v>202</v>
      </c>
      <c r="C28" s="612" t="s">
        <v>203</v>
      </c>
      <c r="D28" s="613">
        <v>670</v>
      </c>
      <c r="E28" s="614">
        <v>613</v>
      </c>
      <c r="F28" s="614">
        <v>526</v>
      </c>
      <c r="G28" s="614">
        <v>298</v>
      </c>
      <c r="H28" s="614">
        <v>245</v>
      </c>
      <c r="I28" s="615">
        <f t="shared" si="4"/>
        <v>0.48613376835236544</v>
      </c>
      <c r="J28" s="616">
        <f t="shared" si="5"/>
        <v>0.56653992395437258</v>
      </c>
      <c r="K28" s="613">
        <v>549</v>
      </c>
      <c r="L28" s="614">
        <v>501</v>
      </c>
      <c r="M28" s="614">
        <v>423</v>
      </c>
      <c r="N28" s="614">
        <v>272</v>
      </c>
      <c r="O28" s="614">
        <v>223</v>
      </c>
      <c r="P28" s="615">
        <f t="shared" si="6"/>
        <v>0.54291417165668665</v>
      </c>
      <c r="Q28" s="616">
        <f t="shared" si="7"/>
        <v>0.64302600472813243</v>
      </c>
      <c r="R28" s="613">
        <v>571</v>
      </c>
      <c r="S28" s="614">
        <v>507</v>
      </c>
      <c r="T28" s="614">
        <v>435</v>
      </c>
      <c r="U28" s="614">
        <v>288</v>
      </c>
      <c r="V28" s="614">
        <v>221</v>
      </c>
      <c r="W28" s="615">
        <f t="shared" si="8"/>
        <v>0.56804733727810652</v>
      </c>
      <c r="X28" s="616">
        <f t="shared" si="9"/>
        <v>0.66206896551724137</v>
      </c>
      <c r="Y28" s="613">
        <v>616</v>
      </c>
      <c r="Z28" s="614">
        <v>563</v>
      </c>
      <c r="AA28" s="614">
        <v>466</v>
      </c>
      <c r="AB28" s="614">
        <v>304</v>
      </c>
      <c r="AC28" s="614">
        <v>248</v>
      </c>
      <c r="AD28" s="615">
        <f t="shared" si="0"/>
        <v>0.53996447602131437</v>
      </c>
      <c r="AE28" s="616">
        <f t="shared" si="1"/>
        <v>0.6523605150214592</v>
      </c>
      <c r="AF28" s="613">
        <v>584</v>
      </c>
      <c r="AG28" s="614">
        <v>530</v>
      </c>
      <c r="AH28" s="614">
        <v>438</v>
      </c>
      <c r="AI28" s="614">
        <v>278</v>
      </c>
      <c r="AJ28" s="614">
        <v>229</v>
      </c>
      <c r="AK28" s="615">
        <f t="shared" si="2"/>
        <v>0.52452830188679245</v>
      </c>
      <c r="AL28" s="616">
        <f t="shared" si="3"/>
        <v>0.63470319634703198</v>
      </c>
      <c r="AM28"/>
    </row>
    <row r="29" spans="1:39" s="2" customFormat="1" ht="15" x14ac:dyDescent="0.25">
      <c r="A29" s="610" t="s">
        <v>195</v>
      </c>
      <c r="B29" s="611" t="s">
        <v>204</v>
      </c>
      <c r="C29" s="612" t="s">
        <v>188</v>
      </c>
      <c r="D29" s="613">
        <v>931</v>
      </c>
      <c r="E29" s="614">
        <v>795</v>
      </c>
      <c r="F29" s="614">
        <v>726</v>
      </c>
      <c r="G29" s="614">
        <v>479</v>
      </c>
      <c r="H29" s="614">
        <v>284</v>
      </c>
      <c r="I29" s="615">
        <f t="shared" si="4"/>
        <v>0.60251572327044023</v>
      </c>
      <c r="J29" s="616">
        <f t="shared" si="5"/>
        <v>0.65977961432506882</v>
      </c>
      <c r="K29" s="613">
        <v>858</v>
      </c>
      <c r="L29" s="614">
        <v>748</v>
      </c>
      <c r="M29" s="614">
        <v>693</v>
      </c>
      <c r="N29" s="614">
        <v>499</v>
      </c>
      <c r="O29" s="614">
        <v>296</v>
      </c>
      <c r="P29" s="615">
        <f t="shared" si="6"/>
        <v>0.66711229946524064</v>
      </c>
      <c r="Q29" s="616">
        <f t="shared" si="7"/>
        <v>0.72005772005772006</v>
      </c>
      <c r="R29" s="613">
        <v>731</v>
      </c>
      <c r="S29" s="614">
        <v>631</v>
      </c>
      <c r="T29" s="614">
        <v>602</v>
      </c>
      <c r="U29" s="614">
        <v>415</v>
      </c>
      <c r="V29" s="614">
        <v>286</v>
      </c>
      <c r="W29" s="615">
        <f t="shared" si="8"/>
        <v>0.65768621236133118</v>
      </c>
      <c r="X29" s="616">
        <f t="shared" si="9"/>
        <v>0.68936877076411962</v>
      </c>
      <c r="Y29" s="613">
        <v>613</v>
      </c>
      <c r="Z29" s="614">
        <v>541</v>
      </c>
      <c r="AA29" s="614">
        <v>486</v>
      </c>
      <c r="AB29" s="614">
        <v>360</v>
      </c>
      <c r="AC29" s="614">
        <v>259</v>
      </c>
      <c r="AD29" s="615">
        <f t="shared" si="0"/>
        <v>0.6654343807763401</v>
      </c>
      <c r="AE29" s="616">
        <f t="shared" si="1"/>
        <v>0.7407407407407407</v>
      </c>
      <c r="AF29" s="613">
        <v>659</v>
      </c>
      <c r="AG29" s="614">
        <v>565</v>
      </c>
      <c r="AH29" s="614">
        <v>553</v>
      </c>
      <c r="AI29" s="614">
        <v>401</v>
      </c>
      <c r="AJ29" s="614">
        <v>251</v>
      </c>
      <c r="AK29" s="615">
        <f t="shared" si="2"/>
        <v>0.70973451327433623</v>
      </c>
      <c r="AL29" s="616">
        <f t="shared" si="3"/>
        <v>0.72513562386980113</v>
      </c>
      <c r="AM29"/>
    </row>
    <row r="30" spans="1:39" s="2" customFormat="1" ht="15" x14ac:dyDescent="0.25">
      <c r="A30" s="610" t="s">
        <v>195</v>
      </c>
      <c r="B30" s="611" t="s">
        <v>205</v>
      </c>
      <c r="C30" s="612" t="s">
        <v>192</v>
      </c>
      <c r="D30" s="613">
        <v>3643</v>
      </c>
      <c r="E30" s="614">
        <v>3042</v>
      </c>
      <c r="F30" s="614">
        <v>2691</v>
      </c>
      <c r="G30" s="614">
        <v>1510</v>
      </c>
      <c r="H30" s="614">
        <v>1026</v>
      </c>
      <c r="I30" s="615">
        <f t="shared" si="4"/>
        <v>0.49638395792241946</v>
      </c>
      <c r="J30" s="616">
        <f t="shared" si="5"/>
        <v>0.56112969156447412</v>
      </c>
      <c r="K30" s="613">
        <v>3738</v>
      </c>
      <c r="L30" s="614">
        <v>3106</v>
      </c>
      <c r="M30" s="614">
        <v>2731</v>
      </c>
      <c r="N30" s="614">
        <v>1761</v>
      </c>
      <c r="O30" s="614">
        <v>1171</v>
      </c>
      <c r="P30" s="615">
        <f t="shared" si="6"/>
        <v>0.56696716033483585</v>
      </c>
      <c r="Q30" s="616">
        <f t="shared" si="7"/>
        <v>0.64481874771146097</v>
      </c>
      <c r="R30" s="613">
        <v>3963</v>
      </c>
      <c r="S30" s="614">
        <v>3243</v>
      </c>
      <c r="T30" s="614">
        <v>2779</v>
      </c>
      <c r="U30" s="614">
        <v>1737</v>
      </c>
      <c r="V30" s="614">
        <v>1208</v>
      </c>
      <c r="W30" s="615">
        <f t="shared" si="8"/>
        <v>0.5356151711378353</v>
      </c>
      <c r="X30" s="616">
        <f t="shared" si="9"/>
        <v>0.62504498020870813</v>
      </c>
      <c r="Y30" s="613">
        <v>3695</v>
      </c>
      <c r="Z30" s="614">
        <v>3032</v>
      </c>
      <c r="AA30" s="614">
        <v>2702</v>
      </c>
      <c r="AB30" s="614">
        <v>1603</v>
      </c>
      <c r="AC30" s="614">
        <v>1071</v>
      </c>
      <c r="AD30" s="615">
        <f t="shared" si="0"/>
        <v>0.52869393139841692</v>
      </c>
      <c r="AE30" s="616">
        <f t="shared" si="1"/>
        <v>0.59326424870466321</v>
      </c>
      <c r="AF30" s="613">
        <v>3017</v>
      </c>
      <c r="AG30" s="614">
        <v>2440</v>
      </c>
      <c r="AH30" s="614">
        <v>2106</v>
      </c>
      <c r="AI30" s="614">
        <v>1132</v>
      </c>
      <c r="AJ30" s="614">
        <v>825</v>
      </c>
      <c r="AK30" s="615">
        <f t="shared" si="2"/>
        <v>0.4639344262295082</v>
      </c>
      <c r="AL30" s="616">
        <f t="shared" si="3"/>
        <v>0.53751187084520413</v>
      </c>
      <c r="AM30"/>
    </row>
    <row r="31" spans="1:39" s="2" customFormat="1" ht="15" x14ac:dyDescent="0.25">
      <c r="A31" s="634" t="s">
        <v>195</v>
      </c>
      <c r="B31" s="635" t="s">
        <v>206</v>
      </c>
      <c r="C31" s="636" t="s">
        <v>207</v>
      </c>
      <c r="D31" s="613">
        <v>1723</v>
      </c>
      <c r="E31" s="614">
        <v>1390</v>
      </c>
      <c r="F31" s="614">
        <v>1108</v>
      </c>
      <c r="G31" s="614">
        <v>776</v>
      </c>
      <c r="H31" s="614">
        <v>525</v>
      </c>
      <c r="I31" s="615">
        <f t="shared" si="4"/>
        <v>0.55827338129496407</v>
      </c>
      <c r="J31" s="616">
        <f t="shared" si="5"/>
        <v>0.70036101083032487</v>
      </c>
      <c r="K31" s="613">
        <v>1351</v>
      </c>
      <c r="L31" s="614">
        <v>1047</v>
      </c>
      <c r="M31" s="614">
        <v>870</v>
      </c>
      <c r="N31" s="614">
        <v>626</v>
      </c>
      <c r="O31" s="614">
        <v>476</v>
      </c>
      <c r="P31" s="615">
        <f t="shared" si="6"/>
        <v>0.59789875835721107</v>
      </c>
      <c r="Q31" s="616">
        <f t="shared" si="7"/>
        <v>0.7195402298850575</v>
      </c>
      <c r="R31" s="613">
        <v>2360</v>
      </c>
      <c r="S31" s="614">
        <v>1827</v>
      </c>
      <c r="T31" s="614">
        <v>1827</v>
      </c>
      <c r="U31" s="614">
        <v>1110</v>
      </c>
      <c r="V31" s="614">
        <v>702</v>
      </c>
      <c r="W31" s="615">
        <f t="shared" si="8"/>
        <v>0.60755336617405586</v>
      </c>
      <c r="X31" s="616">
        <f t="shared" si="9"/>
        <v>0.60755336617405586</v>
      </c>
      <c r="Y31" s="613">
        <v>2026</v>
      </c>
      <c r="Z31" s="614">
        <v>1661</v>
      </c>
      <c r="AA31" s="614">
        <v>1661</v>
      </c>
      <c r="AB31" s="614">
        <v>1020</v>
      </c>
      <c r="AC31" s="614">
        <v>586</v>
      </c>
      <c r="AD31" s="615">
        <f t="shared" si="0"/>
        <v>0.61408789885611081</v>
      </c>
      <c r="AE31" s="616">
        <f t="shared" si="1"/>
        <v>0.61408789885611081</v>
      </c>
      <c r="AF31" s="613">
        <v>1624</v>
      </c>
      <c r="AG31" s="614">
        <v>1288</v>
      </c>
      <c r="AH31" s="614">
        <v>1288</v>
      </c>
      <c r="AI31" s="614">
        <v>981</v>
      </c>
      <c r="AJ31" s="614">
        <v>602</v>
      </c>
      <c r="AK31" s="615">
        <f t="shared" si="2"/>
        <v>0.76164596273291929</v>
      </c>
      <c r="AL31" s="616">
        <f t="shared" si="3"/>
        <v>0.76164596273291929</v>
      </c>
      <c r="AM31"/>
    </row>
    <row r="32" spans="1:39" s="2" customFormat="1" ht="15" x14ac:dyDescent="0.25">
      <c r="A32" s="634" t="s">
        <v>195</v>
      </c>
      <c r="B32" s="635" t="s">
        <v>208</v>
      </c>
      <c r="C32" s="636" t="s">
        <v>209</v>
      </c>
      <c r="D32" s="637" t="s">
        <v>21</v>
      </c>
      <c r="E32" s="638" t="s">
        <v>21</v>
      </c>
      <c r="F32" s="638" t="s">
        <v>21</v>
      </c>
      <c r="G32" s="638" t="s">
        <v>21</v>
      </c>
      <c r="H32" s="638" t="s">
        <v>21</v>
      </c>
      <c r="I32" s="639" t="s">
        <v>74</v>
      </c>
      <c r="J32" s="640" t="s">
        <v>74</v>
      </c>
      <c r="K32" s="637">
        <v>141</v>
      </c>
      <c r="L32" s="638">
        <v>141</v>
      </c>
      <c r="M32" s="638">
        <v>141</v>
      </c>
      <c r="N32" s="638">
        <v>124</v>
      </c>
      <c r="O32" s="638">
        <v>94</v>
      </c>
      <c r="P32" s="639">
        <f>N32/L32</f>
        <v>0.87943262411347523</v>
      </c>
      <c r="Q32" s="640">
        <f>N32/M32</f>
        <v>0.87943262411347523</v>
      </c>
      <c r="R32" s="637">
        <v>140</v>
      </c>
      <c r="S32" s="638">
        <v>140</v>
      </c>
      <c r="T32" s="638">
        <v>140</v>
      </c>
      <c r="U32" s="638">
        <v>117</v>
      </c>
      <c r="V32" s="638">
        <v>71</v>
      </c>
      <c r="W32" s="639">
        <f t="shared" si="8"/>
        <v>0.83571428571428574</v>
      </c>
      <c r="X32" s="640">
        <f t="shared" si="9"/>
        <v>0.83571428571428574</v>
      </c>
      <c r="Y32" s="637">
        <v>222</v>
      </c>
      <c r="Z32" s="638">
        <v>193</v>
      </c>
      <c r="AA32" s="638">
        <v>193</v>
      </c>
      <c r="AB32" s="638">
        <v>150</v>
      </c>
      <c r="AC32" s="638">
        <v>99</v>
      </c>
      <c r="AD32" s="639">
        <f t="shared" si="0"/>
        <v>0.77720207253886009</v>
      </c>
      <c r="AE32" s="640">
        <f t="shared" si="1"/>
        <v>0.77720207253886009</v>
      </c>
      <c r="AF32" s="637">
        <v>192</v>
      </c>
      <c r="AG32" s="638">
        <v>176</v>
      </c>
      <c r="AH32" s="638">
        <v>176</v>
      </c>
      <c r="AI32" s="638">
        <v>173</v>
      </c>
      <c r="AJ32" s="638">
        <v>109</v>
      </c>
      <c r="AK32" s="639">
        <f t="shared" si="2"/>
        <v>0.98295454545454541</v>
      </c>
      <c r="AL32" s="640">
        <f t="shared" si="3"/>
        <v>0.98295454545454541</v>
      </c>
      <c r="AM32"/>
    </row>
    <row r="33" spans="1:39" s="2" customFormat="1" ht="15" x14ac:dyDescent="0.25">
      <c r="A33" s="634" t="s">
        <v>195</v>
      </c>
      <c r="B33" s="620" t="s">
        <v>210</v>
      </c>
      <c r="C33" s="641" t="s">
        <v>211</v>
      </c>
      <c r="D33" s="622" t="s">
        <v>21</v>
      </c>
      <c r="E33" s="623" t="s">
        <v>21</v>
      </c>
      <c r="F33" s="623" t="s">
        <v>21</v>
      </c>
      <c r="G33" s="623" t="s">
        <v>21</v>
      </c>
      <c r="H33" s="623" t="s">
        <v>21</v>
      </c>
      <c r="I33" s="624" t="s">
        <v>74</v>
      </c>
      <c r="J33" s="625" t="s">
        <v>74</v>
      </c>
      <c r="K33" s="622" t="s">
        <v>74</v>
      </c>
      <c r="L33" s="623" t="s">
        <v>74</v>
      </c>
      <c r="M33" s="623" t="s">
        <v>74</v>
      </c>
      <c r="N33" s="623" t="s">
        <v>74</v>
      </c>
      <c r="O33" s="623" t="s">
        <v>74</v>
      </c>
      <c r="P33" s="624" t="s">
        <v>74</v>
      </c>
      <c r="Q33" s="625" t="s">
        <v>74</v>
      </c>
      <c r="R33" s="622" t="s">
        <v>74</v>
      </c>
      <c r="S33" s="623" t="s">
        <v>74</v>
      </c>
      <c r="T33" s="623" t="s">
        <v>74</v>
      </c>
      <c r="U33" s="623" t="s">
        <v>74</v>
      </c>
      <c r="V33" s="623" t="s">
        <v>74</v>
      </c>
      <c r="W33" s="624" t="s">
        <v>74</v>
      </c>
      <c r="X33" s="625" t="s">
        <v>74</v>
      </c>
      <c r="Y33" s="622" t="s">
        <v>74</v>
      </c>
      <c r="Z33" s="623" t="s">
        <v>74</v>
      </c>
      <c r="AA33" s="623" t="s">
        <v>74</v>
      </c>
      <c r="AB33" s="623" t="s">
        <v>74</v>
      </c>
      <c r="AC33" s="623" t="s">
        <v>74</v>
      </c>
      <c r="AD33" s="624" t="s">
        <v>74</v>
      </c>
      <c r="AE33" s="625" t="s">
        <v>74</v>
      </c>
      <c r="AF33" s="622" t="s">
        <v>74</v>
      </c>
      <c r="AG33" s="623" t="s">
        <v>74</v>
      </c>
      <c r="AH33" s="623" t="s">
        <v>74</v>
      </c>
      <c r="AI33" s="623" t="s">
        <v>74</v>
      </c>
      <c r="AJ33" s="623" t="s">
        <v>74</v>
      </c>
      <c r="AK33" s="624" t="s">
        <v>74</v>
      </c>
      <c r="AL33" s="625" t="s">
        <v>74</v>
      </c>
      <c r="AM33"/>
    </row>
    <row r="34" spans="1:39" s="2" customFormat="1" ht="15" x14ac:dyDescent="0.25">
      <c r="A34" s="642" t="s">
        <v>212</v>
      </c>
      <c r="B34" s="643" t="s">
        <v>213</v>
      </c>
      <c r="C34" s="628"/>
      <c r="D34" s="644">
        <v>10098</v>
      </c>
      <c r="E34" s="629">
        <v>7421</v>
      </c>
      <c r="F34" s="629">
        <v>6404</v>
      </c>
      <c r="G34" s="629">
        <v>4345</v>
      </c>
      <c r="H34" s="630">
        <v>3420</v>
      </c>
      <c r="I34" s="631">
        <f t="shared" si="4"/>
        <v>0.5855006063872793</v>
      </c>
      <c r="J34" s="632">
        <f t="shared" si="5"/>
        <v>0.67848219862585879</v>
      </c>
      <c r="K34" s="644">
        <v>10449</v>
      </c>
      <c r="L34" s="629">
        <v>7524</v>
      </c>
      <c r="M34" s="629">
        <v>6670</v>
      </c>
      <c r="N34" s="629">
        <v>4700</v>
      </c>
      <c r="O34" s="630">
        <v>3786</v>
      </c>
      <c r="P34" s="631">
        <f t="shared" ref="P34:P42" si="10">N34/L34</f>
        <v>0.62466772993088782</v>
      </c>
      <c r="Q34" s="632">
        <f t="shared" ref="Q34:Q42" si="11">N34/M34</f>
        <v>0.70464767616191903</v>
      </c>
      <c r="R34" s="644">
        <v>10110</v>
      </c>
      <c r="S34" s="629">
        <v>7428</v>
      </c>
      <c r="T34" s="629">
        <v>6600</v>
      </c>
      <c r="U34" s="629">
        <v>4073</v>
      </c>
      <c r="V34" s="630">
        <v>3400</v>
      </c>
      <c r="W34" s="631">
        <f t="shared" si="8"/>
        <v>0.54833064081852445</v>
      </c>
      <c r="X34" s="632">
        <f t="shared" si="9"/>
        <v>0.61712121212121207</v>
      </c>
      <c r="Y34" s="644">
        <v>8889</v>
      </c>
      <c r="Z34" s="629">
        <v>6555</v>
      </c>
      <c r="AA34" s="629">
        <v>5725</v>
      </c>
      <c r="AB34" s="629">
        <v>4064</v>
      </c>
      <c r="AC34" s="630">
        <v>3350</v>
      </c>
      <c r="AD34" s="631">
        <f t="shared" ref="AD34:AD42" si="12">AB34/Z34</f>
        <v>0.61998474446987029</v>
      </c>
      <c r="AE34" s="632">
        <f t="shared" ref="AE34:AE42" si="13">AB34/AA34</f>
        <v>0.70986899563318773</v>
      </c>
      <c r="AF34" s="644">
        <v>8279</v>
      </c>
      <c r="AG34" s="629">
        <v>6195</v>
      </c>
      <c r="AH34" s="629">
        <v>5433</v>
      </c>
      <c r="AI34" s="629">
        <v>3944</v>
      </c>
      <c r="AJ34" s="630">
        <v>3275</v>
      </c>
      <c r="AK34" s="631">
        <f t="shared" ref="AK34:AK42" si="14">AI34/AG34</f>
        <v>0.63664245359160609</v>
      </c>
      <c r="AL34" s="632">
        <f t="shared" ref="AL34:AL42" si="15">AI34/AH34</f>
        <v>0.72593410638689493</v>
      </c>
      <c r="AM34"/>
    </row>
    <row r="35" spans="1:39" s="2" customFormat="1" ht="15" x14ac:dyDescent="0.25">
      <c r="A35" s="610" t="s">
        <v>214</v>
      </c>
      <c r="B35" s="611" t="s">
        <v>215</v>
      </c>
      <c r="C35" s="612" t="s">
        <v>174</v>
      </c>
      <c r="D35" s="645">
        <v>923</v>
      </c>
      <c r="E35" s="646">
        <v>783</v>
      </c>
      <c r="F35" s="646">
        <v>583</v>
      </c>
      <c r="G35" s="646">
        <v>482</v>
      </c>
      <c r="H35" s="646">
        <v>340</v>
      </c>
      <c r="I35" s="647">
        <f t="shared" si="4"/>
        <v>0.61558109833971908</v>
      </c>
      <c r="J35" s="648">
        <f t="shared" si="5"/>
        <v>0.82675814751286447</v>
      </c>
      <c r="K35" s="645">
        <v>907</v>
      </c>
      <c r="L35" s="646">
        <v>762</v>
      </c>
      <c r="M35" s="646">
        <v>561</v>
      </c>
      <c r="N35" s="646">
        <v>463</v>
      </c>
      <c r="O35" s="646">
        <v>331</v>
      </c>
      <c r="P35" s="647">
        <f t="shared" si="10"/>
        <v>0.6076115485564304</v>
      </c>
      <c r="Q35" s="648">
        <f t="shared" si="11"/>
        <v>0.82531194295900179</v>
      </c>
      <c r="R35" s="645">
        <v>780</v>
      </c>
      <c r="S35" s="646">
        <v>658</v>
      </c>
      <c r="T35" s="646">
        <v>492</v>
      </c>
      <c r="U35" s="646">
        <v>376</v>
      </c>
      <c r="V35" s="646">
        <v>278</v>
      </c>
      <c r="W35" s="647">
        <f t="shared" si="8"/>
        <v>0.5714285714285714</v>
      </c>
      <c r="X35" s="648">
        <f t="shared" si="9"/>
        <v>0.76422764227642281</v>
      </c>
      <c r="Y35" s="645">
        <v>790</v>
      </c>
      <c r="Z35" s="646">
        <v>688</v>
      </c>
      <c r="AA35" s="646">
        <v>511</v>
      </c>
      <c r="AB35" s="646">
        <v>468</v>
      </c>
      <c r="AC35" s="646">
        <v>343</v>
      </c>
      <c r="AD35" s="647">
        <f t="shared" si="12"/>
        <v>0.68023255813953487</v>
      </c>
      <c r="AE35" s="648">
        <f t="shared" si="13"/>
        <v>0.91585127201565553</v>
      </c>
      <c r="AF35" s="645">
        <v>773</v>
      </c>
      <c r="AG35" s="646">
        <v>664</v>
      </c>
      <c r="AH35" s="646">
        <v>491</v>
      </c>
      <c r="AI35" s="646">
        <v>462</v>
      </c>
      <c r="AJ35" s="646">
        <v>337</v>
      </c>
      <c r="AK35" s="647">
        <f t="shared" si="14"/>
        <v>0.69578313253012047</v>
      </c>
      <c r="AL35" s="648">
        <f t="shared" si="15"/>
        <v>0.94093686354378814</v>
      </c>
      <c r="AM35"/>
    </row>
    <row r="36" spans="1:39" s="2" customFormat="1" ht="15" x14ac:dyDescent="0.25">
      <c r="A36" s="610" t="s">
        <v>214</v>
      </c>
      <c r="B36" s="611" t="s">
        <v>216</v>
      </c>
      <c r="C36" s="649" t="s">
        <v>217</v>
      </c>
      <c r="D36" s="650">
        <v>304</v>
      </c>
      <c r="E36" s="651">
        <v>284</v>
      </c>
      <c r="F36" s="651">
        <v>230</v>
      </c>
      <c r="G36" s="651">
        <v>229</v>
      </c>
      <c r="H36" s="651">
        <v>201</v>
      </c>
      <c r="I36" s="652">
        <f t="shared" si="4"/>
        <v>0.80633802816901412</v>
      </c>
      <c r="J36" s="653">
        <f t="shared" si="5"/>
        <v>0.9956521739130435</v>
      </c>
      <c r="K36" s="650">
        <v>395</v>
      </c>
      <c r="L36" s="651">
        <v>369</v>
      </c>
      <c r="M36" s="651">
        <v>369</v>
      </c>
      <c r="N36" s="651">
        <v>344</v>
      </c>
      <c r="O36" s="651">
        <v>282</v>
      </c>
      <c r="P36" s="652">
        <f t="shared" si="10"/>
        <v>0.9322493224932249</v>
      </c>
      <c r="Q36" s="653">
        <f t="shared" si="11"/>
        <v>0.9322493224932249</v>
      </c>
      <c r="R36" s="650">
        <v>599</v>
      </c>
      <c r="S36" s="651">
        <v>530</v>
      </c>
      <c r="T36" s="651">
        <v>530</v>
      </c>
      <c r="U36" s="651">
        <v>463</v>
      </c>
      <c r="V36" s="651">
        <v>391</v>
      </c>
      <c r="W36" s="652">
        <f t="shared" si="8"/>
        <v>0.87358490566037739</v>
      </c>
      <c r="X36" s="653">
        <f t="shared" si="9"/>
        <v>0.87358490566037739</v>
      </c>
      <c r="Y36" s="650">
        <v>589</v>
      </c>
      <c r="Z36" s="651">
        <v>535</v>
      </c>
      <c r="AA36" s="651">
        <v>535</v>
      </c>
      <c r="AB36" s="651">
        <v>472</v>
      </c>
      <c r="AC36" s="651">
        <v>399</v>
      </c>
      <c r="AD36" s="652">
        <f t="shared" si="12"/>
        <v>0.88224299065420564</v>
      </c>
      <c r="AE36" s="653">
        <f t="shared" si="13"/>
        <v>0.88224299065420564</v>
      </c>
      <c r="AF36" s="650">
        <v>649</v>
      </c>
      <c r="AG36" s="651">
        <v>580</v>
      </c>
      <c r="AH36" s="651">
        <v>580</v>
      </c>
      <c r="AI36" s="651">
        <v>488</v>
      </c>
      <c r="AJ36" s="651">
        <v>410</v>
      </c>
      <c r="AK36" s="652">
        <f t="shared" si="14"/>
        <v>0.8413793103448276</v>
      </c>
      <c r="AL36" s="653">
        <f t="shared" si="15"/>
        <v>0.8413793103448276</v>
      </c>
      <c r="AM36"/>
    </row>
    <row r="37" spans="1:39" s="2" customFormat="1" ht="15" x14ac:dyDescent="0.25">
      <c r="A37" s="610" t="s">
        <v>214</v>
      </c>
      <c r="B37" s="611" t="s">
        <v>218</v>
      </c>
      <c r="C37" s="612" t="s">
        <v>192</v>
      </c>
      <c r="D37" s="613">
        <v>3267</v>
      </c>
      <c r="E37" s="614">
        <v>2565</v>
      </c>
      <c r="F37" s="614">
        <v>2253</v>
      </c>
      <c r="G37" s="614">
        <v>1477</v>
      </c>
      <c r="H37" s="614">
        <v>1129</v>
      </c>
      <c r="I37" s="615">
        <f t="shared" si="4"/>
        <v>0.57582846003898636</v>
      </c>
      <c r="J37" s="616">
        <f t="shared" si="5"/>
        <v>0.65557035064358637</v>
      </c>
      <c r="K37" s="613">
        <v>3857</v>
      </c>
      <c r="L37" s="614">
        <v>2939</v>
      </c>
      <c r="M37" s="614">
        <v>2654</v>
      </c>
      <c r="N37" s="614">
        <v>1829</v>
      </c>
      <c r="O37" s="614">
        <v>1422</v>
      </c>
      <c r="P37" s="615">
        <f t="shared" si="10"/>
        <v>0.62232051718271519</v>
      </c>
      <c r="Q37" s="616">
        <f t="shared" si="11"/>
        <v>0.68914845516201961</v>
      </c>
      <c r="R37" s="613">
        <v>3670</v>
      </c>
      <c r="S37" s="614">
        <v>2852</v>
      </c>
      <c r="T37" s="614">
        <v>2498</v>
      </c>
      <c r="U37" s="614">
        <v>1304</v>
      </c>
      <c r="V37" s="614">
        <v>1037</v>
      </c>
      <c r="W37" s="615">
        <f t="shared" si="8"/>
        <v>0.45722300140252453</v>
      </c>
      <c r="X37" s="616">
        <f t="shared" si="9"/>
        <v>0.52201761409127301</v>
      </c>
      <c r="Y37" s="613">
        <v>2941</v>
      </c>
      <c r="Z37" s="614">
        <v>2308</v>
      </c>
      <c r="AA37" s="614">
        <v>1963</v>
      </c>
      <c r="AB37" s="614">
        <v>1278</v>
      </c>
      <c r="AC37" s="614">
        <v>1032</v>
      </c>
      <c r="AD37" s="615">
        <f t="shared" si="12"/>
        <v>0.55372616984402079</v>
      </c>
      <c r="AE37" s="616">
        <f t="shared" si="13"/>
        <v>0.6510443199184921</v>
      </c>
      <c r="AF37" s="613">
        <v>2642</v>
      </c>
      <c r="AG37" s="614">
        <v>2098</v>
      </c>
      <c r="AH37" s="614">
        <v>1801</v>
      </c>
      <c r="AI37" s="614">
        <v>1088</v>
      </c>
      <c r="AJ37" s="614">
        <v>878</v>
      </c>
      <c r="AK37" s="615">
        <f t="shared" si="14"/>
        <v>0.51858913250714966</v>
      </c>
      <c r="AL37" s="616">
        <f t="shared" si="15"/>
        <v>0.60410882842865077</v>
      </c>
      <c r="AM37"/>
    </row>
    <row r="38" spans="1:39" s="2" customFormat="1" ht="15" x14ac:dyDescent="0.25">
      <c r="A38" s="610" t="s">
        <v>214</v>
      </c>
      <c r="B38" s="611" t="s">
        <v>219</v>
      </c>
      <c r="C38" s="612" t="s">
        <v>188</v>
      </c>
      <c r="D38" s="654">
        <v>1067</v>
      </c>
      <c r="E38" s="655">
        <v>913</v>
      </c>
      <c r="F38" s="655">
        <v>787</v>
      </c>
      <c r="G38" s="655">
        <v>591</v>
      </c>
      <c r="H38" s="655">
        <v>427</v>
      </c>
      <c r="I38" s="656">
        <f t="shared" si="4"/>
        <v>0.64731653888280394</v>
      </c>
      <c r="J38" s="657">
        <f t="shared" si="5"/>
        <v>0.75095298602287164</v>
      </c>
      <c r="K38" s="654">
        <v>1105</v>
      </c>
      <c r="L38" s="655">
        <v>938</v>
      </c>
      <c r="M38" s="655">
        <v>874</v>
      </c>
      <c r="N38" s="655">
        <v>681</v>
      </c>
      <c r="O38" s="655">
        <v>491</v>
      </c>
      <c r="P38" s="656">
        <f t="shared" si="10"/>
        <v>0.72601279317697232</v>
      </c>
      <c r="Q38" s="657">
        <f t="shared" si="11"/>
        <v>0.7791762013729977</v>
      </c>
      <c r="R38" s="654">
        <v>1085</v>
      </c>
      <c r="S38" s="655">
        <v>946</v>
      </c>
      <c r="T38" s="655">
        <v>865</v>
      </c>
      <c r="U38" s="655">
        <v>599</v>
      </c>
      <c r="V38" s="655">
        <v>461</v>
      </c>
      <c r="W38" s="656">
        <f t="shared" si="8"/>
        <v>0.63319238900634245</v>
      </c>
      <c r="X38" s="657">
        <f t="shared" si="9"/>
        <v>0.69248554913294802</v>
      </c>
      <c r="Y38" s="654">
        <v>993</v>
      </c>
      <c r="Z38" s="655">
        <v>843</v>
      </c>
      <c r="AA38" s="655">
        <v>766</v>
      </c>
      <c r="AB38" s="655">
        <v>564</v>
      </c>
      <c r="AC38" s="655">
        <v>418</v>
      </c>
      <c r="AD38" s="656">
        <f t="shared" si="12"/>
        <v>0.66903914590747326</v>
      </c>
      <c r="AE38" s="657">
        <f t="shared" si="13"/>
        <v>0.73629242819843344</v>
      </c>
      <c r="AF38" s="654">
        <v>1070</v>
      </c>
      <c r="AG38" s="655">
        <v>913</v>
      </c>
      <c r="AH38" s="655">
        <v>841</v>
      </c>
      <c r="AI38" s="655">
        <v>623</v>
      </c>
      <c r="AJ38" s="655">
        <v>459</v>
      </c>
      <c r="AK38" s="656">
        <f t="shared" si="14"/>
        <v>0.68236582694414016</v>
      </c>
      <c r="AL38" s="657">
        <f t="shared" si="15"/>
        <v>0.74078478002378123</v>
      </c>
      <c r="AM38"/>
    </row>
    <row r="39" spans="1:39" s="2" customFormat="1" ht="15" x14ac:dyDescent="0.25">
      <c r="A39" s="610" t="s">
        <v>214</v>
      </c>
      <c r="B39" s="658" t="s">
        <v>220</v>
      </c>
      <c r="C39" s="612" t="s">
        <v>221</v>
      </c>
      <c r="D39" s="654"/>
      <c r="E39" s="655"/>
      <c r="F39" s="655"/>
      <c r="G39" s="655"/>
      <c r="H39" s="655"/>
      <c r="I39" s="656"/>
      <c r="J39" s="657"/>
      <c r="K39" s="659" t="s">
        <v>74</v>
      </c>
      <c r="L39" s="614" t="s">
        <v>74</v>
      </c>
      <c r="M39" s="614" t="s">
        <v>74</v>
      </c>
      <c r="N39" s="614" t="s">
        <v>74</v>
      </c>
      <c r="O39" s="614" t="s">
        <v>74</v>
      </c>
      <c r="P39" s="615" t="s">
        <v>74</v>
      </c>
      <c r="Q39" s="616" t="s">
        <v>74</v>
      </c>
      <c r="R39" s="659" t="s">
        <v>74</v>
      </c>
      <c r="S39" s="614" t="s">
        <v>74</v>
      </c>
      <c r="T39" s="614" t="s">
        <v>74</v>
      </c>
      <c r="U39" s="614" t="s">
        <v>74</v>
      </c>
      <c r="V39" s="614" t="s">
        <v>74</v>
      </c>
      <c r="W39" s="615" t="s">
        <v>74</v>
      </c>
      <c r="X39" s="616" t="s">
        <v>74</v>
      </c>
      <c r="Y39" s="654">
        <v>719</v>
      </c>
      <c r="Z39" s="655">
        <v>581</v>
      </c>
      <c r="AA39" s="655">
        <v>505</v>
      </c>
      <c r="AB39" s="655">
        <v>272</v>
      </c>
      <c r="AC39" s="655">
        <v>204</v>
      </c>
      <c r="AD39" s="656">
        <f t="shared" si="12"/>
        <v>0.46815834767641995</v>
      </c>
      <c r="AE39" s="657">
        <f t="shared" si="13"/>
        <v>0.53861386138613865</v>
      </c>
      <c r="AF39" s="654">
        <v>813</v>
      </c>
      <c r="AG39" s="655">
        <v>660</v>
      </c>
      <c r="AH39" s="655">
        <v>584</v>
      </c>
      <c r="AI39" s="655">
        <v>266</v>
      </c>
      <c r="AJ39" s="655">
        <v>210</v>
      </c>
      <c r="AK39" s="656">
        <f t="shared" si="14"/>
        <v>0.40303030303030302</v>
      </c>
      <c r="AL39" s="657">
        <f t="shared" si="15"/>
        <v>0.45547945205479451</v>
      </c>
      <c r="AM39"/>
    </row>
    <row r="40" spans="1:39" s="2" customFormat="1" ht="15" x14ac:dyDescent="0.25">
      <c r="A40" s="610" t="s">
        <v>214</v>
      </c>
      <c r="B40" s="611" t="s">
        <v>222</v>
      </c>
      <c r="C40" s="612" t="s">
        <v>223</v>
      </c>
      <c r="D40" s="613">
        <v>2718</v>
      </c>
      <c r="E40" s="614">
        <v>2178</v>
      </c>
      <c r="F40" s="614">
        <v>1806</v>
      </c>
      <c r="G40" s="614">
        <v>860</v>
      </c>
      <c r="H40" s="614">
        <v>647</v>
      </c>
      <c r="I40" s="615">
        <f t="shared" si="4"/>
        <v>0.39485766758494029</v>
      </c>
      <c r="J40" s="616">
        <f t="shared" si="5"/>
        <v>0.47619047619047616</v>
      </c>
      <c r="K40" s="613">
        <v>2375</v>
      </c>
      <c r="L40" s="614">
        <v>1892</v>
      </c>
      <c r="M40" s="614">
        <v>1563</v>
      </c>
      <c r="N40" s="614">
        <v>767</v>
      </c>
      <c r="O40" s="614">
        <v>616</v>
      </c>
      <c r="P40" s="615">
        <f t="shared" si="10"/>
        <v>0.40539112050739956</v>
      </c>
      <c r="Q40" s="616">
        <f t="shared" si="11"/>
        <v>0.49072296865003201</v>
      </c>
      <c r="R40" s="613">
        <v>2293</v>
      </c>
      <c r="S40" s="614">
        <v>1804</v>
      </c>
      <c r="T40" s="614">
        <v>1550</v>
      </c>
      <c r="U40" s="614">
        <v>733</v>
      </c>
      <c r="V40" s="614">
        <v>617</v>
      </c>
      <c r="W40" s="615">
        <f t="shared" si="8"/>
        <v>0.40631929046563192</v>
      </c>
      <c r="X40" s="616">
        <f t="shared" si="9"/>
        <v>0.47290322580645161</v>
      </c>
      <c r="Y40" s="613">
        <v>1911</v>
      </c>
      <c r="Z40" s="614">
        <v>1544</v>
      </c>
      <c r="AA40" s="614">
        <v>1247</v>
      </c>
      <c r="AB40" s="614">
        <v>701</v>
      </c>
      <c r="AC40" s="614">
        <v>566</v>
      </c>
      <c r="AD40" s="615">
        <f t="shared" si="12"/>
        <v>0.45401554404145078</v>
      </c>
      <c r="AE40" s="616">
        <f t="shared" si="13"/>
        <v>0.56214915797914999</v>
      </c>
      <c r="AF40" s="613">
        <v>1524</v>
      </c>
      <c r="AG40" s="614">
        <v>1251</v>
      </c>
      <c r="AH40" s="614">
        <v>974</v>
      </c>
      <c r="AI40" s="614">
        <v>787</v>
      </c>
      <c r="AJ40" s="614">
        <v>648</v>
      </c>
      <c r="AK40" s="615">
        <f t="shared" si="14"/>
        <v>0.62909672262190253</v>
      </c>
      <c r="AL40" s="616">
        <f t="shared" si="15"/>
        <v>0.80800821355236141</v>
      </c>
      <c r="AM40"/>
    </row>
    <row r="41" spans="1:39" s="2" customFormat="1" ht="15" x14ac:dyDescent="0.25">
      <c r="A41" s="610" t="s">
        <v>214</v>
      </c>
      <c r="B41" s="611" t="s">
        <v>224</v>
      </c>
      <c r="C41" s="612" t="s">
        <v>225</v>
      </c>
      <c r="D41" s="613">
        <v>851</v>
      </c>
      <c r="E41" s="614">
        <v>781</v>
      </c>
      <c r="F41" s="614">
        <v>781</v>
      </c>
      <c r="G41" s="614">
        <v>656</v>
      </c>
      <c r="H41" s="614">
        <v>450</v>
      </c>
      <c r="I41" s="615">
        <f t="shared" si="4"/>
        <v>0.83994878361075542</v>
      </c>
      <c r="J41" s="616">
        <f t="shared" si="5"/>
        <v>0.83994878361075542</v>
      </c>
      <c r="K41" s="613">
        <v>754</v>
      </c>
      <c r="L41" s="614">
        <v>690</v>
      </c>
      <c r="M41" s="614">
        <v>690</v>
      </c>
      <c r="N41" s="614">
        <v>593</v>
      </c>
      <c r="O41" s="614">
        <v>418</v>
      </c>
      <c r="P41" s="615">
        <f t="shared" si="10"/>
        <v>0.85942028985507246</v>
      </c>
      <c r="Q41" s="616">
        <f t="shared" si="11"/>
        <v>0.85942028985507246</v>
      </c>
      <c r="R41" s="613">
        <v>653</v>
      </c>
      <c r="S41" s="614">
        <v>609</v>
      </c>
      <c r="T41" s="614">
        <v>609</v>
      </c>
      <c r="U41" s="614">
        <v>510</v>
      </c>
      <c r="V41" s="614">
        <v>386</v>
      </c>
      <c r="W41" s="615">
        <f t="shared" si="8"/>
        <v>0.83743842364532017</v>
      </c>
      <c r="X41" s="616">
        <f t="shared" si="9"/>
        <v>0.83743842364532017</v>
      </c>
      <c r="Y41" s="613">
        <v>594</v>
      </c>
      <c r="Z41" s="614">
        <v>547</v>
      </c>
      <c r="AA41" s="614">
        <v>547</v>
      </c>
      <c r="AB41" s="614">
        <v>453</v>
      </c>
      <c r="AC41" s="614">
        <v>342</v>
      </c>
      <c r="AD41" s="615">
        <f t="shared" si="12"/>
        <v>0.82815356489945158</v>
      </c>
      <c r="AE41" s="616">
        <f t="shared" si="13"/>
        <v>0.82815356489945158</v>
      </c>
      <c r="AF41" s="613">
        <v>515</v>
      </c>
      <c r="AG41" s="614">
        <v>480</v>
      </c>
      <c r="AH41" s="614">
        <v>480</v>
      </c>
      <c r="AI41" s="614">
        <v>398</v>
      </c>
      <c r="AJ41" s="614">
        <v>297</v>
      </c>
      <c r="AK41" s="615">
        <f t="shared" si="14"/>
        <v>0.82916666666666672</v>
      </c>
      <c r="AL41" s="616">
        <f t="shared" si="15"/>
        <v>0.82916666666666672</v>
      </c>
      <c r="AM41"/>
    </row>
    <row r="42" spans="1:39" s="2" customFormat="1" ht="15" x14ac:dyDescent="0.25">
      <c r="A42" s="610" t="s">
        <v>214</v>
      </c>
      <c r="B42" s="611" t="s">
        <v>226</v>
      </c>
      <c r="C42" s="612" t="s">
        <v>227</v>
      </c>
      <c r="D42" s="613">
        <v>467</v>
      </c>
      <c r="E42" s="614">
        <v>467</v>
      </c>
      <c r="F42" s="614">
        <v>360</v>
      </c>
      <c r="G42" s="614">
        <v>82</v>
      </c>
      <c r="H42" s="614">
        <v>73</v>
      </c>
      <c r="I42" s="615">
        <f t="shared" si="4"/>
        <v>0.17558886509635974</v>
      </c>
      <c r="J42" s="616">
        <f t="shared" si="5"/>
        <v>0.22777777777777777</v>
      </c>
      <c r="K42" s="613">
        <v>431</v>
      </c>
      <c r="L42" s="614">
        <v>426</v>
      </c>
      <c r="M42" s="614">
        <v>313</v>
      </c>
      <c r="N42" s="614">
        <v>83</v>
      </c>
      <c r="O42" s="614">
        <v>71</v>
      </c>
      <c r="P42" s="615">
        <f t="shared" si="10"/>
        <v>0.19483568075117372</v>
      </c>
      <c r="Q42" s="616">
        <f t="shared" si="11"/>
        <v>0.26517571884984026</v>
      </c>
      <c r="R42" s="613">
        <v>405</v>
      </c>
      <c r="S42" s="614">
        <v>404</v>
      </c>
      <c r="T42" s="614">
        <v>302</v>
      </c>
      <c r="U42" s="614">
        <v>82</v>
      </c>
      <c r="V42" s="614">
        <v>74</v>
      </c>
      <c r="W42" s="615">
        <f t="shared" si="8"/>
        <v>0.20297029702970298</v>
      </c>
      <c r="X42" s="616">
        <f t="shared" si="9"/>
        <v>0.27152317880794702</v>
      </c>
      <c r="Y42" s="613">
        <v>352</v>
      </c>
      <c r="Z42" s="614">
        <v>352</v>
      </c>
      <c r="AA42" s="614">
        <v>249</v>
      </c>
      <c r="AB42" s="614">
        <v>76</v>
      </c>
      <c r="AC42" s="614">
        <v>67</v>
      </c>
      <c r="AD42" s="615">
        <f t="shared" si="12"/>
        <v>0.21590909090909091</v>
      </c>
      <c r="AE42" s="616">
        <f t="shared" si="13"/>
        <v>0.30522088353413657</v>
      </c>
      <c r="AF42" s="613">
        <v>293</v>
      </c>
      <c r="AG42" s="614">
        <v>293</v>
      </c>
      <c r="AH42" s="614">
        <v>215</v>
      </c>
      <c r="AI42" s="614">
        <v>72</v>
      </c>
      <c r="AJ42" s="614">
        <v>67</v>
      </c>
      <c r="AK42" s="615">
        <f t="shared" si="14"/>
        <v>0.24573378839590443</v>
      </c>
      <c r="AL42" s="616">
        <f t="shared" si="15"/>
        <v>0.33488372093023255</v>
      </c>
      <c r="AM42"/>
    </row>
    <row r="43" spans="1:39" s="2" customFormat="1" ht="15" x14ac:dyDescent="0.25">
      <c r="A43" s="619" t="s">
        <v>214</v>
      </c>
      <c r="B43" s="620" t="s">
        <v>228</v>
      </c>
      <c r="C43" s="641" t="s">
        <v>211</v>
      </c>
      <c r="D43" s="613">
        <v>501</v>
      </c>
      <c r="E43" s="614">
        <v>396</v>
      </c>
      <c r="F43" s="623">
        <v>320</v>
      </c>
      <c r="G43" s="623">
        <v>268</v>
      </c>
      <c r="H43" s="623">
        <v>192</v>
      </c>
      <c r="I43" s="624">
        <f t="shared" si="4"/>
        <v>0.6767676767676768</v>
      </c>
      <c r="J43" s="625">
        <f t="shared" si="5"/>
        <v>0.83750000000000002</v>
      </c>
      <c r="K43" s="613">
        <v>625</v>
      </c>
      <c r="L43" s="614">
        <v>489</v>
      </c>
      <c r="M43" s="623">
        <v>412</v>
      </c>
      <c r="N43" s="623">
        <v>256</v>
      </c>
      <c r="O43" s="623">
        <v>191</v>
      </c>
      <c r="P43" s="624">
        <f t="shared" ref="P43:P73" si="16">N43/L43</f>
        <v>0.52351738241308798</v>
      </c>
      <c r="Q43" s="625">
        <f t="shared" ref="Q43:Q73" si="17">N43/M43</f>
        <v>0.62135922330097082</v>
      </c>
      <c r="R43" s="613">
        <v>625</v>
      </c>
      <c r="S43" s="614">
        <v>496</v>
      </c>
      <c r="T43" s="623">
        <v>430</v>
      </c>
      <c r="U43" s="623">
        <v>254</v>
      </c>
      <c r="V43" s="623">
        <v>187</v>
      </c>
      <c r="W43" s="624">
        <f t="shared" si="8"/>
        <v>0.51209677419354838</v>
      </c>
      <c r="X43" s="625">
        <f t="shared" si="9"/>
        <v>0.59069767441860466</v>
      </c>
      <c r="Y43" s="659" t="s">
        <v>74</v>
      </c>
      <c r="Z43" s="614" t="s">
        <v>74</v>
      </c>
      <c r="AA43" s="614" t="s">
        <v>74</v>
      </c>
      <c r="AB43" s="614" t="s">
        <v>74</v>
      </c>
      <c r="AC43" s="614" t="s">
        <v>74</v>
      </c>
      <c r="AD43" s="615" t="s">
        <v>74</v>
      </c>
      <c r="AE43" s="616" t="s">
        <v>74</v>
      </c>
      <c r="AF43" s="622" t="s">
        <v>74</v>
      </c>
      <c r="AG43" s="623" t="s">
        <v>74</v>
      </c>
      <c r="AH43" s="623" t="s">
        <v>74</v>
      </c>
      <c r="AI43" s="623" t="s">
        <v>74</v>
      </c>
      <c r="AJ43" s="623" t="s">
        <v>74</v>
      </c>
      <c r="AK43" s="624" t="s">
        <v>74</v>
      </c>
      <c r="AL43" s="625" t="s">
        <v>74</v>
      </c>
      <c r="AM43"/>
    </row>
    <row r="44" spans="1:39" s="2" customFormat="1" ht="15" x14ac:dyDescent="0.25">
      <c r="A44" s="660" t="s">
        <v>229</v>
      </c>
      <c r="B44" s="661" t="s">
        <v>230</v>
      </c>
      <c r="C44" s="662"/>
      <c r="D44" s="644">
        <v>51285</v>
      </c>
      <c r="E44" s="629">
        <v>28055</v>
      </c>
      <c r="F44" s="629">
        <v>24446</v>
      </c>
      <c r="G44" s="629">
        <v>12019</v>
      </c>
      <c r="H44" s="630">
        <v>9544</v>
      </c>
      <c r="I44" s="631">
        <f t="shared" si="4"/>
        <v>0.42840848333630371</v>
      </c>
      <c r="J44" s="632">
        <f t="shared" si="5"/>
        <v>0.49165507649513213</v>
      </c>
      <c r="K44" s="644">
        <v>51127</v>
      </c>
      <c r="L44" s="629">
        <v>27392</v>
      </c>
      <c r="M44" s="629">
        <v>23923</v>
      </c>
      <c r="N44" s="629">
        <v>11665</v>
      </c>
      <c r="O44" s="630">
        <v>9147</v>
      </c>
      <c r="P44" s="631">
        <f t="shared" si="16"/>
        <v>0.42585426401869159</v>
      </c>
      <c r="Q44" s="632">
        <f t="shared" si="17"/>
        <v>0.4876060694728922</v>
      </c>
      <c r="R44" s="644">
        <v>53490</v>
      </c>
      <c r="S44" s="629">
        <v>28669</v>
      </c>
      <c r="T44" s="629">
        <v>24958</v>
      </c>
      <c r="U44" s="629">
        <v>11329</v>
      </c>
      <c r="V44" s="630">
        <v>8799</v>
      </c>
      <c r="W44" s="631">
        <f t="shared" si="8"/>
        <v>0.39516550978408732</v>
      </c>
      <c r="X44" s="632">
        <f t="shared" si="9"/>
        <v>0.45392258995111789</v>
      </c>
      <c r="Y44" s="644">
        <v>49240</v>
      </c>
      <c r="Z44" s="629">
        <v>26776</v>
      </c>
      <c r="AA44" s="629">
        <v>23201</v>
      </c>
      <c r="AB44" s="629">
        <v>10121</v>
      </c>
      <c r="AC44" s="630">
        <v>7741</v>
      </c>
      <c r="AD44" s="631">
        <f t="shared" ref="AD44:AD73" si="18">AB44/Z44</f>
        <v>0.37798775022408126</v>
      </c>
      <c r="AE44" s="632">
        <f t="shared" ref="AE44:AE73" si="19">AB44/AA44</f>
        <v>0.43623119693116674</v>
      </c>
      <c r="AF44" s="644">
        <v>45244</v>
      </c>
      <c r="AG44" s="629">
        <v>24658</v>
      </c>
      <c r="AH44" s="629">
        <v>21445</v>
      </c>
      <c r="AI44" s="629">
        <v>9816</v>
      </c>
      <c r="AJ44" s="630">
        <v>7479</v>
      </c>
      <c r="AK44" s="631">
        <f t="shared" ref="AK44:AK73" si="20">AI44/AG44</f>
        <v>0.39808581393462567</v>
      </c>
      <c r="AL44" s="632">
        <f t="shared" ref="AL44:AL73" si="21">AI44/AH44</f>
        <v>0.4577290743763115</v>
      </c>
      <c r="AM44"/>
    </row>
    <row r="45" spans="1:39" s="2" customFormat="1" ht="15" x14ac:dyDescent="0.25">
      <c r="A45" s="663" t="s">
        <v>229</v>
      </c>
      <c r="B45" s="664" t="s">
        <v>231</v>
      </c>
      <c r="C45" s="665" t="s">
        <v>232</v>
      </c>
      <c r="D45" s="606">
        <v>4916</v>
      </c>
      <c r="E45" s="607">
        <v>3490</v>
      </c>
      <c r="F45" s="607">
        <v>2572</v>
      </c>
      <c r="G45" s="607">
        <v>774</v>
      </c>
      <c r="H45" s="607">
        <v>628</v>
      </c>
      <c r="I45" s="608">
        <f t="shared" si="4"/>
        <v>0.22177650429799428</v>
      </c>
      <c r="J45" s="609">
        <f t="shared" si="5"/>
        <v>0.30093312597200622</v>
      </c>
      <c r="K45" s="606">
        <v>5090</v>
      </c>
      <c r="L45" s="607">
        <v>3455</v>
      </c>
      <c r="M45" s="607">
        <v>2600</v>
      </c>
      <c r="N45" s="607">
        <v>841</v>
      </c>
      <c r="O45" s="607">
        <v>641</v>
      </c>
      <c r="P45" s="608">
        <f t="shared" si="16"/>
        <v>0.24341534008683069</v>
      </c>
      <c r="Q45" s="609">
        <f t="shared" si="17"/>
        <v>0.32346153846153847</v>
      </c>
      <c r="R45" s="606">
        <v>5384</v>
      </c>
      <c r="S45" s="607">
        <v>3681</v>
      </c>
      <c r="T45" s="607">
        <v>2852</v>
      </c>
      <c r="U45" s="607">
        <v>772</v>
      </c>
      <c r="V45" s="607">
        <v>585</v>
      </c>
      <c r="W45" s="608">
        <f t="shared" si="8"/>
        <v>0.20972561803857648</v>
      </c>
      <c r="X45" s="609">
        <f t="shared" si="9"/>
        <v>0.27068723702664799</v>
      </c>
      <c r="Y45" s="606">
        <v>5963</v>
      </c>
      <c r="Z45" s="607">
        <v>4028</v>
      </c>
      <c r="AA45" s="607">
        <v>3308</v>
      </c>
      <c r="AB45" s="607">
        <v>770</v>
      </c>
      <c r="AC45" s="607">
        <v>560</v>
      </c>
      <c r="AD45" s="608">
        <f t="shared" si="18"/>
        <v>0.19116186693147963</v>
      </c>
      <c r="AE45" s="609">
        <f t="shared" si="19"/>
        <v>0.23276904474002419</v>
      </c>
      <c r="AF45" s="606">
        <v>5736</v>
      </c>
      <c r="AG45" s="607">
        <v>3921</v>
      </c>
      <c r="AH45" s="607">
        <v>3166</v>
      </c>
      <c r="AI45" s="607">
        <v>810</v>
      </c>
      <c r="AJ45" s="607">
        <v>546</v>
      </c>
      <c r="AK45" s="608">
        <f t="shared" si="20"/>
        <v>0.20657995409334354</v>
      </c>
      <c r="AL45" s="609">
        <f t="shared" si="21"/>
        <v>0.25584333543903981</v>
      </c>
      <c r="AM45"/>
    </row>
    <row r="46" spans="1:39" s="2" customFormat="1" ht="15" x14ac:dyDescent="0.25">
      <c r="A46" s="610" t="s">
        <v>229</v>
      </c>
      <c r="B46" s="611" t="s">
        <v>233</v>
      </c>
      <c r="C46" s="612" t="s">
        <v>234</v>
      </c>
      <c r="D46" s="613">
        <v>9798</v>
      </c>
      <c r="E46" s="614">
        <v>6888</v>
      </c>
      <c r="F46" s="614">
        <v>5640</v>
      </c>
      <c r="G46" s="614">
        <v>3252</v>
      </c>
      <c r="H46" s="614">
        <v>2291</v>
      </c>
      <c r="I46" s="615">
        <f t="shared" si="4"/>
        <v>0.47212543554006969</v>
      </c>
      <c r="J46" s="616">
        <f t="shared" si="5"/>
        <v>0.57659574468085106</v>
      </c>
      <c r="K46" s="613">
        <v>10056</v>
      </c>
      <c r="L46" s="614">
        <v>7042</v>
      </c>
      <c r="M46" s="614">
        <v>5732</v>
      </c>
      <c r="N46" s="614">
        <v>3226</v>
      </c>
      <c r="O46" s="614">
        <v>2237</v>
      </c>
      <c r="P46" s="615">
        <f t="shared" si="16"/>
        <v>0.45810849190570863</v>
      </c>
      <c r="Q46" s="616">
        <f t="shared" si="17"/>
        <v>0.56280530355896718</v>
      </c>
      <c r="R46" s="613">
        <v>10291</v>
      </c>
      <c r="S46" s="614">
        <v>7166</v>
      </c>
      <c r="T46" s="614">
        <v>5797</v>
      </c>
      <c r="U46" s="614">
        <v>3530</v>
      </c>
      <c r="V46" s="614">
        <v>2445</v>
      </c>
      <c r="W46" s="615">
        <f t="shared" si="8"/>
        <v>0.49260396315936367</v>
      </c>
      <c r="X46" s="616">
        <f t="shared" si="9"/>
        <v>0.6089356563739865</v>
      </c>
      <c r="Y46" s="613">
        <v>10295</v>
      </c>
      <c r="Z46" s="614">
        <v>7346</v>
      </c>
      <c r="AA46" s="614">
        <v>5862</v>
      </c>
      <c r="AB46" s="614">
        <v>3112</v>
      </c>
      <c r="AC46" s="614">
        <v>2039</v>
      </c>
      <c r="AD46" s="615">
        <f t="shared" si="18"/>
        <v>0.42363190852164445</v>
      </c>
      <c r="AE46" s="616">
        <f t="shared" si="19"/>
        <v>0.53087683384510409</v>
      </c>
      <c r="AF46" s="613">
        <v>8568</v>
      </c>
      <c r="AG46" s="614">
        <v>6195</v>
      </c>
      <c r="AH46" s="614">
        <v>4902</v>
      </c>
      <c r="AI46" s="614">
        <v>2741</v>
      </c>
      <c r="AJ46" s="614">
        <v>1891</v>
      </c>
      <c r="AK46" s="615">
        <f t="shared" si="20"/>
        <v>0.44245359160613396</v>
      </c>
      <c r="AL46" s="616">
        <f t="shared" si="21"/>
        <v>0.55915952672378622</v>
      </c>
      <c r="AM46"/>
    </row>
    <row r="47" spans="1:39" s="2" customFormat="1" ht="15" x14ac:dyDescent="0.25">
      <c r="A47" s="610" t="s">
        <v>229</v>
      </c>
      <c r="B47" s="611" t="s">
        <v>235</v>
      </c>
      <c r="C47" s="612" t="s">
        <v>236</v>
      </c>
      <c r="D47" s="613">
        <v>6380</v>
      </c>
      <c r="E47" s="614">
        <v>5628</v>
      </c>
      <c r="F47" s="614">
        <v>5026</v>
      </c>
      <c r="G47" s="614">
        <v>1025</v>
      </c>
      <c r="H47" s="614">
        <v>952</v>
      </c>
      <c r="I47" s="615">
        <f t="shared" si="4"/>
        <v>0.18212508884150674</v>
      </c>
      <c r="J47" s="616">
        <f t="shared" si="5"/>
        <v>0.20393951452447273</v>
      </c>
      <c r="K47" s="613">
        <v>6339</v>
      </c>
      <c r="L47" s="614">
        <v>5468</v>
      </c>
      <c r="M47" s="614">
        <v>4955</v>
      </c>
      <c r="N47" s="614">
        <v>967</v>
      </c>
      <c r="O47" s="614">
        <v>910</v>
      </c>
      <c r="P47" s="615">
        <f t="shared" si="16"/>
        <v>0.17684711046086321</v>
      </c>
      <c r="Q47" s="616">
        <f t="shared" si="17"/>
        <v>0.1951564076690212</v>
      </c>
      <c r="R47" s="613">
        <v>6629</v>
      </c>
      <c r="S47" s="614">
        <v>5734</v>
      </c>
      <c r="T47" s="614">
        <v>5170</v>
      </c>
      <c r="U47" s="614">
        <v>962</v>
      </c>
      <c r="V47" s="614">
        <v>913</v>
      </c>
      <c r="W47" s="615">
        <f t="shared" si="8"/>
        <v>0.16777118939658178</v>
      </c>
      <c r="X47" s="616">
        <f t="shared" si="9"/>
        <v>0.186073500967118</v>
      </c>
      <c r="Y47" s="613">
        <v>5856</v>
      </c>
      <c r="Z47" s="614">
        <v>5104</v>
      </c>
      <c r="AA47" s="614">
        <v>4604</v>
      </c>
      <c r="AB47" s="614">
        <v>835</v>
      </c>
      <c r="AC47" s="614">
        <v>766</v>
      </c>
      <c r="AD47" s="615">
        <f t="shared" si="18"/>
        <v>0.16359717868338558</v>
      </c>
      <c r="AE47" s="616">
        <f t="shared" si="19"/>
        <v>0.18136403127715031</v>
      </c>
      <c r="AF47" s="613">
        <v>4977</v>
      </c>
      <c r="AG47" s="614">
        <v>4396</v>
      </c>
      <c r="AH47" s="614">
        <v>3990</v>
      </c>
      <c r="AI47" s="614">
        <v>972</v>
      </c>
      <c r="AJ47" s="614">
        <v>745</v>
      </c>
      <c r="AK47" s="615">
        <f t="shared" si="20"/>
        <v>0.2211101000909918</v>
      </c>
      <c r="AL47" s="616">
        <f t="shared" si="21"/>
        <v>0.24360902255639097</v>
      </c>
      <c r="AM47"/>
    </row>
    <row r="48" spans="1:39" s="2" customFormat="1" ht="15" x14ac:dyDescent="0.25">
      <c r="A48" s="610" t="s">
        <v>229</v>
      </c>
      <c r="B48" s="611" t="s">
        <v>237</v>
      </c>
      <c r="C48" s="612" t="s">
        <v>238</v>
      </c>
      <c r="D48" s="613">
        <v>9464</v>
      </c>
      <c r="E48" s="614">
        <v>5720</v>
      </c>
      <c r="F48" s="614">
        <v>4419</v>
      </c>
      <c r="G48" s="614">
        <v>1121</v>
      </c>
      <c r="H48" s="614">
        <v>792</v>
      </c>
      <c r="I48" s="615">
        <f t="shared" si="4"/>
        <v>0.19597902097902098</v>
      </c>
      <c r="J48" s="616">
        <f t="shared" si="5"/>
        <v>0.25367730255713961</v>
      </c>
      <c r="K48" s="613">
        <v>8289</v>
      </c>
      <c r="L48" s="614">
        <v>4874</v>
      </c>
      <c r="M48" s="614">
        <v>3902</v>
      </c>
      <c r="N48" s="614">
        <v>1052</v>
      </c>
      <c r="O48" s="614">
        <v>698</v>
      </c>
      <c r="P48" s="615">
        <f t="shared" si="16"/>
        <v>0.21583914649158803</v>
      </c>
      <c r="Q48" s="616">
        <f t="shared" si="17"/>
        <v>0.26960533059969244</v>
      </c>
      <c r="R48" s="613">
        <v>8058</v>
      </c>
      <c r="S48" s="614">
        <v>4889</v>
      </c>
      <c r="T48" s="614">
        <v>3865</v>
      </c>
      <c r="U48" s="614">
        <v>1125</v>
      </c>
      <c r="V48" s="614">
        <v>722</v>
      </c>
      <c r="W48" s="615">
        <f t="shared" si="8"/>
        <v>0.23010840662712212</v>
      </c>
      <c r="X48" s="616">
        <f t="shared" si="9"/>
        <v>0.29107373868046571</v>
      </c>
      <c r="Y48" s="613">
        <v>6224</v>
      </c>
      <c r="Z48" s="614">
        <v>4102</v>
      </c>
      <c r="AA48" s="614">
        <v>3201</v>
      </c>
      <c r="AB48" s="614">
        <v>992</v>
      </c>
      <c r="AC48" s="614">
        <v>636</v>
      </c>
      <c r="AD48" s="615">
        <f t="shared" si="18"/>
        <v>0.24183325207215992</v>
      </c>
      <c r="AE48" s="616">
        <f t="shared" si="19"/>
        <v>0.30990315526397999</v>
      </c>
      <c r="AF48" s="613">
        <v>5953</v>
      </c>
      <c r="AG48" s="614">
        <v>3921</v>
      </c>
      <c r="AH48" s="614">
        <v>3065</v>
      </c>
      <c r="AI48" s="614">
        <v>889</v>
      </c>
      <c r="AJ48" s="614">
        <v>532</v>
      </c>
      <c r="AK48" s="615">
        <f t="shared" si="20"/>
        <v>0.22672787554195359</v>
      </c>
      <c r="AL48" s="616">
        <f t="shared" si="21"/>
        <v>0.29004893964110928</v>
      </c>
      <c r="AM48"/>
    </row>
    <row r="49" spans="1:39" s="2" customFormat="1" ht="15" x14ac:dyDescent="0.25">
      <c r="A49" s="610" t="s">
        <v>229</v>
      </c>
      <c r="B49" s="611" t="s">
        <v>239</v>
      </c>
      <c r="C49" s="612" t="s">
        <v>240</v>
      </c>
      <c r="D49" s="613">
        <v>3655</v>
      </c>
      <c r="E49" s="614">
        <v>2793</v>
      </c>
      <c r="F49" s="614">
        <v>2618</v>
      </c>
      <c r="G49" s="614">
        <v>2133</v>
      </c>
      <c r="H49" s="614">
        <v>1187</v>
      </c>
      <c r="I49" s="615">
        <f t="shared" si="4"/>
        <v>0.76369495166487644</v>
      </c>
      <c r="J49" s="616">
        <f t="shared" si="5"/>
        <v>0.81474407944996186</v>
      </c>
      <c r="K49" s="613">
        <v>4053</v>
      </c>
      <c r="L49" s="614">
        <v>3028</v>
      </c>
      <c r="M49" s="614">
        <v>2834</v>
      </c>
      <c r="N49" s="614">
        <v>2230</v>
      </c>
      <c r="O49" s="614">
        <v>1133</v>
      </c>
      <c r="P49" s="615">
        <f t="shared" si="16"/>
        <v>0.73645970937912819</v>
      </c>
      <c r="Q49" s="616">
        <f t="shared" si="17"/>
        <v>0.78687367678193365</v>
      </c>
      <c r="R49" s="613">
        <v>3490</v>
      </c>
      <c r="S49" s="614">
        <v>2612</v>
      </c>
      <c r="T49" s="614">
        <v>2363</v>
      </c>
      <c r="U49" s="614">
        <v>1635</v>
      </c>
      <c r="V49" s="614">
        <v>900</v>
      </c>
      <c r="W49" s="615">
        <f t="shared" si="8"/>
        <v>0.62595712098009193</v>
      </c>
      <c r="X49" s="616">
        <f t="shared" si="9"/>
        <v>0.69191705459162078</v>
      </c>
      <c r="Y49" s="613">
        <v>3186</v>
      </c>
      <c r="Z49" s="614">
        <v>2412</v>
      </c>
      <c r="AA49" s="614">
        <v>2187</v>
      </c>
      <c r="AB49" s="614">
        <v>1460</v>
      </c>
      <c r="AC49" s="614">
        <v>832</v>
      </c>
      <c r="AD49" s="615">
        <f t="shared" si="18"/>
        <v>0.6053067993366501</v>
      </c>
      <c r="AE49" s="616">
        <f t="shared" si="19"/>
        <v>0.66758116140832191</v>
      </c>
      <c r="AF49" s="613">
        <v>3369</v>
      </c>
      <c r="AG49" s="614">
        <v>2460</v>
      </c>
      <c r="AH49" s="614">
        <v>2291</v>
      </c>
      <c r="AI49" s="614">
        <v>1419</v>
      </c>
      <c r="AJ49" s="614">
        <v>827</v>
      </c>
      <c r="AK49" s="615">
        <f t="shared" si="20"/>
        <v>0.57682926829268288</v>
      </c>
      <c r="AL49" s="616">
        <f t="shared" si="21"/>
        <v>0.61938018332605849</v>
      </c>
      <c r="AM49"/>
    </row>
    <row r="50" spans="1:39" s="2" customFormat="1" ht="15" x14ac:dyDescent="0.25">
      <c r="A50" s="610" t="s">
        <v>229</v>
      </c>
      <c r="B50" s="611" t="s">
        <v>241</v>
      </c>
      <c r="C50" s="612" t="s">
        <v>242</v>
      </c>
      <c r="D50" s="613">
        <v>1583</v>
      </c>
      <c r="E50" s="614">
        <v>1405</v>
      </c>
      <c r="F50" s="614">
        <v>1294</v>
      </c>
      <c r="G50" s="614">
        <v>897</v>
      </c>
      <c r="H50" s="614">
        <v>528</v>
      </c>
      <c r="I50" s="615">
        <f t="shared" si="4"/>
        <v>0.63843416370106765</v>
      </c>
      <c r="J50" s="616">
        <f t="shared" si="5"/>
        <v>0.69319938176197837</v>
      </c>
      <c r="K50" s="613">
        <v>1466</v>
      </c>
      <c r="L50" s="614">
        <v>1294</v>
      </c>
      <c r="M50" s="614">
        <v>1174</v>
      </c>
      <c r="N50" s="614">
        <v>815</v>
      </c>
      <c r="O50" s="614">
        <v>486</v>
      </c>
      <c r="P50" s="615">
        <f t="shared" si="16"/>
        <v>0.62982998454404948</v>
      </c>
      <c r="Q50" s="616">
        <f t="shared" si="17"/>
        <v>0.69420783645655881</v>
      </c>
      <c r="R50" s="613">
        <v>1517</v>
      </c>
      <c r="S50" s="614">
        <v>1299</v>
      </c>
      <c r="T50" s="614">
        <v>1167</v>
      </c>
      <c r="U50" s="614">
        <v>700</v>
      </c>
      <c r="V50" s="614">
        <v>391</v>
      </c>
      <c r="W50" s="615">
        <f t="shared" si="8"/>
        <v>0.53887605850654352</v>
      </c>
      <c r="X50" s="616">
        <f t="shared" si="9"/>
        <v>0.59982862039417306</v>
      </c>
      <c r="Y50" s="613">
        <v>1348</v>
      </c>
      <c r="Z50" s="614">
        <v>1159</v>
      </c>
      <c r="AA50" s="614">
        <v>1068</v>
      </c>
      <c r="AB50" s="614">
        <v>671</v>
      </c>
      <c r="AC50" s="614">
        <v>419</v>
      </c>
      <c r="AD50" s="615">
        <f t="shared" si="18"/>
        <v>0.57894736842105265</v>
      </c>
      <c r="AE50" s="616">
        <f t="shared" si="19"/>
        <v>0.62827715355805247</v>
      </c>
      <c r="AF50" s="613">
        <v>1273</v>
      </c>
      <c r="AG50" s="614">
        <v>1055</v>
      </c>
      <c r="AH50" s="614">
        <v>978</v>
      </c>
      <c r="AI50" s="614">
        <v>523</v>
      </c>
      <c r="AJ50" s="614">
        <v>315</v>
      </c>
      <c r="AK50" s="615">
        <f t="shared" si="20"/>
        <v>0.49573459715639812</v>
      </c>
      <c r="AL50" s="616">
        <f t="shared" si="21"/>
        <v>0.53476482617586907</v>
      </c>
      <c r="AM50"/>
    </row>
    <row r="51" spans="1:39" s="2" customFormat="1" ht="15" x14ac:dyDescent="0.25">
      <c r="A51" s="610" t="s">
        <v>229</v>
      </c>
      <c r="B51" s="611" t="s">
        <v>243</v>
      </c>
      <c r="C51" s="612" t="s">
        <v>244</v>
      </c>
      <c r="D51" s="613">
        <v>6613</v>
      </c>
      <c r="E51" s="614">
        <v>5126</v>
      </c>
      <c r="F51" s="614">
        <v>4725</v>
      </c>
      <c r="G51" s="614">
        <v>2411</v>
      </c>
      <c r="H51" s="614">
        <v>1848</v>
      </c>
      <c r="I51" s="615">
        <f t="shared" si="4"/>
        <v>0.4703472493172064</v>
      </c>
      <c r="J51" s="616">
        <f t="shared" si="5"/>
        <v>0.51026455026455031</v>
      </c>
      <c r="K51" s="613">
        <v>7243</v>
      </c>
      <c r="L51" s="614">
        <v>5379</v>
      </c>
      <c r="M51" s="614">
        <v>5009</v>
      </c>
      <c r="N51" s="614">
        <v>2521</v>
      </c>
      <c r="O51" s="614">
        <v>1938</v>
      </c>
      <c r="P51" s="615">
        <f t="shared" si="16"/>
        <v>0.46867447480944413</v>
      </c>
      <c r="Q51" s="616">
        <f t="shared" si="17"/>
        <v>0.50329407067278897</v>
      </c>
      <c r="R51" s="613">
        <v>8650</v>
      </c>
      <c r="S51" s="614">
        <v>6328</v>
      </c>
      <c r="T51" s="614">
        <v>5878</v>
      </c>
      <c r="U51" s="614">
        <v>2627</v>
      </c>
      <c r="V51" s="614">
        <v>1831</v>
      </c>
      <c r="W51" s="615">
        <f t="shared" si="8"/>
        <v>0.41513906447534765</v>
      </c>
      <c r="X51" s="616">
        <f t="shared" si="9"/>
        <v>0.44692072133378702</v>
      </c>
      <c r="Y51" s="613">
        <v>7908</v>
      </c>
      <c r="Z51" s="614">
        <v>5848</v>
      </c>
      <c r="AA51" s="614">
        <v>5464</v>
      </c>
      <c r="AB51" s="614">
        <v>2159</v>
      </c>
      <c r="AC51" s="614">
        <v>1499</v>
      </c>
      <c r="AD51" s="615">
        <f t="shared" si="18"/>
        <v>0.3691860465116279</v>
      </c>
      <c r="AE51" s="616">
        <f t="shared" si="19"/>
        <v>0.39513177159590046</v>
      </c>
      <c r="AF51" s="613">
        <v>7619</v>
      </c>
      <c r="AG51" s="614">
        <v>5550</v>
      </c>
      <c r="AH51" s="614">
        <v>5154</v>
      </c>
      <c r="AI51" s="614">
        <v>2695</v>
      </c>
      <c r="AJ51" s="614">
        <v>1902</v>
      </c>
      <c r="AK51" s="615">
        <f t="shared" si="20"/>
        <v>0.48558558558558557</v>
      </c>
      <c r="AL51" s="616">
        <f t="shared" si="21"/>
        <v>0.52289483896003108</v>
      </c>
      <c r="AM51"/>
    </row>
    <row r="52" spans="1:39" s="2" customFormat="1" ht="15" x14ac:dyDescent="0.25">
      <c r="A52" s="666" t="s">
        <v>229</v>
      </c>
      <c r="B52" s="635" t="s">
        <v>245</v>
      </c>
      <c r="C52" s="636" t="s">
        <v>246</v>
      </c>
      <c r="D52" s="613">
        <v>2052</v>
      </c>
      <c r="E52" s="614">
        <v>1278</v>
      </c>
      <c r="F52" s="614">
        <v>1062</v>
      </c>
      <c r="G52" s="614">
        <v>495</v>
      </c>
      <c r="H52" s="614">
        <v>419</v>
      </c>
      <c r="I52" s="615">
        <f t="shared" si="4"/>
        <v>0.38732394366197181</v>
      </c>
      <c r="J52" s="616">
        <f t="shared" si="5"/>
        <v>0.46610169491525422</v>
      </c>
      <c r="K52" s="613">
        <v>2344</v>
      </c>
      <c r="L52" s="614">
        <v>1774</v>
      </c>
      <c r="M52" s="614">
        <v>1386</v>
      </c>
      <c r="N52" s="614">
        <v>447</v>
      </c>
      <c r="O52" s="614">
        <v>375</v>
      </c>
      <c r="P52" s="615">
        <f t="shared" si="16"/>
        <v>0.25197294250281849</v>
      </c>
      <c r="Q52" s="616">
        <f t="shared" si="17"/>
        <v>0.32251082251082253</v>
      </c>
      <c r="R52" s="613">
        <v>2675</v>
      </c>
      <c r="S52" s="614">
        <v>2040</v>
      </c>
      <c r="T52" s="614">
        <v>1559</v>
      </c>
      <c r="U52" s="614">
        <v>436</v>
      </c>
      <c r="V52" s="614">
        <v>378</v>
      </c>
      <c r="W52" s="615">
        <f t="shared" si="8"/>
        <v>0.21372549019607842</v>
      </c>
      <c r="X52" s="616">
        <f t="shared" si="9"/>
        <v>0.27966645285439384</v>
      </c>
      <c r="Y52" s="613">
        <v>2511</v>
      </c>
      <c r="Z52" s="614">
        <v>1857</v>
      </c>
      <c r="AA52" s="614">
        <v>1177</v>
      </c>
      <c r="AB52" s="614">
        <v>394</v>
      </c>
      <c r="AC52" s="614">
        <v>346</v>
      </c>
      <c r="AD52" s="615">
        <f t="shared" si="18"/>
        <v>0.21217016693591814</v>
      </c>
      <c r="AE52" s="616">
        <f t="shared" si="19"/>
        <v>0.33474936278674594</v>
      </c>
      <c r="AF52" s="613">
        <v>2577</v>
      </c>
      <c r="AG52" s="614">
        <v>1929</v>
      </c>
      <c r="AH52" s="614">
        <v>1309</v>
      </c>
      <c r="AI52" s="614">
        <v>408</v>
      </c>
      <c r="AJ52" s="614">
        <v>325</v>
      </c>
      <c r="AK52" s="615">
        <f t="shared" si="20"/>
        <v>0.21150855365474339</v>
      </c>
      <c r="AL52" s="616">
        <f t="shared" si="21"/>
        <v>0.31168831168831168</v>
      </c>
      <c r="AM52"/>
    </row>
    <row r="53" spans="1:39" s="2" customFormat="1" ht="15" x14ac:dyDescent="0.25">
      <c r="A53" s="619" t="s">
        <v>229</v>
      </c>
      <c r="B53" s="620" t="s">
        <v>247</v>
      </c>
      <c r="C53" s="621" t="s">
        <v>248</v>
      </c>
      <c r="D53" s="622">
        <v>6824</v>
      </c>
      <c r="E53" s="623">
        <v>5137</v>
      </c>
      <c r="F53" s="623">
        <v>4672</v>
      </c>
      <c r="G53" s="623">
        <v>2025</v>
      </c>
      <c r="H53" s="623">
        <v>1411</v>
      </c>
      <c r="I53" s="624">
        <f t="shared" si="4"/>
        <v>0.39419894880280321</v>
      </c>
      <c r="J53" s="625">
        <f t="shared" si="5"/>
        <v>0.4334332191780822</v>
      </c>
      <c r="K53" s="622">
        <v>6247</v>
      </c>
      <c r="L53" s="623">
        <v>4636</v>
      </c>
      <c r="M53" s="623">
        <v>4209</v>
      </c>
      <c r="N53" s="623">
        <v>1674</v>
      </c>
      <c r="O53" s="623">
        <v>1158</v>
      </c>
      <c r="P53" s="624">
        <f t="shared" si="16"/>
        <v>0.36108714408973253</v>
      </c>
      <c r="Q53" s="625">
        <f t="shared" si="17"/>
        <v>0.3977191732002851</v>
      </c>
      <c r="R53" s="622">
        <v>6796</v>
      </c>
      <c r="S53" s="623">
        <v>5005</v>
      </c>
      <c r="T53" s="623">
        <v>4577</v>
      </c>
      <c r="U53" s="623">
        <v>1605</v>
      </c>
      <c r="V53" s="623">
        <v>1031</v>
      </c>
      <c r="W53" s="624">
        <f t="shared" si="8"/>
        <v>0.3206793206793207</v>
      </c>
      <c r="X53" s="625">
        <f t="shared" si="9"/>
        <v>0.35066637535503603</v>
      </c>
      <c r="Y53" s="622">
        <v>5949</v>
      </c>
      <c r="Z53" s="623">
        <v>4397</v>
      </c>
      <c r="AA53" s="623">
        <v>4056</v>
      </c>
      <c r="AB53" s="623">
        <v>1464</v>
      </c>
      <c r="AC53" s="623">
        <v>912</v>
      </c>
      <c r="AD53" s="624">
        <f t="shared" si="18"/>
        <v>0.33295428701387308</v>
      </c>
      <c r="AE53" s="625">
        <f t="shared" si="19"/>
        <v>0.36094674556213019</v>
      </c>
      <c r="AF53" s="622">
        <v>5172</v>
      </c>
      <c r="AG53" s="623">
        <v>3860</v>
      </c>
      <c r="AH53" s="623">
        <v>3529</v>
      </c>
      <c r="AI53" s="623">
        <v>1096</v>
      </c>
      <c r="AJ53" s="623">
        <v>689</v>
      </c>
      <c r="AK53" s="624">
        <f t="shared" si="20"/>
        <v>0.28393782383419691</v>
      </c>
      <c r="AL53" s="625">
        <f t="shared" si="21"/>
        <v>0.31056956644941908</v>
      </c>
      <c r="AM53"/>
    </row>
    <row r="54" spans="1:39" s="2" customFormat="1" ht="15" x14ac:dyDescent="0.25">
      <c r="A54" s="660" t="s">
        <v>249</v>
      </c>
      <c r="B54" s="596" t="s">
        <v>250</v>
      </c>
      <c r="C54" s="662"/>
      <c r="D54" s="667">
        <v>25097</v>
      </c>
      <c r="E54" s="668">
        <v>17167</v>
      </c>
      <c r="F54" s="668">
        <v>14955</v>
      </c>
      <c r="G54" s="668">
        <v>7168</v>
      </c>
      <c r="H54" s="669">
        <v>5308</v>
      </c>
      <c r="I54" s="670">
        <f t="shared" si="4"/>
        <v>0.41754529038271104</v>
      </c>
      <c r="J54" s="671">
        <f t="shared" si="5"/>
        <v>0.47930458040789031</v>
      </c>
      <c r="K54" s="667">
        <v>26537</v>
      </c>
      <c r="L54" s="668">
        <v>17299</v>
      </c>
      <c r="M54" s="668">
        <v>15128</v>
      </c>
      <c r="N54" s="668">
        <v>7319</v>
      </c>
      <c r="O54" s="669">
        <v>5369</v>
      </c>
      <c r="P54" s="670">
        <f t="shared" si="16"/>
        <v>0.42308803977108506</v>
      </c>
      <c r="Q54" s="671">
        <f t="shared" si="17"/>
        <v>0.48380486515071391</v>
      </c>
      <c r="R54" s="667">
        <v>27847</v>
      </c>
      <c r="S54" s="668">
        <v>17923</v>
      </c>
      <c r="T54" s="668">
        <v>15708</v>
      </c>
      <c r="U54" s="668">
        <v>6572</v>
      </c>
      <c r="V54" s="669">
        <v>5509</v>
      </c>
      <c r="W54" s="670">
        <f t="shared" si="8"/>
        <v>0.36667968532053785</v>
      </c>
      <c r="X54" s="671">
        <f t="shared" si="9"/>
        <v>0.41838553603259487</v>
      </c>
      <c r="Y54" s="667">
        <v>24997</v>
      </c>
      <c r="Z54" s="668">
        <v>16478</v>
      </c>
      <c r="AA54" s="668">
        <v>14489</v>
      </c>
      <c r="AB54" s="668">
        <v>6305</v>
      </c>
      <c r="AC54" s="669">
        <v>5073</v>
      </c>
      <c r="AD54" s="670">
        <f t="shared" si="18"/>
        <v>0.38263138730428448</v>
      </c>
      <c r="AE54" s="671">
        <f t="shared" si="19"/>
        <v>0.43515770584581409</v>
      </c>
      <c r="AF54" s="667">
        <v>23006</v>
      </c>
      <c r="AG54" s="668">
        <v>15153</v>
      </c>
      <c r="AH54" s="668">
        <v>13196</v>
      </c>
      <c r="AI54" s="668">
        <v>6083</v>
      </c>
      <c r="AJ54" s="669">
        <v>4948</v>
      </c>
      <c r="AK54" s="670">
        <f t="shared" si="20"/>
        <v>0.4014386590114169</v>
      </c>
      <c r="AL54" s="671">
        <f t="shared" si="21"/>
        <v>0.46097302212791758</v>
      </c>
      <c r="AM54"/>
    </row>
    <row r="55" spans="1:39" s="2" customFormat="1" ht="15" x14ac:dyDescent="0.25">
      <c r="A55" s="663" t="s">
        <v>249</v>
      </c>
      <c r="B55" s="604" t="s">
        <v>251</v>
      </c>
      <c r="C55" s="665" t="s">
        <v>252</v>
      </c>
      <c r="D55" s="645">
        <v>1916</v>
      </c>
      <c r="E55" s="607">
        <v>1502</v>
      </c>
      <c r="F55" s="607">
        <v>1195</v>
      </c>
      <c r="G55" s="607">
        <v>402</v>
      </c>
      <c r="H55" s="607">
        <v>242</v>
      </c>
      <c r="I55" s="608">
        <f t="shared" si="4"/>
        <v>0.26764314247669774</v>
      </c>
      <c r="J55" s="609">
        <f t="shared" si="5"/>
        <v>0.33640167364016738</v>
      </c>
      <c r="K55" s="645">
        <v>2307</v>
      </c>
      <c r="L55" s="607">
        <v>1773</v>
      </c>
      <c r="M55" s="607">
        <v>1459</v>
      </c>
      <c r="N55" s="607">
        <v>446</v>
      </c>
      <c r="O55" s="607">
        <v>249</v>
      </c>
      <c r="P55" s="608">
        <f t="shared" si="16"/>
        <v>0.25155104342921603</v>
      </c>
      <c r="Q55" s="609">
        <f t="shared" si="17"/>
        <v>0.30568882796435914</v>
      </c>
      <c r="R55" s="645">
        <v>2262</v>
      </c>
      <c r="S55" s="607">
        <v>1759</v>
      </c>
      <c r="T55" s="607">
        <v>1477</v>
      </c>
      <c r="U55" s="607">
        <v>280</v>
      </c>
      <c r="V55" s="607">
        <v>247</v>
      </c>
      <c r="W55" s="608">
        <f t="shared" si="8"/>
        <v>0.15918135304150086</v>
      </c>
      <c r="X55" s="609">
        <f t="shared" si="9"/>
        <v>0.1895734597156398</v>
      </c>
      <c r="Y55" s="645">
        <v>2140</v>
      </c>
      <c r="Z55" s="607">
        <v>1755</v>
      </c>
      <c r="AA55" s="607">
        <v>1503</v>
      </c>
      <c r="AB55" s="607">
        <v>286</v>
      </c>
      <c r="AC55" s="607">
        <v>205</v>
      </c>
      <c r="AD55" s="608">
        <f t="shared" si="18"/>
        <v>0.16296296296296298</v>
      </c>
      <c r="AE55" s="609">
        <f t="shared" si="19"/>
        <v>0.19028609447771125</v>
      </c>
      <c r="AF55" s="645">
        <v>1996</v>
      </c>
      <c r="AG55" s="607">
        <v>1627</v>
      </c>
      <c r="AH55" s="607">
        <v>1343</v>
      </c>
      <c r="AI55" s="607">
        <v>258</v>
      </c>
      <c r="AJ55" s="607">
        <v>197</v>
      </c>
      <c r="AK55" s="608">
        <f t="shared" si="20"/>
        <v>0.1585740626920713</v>
      </c>
      <c r="AL55" s="609">
        <f t="shared" si="21"/>
        <v>0.19210722263588981</v>
      </c>
      <c r="AM55"/>
    </row>
    <row r="56" spans="1:39" s="2" customFormat="1" ht="15" x14ac:dyDescent="0.25">
      <c r="A56" s="603" t="s">
        <v>249</v>
      </c>
      <c r="B56" s="604">
        <v>15120</v>
      </c>
      <c r="C56" s="605" t="s">
        <v>253</v>
      </c>
      <c r="D56" s="672">
        <v>1265</v>
      </c>
      <c r="E56" s="655">
        <v>1096</v>
      </c>
      <c r="F56" s="655">
        <v>922</v>
      </c>
      <c r="G56" s="655">
        <v>269</v>
      </c>
      <c r="H56" s="655">
        <v>212</v>
      </c>
      <c r="I56" s="656">
        <f t="shared" si="4"/>
        <v>0.24543795620437955</v>
      </c>
      <c r="J56" s="657">
        <f t="shared" si="5"/>
        <v>0.29175704989154011</v>
      </c>
      <c r="K56" s="672">
        <v>1251</v>
      </c>
      <c r="L56" s="655">
        <v>1074</v>
      </c>
      <c r="M56" s="655">
        <v>886</v>
      </c>
      <c r="N56" s="655">
        <v>247</v>
      </c>
      <c r="O56" s="655">
        <v>207</v>
      </c>
      <c r="P56" s="656">
        <f t="shared" si="16"/>
        <v>0.22998137802607077</v>
      </c>
      <c r="Q56" s="657">
        <f t="shared" si="17"/>
        <v>0.27878103837471785</v>
      </c>
      <c r="R56" s="672">
        <v>1450</v>
      </c>
      <c r="S56" s="655">
        <v>1164</v>
      </c>
      <c r="T56" s="655">
        <v>972</v>
      </c>
      <c r="U56" s="655">
        <v>249</v>
      </c>
      <c r="V56" s="655">
        <v>215</v>
      </c>
      <c r="W56" s="656">
        <f t="shared" si="8"/>
        <v>0.21391752577319587</v>
      </c>
      <c r="X56" s="657">
        <f t="shared" si="9"/>
        <v>0.25617283950617287</v>
      </c>
      <c r="Y56" s="672">
        <v>1162</v>
      </c>
      <c r="Z56" s="655">
        <v>1019</v>
      </c>
      <c r="AA56" s="655">
        <v>898</v>
      </c>
      <c r="AB56" s="655">
        <v>227</v>
      </c>
      <c r="AC56" s="655">
        <v>181</v>
      </c>
      <c r="AD56" s="656">
        <f t="shared" si="18"/>
        <v>0.22276741903827282</v>
      </c>
      <c r="AE56" s="657">
        <f t="shared" si="19"/>
        <v>0.25278396436525613</v>
      </c>
      <c r="AF56" s="672">
        <v>1177</v>
      </c>
      <c r="AG56" s="655">
        <v>1011</v>
      </c>
      <c r="AH56" s="655">
        <v>901</v>
      </c>
      <c r="AI56" s="655">
        <v>256</v>
      </c>
      <c r="AJ56" s="655">
        <v>197</v>
      </c>
      <c r="AK56" s="656">
        <f t="shared" si="20"/>
        <v>0.25321463897131552</v>
      </c>
      <c r="AL56" s="657">
        <f t="shared" si="21"/>
        <v>0.28412874583795783</v>
      </c>
      <c r="AM56"/>
    </row>
    <row r="57" spans="1:39" s="2" customFormat="1" ht="15" x14ac:dyDescent="0.25">
      <c r="A57" s="610" t="s">
        <v>249</v>
      </c>
      <c r="B57" s="611" t="s">
        <v>254</v>
      </c>
      <c r="C57" s="612" t="s">
        <v>174</v>
      </c>
      <c r="D57" s="650">
        <v>6663</v>
      </c>
      <c r="E57" s="614">
        <v>5200</v>
      </c>
      <c r="F57" s="614">
        <v>4415</v>
      </c>
      <c r="G57" s="614">
        <v>1763</v>
      </c>
      <c r="H57" s="614">
        <v>1137</v>
      </c>
      <c r="I57" s="615">
        <f t="shared" si="4"/>
        <v>0.33903846153846151</v>
      </c>
      <c r="J57" s="616">
        <f t="shared" si="5"/>
        <v>0.39932049830124577</v>
      </c>
      <c r="K57" s="650">
        <v>7555</v>
      </c>
      <c r="L57" s="614">
        <v>5523</v>
      </c>
      <c r="M57" s="614">
        <v>4773</v>
      </c>
      <c r="N57" s="614">
        <v>1955</v>
      </c>
      <c r="O57" s="614">
        <v>1219</v>
      </c>
      <c r="P57" s="615">
        <f t="shared" si="16"/>
        <v>0.35397428933550606</v>
      </c>
      <c r="Q57" s="616">
        <f t="shared" si="17"/>
        <v>0.40959564215378169</v>
      </c>
      <c r="R57" s="650">
        <v>6921</v>
      </c>
      <c r="S57" s="614">
        <v>5287</v>
      </c>
      <c r="T57" s="614">
        <v>4616</v>
      </c>
      <c r="U57" s="614">
        <v>1323</v>
      </c>
      <c r="V57" s="614">
        <v>1313</v>
      </c>
      <c r="W57" s="615">
        <f t="shared" si="8"/>
        <v>0.25023642897673537</v>
      </c>
      <c r="X57" s="616">
        <f t="shared" si="9"/>
        <v>0.28661178509532065</v>
      </c>
      <c r="Y57" s="650">
        <v>6111</v>
      </c>
      <c r="Z57" s="614">
        <v>4703</v>
      </c>
      <c r="AA57" s="614">
        <v>4119</v>
      </c>
      <c r="AB57" s="614">
        <v>1335</v>
      </c>
      <c r="AC57" s="614">
        <v>1329</v>
      </c>
      <c r="AD57" s="615">
        <f t="shared" si="18"/>
        <v>0.28386136508611526</v>
      </c>
      <c r="AE57" s="616">
        <f t="shared" si="19"/>
        <v>0.3241077931536781</v>
      </c>
      <c r="AF57" s="650">
        <v>5926</v>
      </c>
      <c r="AG57" s="614">
        <v>4469</v>
      </c>
      <c r="AH57" s="614">
        <v>3874</v>
      </c>
      <c r="AI57" s="614">
        <v>1258</v>
      </c>
      <c r="AJ57" s="614">
        <v>1253</v>
      </c>
      <c r="AK57" s="615">
        <f t="shared" si="20"/>
        <v>0.28149474155292009</v>
      </c>
      <c r="AL57" s="616">
        <f t="shared" si="21"/>
        <v>0.32472896231285492</v>
      </c>
      <c r="AM57"/>
    </row>
    <row r="58" spans="1:39" s="2" customFormat="1" ht="15" x14ac:dyDescent="0.25">
      <c r="A58" s="610" t="s">
        <v>249</v>
      </c>
      <c r="B58" s="611" t="s">
        <v>255</v>
      </c>
      <c r="C58" s="612" t="s">
        <v>176</v>
      </c>
      <c r="D58" s="650">
        <v>3486</v>
      </c>
      <c r="E58" s="614">
        <v>3116</v>
      </c>
      <c r="F58" s="614">
        <v>2899</v>
      </c>
      <c r="G58" s="614">
        <v>651</v>
      </c>
      <c r="H58" s="614">
        <v>457</v>
      </c>
      <c r="I58" s="615">
        <f t="shared" si="4"/>
        <v>0.2089216944801027</v>
      </c>
      <c r="J58" s="616">
        <f t="shared" si="5"/>
        <v>0.22456019317005865</v>
      </c>
      <c r="K58" s="650">
        <v>3047</v>
      </c>
      <c r="L58" s="614">
        <v>2702</v>
      </c>
      <c r="M58" s="614">
        <v>2506</v>
      </c>
      <c r="N58" s="614">
        <v>601</v>
      </c>
      <c r="O58" s="614">
        <v>399</v>
      </c>
      <c r="P58" s="615">
        <f t="shared" si="16"/>
        <v>0.22242783123612139</v>
      </c>
      <c r="Q58" s="616">
        <f t="shared" si="17"/>
        <v>0.23982442138866719</v>
      </c>
      <c r="R58" s="650">
        <v>2529</v>
      </c>
      <c r="S58" s="614">
        <v>2375</v>
      </c>
      <c r="T58" s="614">
        <v>2219</v>
      </c>
      <c r="U58" s="614">
        <v>540</v>
      </c>
      <c r="V58" s="614">
        <v>380</v>
      </c>
      <c r="W58" s="615">
        <f t="shared" si="8"/>
        <v>0.22736842105263158</v>
      </c>
      <c r="X58" s="616">
        <f t="shared" si="9"/>
        <v>0.24335286164939163</v>
      </c>
      <c r="Y58" s="650">
        <v>2448</v>
      </c>
      <c r="Z58" s="614">
        <v>2308</v>
      </c>
      <c r="AA58" s="614">
        <v>2085</v>
      </c>
      <c r="AB58" s="614">
        <v>529</v>
      </c>
      <c r="AC58" s="614">
        <v>370</v>
      </c>
      <c r="AD58" s="615">
        <f t="shared" si="18"/>
        <v>0.22920277296360486</v>
      </c>
      <c r="AE58" s="616">
        <f t="shared" si="19"/>
        <v>0.25371702637889687</v>
      </c>
      <c r="AF58" s="650">
        <v>2259</v>
      </c>
      <c r="AG58" s="614">
        <v>2136</v>
      </c>
      <c r="AH58" s="614">
        <v>1938</v>
      </c>
      <c r="AI58" s="614">
        <v>513</v>
      </c>
      <c r="AJ58" s="614">
        <v>338</v>
      </c>
      <c r="AK58" s="615">
        <f t="shared" si="20"/>
        <v>0.2401685393258427</v>
      </c>
      <c r="AL58" s="616">
        <f t="shared" si="21"/>
        <v>0.26470588235294118</v>
      </c>
      <c r="AM58"/>
    </row>
    <row r="59" spans="1:39" s="2" customFormat="1" ht="15" x14ac:dyDescent="0.25">
      <c r="A59" s="610" t="s">
        <v>249</v>
      </c>
      <c r="B59" s="611" t="s">
        <v>256</v>
      </c>
      <c r="C59" s="612" t="s">
        <v>257</v>
      </c>
      <c r="D59" s="650">
        <v>718</v>
      </c>
      <c r="E59" s="614">
        <v>660</v>
      </c>
      <c r="F59" s="614">
        <v>560</v>
      </c>
      <c r="G59" s="614">
        <v>458</v>
      </c>
      <c r="H59" s="614">
        <v>400</v>
      </c>
      <c r="I59" s="615">
        <f t="shared" si="4"/>
        <v>0.69393939393939397</v>
      </c>
      <c r="J59" s="616">
        <f t="shared" si="5"/>
        <v>0.81785714285714284</v>
      </c>
      <c r="K59" s="650">
        <v>786</v>
      </c>
      <c r="L59" s="614">
        <v>714</v>
      </c>
      <c r="M59" s="614">
        <v>632</v>
      </c>
      <c r="N59" s="614">
        <v>430</v>
      </c>
      <c r="O59" s="614">
        <v>379</v>
      </c>
      <c r="P59" s="615">
        <f t="shared" si="16"/>
        <v>0.60224089635854339</v>
      </c>
      <c r="Q59" s="616">
        <f t="shared" si="17"/>
        <v>0.680379746835443</v>
      </c>
      <c r="R59" s="650">
        <v>823</v>
      </c>
      <c r="S59" s="614">
        <v>744</v>
      </c>
      <c r="T59" s="614">
        <v>622</v>
      </c>
      <c r="U59" s="614">
        <v>418</v>
      </c>
      <c r="V59" s="614">
        <v>384</v>
      </c>
      <c r="W59" s="615">
        <f t="shared" si="8"/>
        <v>0.56182795698924726</v>
      </c>
      <c r="X59" s="616">
        <f t="shared" si="9"/>
        <v>0.67202572347266876</v>
      </c>
      <c r="Y59" s="650">
        <v>796</v>
      </c>
      <c r="Z59" s="614">
        <v>724</v>
      </c>
      <c r="AA59" s="614">
        <v>596</v>
      </c>
      <c r="AB59" s="614">
        <v>404</v>
      </c>
      <c r="AC59" s="614">
        <v>356</v>
      </c>
      <c r="AD59" s="615">
        <f t="shared" si="18"/>
        <v>0.55801104972375692</v>
      </c>
      <c r="AE59" s="616">
        <f t="shared" si="19"/>
        <v>0.67785234899328861</v>
      </c>
      <c r="AF59" s="650">
        <v>710</v>
      </c>
      <c r="AG59" s="614">
        <v>660</v>
      </c>
      <c r="AH59" s="614">
        <v>525</v>
      </c>
      <c r="AI59" s="614">
        <v>362</v>
      </c>
      <c r="AJ59" s="614">
        <v>309</v>
      </c>
      <c r="AK59" s="615">
        <f t="shared" si="20"/>
        <v>0.54848484848484846</v>
      </c>
      <c r="AL59" s="616">
        <f t="shared" si="21"/>
        <v>0.68952380952380954</v>
      </c>
      <c r="AM59"/>
    </row>
    <row r="60" spans="1:39" s="2" customFormat="1" ht="15" x14ac:dyDescent="0.25">
      <c r="A60" s="610" t="s">
        <v>249</v>
      </c>
      <c r="B60" s="611" t="s">
        <v>258</v>
      </c>
      <c r="C60" s="612" t="s">
        <v>188</v>
      </c>
      <c r="D60" s="650">
        <v>2618</v>
      </c>
      <c r="E60" s="614">
        <v>2167</v>
      </c>
      <c r="F60" s="614">
        <v>1984</v>
      </c>
      <c r="G60" s="614">
        <v>1718</v>
      </c>
      <c r="H60" s="614">
        <v>1012</v>
      </c>
      <c r="I60" s="615">
        <f t="shared" si="4"/>
        <v>0.79280110752191968</v>
      </c>
      <c r="J60" s="616">
        <f t="shared" si="5"/>
        <v>0.86592741935483875</v>
      </c>
      <c r="K60" s="650">
        <v>3341</v>
      </c>
      <c r="L60" s="614">
        <v>2678</v>
      </c>
      <c r="M60" s="614">
        <v>2456</v>
      </c>
      <c r="N60" s="614">
        <v>2098</v>
      </c>
      <c r="O60" s="614">
        <v>1312</v>
      </c>
      <c r="P60" s="615">
        <f t="shared" si="16"/>
        <v>0.78342046303211355</v>
      </c>
      <c r="Q60" s="616">
        <f t="shared" si="17"/>
        <v>0.85423452768729646</v>
      </c>
      <c r="R60" s="650">
        <v>3356</v>
      </c>
      <c r="S60" s="614">
        <v>2638</v>
      </c>
      <c r="T60" s="614">
        <v>2394</v>
      </c>
      <c r="U60" s="614">
        <v>1898</v>
      </c>
      <c r="V60" s="614">
        <v>1297</v>
      </c>
      <c r="W60" s="615">
        <f t="shared" si="8"/>
        <v>0.71948445792266869</v>
      </c>
      <c r="X60" s="616">
        <f t="shared" si="9"/>
        <v>0.7928153717627402</v>
      </c>
      <c r="Y60" s="650">
        <v>3188</v>
      </c>
      <c r="Z60" s="614">
        <v>2516</v>
      </c>
      <c r="AA60" s="614">
        <v>2350</v>
      </c>
      <c r="AB60" s="614">
        <v>2102</v>
      </c>
      <c r="AC60" s="614">
        <v>1232</v>
      </c>
      <c r="AD60" s="615">
        <f t="shared" si="18"/>
        <v>0.83545310015898255</v>
      </c>
      <c r="AE60" s="616">
        <f t="shared" si="19"/>
        <v>0.89446808510638298</v>
      </c>
      <c r="AF60" s="650">
        <v>3248</v>
      </c>
      <c r="AG60" s="614">
        <v>2552</v>
      </c>
      <c r="AH60" s="614">
        <v>2373</v>
      </c>
      <c r="AI60" s="614">
        <v>2120</v>
      </c>
      <c r="AJ60" s="614">
        <v>1305</v>
      </c>
      <c r="AK60" s="615">
        <f t="shared" si="20"/>
        <v>0.83072100313479624</v>
      </c>
      <c r="AL60" s="616">
        <f t="shared" si="21"/>
        <v>0.89338390223345976</v>
      </c>
      <c r="AM60"/>
    </row>
    <row r="61" spans="1:39" s="2" customFormat="1" ht="15" x14ac:dyDescent="0.25">
      <c r="A61" s="610" t="s">
        <v>249</v>
      </c>
      <c r="B61" s="611" t="s">
        <v>259</v>
      </c>
      <c r="C61" s="612" t="s">
        <v>192</v>
      </c>
      <c r="D61" s="650">
        <v>6413</v>
      </c>
      <c r="E61" s="614">
        <v>4663</v>
      </c>
      <c r="F61" s="614">
        <v>3797</v>
      </c>
      <c r="G61" s="614">
        <v>1694</v>
      </c>
      <c r="H61" s="614">
        <v>1369</v>
      </c>
      <c r="I61" s="615">
        <f t="shared" si="4"/>
        <v>0.36328543855886769</v>
      </c>
      <c r="J61" s="616">
        <f t="shared" si="5"/>
        <v>0.44614169080853305</v>
      </c>
      <c r="K61" s="650">
        <v>6506</v>
      </c>
      <c r="L61" s="614">
        <v>4679</v>
      </c>
      <c r="M61" s="614">
        <v>3757</v>
      </c>
      <c r="N61" s="614">
        <v>1388</v>
      </c>
      <c r="O61" s="614">
        <v>1129</v>
      </c>
      <c r="P61" s="615">
        <f t="shared" si="16"/>
        <v>0.29664458217567857</v>
      </c>
      <c r="Q61" s="616">
        <f t="shared" si="17"/>
        <v>0.3694437050838435</v>
      </c>
      <c r="R61" s="650">
        <v>8602</v>
      </c>
      <c r="S61" s="614">
        <v>5955</v>
      </c>
      <c r="T61" s="614">
        <v>4828</v>
      </c>
      <c r="U61" s="614">
        <v>1493</v>
      </c>
      <c r="V61" s="614">
        <v>1174</v>
      </c>
      <c r="W61" s="615">
        <f t="shared" si="8"/>
        <v>0.25071368597816962</v>
      </c>
      <c r="X61" s="616">
        <f t="shared" si="9"/>
        <v>0.30923777961888982</v>
      </c>
      <c r="Y61" s="650">
        <v>7672</v>
      </c>
      <c r="Z61" s="614">
        <v>5422</v>
      </c>
      <c r="AA61" s="614">
        <v>4361</v>
      </c>
      <c r="AB61" s="614">
        <v>1198</v>
      </c>
      <c r="AC61" s="614">
        <v>999</v>
      </c>
      <c r="AD61" s="615">
        <f t="shared" si="18"/>
        <v>0.22095167834747326</v>
      </c>
      <c r="AE61" s="616">
        <f t="shared" si="19"/>
        <v>0.27470763586333408</v>
      </c>
      <c r="AF61" s="650">
        <v>6071</v>
      </c>
      <c r="AG61" s="614">
        <v>4381</v>
      </c>
      <c r="AH61" s="614">
        <v>3406</v>
      </c>
      <c r="AI61" s="614">
        <v>1108</v>
      </c>
      <c r="AJ61" s="614">
        <v>917</v>
      </c>
      <c r="AK61" s="615">
        <f t="shared" si="20"/>
        <v>0.25291029445332114</v>
      </c>
      <c r="AL61" s="616">
        <f t="shared" si="21"/>
        <v>0.32530827950675278</v>
      </c>
      <c r="AM61"/>
    </row>
    <row r="62" spans="1:39" s="2" customFormat="1" ht="15" x14ac:dyDescent="0.25">
      <c r="A62" s="619" t="s">
        <v>249</v>
      </c>
      <c r="B62" s="620" t="s">
        <v>260</v>
      </c>
      <c r="C62" s="621" t="s">
        <v>261</v>
      </c>
      <c r="D62" s="673">
        <v>2018</v>
      </c>
      <c r="E62" s="623">
        <v>1607</v>
      </c>
      <c r="F62" s="623">
        <v>1335</v>
      </c>
      <c r="G62" s="623">
        <v>637</v>
      </c>
      <c r="H62" s="623">
        <v>544</v>
      </c>
      <c r="I62" s="624">
        <f t="shared" si="4"/>
        <v>0.39639079029247043</v>
      </c>
      <c r="J62" s="625">
        <f t="shared" si="5"/>
        <v>0.47715355805243448</v>
      </c>
      <c r="K62" s="673">
        <v>1744</v>
      </c>
      <c r="L62" s="623">
        <v>1386</v>
      </c>
      <c r="M62" s="623">
        <v>1093</v>
      </c>
      <c r="N62" s="623">
        <v>588</v>
      </c>
      <c r="O62" s="623">
        <v>518</v>
      </c>
      <c r="P62" s="624">
        <f t="shared" si="16"/>
        <v>0.42424242424242425</v>
      </c>
      <c r="Q62" s="625">
        <f t="shared" si="17"/>
        <v>0.53796889295516925</v>
      </c>
      <c r="R62" s="673">
        <v>1904</v>
      </c>
      <c r="S62" s="623">
        <v>1496</v>
      </c>
      <c r="T62" s="623">
        <v>1220</v>
      </c>
      <c r="U62" s="623">
        <v>641</v>
      </c>
      <c r="V62" s="623">
        <v>541</v>
      </c>
      <c r="W62" s="624">
        <f t="shared" si="8"/>
        <v>0.428475935828877</v>
      </c>
      <c r="X62" s="625">
        <f t="shared" si="9"/>
        <v>0.52540983606557379</v>
      </c>
      <c r="Y62" s="673">
        <v>1480</v>
      </c>
      <c r="Z62" s="623">
        <v>1182</v>
      </c>
      <c r="AA62" s="623">
        <v>968</v>
      </c>
      <c r="AB62" s="623">
        <v>492</v>
      </c>
      <c r="AC62" s="623">
        <v>432</v>
      </c>
      <c r="AD62" s="624">
        <f t="shared" si="18"/>
        <v>0.41624365482233505</v>
      </c>
      <c r="AE62" s="625">
        <f t="shared" si="19"/>
        <v>0.50826446280991733</v>
      </c>
      <c r="AF62" s="673">
        <v>1619</v>
      </c>
      <c r="AG62" s="623">
        <v>1263</v>
      </c>
      <c r="AH62" s="623">
        <v>1048</v>
      </c>
      <c r="AI62" s="623">
        <v>506</v>
      </c>
      <c r="AJ62" s="623">
        <v>463</v>
      </c>
      <c r="AK62" s="624">
        <f t="shared" si="20"/>
        <v>0.40063341250989709</v>
      </c>
      <c r="AL62" s="625">
        <f t="shared" si="21"/>
        <v>0.48282442748091603</v>
      </c>
      <c r="AM62"/>
    </row>
    <row r="63" spans="1:39" s="2" customFormat="1" ht="15" x14ac:dyDescent="0.25">
      <c r="A63" s="660" t="s">
        <v>262</v>
      </c>
      <c r="B63" s="596" t="s">
        <v>263</v>
      </c>
      <c r="C63" s="662"/>
      <c r="D63" s="667">
        <v>1925</v>
      </c>
      <c r="E63" s="668">
        <v>1549</v>
      </c>
      <c r="F63" s="668">
        <v>1208</v>
      </c>
      <c r="G63" s="668">
        <v>601</v>
      </c>
      <c r="H63" s="669">
        <v>478</v>
      </c>
      <c r="I63" s="670">
        <f t="shared" si="4"/>
        <v>0.38799225306649449</v>
      </c>
      <c r="J63" s="671">
        <f t="shared" si="5"/>
        <v>0.49751655629139074</v>
      </c>
      <c r="K63" s="667">
        <v>2201</v>
      </c>
      <c r="L63" s="668">
        <v>1731</v>
      </c>
      <c r="M63" s="668">
        <v>1476</v>
      </c>
      <c r="N63" s="668">
        <v>661</v>
      </c>
      <c r="O63" s="669">
        <v>489</v>
      </c>
      <c r="P63" s="670">
        <f t="shared" si="16"/>
        <v>0.38186019641825536</v>
      </c>
      <c r="Q63" s="671">
        <f t="shared" si="17"/>
        <v>0.44783197831978322</v>
      </c>
      <c r="R63" s="667">
        <v>2300</v>
      </c>
      <c r="S63" s="668">
        <v>1772</v>
      </c>
      <c r="T63" s="668">
        <v>1491</v>
      </c>
      <c r="U63" s="668">
        <v>807</v>
      </c>
      <c r="V63" s="669">
        <v>585</v>
      </c>
      <c r="W63" s="670">
        <f t="shared" si="8"/>
        <v>0.4554176072234763</v>
      </c>
      <c r="X63" s="671">
        <f t="shared" si="9"/>
        <v>0.54124748490945673</v>
      </c>
      <c r="Y63" s="667">
        <v>2447</v>
      </c>
      <c r="Z63" s="668">
        <v>1924</v>
      </c>
      <c r="AA63" s="668">
        <v>1640</v>
      </c>
      <c r="AB63" s="668">
        <v>738</v>
      </c>
      <c r="AC63" s="669">
        <v>553</v>
      </c>
      <c r="AD63" s="670">
        <f t="shared" si="18"/>
        <v>0.38357588357588357</v>
      </c>
      <c r="AE63" s="671">
        <f t="shared" si="19"/>
        <v>0.45</v>
      </c>
      <c r="AF63" s="667">
        <v>2377</v>
      </c>
      <c r="AG63" s="668">
        <v>1868</v>
      </c>
      <c r="AH63" s="668">
        <v>1580</v>
      </c>
      <c r="AI63" s="668">
        <v>671</v>
      </c>
      <c r="AJ63" s="669">
        <v>514</v>
      </c>
      <c r="AK63" s="670">
        <f t="shared" si="20"/>
        <v>0.35920770877944325</v>
      </c>
      <c r="AL63" s="671">
        <f t="shared" si="21"/>
        <v>0.42468354430379746</v>
      </c>
      <c r="AM63"/>
    </row>
    <row r="64" spans="1:39" s="2" customFormat="1" ht="15" x14ac:dyDescent="0.25">
      <c r="A64" s="663" t="s">
        <v>262</v>
      </c>
      <c r="B64" s="604" t="s">
        <v>264</v>
      </c>
      <c r="C64" s="665" t="s">
        <v>265</v>
      </c>
      <c r="D64" s="606">
        <v>647</v>
      </c>
      <c r="E64" s="607">
        <v>647</v>
      </c>
      <c r="F64" s="607">
        <v>534</v>
      </c>
      <c r="G64" s="607">
        <v>164</v>
      </c>
      <c r="H64" s="607">
        <v>140</v>
      </c>
      <c r="I64" s="608">
        <f t="shared" si="4"/>
        <v>0.25347758887171562</v>
      </c>
      <c r="J64" s="609">
        <f t="shared" si="5"/>
        <v>0.30711610486891383</v>
      </c>
      <c r="K64" s="606">
        <v>690</v>
      </c>
      <c r="L64" s="607">
        <v>690</v>
      </c>
      <c r="M64" s="607">
        <v>582</v>
      </c>
      <c r="N64" s="607">
        <v>171</v>
      </c>
      <c r="O64" s="607">
        <v>137</v>
      </c>
      <c r="P64" s="608">
        <f t="shared" si="16"/>
        <v>0.24782608695652175</v>
      </c>
      <c r="Q64" s="609">
        <f t="shared" si="17"/>
        <v>0.29381443298969073</v>
      </c>
      <c r="R64" s="606">
        <v>744</v>
      </c>
      <c r="S64" s="607">
        <v>744</v>
      </c>
      <c r="T64" s="607">
        <v>568</v>
      </c>
      <c r="U64" s="607">
        <v>163</v>
      </c>
      <c r="V64" s="607">
        <v>140</v>
      </c>
      <c r="W64" s="608">
        <f t="shared" si="8"/>
        <v>0.21908602150537634</v>
      </c>
      <c r="X64" s="609">
        <f t="shared" si="9"/>
        <v>0.2869718309859155</v>
      </c>
      <c r="Y64" s="606">
        <v>696</v>
      </c>
      <c r="Z64" s="607">
        <v>696</v>
      </c>
      <c r="AA64" s="607">
        <v>520</v>
      </c>
      <c r="AB64" s="607">
        <v>130</v>
      </c>
      <c r="AC64" s="607">
        <v>112</v>
      </c>
      <c r="AD64" s="608">
        <f t="shared" si="18"/>
        <v>0.18678160919540229</v>
      </c>
      <c r="AE64" s="609">
        <f t="shared" si="19"/>
        <v>0.25</v>
      </c>
      <c r="AF64" s="606">
        <v>696</v>
      </c>
      <c r="AG64" s="607">
        <v>692</v>
      </c>
      <c r="AH64" s="607">
        <v>532</v>
      </c>
      <c r="AI64" s="607">
        <v>121</v>
      </c>
      <c r="AJ64" s="607">
        <v>107</v>
      </c>
      <c r="AK64" s="608">
        <f t="shared" si="20"/>
        <v>0.17485549132947978</v>
      </c>
      <c r="AL64" s="609">
        <f t="shared" si="21"/>
        <v>0.22744360902255639</v>
      </c>
      <c r="AM64"/>
    </row>
    <row r="65" spans="1:39" s="2" customFormat="1" ht="15" x14ac:dyDescent="0.25">
      <c r="A65" s="610" t="s">
        <v>262</v>
      </c>
      <c r="B65" s="611" t="s">
        <v>266</v>
      </c>
      <c r="C65" s="612" t="s">
        <v>267</v>
      </c>
      <c r="D65" s="613">
        <v>601</v>
      </c>
      <c r="E65" s="614">
        <v>555</v>
      </c>
      <c r="F65" s="614">
        <v>474</v>
      </c>
      <c r="G65" s="614">
        <v>368</v>
      </c>
      <c r="H65" s="614">
        <v>225</v>
      </c>
      <c r="I65" s="615">
        <f t="shared" si="4"/>
        <v>0.66306306306306306</v>
      </c>
      <c r="J65" s="616">
        <f t="shared" si="5"/>
        <v>0.77637130801687759</v>
      </c>
      <c r="K65" s="613">
        <v>788</v>
      </c>
      <c r="L65" s="614">
        <v>701</v>
      </c>
      <c r="M65" s="614">
        <v>661</v>
      </c>
      <c r="N65" s="614">
        <v>400</v>
      </c>
      <c r="O65" s="614">
        <v>222</v>
      </c>
      <c r="P65" s="615">
        <f t="shared" si="16"/>
        <v>0.57061340941512129</v>
      </c>
      <c r="Q65" s="616">
        <f t="shared" si="17"/>
        <v>0.60514372163388808</v>
      </c>
      <c r="R65" s="613">
        <v>825</v>
      </c>
      <c r="S65" s="614">
        <v>736</v>
      </c>
      <c r="T65" s="614">
        <v>691</v>
      </c>
      <c r="U65" s="614">
        <v>510</v>
      </c>
      <c r="V65" s="614">
        <v>329</v>
      </c>
      <c r="W65" s="615">
        <f t="shared" si="8"/>
        <v>0.69293478260869568</v>
      </c>
      <c r="X65" s="616">
        <f t="shared" si="9"/>
        <v>0.73806078147612153</v>
      </c>
      <c r="Y65" s="613">
        <v>995</v>
      </c>
      <c r="Z65" s="614">
        <v>873</v>
      </c>
      <c r="AA65" s="614">
        <v>799</v>
      </c>
      <c r="AB65" s="614">
        <v>476</v>
      </c>
      <c r="AC65" s="614">
        <v>305</v>
      </c>
      <c r="AD65" s="615">
        <f t="shared" si="18"/>
        <v>0.54524627720504004</v>
      </c>
      <c r="AE65" s="616">
        <f t="shared" si="19"/>
        <v>0.5957446808510638</v>
      </c>
      <c r="AF65" s="613">
        <v>949</v>
      </c>
      <c r="AG65" s="614">
        <v>794</v>
      </c>
      <c r="AH65" s="614">
        <v>718</v>
      </c>
      <c r="AI65" s="614">
        <v>430</v>
      </c>
      <c r="AJ65" s="614">
        <v>276</v>
      </c>
      <c r="AK65" s="615">
        <f t="shared" si="20"/>
        <v>0.54156171284634758</v>
      </c>
      <c r="AL65" s="616">
        <f t="shared" si="21"/>
        <v>0.59888579387186625</v>
      </c>
      <c r="AM65"/>
    </row>
    <row r="66" spans="1:39" s="2" customFormat="1" ht="15" x14ac:dyDescent="0.25">
      <c r="A66" s="619" t="s">
        <v>262</v>
      </c>
      <c r="B66" s="620" t="s">
        <v>268</v>
      </c>
      <c r="C66" s="621" t="s">
        <v>269</v>
      </c>
      <c r="D66" s="622">
        <v>677</v>
      </c>
      <c r="E66" s="623">
        <v>677</v>
      </c>
      <c r="F66" s="623">
        <v>480</v>
      </c>
      <c r="G66" s="623">
        <v>164</v>
      </c>
      <c r="H66" s="623">
        <v>116</v>
      </c>
      <c r="I66" s="624">
        <f t="shared" si="4"/>
        <v>0.24224519940915806</v>
      </c>
      <c r="J66" s="625">
        <f t="shared" si="5"/>
        <v>0.34166666666666667</v>
      </c>
      <c r="K66" s="622">
        <v>723</v>
      </c>
      <c r="L66" s="623">
        <v>723</v>
      </c>
      <c r="M66" s="623">
        <v>543</v>
      </c>
      <c r="N66" s="623">
        <v>189</v>
      </c>
      <c r="O66" s="623">
        <v>131</v>
      </c>
      <c r="P66" s="624">
        <f t="shared" si="16"/>
        <v>0.26141078838174275</v>
      </c>
      <c r="Q66" s="625">
        <f t="shared" si="17"/>
        <v>0.34806629834254144</v>
      </c>
      <c r="R66" s="622">
        <v>731</v>
      </c>
      <c r="S66" s="623">
        <v>731</v>
      </c>
      <c r="T66" s="623">
        <v>577</v>
      </c>
      <c r="U66" s="623">
        <v>229</v>
      </c>
      <c r="V66" s="623">
        <v>119</v>
      </c>
      <c r="W66" s="624">
        <f t="shared" si="8"/>
        <v>0.31326949384404923</v>
      </c>
      <c r="X66" s="625">
        <f t="shared" si="9"/>
        <v>0.39688041594454071</v>
      </c>
      <c r="Y66" s="622">
        <v>756</v>
      </c>
      <c r="Z66" s="623">
        <v>756</v>
      </c>
      <c r="AA66" s="623">
        <v>646</v>
      </c>
      <c r="AB66" s="623">
        <v>210</v>
      </c>
      <c r="AC66" s="623">
        <v>136</v>
      </c>
      <c r="AD66" s="624">
        <f t="shared" si="18"/>
        <v>0.27777777777777779</v>
      </c>
      <c r="AE66" s="625">
        <f t="shared" si="19"/>
        <v>0.32507739938080493</v>
      </c>
      <c r="AF66" s="622">
        <v>732</v>
      </c>
      <c r="AG66" s="623">
        <v>732</v>
      </c>
      <c r="AH66" s="623">
        <v>602</v>
      </c>
      <c r="AI66" s="623">
        <v>184</v>
      </c>
      <c r="AJ66" s="623">
        <v>132</v>
      </c>
      <c r="AK66" s="624">
        <f t="shared" si="20"/>
        <v>0.25136612021857924</v>
      </c>
      <c r="AL66" s="625">
        <f t="shared" si="21"/>
        <v>0.30564784053156147</v>
      </c>
      <c r="AM66"/>
    </row>
    <row r="67" spans="1:39" s="2" customFormat="1" ht="15" x14ac:dyDescent="0.25">
      <c r="A67" s="660" t="s">
        <v>270</v>
      </c>
      <c r="B67" s="596" t="s">
        <v>271</v>
      </c>
      <c r="C67" s="662"/>
      <c r="D67" s="667">
        <v>11109</v>
      </c>
      <c r="E67" s="668">
        <v>8407</v>
      </c>
      <c r="F67" s="668">
        <v>7729</v>
      </c>
      <c r="G67" s="668">
        <v>3192</v>
      </c>
      <c r="H67" s="669">
        <v>2842</v>
      </c>
      <c r="I67" s="670">
        <f t="shared" si="4"/>
        <v>0.37968359700249793</v>
      </c>
      <c r="J67" s="671">
        <f t="shared" si="5"/>
        <v>0.4129900375210247</v>
      </c>
      <c r="K67" s="667">
        <v>13242</v>
      </c>
      <c r="L67" s="668">
        <v>9755</v>
      </c>
      <c r="M67" s="668">
        <v>8977</v>
      </c>
      <c r="N67" s="668">
        <v>3591</v>
      </c>
      <c r="O67" s="669">
        <v>3390</v>
      </c>
      <c r="P67" s="670">
        <f t="shared" si="16"/>
        <v>0.36811891337775499</v>
      </c>
      <c r="Q67" s="671">
        <f t="shared" si="17"/>
        <v>0.40002227915784783</v>
      </c>
      <c r="R67" s="667">
        <v>14558</v>
      </c>
      <c r="S67" s="668">
        <v>10790</v>
      </c>
      <c r="T67" s="668">
        <v>9829</v>
      </c>
      <c r="U67" s="668">
        <v>3505</v>
      </c>
      <c r="V67" s="669">
        <v>3410</v>
      </c>
      <c r="W67" s="670">
        <f t="shared" si="8"/>
        <v>0.32483781278962004</v>
      </c>
      <c r="X67" s="671">
        <f t="shared" si="9"/>
        <v>0.35659782276935598</v>
      </c>
      <c r="Y67" s="667">
        <v>13424</v>
      </c>
      <c r="Z67" s="668">
        <v>9838</v>
      </c>
      <c r="AA67" s="668">
        <v>8927</v>
      </c>
      <c r="AB67" s="668">
        <v>3234</v>
      </c>
      <c r="AC67" s="669">
        <v>2971</v>
      </c>
      <c r="AD67" s="670">
        <f t="shared" si="18"/>
        <v>0.32872535068103276</v>
      </c>
      <c r="AE67" s="671">
        <f t="shared" si="19"/>
        <v>0.36227175982973003</v>
      </c>
      <c r="AF67" s="667">
        <v>12239</v>
      </c>
      <c r="AG67" s="668">
        <v>8985</v>
      </c>
      <c r="AH67" s="668">
        <v>8218</v>
      </c>
      <c r="AI67" s="668">
        <v>2977</v>
      </c>
      <c r="AJ67" s="669">
        <v>2928</v>
      </c>
      <c r="AK67" s="670">
        <f t="shared" si="20"/>
        <v>0.33132999443516975</v>
      </c>
      <c r="AL67" s="671">
        <f t="shared" si="21"/>
        <v>0.36225358968118765</v>
      </c>
      <c r="AM67"/>
    </row>
    <row r="68" spans="1:39" s="2" customFormat="1" ht="15" x14ac:dyDescent="0.25">
      <c r="A68" s="663" t="s">
        <v>270</v>
      </c>
      <c r="B68" s="604" t="s">
        <v>272</v>
      </c>
      <c r="C68" s="665" t="s">
        <v>232</v>
      </c>
      <c r="D68" s="606">
        <v>1514</v>
      </c>
      <c r="E68" s="607">
        <v>1245</v>
      </c>
      <c r="F68" s="607">
        <v>1140</v>
      </c>
      <c r="G68" s="607">
        <v>310</v>
      </c>
      <c r="H68" s="607">
        <v>257</v>
      </c>
      <c r="I68" s="608">
        <f t="shared" si="4"/>
        <v>0.24899598393574296</v>
      </c>
      <c r="J68" s="609">
        <f t="shared" si="5"/>
        <v>0.27192982456140352</v>
      </c>
      <c r="K68" s="606">
        <v>2070</v>
      </c>
      <c r="L68" s="607">
        <v>1709</v>
      </c>
      <c r="M68" s="607">
        <v>1502</v>
      </c>
      <c r="N68" s="607">
        <v>513</v>
      </c>
      <c r="O68" s="607">
        <v>448</v>
      </c>
      <c r="P68" s="608">
        <f t="shared" si="16"/>
        <v>0.30017554125219426</v>
      </c>
      <c r="Q68" s="609">
        <f t="shared" si="17"/>
        <v>0.3415446071904128</v>
      </c>
      <c r="R68" s="606">
        <v>2453</v>
      </c>
      <c r="S68" s="607">
        <v>2048</v>
      </c>
      <c r="T68" s="607">
        <v>1673</v>
      </c>
      <c r="U68" s="607">
        <v>504</v>
      </c>
      <c r="V68" s="607">
        <v>467</v>
      </c>
      <c r="W68" s="608">
        <f t="shared" si="8"/>
        <v>0.24609375</v>
      </c>
      <c r="X68" s="609">
        <f t="shared" si="9"/>
        <v>0.30125523012552302</v>
      </c>
      <c r="Y68" s="606">
        <v>2381</v>
      </c>
      <c r="Z68" s="607">
        <v>1988</v>
      </c>
      <c r="AA68" s="607">
        <v>1671</v>
      </c>
      <c r="AB68" s="607">
        <v>449</v>
      </c>
      <c r="AC68" s="607">
        <v>421</v>
      </c>
      <c r="AD68" s="608">
        <f t="shared" si="18"/>
        <v>0.22585513078470826</v>
      </c>
      <c r="AE68" s="609">
        <f t="shared" si="19"/>
        <v>0.26870137642130459</v>
      </c>
      <c r="AF68" s="606">
        <v>2215</v>
      </c>
      <c r="AG68" s="607">
        <v>1847</v>
      </c>
      <c r="AH68" s="607">
        <v>1513</v>
      </c>
      <c r="AI68" s="607">
        <v>409</v>
      </c>
      <c r="AJ68" s="607">
        <v>376</v>
      </c>
      <c r="AK68" s="608">
        <f t="shared" si="20"/>
        <v>0.22144017325392529</v>
      </c>
      <c r="AL68" s="609">
        <f t="shared" si="21"/>
        <v>0.27032385988103108</v>
      </c>
      <c r="AM68"/>
    </row>
    <row r="69" spans="1:39" s="2" customFormat="1" ht="15" x14ac:dyDescent="0.25">
      <c r="A69" s="603" t="s">
        <v>270</v>
      </c>
      <c r="B69" s="604">
        <v>17200</v>
      </c>
      <c r="C69" s="605" t="s">
        <v>238</v>
      </c>
      <c r="D69" s="654">
        <v>1105</v>
      </c>
      <c r="E69" s="655">
        <v>1095</v>
      </c>
      <c r="F69" s="655">
        <v>994</v>
      </c>
      <c r="G69" s="655">
        <v>237</v>
      </c>
      <c r="H69" s="655">
        <v>181</v>
      </c>
      <c r="I69" s="656">
        <f t="shared" si="4"/>
        <v>0.21643835616438356</v>
      </c>
      <c r="J69" s="657">
        <f t="shared" si="5"/>
        <v>0.23843058350100604</v>
      </c>
      <c r="K69" s="654">
        <v>1191</v>
      </c>
      <c r="L69" s="655">
        <v>1180</v>
      </c>
      <c r="M69" s="655">
        <v>1017</v>
      </c>
      <c r="N69" s="655">
        <v>196</v>
      </c>
      <c r="O69" s="655">
        <v>189</v>
      </c>
      <c r="P69" s="656">
        <f t="shared" si="16"/>
        <v>0.16610169491525423</v>
      </c>
      <c r="Q69" s="657">
        <f t="shared" si="17"/>
        <v>0.1927236971484759</v>
      </c>
      <c r="R69" s="654">
        <v>1488</v>
      </c>
      <c r="S69" s="655">
        <v>1444</v>
      </c>
      <c r="T69" s="655">
        <v>1344</v>
      </c>
      <c r="U69" s="655">
        <v>228</v>
      </c>
      <c r="V69" s="655">
        <v>223</v>
      </c>
      <c r="W69" s="656">
        <f t="shared" si="8"/>
        <v>0.15789473684210525</v>
      </c>
      <c r="X69" s="657">
        <f t="shared" si="9"/>
        <v>0.16964285714285715</v>
      </c>
      <c r="Y69" s="654">
        <v>1011</v>
      </c>
      <c r="Z69" s="655">
        <v>972</v>
      </c>
      <c r="AA69" s="655">
        <v>929</v>
      </c>
      <c r="AB69" s="655">
        <v>186</v>
      </c>
      <c r="AC69" s="655">
        <v>185</v>
      </c>
      <c r="AD69" s="656">
        <f t="shared" si="18"/>
        <v>0.19135802469135801</v>
      </c>
      <c r="AE69" s="657">
        <f t="shared" si="19"/>
        <v>0.20021528525296017</v>
      </c>
      <c r="AF69" s="654">
        <v>1091</v>
      </c>
      <c r="AG69" s="655">
        <v>998</v>
      </c>
      <c r="AH69" s="655">
        <v>956</v>
      </c>
      <c r="AI69" s="655">
        <v>173</v>
      </c>
      <c r="AJ69" s="655">
        <v>170</v>
      </c>
      <c r="AK69" s="656">
        <f t="shared" si="20"/>
        <v>0.17334669338677355</v>
      </c>
      <c r="AL69" s="657">
        <f t="shared" si="21"/>
        <v>0.1809623430962343</v>
      </c>
      <c r="AM69"/>
    </row>
    <row r="70" spans="1:39" s="2" customFormat="1" ht="15" x14ac:dyDescent="0.25">
      <c r="A70" s="610" t="s">
        <v>270</v>
      </c>
      <c r="B70" s="611" t="s">
        <v>273</v>
      </c>
      <c r="C70" s="612" t="s">
        <v>174</v>
      </c>
      <c r="D70" s="613">
        <v>3131</v>
      </c>
      <c r="E70" s="614">
        <v>2609</v>
      </c>
      <c r="F70" s="614">
        <v>2173</v>
      </c>
      <c r="G70" s="614">
        <v>911</v>
      </c>
      <c r="H70" s="614">
        <v>897</v>
      </c>
      <c r="I70" s="615">
        <f t="shared" si="4"/>
        <v>0.34917592947489462</v>
      </c>
      <c r="J70" s="616">
        <f t="shared" si="5"/>
        <v>0.41923607915324435</v>
      </c>
      <c r="K70" s="613">
        <v>3598</v>
      </c>
      <c r="L70" s="614">
        <v>2991</v>
      </c>
      <c r="M70" s="614">
        <v>2502</v>
      </c>
      <c r="N70" s="614">
        <v>821</v>
      </c>
      <c r="O70" s="614">
        <v>811</v>
      </c>
      <c r="P70" s="615">
        <f t="shared" si="16"/>
        <v>0.27449013707790038</v>
      </c>
      <c r="Q70" s="616">
        <f t="shared" si="17"/>
        <v>0.32813749000799358</v>
      </c>
      <c r="R70" s="613">
        <v>3511</v>
      </c>
      <c r="S70" s="614">
        <v>2863</v>
      </c>
      <c r="T70" s="614">
        <v>2421</v>
      </c>
      <c r="U70" s="614">
        <v>826</v>
      </c>
      <c r="V70" s="614">
        <v>821</v>
      </c>
      <c r="W70" s="615">
        <f t="shared" ref="W70:W134" si="22">U70/S70</f>
        <v>0.28850855745721271</v>
      </c>
      <c r="X70" s="616">
        <f t="shared" ref="X70:X134" si="23">U70/T70</f>
        <v>0.34118133002891365</v>
      </c>
      <c r="Y70" s="613">
        <v>3290</v>
      </c>
      <c r="Z70" s="614">
        <v>2689</v>
      </c>
      <c r="AA70" s="614">
        <v>2240</v>
      </c>
      <c r="AB70" s="614">
        <v>739</v>
      </c>
      <c r="AC70" s="614">
        <v>735</v>
      </c>
      <c r="AD70" s="615">
        <f t="shared" si="18"/>
        <v>0.27482335440684269</v>
      </c>
      <c r="AE70" s="616">
        <f t="shared" si="19"/>
        <v>0.32991071428571428</v>
      </c>
      <c r="AF70" s="613">
        <v>2799</v>
      </c>
      <c r="AG70" s="614">
        <v>2341</v>
      </c>
      <c r="AH70" s="614">
        <v>1945</v>
      </c>
      <c r="AI70" s="614">
        <v>685</v>
      </c>
      <c r="AJ70" s="614">
        <v>685</v>
      </c>
      <c r="AK70" s="615">
        <f t="shared" si="20"/>
        <v>0.29260999572832125</v>
      </c>
      <c r="AL70" s="616">
        <f t="shared" si="21"/>
        <v>0.35218508997429304</v>
      </c>
      <c r="AM70"/>
    </row>
    <row r="71" spans="1:39" s="2" customFormat="1" ht="15" x14ac:dyDescent="0.25">
      <c r="A71" s="610" t="s">
        <v>270</v>
      </c>
      <c r="B71" s="611" t="s">
        <v>274</v>
      </c>
      <c r="C71" s="612" t="s">
        <v>188</v>
      </c>
      <c r="D71" s="613">
        <v>1566</v>
      </c>
      <c r="E71" s="614">
        <v>1300</v>
      </c>
      <c r="F71" s="614">
        <v>1183</v>
      </c>
      <c r="G71" s="614">
        <v>606</v>
      </c>
      <c r="H71" s="614">
        <v>573</v>
      </c>
      <c r="I71" s="615">
        <f t="shared" ref="I71:I137" si="24">G71/E71</f>
        <v>0.46615384615384614</v>
      </c>
      <c r="J71" s="616">
        <f t="shared" ref="J71:J137" si="25">G71/F71</f>
        <v>0.51225697379543533</v>
      </c>
      <c r="K71" s="613">
        <v>2006</v>
      </c>
      <c r="L71" s="614">
        <v>1725</v>
      </c>
      <c r="M71" s="614">
        <v>1648</v>
      </c>
      <c r="N71" s="614">
        <v>856</v>
      </c>
      <c r="O71" s="614">
        <v>838</v>
      </c>
      <c r="P71" s="615">
        <f t="shared" si="16"/>
        <v>0.49623188405797103</v>
      </c>
      <c r="Q71" s="616">
        <f t="shared" si="17"/>
        <v>0.51941747572815533</v>
      </c>
      <c r="R71" s="613">
        <v>1902</v>
      </c>
      <c r="S71" s="614">
        <v>1641</v>
      </c>
      <c r="T71" s="614">
        <v>1434</v>
      </c>
      <c r="U71" s="614">
        <v>814</v>
      </c>
      <c r="V71" s="614">
        <v>789</v>
      </c>
      <c r="W71" s="615">
        <f t="shared" si="22"/>
        <v>0.4960390006093845</v>
      </c>
      <c r="X71" s="616">
        <f t="shared" si="23"/>
        <v>0.56764295676429566</v>
      </c>
      <c r="Y71" s="613">
        <v>1815</v>
      </c>
      <c r="Z71" s="614">
        <v>1538</v>
      </c>
      <c r="AA71" s="614">
        <v>1282</v>
      </c>
      <c r="AB71" s="614">
        <v>656</v>
      </c>
      <c r="AC71" s="614">
        <v>638</v>
      </c>
      <c r="AD71" s="615">
        <f t="shared" si="18"/>
        <v>0.42652795838751628</v>
      </c>
      <c r="AE71" s="616">
        <f t="shared" si="19"/>
        <v>0.51170046801872071</v>
      </c>
      <c r="AF71" s="613">
        <v>1540</v>
      </c>
      <c r="AG71" s="614">
        <v>1314</v>
      </c>
      <c r="AH71" s="614">
        <v>1178</v>
      </c>
      <c r="AI71" s="614">
        <v>655</v>
      </c>
      <c r="AJ71" s="614">
        <v>641</v>
      </c>
      <c r="AK71" s="615">
        <f t="shared" si="20"/>
        <v>0.4984779299847793</v>
      </c>
      <c r="AL71" s="616">
        <f t="shared" si="21"/>
        <v>0.55602716468590829</v>
      </c>
      <c r="AM71"/>
    </row>
    <row r="72" spans="1:39" s="2" customFormat="1" ht="15" x14ac:dyDescent="0.25">
      <c r="A72" s="610" t="s">
        <v>270</v>
      </c>
      <c r="B72" s="611" t="s">
        <v>275</v>
      </c>
      <c r="C72" s="612" t="s">
        <v>192</v>
      </c>
      <c r="D72" s="613">
        <v>3476</v>
      </c>
      <c r="E72" s="614">
        <v>2874</v>
      </c>
      <c r="F72" s="614">
        <v>2874</v>
      </c>
      <c r="G72" s="614">
        <v>1100</v>
      </c>
      <c r="H72" s="614">
        <v>849</v>
      </c>
      <c r="I72" s="615">
        <f t="shared" si="24"/>
        <v>0.3827418232428671</v>
      </c>
      <c r="J72" s="616">
        <f t="shared" si="25"/>
        <v>0.3827418232428671</v>
      </c>
      <c r="K72" s="613">
        <v>4062</v>
      </c>
      <c r="L72" s="614">
        <v>3227</v>
      </c>
      <c r="M72" s="614">
        <v>3227</v>
      </c>
      <c r="N72" s="614">
        <v>1206</v>
      </c>
      <c r="O72" s="614">
        <v>1052</v>
      </c>
      <c r="P72" s="615">
        <f t="shared" si="16"/>
        <v>0.37372172296250389</v>
      </c>
      <c r="Q72" s="616">
        <f t="shared" si="17"/>
        <v>0.37372172296250389</v>
      </c>
      <c r="R72" s="613">
        <v>4894</v>
      </c>
      <c r="S72" s="614">
        <v>4053</v>
      </c>
      <c r="T72" s="614">
        <v>4053</v>
      </c>
      <c r="U72" s="614">
        <v>1080</v>
      </c>
      <c r="V72" s="614">
        <v>1061</v>
      </c>
      <c r="W72" s="615">
        <f t="shared" si="22"/>
        <v>0.26646928201332348</v>
      </c>
      <c r="X72" s="616">
        <f t="shared" si="23"/>
        <v>0.26646928201332348</v>
      </c>
      <c r="Y72" s="613">
        <v>4632</v>
      </c>
      <c r="Z72" s="614">
        <v>3776</v>
      </c>
      <c r="AA72" s="614">
        <v>3776</v>
      </c>
      <c r="AB72" s="614">
        <v>1221</v>
      </c>
      <c r="AC72" s="614">
        <v>943</v>
      </c>
      <c r="AD72" s="615">
        <f t="shared" si="18"/>
        <v>0.32335805084745761</v>
      </c>
      <c r="AE72" s="616">
        <f t="shared" si="19"/>
        <v>0.32335805084745761</v>
      </c>
      <c r="AF72" s="613">
        <v>4329</v>
      </c>
      <c r="AG72" s="614">
        <v>3506</v>
      </c>
      <c r="AH72" s="614">
        <v>3506</v>
      </c>
      <c r="AI72" s="614">
        <v>1001</v>
      </c>
      <c r="AJ72" s="614">
        <v>1001</v>
      </c>
      <c r="AK72" s="615">
        <f t="shared" si="20"/>
        <v>0.28551055333713632</v>
      </c>
      <c r="AL72" s="616">
        <f t="shared" si="21"/>
        <v>0.28551055333713632</v>
      </c>
      <c r="AM72"/>
    </row>
    <row r="73" spans="1:39" s="2" customFormat="1" ht="15" x14ac:dyDescent="0.25">
      <c r="A73" s="666" t="s">
        <v>270</v>
      </c>
      <c r="B73" s="611" t="s">
        <v>276</v>
      </c>
      <c r="C73" s="636" t="s">
        <v>277</v>
      </c>
      <c r="D73" s="613">
        <v>317</v>
      </c>
      <c r="E73" s="614">
        <v>303</v>
      </c>
      <c r="F73" s="614">
        <v>269</v>
      </c>
      <c r="G73" s="614">
        <v>111</v>
      </c>
      <c r="H73" s="614">
        <v>107</v>
      </c>
      <c r="I73" s="615">
        <f t="shared" si="24"/>
        <v>0.36633663366336633</v>
      </c>
      <c r="J73" s="616">
        <f t="shared" si="25"/>
        <v>0.41263940520446096</v>
      </c>
      <c r="K73" s="613">
        <v>315</v>
      </c>
      <c r="L73" s="614">
        <v>294</v>
      </c>
      <c r="M73" s="614">
        <v>257</v>
      </c>
      <c r="N73" s="614">
        <v>97</v>
      </c>
      <c r="O73" s="614">
        <v>93</v>
      </c>
      <c r="P73" s="615">
        <f t="shared" si="16"/>
        <v>0.32993197278911562</v>
      </c>
      <c r="Q73" s="616">
        <f t="shared" si="17"/>
        <v>0.37743190661478598</v>
      </c>
      <c r="R73" s="613">
        <v>310</v>
      </c>
      <c r="S73" s="614">
        <v>294</v>
      </c>
      <c r="T73" s="614">
        <v>243</v>
      </c>
      <c r="U73" s="614">
        <v>90</v>
      </c>
      <c r="V73" s="614">
        <v>80</v>
      </c>
      <c r="W73" s="615">
        <f t="shared" si="22"/>
        <v>0.30612244897959184</v>
      </c>
      <c r="X73" s="616">
        <f t="shared" si="23"/>
        <v>0.37037037037037035</v>
      </c>
      <c r="Y73" s="613">
        <v>295</v>
      </c>
      <c r="Z73" s="614">
        <v>277</v>
      </c>
      <c r="AA73" s="614">
        <v>232</v>
      </c>
      <c r="AB73" s="614">
        <v>76</v>
      </c>
      <c r="AC73" s="614">
        <v>75</v>
      </c>
      <c r="AD73" s="615">
        <f t="shared" si="18"/>
        <v>0.27436823104693142</v>
      </c>
      <c r="AE73" s="616">
        <f t="shared" si="19"/>
        <v>0.32758620689655171</v>
      </c>
      <c r="AF73" s="613">
        <v>265</v>
      </c>
      <c r="AG73" s="614">
        <v>253</v>
      </c>
      <c r="AH73" s="614">
        <v>212</v>
      </c>
      <c r="AI73" s="614">
        <v>94</v>
      </c>
      <c r="AJ73" s="614">
        <v>88</v>
      </c>
      <c r="AK73" s="615">
        <f t="shared" si="20"/>
        <v>0.3715415019762846</v>
      </c>
      <c r="AL73" s="616">
        <f t="shared" si="21"/>
        <v>0.44339622641509435</v>
      </c>
      <c r="AM73"/>
    </row>
    <row r="74" spans="1:39" s="2" customFormat="1" ht="15" x14ac:dyDescent="0.25">
      <c r="A74" s="619" t="s">
        <v>270</v>
      </c>
      <c r="B74" s="620" t="s">
        <v>278</v>
      </c>
      <c r="C74" s="641" t="s">
        <v>211</v>
      </c>
      <c r="D74" s="622" t="s">
        <v>21</v>
      </c>
      <c r="E74" s="623" t="s">
        <v>21</v>
      </c>
      <c r="F74" s="623" t="s">
        <v>21</v>
      </c>
      <c r="G74" s="623" t="s">
        <v>21</v>
      </c>
      <c r="H74" s="623" t="s">
        <v>21</v>
      </c>
      <c r="I74" s="624" t="s">
        <v>74</v>
      </c>
      <c r="J74" s="625" t="s">
        <v>74</v>
      </c>
      <c r="K74" s="622" t="s">
        <v>74</v>
      </c>
      <c r="L74" s="623" t="s">
        <v>74</v>
      </c>
      <c r="M74" s="623" t="s">
        <v>74</v>
      </c>
      <c r="N74" s="623" t="s">
        <v>74</v>
      </c>
      <c r="O74" s="623" t="s">
        <v>74</v>
      </c>
      <c r="P74" s="624" t="s">
        <v>74</v>
      </c>
      <c r="Q74" s="625" t="s">
        <v>74</v>
      </c>
      <c r="R74" s="622" t="s">
        <v>74</v>
      </c>
      <c r="S74" s="623" t="s">
        <v>74</v>
      </c>
      <c r="T74" s="623" t="s">
        <v>74</v>
      </c>
      <c r="U74" s="623" t="s">
        <v>74</v>
      </c>
      <c r="V74" s="623" t="s">
        <v>74</v>
      </c>
      <c r="W74" s="624" t="s">
        <v>74</v>
      </c>
      <c r="X74" s="625" t="s">
        <v>74</v>
      </c>
      <c r="Y74" s="622" t="s">
        <v>74</v>
      </c>
      <c r="Z74" s="623" t="s">
        <v>74</v>
      </c>
      <c r="AA74" s="623" t="s">
        <v>74</v>
      </c>
      <c r="AB74" s="623" t="s">
        <v>74</v>
      </c>
      <c r="AC74" s="623" t="s">
        <v>74</v>
      </c>
      <c r="AD74" s="624" t="s">
        <v>74</v>
      </c>
      <c r="AE74" s="625" t="s">
        <v>74</v>
      </c>
      <c r="AF74" s="622" t="s">
        <v>74</v>
      </c>
      <c r="AG74" s="623" t="s">
        <v>74</v>
      </c>
      <c r="AH74" s="623" t="s">
        <v>74</v>
      </c>
      <c r="AI74" s="623" t="s">
        <v>74</v>
      </c>
      <c r="AJ74" s="623" t="s">
        <v>74</v>
      </c>
      <c r="AK74" s="624" t="s">
        <v>74</v>
      </c>
      <c r="AL74" s="625" t="s">
        <v>74</v>
      </c>
      <c r="AM74"/>
    </row>
    <row r="75" spans="1:39" s="2" customFormat="1" ht="15" x14ac:dyDescent="0.25">
      <c r="A75" s="660" t="s">
        <v>279</v>
      </c>
      <c r="B75" s="596" t="s">
        <v>280</v>
      </c>
      <c r="C75" s="674"/>
      <c r="D75" s="667">
        <v>10709</v>
      </c>
      <c r="E75" s="668">
        <v>8265</v>
      </c>
      <c r="F75" s="668">
        <v>6745</v>
      </c>
      <c r="G75" s="668">
        <v>3048</v>
      </c>
      <c r="H75" s="669">
        <v>2300</v>
      </c>
      <c r="I75" s="670">
        <f t="shared" si="24"/>
        <v>0.36878402903811253</v>
      </c>
      <c r="J75" s="671">
        <f t="shared" si="25"/>
        <v>0.4518902891030393</v>
      </c>
      <c r="K75" s="667">
        <v>11748</v>
      </c>
      <c r="L75" s="668">
        <v>8830</v>
      </c>
      <c r="M75" s="668">
        <v>7086</v>
      </c>
      <c r="N75" s="668">
        <v>3376</v>
      </c>
      <c r="O75" s="669">
        <v>2451</v>
      </c>
      <c r="P75" s="670">
        <f t="shared" ref="P75:P128" si="26">N75/L75</f>
        <v>0.38233295583238958</v>
      </c>
      <c r="Q75" s="671">
        <f t="shared" ref="Q75:Q128" si="27">N75/M75</f>
        <v>0.47643240191927744</v>
      </c>
      <c r="R75" s="667">
        <v>12203</v>
      </c>
      <c r="S75" s="668">
        <v>9163</v>
      </c>
      <c r="T75" s="668">
        <v>7659</v>
      </c>
      <c r="U75" s="668">
        <v>3562</v>
      </c>
      <c r="V75" s="669">
        <v>2724</v>
      </c>
      <c r="W75" s="670">
        <f t="shared" si="22"/>
        <v>0.388737313107061</v>
      </c>
      <c r="X75" s="671">
        <f t="shared" si="23"/>
        <v>0.46507376942159551</v>
      </c>
      <c r="Y75" s="667">
        <v>11855</v>
      </c>
      <c r="Z75" s="668">
        <v>8697</v>
      </c>
      <c r="AA75" s="668">
        <v>7326</v>
      </c>
      <c r="AB75" s="668">
        <v>3675</v>
      </c>
      <c r="AC75" s="669">
        <v>2767</v>
      </c>
      <c r="AD75" s="670">
        <f t="shared" ref="AD75:AD128" si="28">AB75/Z75</f>
        <v>0.42255950327699204</v>
      </c>
      <c r="AE75" s="671">
        <f t="shared" ref="AE75:AE128" si="29">AB75/AA75</f>
        <v>0.50163800163800165</v>
      </c>
      <c r="AF75" s="667">
        <v>10597</v>
      </c>
      <c r="AG75" s="668">
        <v>7765</v>
      </c>
      <c r="AH75" s="668">
        <v>6550</v>
      </c>
      <c r="AI75" s="668">
        <v>3215</v>
      </c>
      <c r="AJ75" s="669">
        <v>2450</v>
      </c>
      <c r="AK75" s="670">
        <f t="shared" ref="AK75:AK100" si="30">AI75/AG75</f>
        <v>0.41403734707018675</v>
      </c>
      <c r="AL75" s="671">
        <f t="shared" ref="AL75:AL100" si="31">AI75/AH75</f>
        <v>0.49083969465648852</v>
      </c>
      <c r="AM75"/>
    </row>
    <row r="76" spans="1:39" s="2" customFormat="1" ht="15" x14ac:dyDescent="0.25">
      <c r="A76" s="663" t="s">
        <v>279</v>
      </c>
      <c r="B76" s="604" t="s">
        <v>281</v>
      </c>
      <c r="C76" s="665" t="s">
        <v>244</v>
      </c>
      <c r="D76" s="606">
        <v>5468</v>
      </c>
      <c r="E76" s="607">
        <v>4215</v>
      </c>
      <c r="F76" s="607">
        <v>3460</v>
      </c>
      <c r="G76" s="607">
        <v>1662</v>
      </c>
      <c r="H76" s="607">
        <v>1289</v>
      </c>
      <c r="I76" s="608">
        <f t="shared" si="24"/>
        <v>0.39430604982206408</v>
      </c>
      <c r="J76" s="609">
        <f t="shared" si="25"/>
        <v>0.48034682080924856</v>
      </c>
      <c r="K76" s="606">
        <v>6877</v>
      </c>
      <c r="L76" s="607">
        <v>5156</v>
      </c>
      <c r="M76" s="607">
        <v>4097</v>
      </c>
      <c r="N76" s="607">
        <v>1827</v>
      </c>
      <c r="O76" s="607">
        <v>1274</v>
      </c>
      <c r="P76" s="608">
        <f t="shared" si="26"/>
        <v>0.354344453064391</v>
      </c>
      <c r="Q76" s="609">
        <f t="shared" si="27"/>
        <v>0.44593605076885529</v>
      </c>
      <c r="R76" s="606">
        <v>6188</v>
      </c>
      <c r="S76" s="607">
        <v>4850</v>
      </c>
      <c r="T76" s="607">
        <v>3841</v>
      </c>
      <c r="U76" s="607">
        <v>1486</v>
      </c>
      <c r="V76" s="607">
        <v>1233</v>
      </c>
      <c r="W76" s="608">
        <f t="shared" si="22"/>
        <v>0.3063917525773196</v>
      </c>
      <c r="X76" s="609">
        <f t="shared" si="23"/>
        <v>0.38687841707888571</v>
      </c>
      <c r="Y76" s="606">
        <v>5957</v>
      </c>
      <c r="Z76" s="607">
        <v>4556</v>
      </c>
      <c r="AA76" s="607">
        <v>3655</v>
      </c>
      <c r="AB76" s="607">
        <v>1269</v>
      </c>
      <c r="AC76" s="607">
        <v>1004</v>
      </c>
      <c r="AD76" s="608">
        <f t="shared" si="28"/>
        <v>0.27853380158033364</v>
      </c>
      <c r="AE76" s="609">
        <f t="shared" si="29"/>
        <v>0.3471956224350205</v>
      </c>
      <c r="AF76" s="606">
        <v>5454</v>
      </c>
      <c r="AG76" s="607">
        <v>4136</v>
      </c>
      <c r="AH76" s="607">
        <v>3371</v>
      </c>
      <c r="AI76" s="607">
        <v>1078</v>
      </c>
      <c r="AJ76" s="607">
        <v>900</v>
      </c>
      <c r="AK76" s="608">
        <f t="shared" si="30"/>
        <v>0.26063829787234044</v>
      </c>
      <c r="AL76" s="609">
        <f t="shared" si="31"/>
        <v>0.31978641352714327</v>
      </c>
      <c r="AM76"/>
    </row>
    <row r="77" spans="1:39" s="2" customFormat="1" ht="15" x14ac:dyDescent="0.25">
      <c r="A77" s="666" t="s">
        <v>279</v>
      </c>
      <c r="B77" s="635" t="s">
        <v>282</v>
      </c>
      <c r="C77" s="636" t="s">
        <v>283</v>
      </c>
      <c r="D77" s="637">
        <v>3495</v>
      </c>
      <c r="E77" s="638">
        <v>3127</v>
      </c>
      <c r="F77" s="638">
        <v>2338</v>
      </c>
      <c r="G77" s="638">
        <v>870</v>
      </c>
      <c r="H77" s="638">
        <v>656</v>
      </c>
      <c r="I77" s="639">
        <f t="shared" si="24"/>
        <v>0.27822193795970579</v>
      </c>
      <c r="J77" s="640">
        <f t="shared" si="25"/>
        <v>0.37211291702309668</v>
      </c>
      <c r="K77" s="637">
        <v>3166</v>
      </c>
      <c r="L77" s="638">
        <v>2875</v>
      </c>
      <c r="M77" s="638">
        <v>2120</v>
      </c>
      <c r="N77" s="638">
        <v>1014</v>
      </c>
      <c r="O77" s="638">
        <v>786</v>
      </c>
      <c r="P77" s="639">
        <f t="shared" si="26"/>
        <v>0.35269565217391302</v>
      </c>
      <c r="Q77" s="640">
        <f t="shared" si="27"/>
        <v>0.47830188679245284</v>
      </c>
      <c r="R77" s="637">
        <v>3085</v>
      </c>
      <c r="S77" s="638">
        <v>2771</v>
      </c>
      <c r="T77" s="638">
        <v>2389</v>
      </c>
      <c r="U77" s="638">
        <v>1308</v>
      </c>
      <c r="V77" s="638">
        <v>843</v>
      </c>
      <c r="W77" s="639">
        <f t="shared" si="22"/>
        <v>0.47203175748827136</v>
      </c>
      <c r="X77" s="640">
        <f t="shared" si="23"/>
        <v>0.54750941816659693</v>
      </c>
      <c r="Y77" s="637">
        <v>3080</v>
      </c>
      <c r="Z77" s="638">
        <v>2795</v>
      </c>
      <c r="AA77" s="638">
        <v>2473</v>
      </c>
      <c r="AB77" s="638">
        <v>1438</v>
      </c>
      <c r="AC77" s="638">
        <v>921</v>
      </c>
      <c r="AD77" s="639">
        <f t="shared" si="28"/>
        <v>0.5144901610017889</v>
      </c>
      <c r="AE77" s="640">
        <f t="shared" si="29"/>
        <v>0.58147998382531341</v>
      </c>
      <c r="AF77" s="637">
        <v>2553</v>
      </c>
      <c r="AG77" s="638">
        <v>2269</v>
      </c>
      <c r="AH77" s="638">
        <v>2007</v>
      </c>
      <c r="AI77" s="638">
        <v>1259</v>
      </c>
      <c r="AJ77" s="638">
        <v>838</v>
      </c>
      <c r="AK77" s="639">
        <f t="shared" si="30"/>
        <v>0.55486998677831645</v>
      </c>
      <c r="AL77" s="640">
        <f t="shared" si="31"/>
        <v>0.62730443447932238</v>
      </c>
      <c r="AM77"/>
    </row>
    <row r="78" spans="1:39" s="675" customFormat="1" ht="15" x14ac:dyDescent="0.25">
      <c r="A78" s="610" t="s">
        <v>279</v>
      </c>
      <c r="B78" s="611" t="s">
        <v>284</v>
      </c>
      <c r="C78" s="612" t="s">
        <v>234</v>
      </c>
      <c r="D78" s="613">
        <v>1746</v>
      </c>
      <c r="E78" s="614">
        <v>1547</v>
      </c>
      <c r="F78" s="614">
        <v>1366</v>
      </c>
      <c r="G78" s="614">
        <v>585</v>
      </c>
      <c r="H78" s="614">
        <v>360</v>
      </c>
      <c r="I78" s="615">
        <f t="shared" si="24"/>
        <v>0.37815126050420167</v>
      </c>
      <c r="J78" s="616">
        <f t="shared" si="25"/>
        <v>0.42825768667642755</v>
      </c>
      <c r="K78" s="613">
        <v>1705</v>
      </c>
      <c r="L78" s="614">
        <v>1482</v>
      </c>
      <c r="M78" s="614">
        <v>1308</v>
      </c>
      <c r="N78" s="614">
        <v>605</v>
      </c>
      <c r="O78" s="614">
        <v>395</v>
      </c>
      <c r="P78" s="615">
        <f t="shared" si="26"/>
        <v>0.40823211875843457</v>
      </c>
      <c r="Q78" s="616">
        <f t="shared" si="27"/>
        <v>0.46253822629969421</v>
      </c>
      <c r="R78" s="613">
        <v>1536</v>
      </c>
      <c r="S78" s="614">
        <v>1345</v>
      </c>
      <c r="T78" s="614">
        <v>1157</v>
      </c>
      <c r="U78" s="614">
        <v>550</v>
      </c>
      <c r="V78" s="614">
        <v>401</v>
      </c>
      <c r="W78" s="615">
        <f t="shared" si="22"/>
        <v>0.40892193308550184</v>
      </c>
      <c r="X78" s="616">
        <f t="shared" si="23"/>
        <v>0.47536732929991354</v>
      </c>
      <c r="Y78" s="613">
        <v>1117</v>
      </c>
      <c r="Z78" s="614">
        <v>1010</v>
      </c>
      <c r="AA78" s="614">
        <v>805</v>
      </c>
      <c r="AB78" s="614">
        <v>546</v>
      </c>
      <c r="AC78" s="614">
        <v>398</v>
      </c>
      <c r="AD78" s="615">
        <f t="shared" si="28"/>
        <v>0.54059405940594063</v>
      </c>
      <c r="AE78" s="616">
        <f t="shared" si="29"/>
        <v>0.67826086956521736</v>
      </c>
      <c r="AF78" s="613">
        <v>1007</v>
      </c>
      <c r="AG78" s="614">
        <v>917</v>
      </c>
      <c r="AH78" s="614">
        <v>754</v>
      </c>
      <c r="AI78" s="614">
        <v>492</v>
      </c>
      <c r="AJ78" s="614">
        <v>350</v>
      </c>
      <c r="AK78" s="615">
        <f t="shared" si="30"/>
        <v>0.53653217011995635</v>
      </c>
      <c r="AL78" s="616">
        <f t="shared" si="31"/>
        <v>0.65251989389920428</v>
      </c>
      <c r="AM78"/>
    </row>
    <row r="79" spans="1:39" s="2" customFormat="1" ht="15" x14ac:dyDescent="0.25">
      <c r="A79" s="610" t="s">
        <v>279</v>
      </c>
      <c r="B79" s="611" t="s">
        <v>285</v>
      </c>
      <c r="C79" s="612" t="s">
        <v>240</v>
      </c>
      <c r="D79" s="613"/>
      <c r="E79" s="614"/>
      <c r="F79" s="614"/>
      <c r="G79" s="614"/>
      <c r="H79" s="614"/>
      <c r="I79" s="615"/>
      <c r="J79" s="616"/>
      <c r="K79" s="613" t="s">
        <v>74</v>
      </c>
      <c r="L79" s="614" t="s">
        <v>74</v>
      </c>
      <c r="M79" s="614" t="s">
        <v>74</v>
      </c>
      <c r="N79" s="614" t="s">
        <v>74</v>
      </c>
      <c r="O79" s="614" t="s">
        <v>74</v>
      </c>
      <c r="P79" s="615" t="s">
        <v>74</v>
      </c>
      <c r="Q79" s="616" t="s">
        <v>74</v>
      </c>
      <c r="R79" s="613">
        <v>288</v>
      </c>
      <c r="S79" s="614">
        <v>288</v>
      </c>
      <c r="T79" s="614">
        <v>221</v>
      </c>
      <c r="U79" s="614">
        <v>149</v>
      </c>
      <c r="V79" s="614">
        <v>112</v>
      </c>
      <c r="W79" s="615">
        <f t="shared" si="22"/>
        <v>0.51736111111111116</v>
      </c>
      <c r="X79" s="616">
        <f t="shared" si="23"/>
        <v>0.67420814479638014</v>
      </c>
      <c r="Y79" s="613">
        <v>671</v>
      </c>
      <c r="Z79" s="614">
        <v>646</v>
      </c>
      <c r="AA79" s="614">
        <v>557</v>
      </c>
      <c r="AB79" s="614">
        <v>465</v>
      </c>
      <c r="AC79" s="614">
        <v>394</v>
      </c>
      <c r="AD79" s="615">
        <f t="shared" si="28"/>
        <v>0.7198142414860681</v>
      </c>
      <c r="AE79" s="616">
        <f t="shared" si="29"/>
        <v>0.83482944344703769</v>
      </c>
      <c r="AF79" s="613">
        <v>619</v>
      </c>
      <c r="AG79" s="614">
        <v>565</v>
      </c>
      <c r="AH79" s="614">
        <v>445</v>
      </c>
      <c r="AI79" s="614">
        <v>288</v>
      </c>
      <c r="AJ79" s="614">
        <v>190</v>
      </c>
      <c r="AK79" s="615">
        <f t="shared" si="30"/>
        <v>0.50973451327433628</v>
      </c>
      <c r="AL79" s="616">
        <f t="shared" si="31"/>
        <v>0.64719101123595502</v>
      </c>
      <c r="AM79"/>
    </row>
    <row r="80" spans="1:39" s="2" customFormat="1" ht="15" x14ac:dyDescent="0.25">
      <c r="A80" s="619" t="s">
        <v>279</v>
      </c>
      <c r="B80" s="620" t="s">
        <v>286</v>
      </c>
      <c r="C80" s="621" t="s">
        <v>211</v>
      </c>
      <c r="D80" s="622"/>
      <c r="E80" s="623"/>
      <c r="F80" s="623"/>
      <c r="G80" s="623"/>
      <c r="H80" s="623"/>
      <c r="I80" s="624"/>
      <c r="J80" s="625"/>
      <c r="K80" s="622" t="s">
        <v>74</v>
      </c>
      <c r="L80" s="623" t="s">
        <v>74</v>
      </c>
      <c r="M80" s="623" t="s">
        <v>74</v>
      </c>
      <c r="N80" s="623" t="s">
        <v>74</v>
      </c>
      <c r="O80" s="623" t="s">
        <v>74</v>
      </c>
      <c r="P80" s="624" t="s">
        <v>74</v>
      </c>
      <c r="Q80" s="625" t="s">
        <v>74</v>
      </c>
      <c r="R80" s="622">
        <v>1106</v>
      </c>
      <c r="S80" s="623">
        <v>955</v>
      </c>
      <c r="T80" s="623">
        <v>794</v>
      </c>
      <c r="U80" s="623">
        <v>166</v>
      </c>
      <c r="V80" s="623">
        <v>141</v>
      </c>
      <c r="W80" s="624">
        <f t="shared" si="22"/>
        <v>0.17382198952879582</v>
      </c>
      <c r="X80" s="625">
        <f t="shared" si="23"/>
        <v>0.20906801007556675</v>
      </c>
      <c r="Y80" s="622">
        <v>1030</v>
      </c>
      <c r="Z80" s="623">
        <v>867</v>
      </c>
      <c r="AA80" s="623">
        <v>677</v>
      </c>
      <c r="AB80" s="623">
        <v>165</v>
      </c>
      <c r="AC80" s="623">
        <v>138</v>
      </c>
      <c r="AD80" s="624">
        <f t="shared" si="28"/>
        <v>0.19031141868512111</v>
      </c>
      <c r="AE80" s="625">
        <f t="shared" si="29"/>
        <v>0.24372230428360414</v>
      </c>
      <c r="AF80" s="622">
        <v>964</v>
      </c>
      <c r="AG80" s="623">
        <v>827</v>
      </c>
      <c r="AH80" s="623">
        <v>633</v>
      </c>
      <c r="AI80" s="623">
        <v>209</v>
      </c>
      <c r="AJ80" s="623">
        <v>182</v>
      </c>
      <c r="AK80" s="624">
        <f t="shared" si="30"/>
        <v>0.25272067714631197</v>
      </c>
      <c r="AL80" s="625">
        <f t="shared" si="31"/>
        <v>0.33017377567140599</v>
      </c>
      <c r="AM80"/>
    </row>
    <row r="81" spans="1:39" s="2" customFormat="1" ht="15" x14ac:dyDescent="0.25">
      <c r="A81" s="642" t="s">
        <v>287</v>
      </c>
      <c r="B81" s="596" t="s">
        <v>288</v>
      </c>
      <c r="C81" s="676"/>
      <c r="D81" s="644">
        <v>8889</v>
      </c>
      <c r="E81" s="629">
        <v>7196</v>
      </c>
      <c r="F81" s="629">
        <v>6439</v>
      </c>
      <c r="G81" s="629">
        <v>4138</v>
      </c>
      <c r="H81" s="630">
        <v>3437</v>
      </c>
      <c r="I81" s="631">
        <f t="shared" si="24"/>
        <v>0.575041689827682</v>
      </c>
      <c r="J81" s="632">
        <f t="shared" si="25"/>
        <v>0.64264637366050625</v>
      </c>
      <c r="K81" s="644">
        <v>7688</v>
      </c>
      <c r="L81" s="629">
        <v>6365</v>
      </c>
      <c r="M81" s="629">
        <v>5554</v>
      </c>
      <c r="N81" s="629">
        <v>3509</v>
      </c>
      <c r="O81" s="630">
        <v>3119</v>
      </c>
      <c r="P81" s="631">
        <f t="shared" si="26"/>
        <v>0.55129615082482331</v>
      </c>
      <c r="Q81" s="632">
        <f t="shared" si="27"/>
        <v>0.63179690313287717</v>
      </c>
      <c r="R81" s="644">
        <v>6063</v>
      </c>
      <c r="S81" s="629">
        <v>5185</v>
      </c>
      <c r="T81" s="629">
        <v>4498</v>
      </c>
      <c r="U81" s="629">
        <v>3117</v>
      </c>
      <c r="V81" s="630">
        <v>2736</v>
      </c>
      <c r="W81" s="631">
        <f t="shared" si="22"/>
        <v>0.60115718418514952</v>
      </c>
      <c r="X81" s="632">
        <f t="shared" si="23"/>
        <v>0.69297465540240111</v>
      </c>
      <c r="Y81" s="644">
        <v>5483</v>
      </c>
      <c r="Z81" s="629">
        <v>4681</v>
      </c>
      <c r="AA81" s="629">
        <v>4105</v>
      </c>
      <c r="AB81" s="629">
        <v>2962</v>
      </c>
      <c r="AC81" s="630">
        <v>2512</v>
      </c>
      <c r="AD81" s="631">
        <f t="shared" si="28"/>
        <v>0.63277077547532579</v>
      </c>
      <c r="AE81" s="632">
        <f t="shared" si="29"/>
        <v>0.72155907429963462</v>
      </c>
      <c r="AF81" s="644">
        <v>5099</v>
      </c>
      <c r="AG81" s="629">
        <v>4441</v>
      </c>
      <c r="AH81" s="629">
        <v>3910</v>
      </c>
      <c r="AI81" s="629">
        <v>2860</v>
      </c>
      <c r="AJ81" s="630">
        <v>2496</v>
      </c>
      <c r="AK81" s="631">
        <f t="shared" si="30"/>
        <v>0.64399909930195898</v>
      </c>
      <c r="AL81" s="632">
        <f t="shared" si="31"/>
        <v>0.73145780051150899</v>
      </c>
      <c r="AM81"/>
    </row>
    <row r="82" spans="1:39" s="2" customFormat="1" ht="15" x14ac:dyDescent="0.25">
      <c r="A82" s="603" t="s">
        <v>287</v>
      </c>
      <c r="B82" s="604" t="s">
        <v>289</v>
      </c>
      <c r="C82" s="605" t="s">
        <v>290</v>
      </c>
      <c r="D82" s="654">
        <v>2800</v>
      </c>
      <c r="E82" s="655">
        <v>2413</v>
      </c>
      <c r="F82" s="655">
        <v>2307</v>
      </c>
      <c r="G82" s="655">
        <v>1137</v>
      </c>
      <c r="H82" s="655">
        <v>1120</v>
      </c>
      <c r="I82" s="656">
        <f t="shared" si="24"/>
        <v>0.47119767923746375</v>
      </c>
      <c r="J82" s="657">
        <f t="shared" si="25"/>
        <v>0.4928478543563069</v>
      </c>
      <c r="K82" s="654">
        <v>2103</v>
      </c>
      <c r="L82" s="655">
        <v>1851</v>
      </c>
      <c r="M82" s="655">
        <v>1735</v>
      </c>
      <c r="N82" s="655">
        <v>846</v>
      </c>
      <c r="O82" s="655">
        <v>845</v>
      </c>
      <c r="P82" s="656">
        <f t="shared" si="26"/>
        <v>0.45705024311183146</v>
      </c>
      <c r="Q82" s="657">
        <f t="shared" si="27"/>
        <v>0.48760806916426513</v>
      </c>
      <c r="R82" s="654">
        <v>1674</v>
      </c>
      <c r="S82" s="655">
        <v>1473</v>
      </c>
      <c r="T82" s="655">
        <v>1325</v>
      </c>
      <c r="U82" s="655">
        <v>717</v>
      </c>
      <c r="V82" s="655">
        <v>712</v>
      </c>
      <c r="W82" s="656">
        <f t="shared" si="22"/>
        <v>0.48676171079429736</v>
      </c>
      <c r="X82" s="657">
        <f t="shared" si="23"/>
        <v>0.54113207547169806</v>
      </c>
      <c r="Y82" s="654">
        <v>1650</v>
      </c>
      <c r="Z82" s="655">
        <v>1463</v>
      </c>
      <c r="AA82" s="655">
        <v>1323</v>
      </c>
      <c r="AB82" s="655">
        <v>746</v>
      </c>
      <c r="AC82" s="655">
        <v>735</v>
      </c>
      <c r="AD82" s="656">
        <f t="shared" si="28"/>
        <v>0.50991114149008887</v>
      </c>
      <c r="AE82" s="657">
        <f t="shared" si="29"/>
        <v>0.563869992441421</v>
      </c>
      <c r="AF82" s="654">
        <v>1445</v>
      </c>
      <c r="AG82" s="655">
        <v>1290</v>
      </c>
      <c r="AH82" s="655">
        <v>1193</v>
      </c>
      <c r="AI82" s="655">
        <v>725</v>
      </c>
      <c r="AJ82" s="655">
        <v>713</v>
      </c>
      <c r="AK82" s="656">
        <f t="shared" si="30"/>
        <v>0.56201550387596899</v>
      </c>
      <c r="AL82" s="657">
        <f t="shared" si="31"/>
        <v>0.60771165129924565</v>
      </c>
      <c r="AM82"/>
    </row>
    <row r="83" spans="1:39" s="2" customFormat="1" ht="15" x14ac:dyDescent="0.25">
      <c r="A83" s="603" t="s">
        <v>287</v>
      </c>
      <c r="B83" s="677" t="s">
        <v>291</v>
      </c>
      <c r="C83" s="605" t="s">
        <v>292</v>
      </c>
      <c r="D83" s="654">
        <v>2404</v>
      </c>
      <c r="E83" s="655">
        <v>2134</v>
      </c>
      <c r="F83" s="655">
        <v>2025</v>
      </c>
      <c r="G83" s="655">
        <v>604</v>
      </c>
      <c r="H83" s="655">
        <v>604</v>
      </c>
      <c r="I83" s="656">
        <f t="shared" si="24"/>
        <v>0.28303655107778819</v>
      </c>
      <c r="J83" s="657">
        <f t="shared" si="25"/>
        <v>0.2982716049382716</v>
      </c>
      <c r="K83" s="654">
        <v>2224</v>
      </c>
      <c r="L83" s="655">
        <v>1935</v>
      </c>
      <c r="M83" s="655">
        <v>1871</v>
      </c>
      <c r="N83" s="655">
        <v>588</v>
      </c>
      <c r="O83" s="655">
        <v>588</v>
      </c>
      <c r="P83" s="656">
        <f t="shared" si="26"/>
        <v>0.30387596899224806</v>
      </c>
      <c r="Q83" s="657">
        <f t="shared" si="27"/>
        <v>0.31427044361304113</v>
      </c>
      <c r="R83" s="654">
        <v>1488</v>
      </c>
      <c r="S83" s="655">
        <v>1388</v>
      </c>
      <c r="T83" s="655">
        <v>1301</v>
      </c>
      <c r="U83" s="655">
        <v>523</v>
      </c>
      <c r="V83" s="655">
        <v>508</v>
      </c>
      <c r="W83" s="656">
        <f t="shared" si="22"/>
        <v>0.37680115273775217</v>
      </c>
      <c r="X83" s="657">
        <f t="shared" si="23"/>
        <v>0.40199846272098388</v>
      </c>
      <c r="Y83" s="654">
        <v>1341</v>
      </c>
      <c r="Z83" s="655">
        <v>1237</v>
      </c>
      <c r="AA83" s="655">
        <v>1163</v>
      </c>
      <c r="AB83" s="655">
        <v>627</v>
      </c>
      <c r="AC83" s="655">
        <v>495</v>
      </c>
      <c r="AD83" s="656">
        <f t="shared" si="28"/>
        <v>0.50687146321746157</v>
      </c>
      <c r="AE83" s="657">
        <f t="shared" si="29"/>
        <v>0.5391229578675838</v>
      </c>
      <c r="AF83" s="654">
        <v>1368</v>
      </c>
      <c r="AG83" s="655">
        <v>1283</v>
      </c>
      <c r="AH83" s="655">
        <v>1187</v>
      </c>
      <c r="AI83" s="655">
        <v>592</v>
      </c>
      <c r="AJ83" s="655">
        <v>472</v>
      </c>
      <c r="AK83" s="656">
        <f t="shared" si="30"/>
        <v>0.46141855027279816</v>
      </c>
      <c r="AL83" s="657">
        <f t="shared" si="31"/>
        <v>0.4987363100252738</v>
      </c>
      <c r="AM83"/>
    </row>
    <row r="84" spans="1:39" s="2" customFormat="1" ht="15" x14ac:dyDescent="0.25">
      <c r="A84" s="610" t="s">
        <v>287</v>
      </c>
      <c r="B84" s="611" t="s">
        <v>293</v>
      </c>
      <c r="C84" s="612" t="s">
        <v>294</v>
      </c>
      <c r="D84" s="613">
        <v>3526</v>
      </c>
      <c r="E84" s="614">
        <v>3103</v>
      </c>
      <c r="F84" s="614">
        <v>2464</v>
      </c>
      <c r="G84" s="614">
        <v>2387</v>
      </c>
      <c r="H84" s="614">
        <v>1656</v>
      </c>
      <c r="I84" s="615">
        <f t="shared" si="24"/>
        <v>0.76925555913631971</v>
      </c>
      <c r="J84" s="616">
        <f t="shared" si="25"/>
        <v>0.96875</v>
      </c>
      <c r="K84" s="613">
        <v>3142</v>
      </c>
      <c r="L84" s="614">
        <v>2831</v>
      </c>
      <c r="M84" s="614">
        <v>2127</v>
      </c>
      <c r="N84" s="614">
        <v>1988</v>
      </c>
      <c r="O84" s="614">
        <v>1573</v>
      </c>
      <c r="P84" s="615">
        <f t="shared" si="26"/>
        <v>0.70222536206287534</v>
      </c>
      <c r="Q84" s="616">
        <f t="shared" si="27"/>
        <v>0.93464974141984014</v>
      </c>
      <c r="R84" s="613">
        <v>2677</v>
      </c>
      <c r="S84" s="614">
        <v>2358</v>
      </c>
      <c r="T84" s="614">
        <v>1850</v>
      </c>
      <c r="U84" s="614">
        <v>1792</v>
      </c>
      <c r="V84" s="614">
        <v>1408</v>
      </c>
      <c r="W84" s="615">
        <f t="shared" si="22"/>
        <v>0.7599660729431722</v>
      </c>
      <c r="X84" s="616">
        <f t="shared" si="23"/>
        <v>0.96864864864864864</v>
      </c>
      <c r="Y84" s="613">
        <v>2319</v>
      </c>
      <c r="Z84" s="614">
        <v>2057</v>
      </c>
      <c r="AA84" s="614">
        <v>1642</v>
      </c>
      <c r="AB84" s="614">
        <v>1540</v>
      </c>
      <c r="AC84" s="614">
        <v>1199</v>
      </c>
      <c r="AD84" s="615">
        <f t="shared" si="28"/>
        <v>0.74866310160427807</v>
      </c>
      <c r="AE84" s="616">
        <f t="shared" si="29"/>
        <v>0.93788063337393424</v>
      </c>
      <c r="AF84" s="613">
        <v>2081</v>
      </c>
      <c r="AG84" s="614">
        <v>1875</v>
      </c>
      <c r="AH84" s="614">
        <v>1479</v>
      </c>
      <c r="AI84" s="614">
        <v>1468</v>
      </c>
      <c r="AJ84" s="614">
        <v>1208</v>
      </c>
      <c r="AK84" s="615">
        <f t="shared" si="30"/>
        <v>0.78293333333333337</v>
      </c>
      <c r="AL84" s="616">
        <f t="shared" si="31"/>
        <v>0.99256254225828267</v>
      </c>
      <c r="AM84"/>
    </row>
    <row r="85" spans="1:39" s="2" customFormat="1" ht="15" x14ac:dyDescent="0.25">
      <c r="A85" s="619" t="s">
        <v>287</v>
      </c>
      <c r="B85" s="620" t="s">
        <v>295</v>
      </c>
      <c r="C85" s="641" t="s">
        <v>211</v>
      </c>
      <c r="D85" s="622">
        <v>159</v>
      </c>
      <c r="E85" s="623">
        <v>152</v>
      </c>
      <c r="F85" s="623">
        <v>152</v>
      </c>
      <c r="G85" s="623">
        <v>82</v>
      </c>
      <c r="H85" s="623">
        <v>75</v>
      </c>
      <c r="I85" s="624">
        <f t="shared" si="24"/>
        <v>0.53947368421052633</v>
      </c>
      <c r="J85" s="625">
        <f t="shared" si="25"/>
        <v>0.53947368421052633</v>
      </c>
      <c r="K85" s="622">
        <v>219</v>
      </c>
      <c r="L85" s="623">
        <v>210</v>
      </c>
      <c r="M85" s="623">
        <v>210</v>
      </c>
      <c r="N85" s="623">
        <v>129</v>
      </c>
      <c r="O85" s="623">
        <v>128</v>
      </c>
      <c r="P85" s="624">
        <f t="shared" si="26"/>
        <v>0.61428571428571432</v>
      </c>
      <c r="Q85" s="625">
        <f t="shared" si="27"/>
        <v>0.61428571428571432</v>
      </c>
      <c r="R85" s="622">
        <v>224</v>
      </c>
      <c r="S85" s="623">
        <v>216</v>
      </c>
      <c r="T85" s="623">
        <v>216</v>
      </c>
      <c r="U85" s="623">
        <v>122</v>
      </c>
      <c r="V85" s="623">
        <v>122</v>
      </c>
      <c r="W85" s="624">
        <f t="shared" si="22"/>
        <v>0.56481481481481477</v>
      </c>
      <c r="X85" s="625">
        <f t="shared" si="23"/>
        <v>0.56481481481481477</v>
      </c>
      <c r="Y85" s="622">
        <v>173</v>
      </c>
      <c r="Z85" s="623">
        <v>170</v>
      </c>
      <c r="AA85" s="623">
        <v>170</v>
      </c>
      <c r="AB85" s="623">
        <v>101</v>
      </c>
      <c r="AC85" s="623">
        <v>100</v>
      </c>
      <c r="AD85" s="624">
        <f t="shared" si="28"/>
        <v>0.59411764705882353</v>
      </c>
      <c r="AE85" s="625">
        <f t="shared" si="29"/>
        <v>0.59411764705882353</v>
      </c>
      <c r="AF85" s="622">
        <v>205</v>
      </c>
      <c r="AG85" s="623">
        <v>194</v>
      </c>
      <c r="AH85" s="623">
        <v>194</v>
      </c>
      <c r="AI85" s="623">
        <v>109</v>
      </c>
      <c r="AJ85" s="623">
        <v>109</v>
      </c>
      <c r="AK85" s="624">
        <f t="shared" si="30"/>
        <v>0.56185567010309279</v>
      </c>
      <c r="AL85" s="625">
        <f t="shared" si="31"/>
        <v>0.56185567010309279</v>
      </c>
      <c r="AM85"/>
    </row>
    <row r="86" spans="1:39" s="2" customFormat="1" ht="15" x14ac:dyDescent="0.25">
      <c r="A86" s="642" t="s">
        <v>296</v>
      </c>
      <c r="B86" s="596" t="s">
        <v>297</v>
      </c>
      <c r="C86" s="676"/>
      <c r="D86" s="667">
        <v>10575</v>
      </c>
      <c r="E86" s="668">
        <v>8880</v>
      </c>
      <c r="F86" s="668">
        <v>8239</v>
      </c>
      <c r="G86" s="668">
        <v>7349</v>
      </c>
      <c r="H86" s="669">
        <v>5819</v>
      </c>
      <c r="I86" s="670">
        <f t="shared" si="24"/>
        <v>0.8275900900900901</v>
      </c>
      <c r="J86" s="671">
        <f t="shared" si="25"/>
        <v>0.89197718169680784</v>
      </c>
      <c r="K86" s="667">
        <v>12169</v>
      </c>
      <c r="L86" s="668">
        <v>9928</v>
      </c>
      <c r="M86" s="668">
        <v>9295</v>
      </c>
      <c r="N86" s="668">
        <v>7922</v>
      </c>
      <c r="O86" s="669">
        <v>6076</v>
      </c>
      <c r="P86" s="670">
        <f t="shared" si="26"/>
        <v>0.79794520547945202</v>
      </c>
      <c r="Q86" s="671">
        <f t="shared" si="27"/>
        <v>0.85228617536309847</v>
      </c>
      <c r="R86" s="667">
        <v>13019</v>
      </c>
      <c r="S86" s="668">
        <v>10583</v>
      </c>
      <c r="T86" s="668">
        <v>9932</v>
      </c>
      <c r="U86" s="668">
        <v>7406</v>
      </c>
      <c r="V86" s="669">
        <v>5912</v>
      </c>
      <c r="W86" s="670">
        <f t="shared" si="22"/>
        <v>0.6998015685533403</v>
      </c>
      <c r="X86" s="671">
        <f t="shared" si="23"/>
        <v>0.74567055980668551</v>
      </c>
      <c r="Y86" s="667">
        <v>11419</v>
      </c>
      <c r="Z86" s="668">
        <v>9269</v>
      </c>
      <c r="AA86" s="668">
        <v>8228</v>
      </c>
      <c r="AB86" s="668">
        <v>6242</v>
      </c>
      <c r="AC86" s="669">
        <v>5258</v>
      </c>
      <c r="AD86" s="670">
        <f t="shared" si="28"/>
        <v>0.67342755421296796</v>
      </c>
      <c r="AE86" s="671">
        <f t="shared" si="29"/>
        <v>0.75862907146329606</v>
      </c>
      <c r="AF86" s="667">
        <v>11062</v>
      </c>
      <c r="AG86" s="668">
        <v>9050</v>
      </c>
      <c r="AH86" s="668">
        <v>8041</v>
      </c>
      <c r="AI86" s="668">
        <v>6255</v>
      </c>
      <c r="AJ86" s="669">
        <v>5450</v>
      </c>
      <c r="AK86" s="670">
        <f t="shared" si="30"/>
        <v>0.69116022099447516</v>
      </c>
      <c r="AL86" s="671">
        <f t="shared" si="31"/>
        <v>0.77788832234796668</v>
      </c>
      <c r="AM86"/>
    </row>
    <row r="87" spans="1:39" s="2" customFormat="1" ht="15" x14ac:dyDescent="0.25">
      <c r="A87" s="663" t="s">
        <v>296</v>
      </c>
      <c r="B87" s="664" t="s">
        <v>298</v>
      </c>
      <c r="C87" s="665" t="s">
        <v>299</v>
      </c>
      <c r="D87" s="606">
        <v>2296</v>
      </c>
      <c r="E87" s="607">
        <v>2289</v>
      </c>
      <c r="F87" s="607">
        <v>1858</v>
      </c>
      <c r="G87" s="607">
        <v>1523</v>
      </c>
      <c r="H87" s="607">
        <v>1254</v>
      </c>
      <c r="I87" s="608">
        <f t="shared" si="24"/>
        <v>0.66535605067715164</v>
      </c>
      <c r="J87" s="609">
        <f t="shared" si="25"/>
        <v>0.81969860064585576</v>
      </c>
      <c r="K87" s="606">
        <v>2309</v>
      </c>
      <c r="L87" s="607">
        <v>2307</v>
      </c>
      <c r="M87" s="607">
        <v>1873</v>
      </c>
      <c r="N87" s="607">
        <v>1455</v>
      </c>
      <c r="O87" s="607">
        <v>1172</v>
      </c>
      <c r="P87" s="608">
        <f t="shared" si="26"/>
        <v>0.63068920676202855</v>
      </c>
      <c r="Q87" s="609">
        <f t="shared" si="27"/>
        <v>0.77682861719167107</v>
      </c>
      <c r="R87" s="606">
        <v>2442</v>
      </c>
      <c r="S87" s="607">
        <v>2090</v>
      </c>
      <c r="T87" s="607">
        <v>1680</v>
      </c>
      <c r="U87" s="607">
        <v>1271</v>
      </c>
      <c r="V87" s="607">
        <v>1045</v>
      </c>
      <c r="W87" s="608">
        <f t="shared" si="22"/>
        <v>0.60813397129186608</v>
      </c>
      <c r="X87" s="609">
        <f t="shared" si="23"/>
        <v>0.75654761904761902</v>
      </c>
      <c r="Y87" s="606">
        <v>2381</v>
      </c>
      <c r="Z87" s="607">
        <v>2041</v>
      </c>
      <c r="AA87" s="607">
        <v>1736</v>
      </c>
      <c r="AB87" s="607">
        <v>1265</v>
      </c>
      <c r="AC87" s="607">
        <v>1019</v>
      </c>
      <c r="AD87" s="608">
        <f t="shared" si="28"/>
        <v>0.61979421852033312</v>
      </c>
      <c r="AE87" s="609">
        <f t="shared" si="29"/>
        <v>0.72868663594470051</v>
      </c>
      <c r="AF87" s="606">
        <v>2185</v>
      </c>
      <c r="AG87" s="607">
        <v>1855</v>
      </c>
      <c r="AH87" s="607">
        <v>1442</v>
      </c>
      <c r="AI87" s="607">
        <v>1306</v>
      </c>
      <c r="AJ87" s="607">
        <v>1101</v>
      </c>
      <c r="AK87" s="608">
        <f t="shared" si="30"/>
        <v>0.70404312668463609</v>
      </c>
      <c r="AL87" s="609">
        <f t="shared" si="31"/>
        <v>0.90568654646324553</v>
      </c>
      <c r="AM87"/>
    </row>
    <row r="88" spans="1:39" s="2" customFormat="1" ht="15" x14ac:dyDescent="0.25">
      <c r="A88" s="610" t="s">
        <v>296</v>
      </c>
      <c r="B88" s="611" t="s">
        <v>300</v>
      </c>
      <c r="C88" s="612" t="s">
        <v>301</v>
      </c>
      <c r="D88" s="613">
        <v>1603</v>
      </c>
      <c r="E88" s="614">
        <v>1600</v>
      </c>
      <c r="F88" s="614">
        <v>1600</v>
      </c>
      <c r="G88" s="614">
        <v>1146</v>
      </c>
      <c r="H88" s="614">
        <v>801</v>
      </c>
      <c r="I88" s="615">
        <f t="shared" si="24"/>
        <v>0.71625000000000005</v>
      </c>
      <c r="J88" s="616">
        <f t="shared" si="25"/>
        <v>0.71625000000000005</v>
      </c>
      <c r="K88" s="613">
        <v>1896</v>
      </c>
      <c r="L88" s="614">
        <v>1863</v>
      </c>
      <c r="M88" s="614">
        <v>1863</v>
      </c>
      <c r="N88" s="614">
        <v>1592</v>
      </c>
      <c r="O88" s="614">
        <v>1126</v>
      </c>
      <c r="P88" s="615">
        <f t="shared" si="26"/>
        <v>0.85453569511540528</v>
      </c>
      <c r="Q88" s="616">
        <f t="shared" si="27"/>
        <v>0.85453569511540528</v>
      </c>
      <c r="R88" s="613">
        <v>1514</v>
      </c>
      <c r="S88" s="614">
        <v>1497</v>
      </c>
      <c r="T88" s="614">
        <v>1497</v>
      </c>
      <c r="U88" s="614">
        <v>1113</v>
      </c>
      <c r="V88" s="614">
        <v>837</v>
      </c>
      <c r="W88" s="615">
        <f t="shared" si="22"/>
        <v>0.74348697394789576</v>
      </c>
      <c r="X88" s="616">
        <f t="shared" si="23"/>
        <v>0.74348697394789576</v>
      </c>
      <c r="Y88" s="613">
        <v>1491</v>
      </c>
      <c r="Z88" s="614">
        <v>1469</v>
      </c>
      <c r="AA88" s="614">
        <v>1168</v>
      </c>
      <c r="AB88" s="614">
        <v>1071</v>
      </c>
      <c r="AC88" s="614">
        <v>844</v>
      </c>
      <c r="AD88" s="615">
        <f t="shared" si="28"/>
        <v>0.72906739278420696</v>
      </c>
      <c r="AE88" s="616">
        <f t="shared" si="29"/>
        <v>0.91695205479452058</v>
      </c>
      <c r="AF88" s="613">
        <v>1301</v>
      </c>
      <c r="AG88" s="614">
        <v>1268</v>
      </c>
      <c r="AH88" s="614">
        <v>959</v>
      </c>
      <c r="AI88" s="614">
        <v>913</v>
      </c>
      <c r="AJ88" s="614">
        <v>718</v>
      </c>
      <c r="AK88" s="615">
        <f t="shared" si="30"/>
        <v>0.72003154574132489</v>
      </c>
      <c r="AL88" s="616">
        <f t="shared" si="31"/>
        <v>0.9520333680917622</v>
      </c>
      <c r="AM88"/>
    </row>
    <row r="89" spans="1:39" s="2" customFormat="1" ht="15" x14ac:dyDescent="0.25">
      <c r="A89" s="610" t="s">
        <v>296</v>
      </c>
      <c r="B89" s="611" t="s">
        <v>302</v>
      </c>
      <c r="C89" s="612" t="s">
        <v>303</v>
      </c>
      <c r="D89" s="613">
        <v>3180</v>
      </c>
      <c r="E89" s="614">
        <v>2775</v>
      </c>
      <c r="F89" s="614">
        <v>2744</v>
      </c>
      <c r="G89" s="614">
        <v>2716</v>
      </c>
      <c r="H89" s="614">
        <v>1781</v>
      </c>
      <c r="I89" s="615">
        <f t="shared" si="24"/>
        <v>0.97873873873873873</v>
      </c>
      <c r="J89" s="616">
        <f t="shared" si="25"/>
        <v>0.98979591836734693</v>
      </c>
      <c r="K89" s="613">
        <v>2789</v>
      </c>
      <c r="L89" s="614">
        <v>2359</v>
      </c>
      <c r="M89" s="614">
        <v>2298</v>
      </c>
      <c r="N89" s="614">
        <v>2251</v>
      </c>
      <c r="O89" s="614">
        <v>1460</v>
      </c>
      <c r="P89" s="615">
        <f t="shared" si="26"/>
        <v>0.9542178889359898</v>
      </c>
      <c r="Q89" s="616">
        <f t="shared" si="27"/>
        <v>0.97954743255004351</v>
      </c>
      <c r="R89" s="613">
        <v>2507</v>
      </c>
      <c r="S89" s="614">
        <v>2193</v>
      </c>
      <c r="T89" s="614">
        <v>2164</v>
      </c>
      <c r="U89" s="614">
        <v>2130</v>
      </c>
      <c r="V89" s="614">
        <v>1479</v>
      </c>
      <c r="W89" s="615">
        <f t="shared" si="22"/>
        <v>0.97127222982216144</v>
      </c>
      <c r="X89" s="616">
        <f t="shared" si="23"/>
        <v>0.98428835489833644</v>
      </c>
      <c r="Y89" s="613">
        <v>1521</v>
      </c>
      <c r="Z89" s="614">
        <v>1348</v>
      </c>
      <c r="AA89" s="614">
        <v>1071</v>
      </c>
      <c r="AB89" s="614">
        <v>900</v>
      </c>
      <c r="AC89" s="614">
        <v>635</v>
      </c>
      <c r="AD89" s="615">
        <f t="shared" si="28"/>
        <v>0.66765578635014833</v>
      </c>
      <c r="AE89" s="616">
        <f t="shared" si="29"/>
        <v>0.84033613445378152</v>
      </c>
      <c r="AF89" s="613">
        <v>1430</v>
      </c>
      <c r="AG89" s="614">
        <v>1279</v>
      </c>
      <c r="AH89" s="614">
        <v>1087</v>
      </c>
      <c r="AI89" s="614">
        <v>758</v>
      </c>
      <c r="AJ89" s="614">
        <v>642</v>
      </c>
      <c r="AK89" s="615">
        <f t="shared" si="30"/>
        <v>0.59265050820953868</v>
      </c>
      <c r="AL89" s="616">
        <f t="shared" si="31"/>
        <v>0.69733210671573143</v>
      </c>
      <c r="AM89"/>
    </row>
    <row r="90" spans="1:39" s="2" customFormat="1" ht="15" x14ac:dyDescent="0.25">
      <c r="A90" s="610" t="s">
        <v>296</v>
      </c>
      <c r="B90" s="658" t="s">
        <v>304</v>
      </c>
      <c r="C90" s="612" t="s">
        <v>305</v>
      </c>
      <c r="D90" s="613">
        <v>434</v>
      </c>
      <c r="E90" s="614">
        <v>434</v>
      </c>
      <c r="F90" s="614">
        <v>434</v>
      </c>
      <c r="G90" s="614">
        <v>434</v>
      </c>
      <c r="H90" s="614">
        <v>365</v>
      </c>
      <c r="I90" s="615">
        <f t="shared" si="24"/>
        <v>1</v>
      </c>
      <c r="J90" s="616">
        <f t="shared" si="25"/>
        <v>1</v>
      </c>
      <c r="K90" s="613">
        <v>1178</v>
      </c>
      <c r="L90" s="614">
        <v>1171</v>
      </c>
      <c r="M90" s="614">
        <v>1171</v>
      </c>
      <c r="N90" s="614">
        <v>858</v>
      </c>
      <c r="O90" s="614">
        <v>616</v>
      </c>
      <c r="P90" s="615">
        <f t="shared" si="26"/>
        <v>0.73270708795900941</v>
      </c>
      <c r="Q90" s="616">
        <f t="shared" si="27"/>
        <v>0.73270708795900941</v>
      </c>
      <c r="R90" s="613">
        <v>1389</v>
      </c>
      <c r="S90" s="614">
        <v>1384</v>
      </c>
      <c r="T90" s="614">
        <v>1384</v>
      </c>
      <c r="U90" s="614">
        <v>939</v>
      </c>
      <c r="V90" s="614">
        <v>711</v>
      </c>
      <c r="W90" s="615">
        <f t="shared" si="22"/>
        <v>0.67846820809248554</v>
      </c>
      <c r="X90" s="616">
        <f t="shared" si="23"/>
        <v>0.67846820809248554</v>
      </c>
      <c r="Y90" s="613">
        <v>1412</v>
      </c>
      <c r="Z90" s="614">
        <v>1409</v>
      </c>
      <c r="AA90" s="614">
        <v>1409</v>
      </c>
      <c r="AB90" s="614">
        <v>801</v>
      </c>
      <c r="AC90" s="614">
        <v>705</v>
      </c>
      <c r="AD90" s="615">
        <f t="shared" si="28"/>
        <v>0.56848828956706887</v>
      </c>
      <c r="AE90" s="616">
        <f t="shared" si="29"/>
        <v>0.56848828956706887</v>
      </c>
      <c r="AF90" s="613">
        <v>1634</v>
      </c>
      <c r="AG90" s="614">
        <v>1628</v>
      </c>
      <c r="AH90" s="614">
        <v>1628</v>
      </c>
      <c r="AI90" s="614">
        <v>802</v>
      </c>
      <c r="AJ90" s="614">
        <v>683</v>
      </c>
      <c r="AK90" s="615">
        <f t="shared" si="30"/>
        <v>0.49262899262899262</v>
      </c>
      <c r="AL90" s="616">
        <f t="shared" si="31"/>
        <v>0.49262899262899262</v>
      </c>
      <c r="AM90"/>
    </row>
    <row r="91" spans="1:39" s="4" customFormat="1" ht="15" x14ac:dyDescent="0.25">
      <c r="A91" s="610" t="s">
        <v>296</v>
      </c>
      <c r="B91" s="611" t="s">
        <v>306</v>
      </c>
      <c r="C91" s="612" t="s">
        <v>307</v>
      </c>
      <c r="D91" s="613">
        <v>860</v>
      </c>
      <c r="E91" s="614">
        <v>852</v>
      </c>
      <c r="F91" s="614">
        <v>650</v>
      </c>
      <c r="G91" s="614">
        <v>617</v>
      </c>
      <c r="H91" s="614">
        <v>475</v>
      </c>
      <c r="I91" s="615">
        <f t="shared" si="24"/>
        <v>0.7241784037558685</v>
      </c>
      <c r="J91" s="616">
        <f t="shared" si="25"/>
        <v>0.94923076923076921</v>
      </c>
      <c r="K91" s="613">
        <v>745</v>
      </c>
      <c r="L91" s="614">
        <v>744</v>
      </c>
      <c r="M91" s="614">
        <v>586</v>
      </c>
      <c r="N91" s="614">
        <v>510</v>
      </c>
      <c r="O91" s="614">
        <v>375</v>
      </c>
      <c r="P91" s="615">
        <f t="shared" si="26"/>
        <v>0.68548387096774188</v>
      </c>
      <c r="Q91" s="616">
        <f t="shared" si="27"/>
        <v>0.87030716723549484</v>
      </c>
      <c r="R91" s="613">
        <v>810</v>
      </c>
      <c r="S91" s="614">
        <v>803</v>
      </c>
      <c r="T91" s="614">
        <v>617</v>
      </c>
      <c r="U91" s="614">
        <v>601</v>
      </c>
      <c r="V91" s="614">
        <v>409</v>
      </c>
      <c r="W91" s="615">
        <f t="shared" si="22"/>
        <v>0.74844333748443337</v>
      </c>
      <c r="X91" s="616">
        <f t="shared" si="23"/>
        <v>0.97406807131280393</v>
      </c>
      <c r="Y91" s="613">
        <v>1037</v>
      </c>
      <c r="Z91" s="614">
        <v>1031</v>
      </c>
      <c r="AA91" s="614">
        <v>981</v>
      </c>
      <c r="AB91" s="614">
        <v>789</v>
      </c>
      <c r="AC91" s="614">
        <v>532</v>
      </c>
      <c r="AD91" s="615">
        <f t="shared" si="28"/>
        <v>0.76527643064985451</v>
      </c>
      <c r="AE91" s="616">
        <f t="shared" si="29"/>
        <v>0.80428134556574926</v>
      </c>
      <c r="AF91" s="613">
        <v>973</v>
      </c>
      <c r="AG91" s="614">
        <v>959</v>
      </c>
      <c r="AH91" s="614">
        <v>927</v>
      </c>
      <c r="AI91" s="614">
        <v>750</v>
      </c>
      <c r="AJ91" s="614">
        <v>500</v>
      </c>
      <c r="AK91" s="615">
        <f t="shared" si="30"/>
        <v>0.78206465067778941</v>
      </c>
      <c r="AL91" s="616">
        <f t="shared" si="31"/>
        <v>0.80906148867313921</v>
      </c>
      <c r="AM91"/>
    </row>
    <row r="92" spans="1:39" s="4" customFormat="1" ht="15" x14ac:dyDescent="0.25">
      <c r="A92" s="610" t="s">
        <v>296</v>
      </c>
      <c r="B92" s="611" t="s">
        <v>308</v>
      </c>
      <c r="C92" s="612" t="s">
        <v>309</v>
      </c>
      <c r="D92" s="613">
        <v>733</v>
      </c>
      <c r="E92" s="614">
        <v>733</v>
      </c>
      <c r="F92" s="614">
        <v>733</v>
      </c>
      <c r="G92" s="614">
        <v>551</v>
      </c>
      <c r="H92" s="614">
        <v>451</v>
      </c>
      <c r="I92" s="615">
        <f t="shared" si="24"/>
        <v>0.75170532060027284</v>
      </c>
      <c r="J92" s="616">
        <f t="shared" si="25"/>
        <v>0.75170532060027284</v>
      </c>
      <c r="K92" s="613">
        <v>719</v>
      </c>
      <c r="L92" s="614">
        <v>718</v>
      </c>
      <c r="M92" s="614">
        <v>718</v>
      </c>
      <c r="N92" s="614">
        <v>590</v>
      </c>
      <c r="O92" s="614">
        <v>468</v>
      </c>
      <c r="P92" s="615">
        <f t="shared" si="26"/>
        <v>0.82172701949860727</v>
      </c>
      <c r="Q92" s="616">
        <f t="shared" si="27"/>
        <v>0.82172701949860727</v>
      </c>
      <c r="R92" s="613">
        <v>796</v>
      </c>
      <c r="S92" s="614">
        <v>794</v>
      </c>
      <c r="T92" s="614">
        <v>794</v>
      </c>
      <c r="U92" s="614">
        <v>622</v>
      </c>
      <c r="V92" s="614">
        <v>440</v>
      </c>
      <c r="W92" s="615">
        <f t="shared" si="22"/>
        <v>0.78337531486146095</v>
      </c>
      <c r="X92" s="616">
        <f t="shared" si="23"/>
        <v>0.78337531486146095</v>
      </c>
      <c r="Y92" s="613">
        <v>814</v>
      </c>
      <c r="Z92" s="614">
        <v>814</v>
      </c>
      <c r="AA92" s="614">
        <v>814</v>
      </c>
      <c r="AB92" s="614">
        <v>670</v>
      </c>
      <c r="AC92" s="614">
        <v>499</v>
      </c>
      <c r="AD92" s="615">
        <f t="shared" si="28"/>
        <v>0.82309582309582308</v>
      </c>
      <c r="AE92" s="616">
        <f t="shared" si="29"/>
        <v>0.82309582309582308</v>
      </c>
      <c r="AF92" s="613">
        <v>1068</v>
      </c>
      <c r="AG92" s="614">
        <v>1066</v>
      </c>
      <c r="AH92" s="614">
        <v>1066</v>
      </c>
      <c r="AI92" s="614">
        <v>898</v>
      </c>
      <c r="AJ92" s="614">
        <v>733</v>
      </c>
      <c r="AK92" s="615">
        <f t="shared" si="30"/>
        <v>0.8424015009380863</v>
      </c>
      <c r="AL92" s="616">
        <f t="shared" si="31"/>
        <v>0.8424015009380863</v>
      </c>
      <c r="AM92"/>
    </row>
    <row r="93" spans="1:39" s="4" customFormat="1" ht="15" x14ac:dyDescent="0.25">
      <c r="A93" s="610" t="s">
        <v>296</v>
      </c>
      <c r="B93" s="611" t="s">
        <v>310</v>
      </c>
      <c r="C93" s="612" t="s">
        <v>311</v>
      </c>
      <c r="D93" s="613">
        <v>813</v>
      </c>
      <c r="E93" s="614">
        <v>757</v>
      </c>
      <c r="F93" s="614">
        <v>704</v>
      </c>
      <c r="G93" s="614">
        <v>375</v>
      </c>
      <c r="H93" s="614">
        <v>305</v>
      </c>
      <c r="I93" s="615">
        <f t="shared" si="24"/>
        <v>0.49537648612945839</v>
      </c>
      <c r="J93" s="616">
        <f t="shared" si="25"/>
        <v>0.53267045454545459</v>
      </c>
      <c r="K93" s="613">
        <v>920</v>
      </c>
      <c r="L93" s="614">
        <v>834</v>
      </c>
      <c r="M93" s="614">
        <v>776</v>
      </c>
      <c r="N93" s="614">
        <v>382</v>
      </c>
      <c r="O93" s="614">
        <v>300</v>
      </c>
      <c r="P93" s="615">
        <f t="shared" si="26"/>
        <v>0.45803357314148679</v>
      </c>
      <c r="Q93" s="616">
        <f t="shared" si="27"/>
        <v>0.49226804123711343</v>
      </c>
      <c r="R93" s="613">
        <v>830</v>
      </c>
      <c r="S93" s="614">
        <v>757</v>
      </c>
      <c r="T93" s="614">
        <v>704</v>
      </c>
      <c r="U93" s="614">
        <v>372</v>
      </c>
      <c r="V93" s="614">
        <v>301</v>
      </c>
      <c r="W93" s="615">
        <f t="shared" si="22"/>
        <v>0.4914134742404227</v>
      </c>
      <c r="X93" s="616">
        <f t="shared" si="23"/>
        <v>0.52840909090909094</v>
      </c>
      <c r="Y93" s="613">
        <v>810</v>
      </c>
      <c r="Z93" s="614">
        <v>764</v>
      </c>
      <c r="AA93" s="614">
        <v>706</v>
      </c>
      <c r="AB93" s="614">
        <v>341</v>
      </c>
      <c r="AC93" s="614">
        <v>317</v>
      </c>
      <c r="AD93" s="615">
        <f t="shared" si="28"/>
        <v>0.44633507853403143</v>
      </c>
      <c r="AE93" s="616">
        <f t="shared" si="29"/>
        <v>0.48300283286118978</v>
      </c>
      <c r="AF93" s="613">
        <v>642</v>
      </c>
      <c r="AG93" s="614">
        <v>600</v>
      </c>
      <c r="AH93" s="614">
        <v>553</v>
      </c>
      <c r="AI93" s="614">
        <v>285</v>
      </c>
      <c r="AJ93" s="614">
        <v>271</v>
      </c>
      <c r="AK93" s="615">
        <f t="shared" si="30"/>
        <v>0.47499999999999998</v>
      </c>
      <c r="AL93" s="616">
        <f t="shared" si="31"/>
        <v>0.51537070524412298</v>
      </c>
      <c r="AM93"/>
    </row>
    <row r="94" spans="1:39" s="4" customFormat="1" ht="15" x14ac:dyDescent="0.25">
      <c r="A94" s="610" t="s">
        <v>296</v>
      </c>
      <c r="B94" s="635" t="s">
        <v>312</v>
      </c>
      <c r="C94" s="636" t="s">
        <v>313</v>
      </c>
      <c r="D94" s="618">
        <v>501</v>
      </c>
      <c r="E94" s="679">
        <v>476</v>
      </c>
      <c r="F94" s="679">
        <v>392</v>
      </c>
      <c r="G94" s="679">
        <v>360</v>
      </c>
      <c r="H94" s="679">
        <v>280</v>
      </c>
      <c r="I94" s="680">
        <f t="shared" si="24"/>
        <v>0.75630252100840334</v>
      </c>
      <c r="J94" s="681">
        <f t="shared" si="25"/>
        <v>0.91836734693877553</v>
      </c>
      <c r="K94" s="618">
        <v>976</v>
      </c>
      <c r="L94" s="679">
        <v>853</v>
      </c>
      <c r="M94" s="679">
        <v>776</v>
      </c>
      <c r="N94" s="679">
        <v>628</v>
      </c>
      <c r="O94" s="679">
        <v>441</v>
      </c>
      <c r="P94" s="680">
        <f t="shared" si="26"/>
        <v>0.73622508792497066</v>
      </c>
      <c r="Q94" s="681">
        <f t="shared" si="27"/>
        <v>0.80927835051546393</v>
      </c>
      <c r="R94" s="618">
        <v>1203</v>
      </c>
      <c r="S94" s="679">
        <v>1153</v>
      </c>
      <c r="T94" s="679">
        <v>1088</v>
      </c>
      <c r="U94" s="679">
        <v>493</v>
      </c>
      <c r="V94" s="679">
        <v>436</v>
      </c>
      <c r="W94" s="680">
        <f t="shared" si="22"/>
        <v>0.42758022549869906</v>
      </c>
      <c r="X94" s="681">
        <f t="shared" si="23"/>
        <v>0.453125</v>
      </c>
      <c r="Y94" s="618">
        <v>1037</v>
      </c>
      <c r="Z94" s="679">
        <v>886</v>
      </c>
      <c r="AA94" s="679">
        <v>598</v>
      </c>
      <c r="AB94" s="679">
        <v>447</v>
      </c>
      <c r="AC94" s="679">
        <v>435</v>
      </c>
      <c r="AD94" s="680">
        <f t="shared" si="28"/>
        <v>0.50451467268623029</v>
      </c>
      <c r="AE94" s="681">
        <f t="shared" si="29"/>
        <v>0.74749163879598657</v>
      </c>
      <c r="AF94" s="618">
        <v>1007</v>
      </c>
      <c r="AG94" s="679">
        <v>916</v>
      </c>
      <c r="AH94" s="679">
        <v>667</v>
      </c>
      <c r="AI94" s="679">
        <v>557</v>
      </c>
      <c r="AJ94" s="679">
        <v>542</v>
      </c>
      <c r="AK94" s="680">
        <f t="shared" si="30"/>
        <v>0.60807860262008728</v>
      </c>
      <c r="AL94" s="681">
        <f t="shared" si="31"/>
        <v>0.83508245877061471</v>
      </c>
      <c r="AM94"/>
    </row>
    <row r="95" spans="1:39" s="4" customFormat="1" ht="15" x14ac:dyDescent="0.25">
      <c r="A95" s="619" t="s">
        <v>296</v>
      </c>
      <c r="B95" s="620" t="s">
        <v>314</v>
      </c>
      <c r="C95" s="641" t="s">
        <v>211</v>
      </c>
      <c r="D95" s="622">
        <v>155</v>
      </c>
      <c r="E95" s="623">
        <v>155</v>
      </c>
      <c r="F95" s="623">
        <v>155</v>
      </c>
      <c r="G95" s="623">
        <v>155</v>
      </c>
      <c r="H95" s="623">
        <v>136</v>
      </c>
      <c r="I95" s="624">
        <f t="shared" si="24"/>
        <v>1</v>
      </c>
      <c r="J95" s="625">
        <f t="shared" si="25"/>
        <v>1</v>
      </c>
      <c r="K95" s="622">
        <v>637</v>
      </c>
      <c r="L95" s="623">
        <v>634</v>
      </c>
      <c r="M95" s="623">
        <v>608</v>
      </c>
      <c r="N95" s="623">
        <v>419</v>
      </c>
      <c r="O95" s="623">
        <v>154</v>
      </c>
      <c r="P95" s="624">
        <f t="shared" si="26"/>
        <v>0.66088328075709779</v>
      </c>
      <c r="Q95" s="625">
        <f t="shared" si="27"/>
        <v>0.68914473684210531</v>
      </c>
      <c r="R95" s="622">
        <v>1528</v>
      </c>
      <c r="S95" s="623">
        <v>1348</v>
      </c>
      <c r="T95" s="623">
        <v>1268</v>
      </c>
      <c r="U95" s="623">
        <v>438</v>
      </c>
      <c r="V95" s="623">
        <v>328</v>
      </c>
      <c r="W95" s="624">
        <f t="shared" si="22"/>
        <v>0.32492581602373888</v>
      </c>
      <c r="X95" s="625">
        <f t="shared" si="23"/>
        <v>0.34542586750788645</v>
      </c>
      <c r="Y95" s="622">
        <v>916</v>
      </c>
      <c r="Z95" s="623">
        <v>843</v>
      </c>
      <c r="AA95" s="623">
        <v>753</v>
      </c>
      <c r="AB95" s="623">
        <v>438</v>
      </c>
      <c r="AC95" s="623">
        <v>310</v>
      </c>
      <c r="AD95" s="624">
        <f t="shared" si="28"/>
        <v>0.5195729537366548</v>
      </c>
      <c r="AE95" s="625">
        <f t="shared" si="29"/>
        <v>0.58167330677290841</v>
      </c>
      <c r="AF95" s="622">
        <v>822</v>
      </c>
      <c r="AG95" s="623">
        <v>730</v>
      </c>
      <c r="AH95" s="623">
        <v>655</v>
      </c>
      <c r="AI95" s="623">
        <v>410</v>
      </c>
      <c r="AJ95" s="623">
        <v>298</v>
      </c>
      <c r="AK95" s="624">
        <f t="shared" si="30"/>
        <v>0.56164383561643838</v>
      </c>
      <c r="AL95" s="625">
        <f t="shared" si="31"/>
        <v>0.62595419847328249</v>
      </c>
      <c r="AM95"/>
    </row>
    <row r="96" spans="1:39" s="4" customFormat="1" ht="15" x14ac:dyDescent="0.25">
      <c r="A96" s="642" t="s">
        <v>315</v>
      </c>
      <c r="B96" s="596" t="s">
        <v>316</v>
      </c>
      <c r="C96" s="676"/>
      <c r="D96" s="667">
        <v>2219</v>
      </c>
      <c r="E96" s="668">
        <v>1925</v>
      </c>
      <c r="F96" s="668">
        <v>1919</v>
      </c>
      <c r="G96" s="668">
        <v>1714</v>
      </c>
      <c r="H96" s="669">
        <v>905</v>
      </c>
      <c r="I96" s="670">
        <f t="shared" si="24"/>
        <v>0.8903896103896104</v>
      </c>
      <c r="J96" s="671">
        <f t="shared" si="25"/>
        <v>0.89317352787910365</v>
      </c>
      <c r="K96" s="667">
        <v>2258</v>
      </c>
      <c r="L96" s="668">
        <v>1967</v>
      </c>
      <c r="M96" s="668">
        <v>1967</v>
      </c>
      <c r="N96" s="668">
        <v>1753</v>
      </c>
      <c r="O96" s="669">
        <v>1036</v>
      </c>
      <c r="P96" s="670">
        <f t="shared" si="26"/>
        <v>0.89120488052872393</v>
      </c>
      <c r="Q96" s="671">
        <f t="shared" si="27"/>
        <v>0.89120488052872393</v>
      </c>
      <c r="R96" s="667">
        <v>2624</v>
      </c>
      <c r="S96" s="668">
        <v>2207</v>
      </c>
      <c r="T96" s="668">
        <v>2207</v>
      </c>
      <c r="U96" s="668">
        <v>1533</v>
      </c>
      <c r="V96" s="669">
        <v>1161</v>
      </c>
      <c r="W96" s="670">
        <f t="shared" si="22"/>
        <v>0.69460806524694152</v>
      </c>
      <c r="X96" s="671">
        <f t="shared" si="23"/>
        <v>0.69460806524694152</v>
      </c>
      <c r="Y96" s="667">
        <v>3011</v>
      </c>
      <c r="Z96" s="668">
        <v>2236</v>
      </c>
      <c r="AA96" s="668">
        <v>2236</v>
      </c>
      <c r="AB96" s="668">
        <v>1779</v>
      </c>
      <c r="AC96" s="669">
        <v>1191</v>
      </c>
      <c r="AD96" s="670">
        <f t="shared" si="28"/>
        <v>0.79561717352415029</v>
      </c>
      <c r="AE96" s="671">
        <f t="shared" si="29"/>
        <v>0.79561717352415029</v>
      </c>
      <c r="AF96" s="667">
        <v>3057</v>
      </c>
      <c r="AG96" s="668">
        <v>2301</v>
      </c>
      <c r="AH96" s="668">
        <v>2301</v>
      </c>
      <c r="AI96" s="668">
        <v>1924</v>
      </c>
      <c r="AJ96" s="669">
        <v>1284</v>
      </c>
      <c r="AK96" s="670">
        <f t="shared" si="30"/>
        <v>0.83615819209039544</v>
      </c>
      <c r="AL96" s="671">
        <f t="shared" si="31"/>
        <v>0.83615819209039544</v>
      </c>
      <c r="AM96"/>
    </row>
    <row r="97" spans="1:39" s="4" customFormat="1" ht="15" x14ac:dyDescent="0.25">
      <c r="A97" s="663" t="s">
        <v>315</v>
      </c>
      <c r="B97" s="664" t="s">
        <v>317</v>
      </c>
      <c r="C97" s="665" t="s">
        <v>318</v>
      </c>
      <c r="D97" s="606">
        <v>885</v>
      </c>
      <c r="E97" s="607">
        <v>876</v>
      </c>
      <c r="F97" s="607">
        <v>874</v>
      </c>
      <c r="G97" s="607">
        <v>769</v>
      </c>
      <c r="H97" s="607">
        <v>336</v>
      </c>
      <c r="I97" s="608">
        <f t="shared" si="24"/>
        <v>0.87785388127853881</v>
      </c>
      <c r="J97" s="609">
        <f t="shared" si="25"/>
        <v>0.87986270022883295</v>
      </c>
      <c r="K97" s="606">
        <v>852</v>
      </c>
      <c r="L97" s="607">
        <v>844</v>
      </c>
      <c r="M97" s="607">
        <v>844</v>
      </c>
      <c r="N97" s="607">
        <v>721</v>
      </c>
      <c r="O97" s="607">
        <v>362</v>
      </c>
      <c r="P97" s="608">
        <f t="shared" si="26"/>
        <v>0.85426540284360186</v>
      </c>
      <c r="Q97" s="609">
        <f t="shared" si="27"/>
        <v>0.85426540284360186</v>
      </c>
      <c r="R97" s="606">
        <v>867</v>
      </c>
      <c r="S97" s="607">
        <v>860</v>
      </c>
      <c r="T97" s="607">
        <v>860</v>
      </c>
      <c r="U97" s="607">
        <v>557</v>
      </c>
      <c r="V97" s="607">
        <v>363</v>
      </c>
      <c r="W97" s="608">
        <f t="shared" si="22"/>
        <v>0.64767441860465114</v>
      </c>
      <c r="X97" s="609">
        <f t="shared" si="23"/>
        <v>0.64767441860465114</v>
      </c>
      <c r="Y97" s="606">
        <v>963</v>
      </c>
      <c r="Z97" s="607">
        <v>862</v>
      </c>
      <c r="AA97" s="607">
        <v>862</v>
      </c>
      <c r="AB97" s="607">
        <v>687</v>
      </c>
      <c r="AC97" s="607">
        <v>395</v>
      </c>
      <c r="AD97" s="608">
        <f t="shared" si="28"/>
        <v>0.79698375870069604</v>
      </c>
      <c r="AE97" s="609">
        <f t="shared" si="29"/>
        <v>0.79698375870069604</v>
      </c>
      <c r="AF97" s="606">
        <v>1043</v>
      </c>
      <c r="AG97" s="607">
        <v>932</v>
      </c>
      <c r="AH97" s="607">
        <v>932</v>
      </c>
      <c r="AI97" s="607">
        <v>741</v>
      </c>
      <c r="AJ97" s="607">
        <v>406</v>
      </c>
      <c r="AK97" s="608">
        <f t="shared" si="30"/>
        <v>0.79506437768240346</v>
      </c>
      <c r="AL97" s="609">
        <f t="shared" si="31"/>
        <v>0.79506437768240346</v>
      </c>
      <c r="AM97"/>
    </row>
    <row r="98" spans="1:39" s="4" customFormat="1" ht="15" x14ac:dyDescent="0.25">
      <c r="A98" s="610" t="s">
        <v>315</v>
      </c>
      <c r="B98" s="611" t="s">
        <v>319</v>
      </c>
      <c r="C98" s="612" t="s">
        <v>320</v>
      </c>
      <c r="D98" s="613">
        <v>279</v>
      </c>
      <c r="E98" s="614">
        <v>277</v>
      </c>
      <c r="F98" s="614">
        <v>276</v>
      </c>
      <c r="G98" s="614">
        <v>247</v>
      </c>
      <c r="H98" s="614">
        <v>118</v>
      </c>
      <c r="I98" s="615">
        <f t="shared" si="24"/>
        <v>0.89169675090252709</v>
      </c>
      <c r="J98" s="616">
        <f t="shared" si="25"/>
        <v>0.89492753623188404</v>
      </c>
      <c r="K98" s="613">
        <v>307</v>
      </c>
      <c r="L98" s="614">
        <v>307</v>
      </c>
      <c r="M98" s="614">
        <v>307</v>
      </c>
      <c r="N98" s="614">
        <v>283</v>
      </c>
      <c r="O98" s="614">
        <v>162</v>
      </c>
      <c r="P98" s="615">
        <f t="shared" si="26"/>
        <v>0.92182410423452765</v>
      </c>
      <c r="Q98" s="616">
        <f t="shared" si="27"/>
        <v>0.92182410423452765</v>
      </c>
      <c r="R98" s="613">
        <v>274</v>
      </c>
      <c r="S98" s="614">
        <v>273</v>
      </c>
      <c r="T98" s="614">
        <v>273</v>
      </c>
      <c r="U98" s="614">
        <v>220</v>
      </c>
      <c r="V98" s="614">
        <v>138</v>
      </c>
      <c r="W98" s="615">
        <f t="shared" si="22"/>
        <v>0.80586080586080588</v>
      </c>
      <c r="X98" s="616">
        <f t="shared" si="23"/>
        <v>0.80586080586080588</v>
      </c>
      <c r="Y98" s="613">
        <v>247</v>
      </c>
      <c r="Z98" s="614">
        <v>224</v>
      </c>
      <c r="AA98" s="614">
        <v>224</v>
      </c>
      <c r="AB98" s="614">
        <v>184</v>
      </c>
      <c r="AC98" s="614">
        <v>113</v>
      </c>
      <c r="AD98" s="615">
        <f t="shared" si="28"/>
        <v>0.8214285714285714</v>
      </c>
      <c r="AE98" s="616">
        <f t="shared" si="29"/>
        <v>0.8214285714285714</v>
      </c>
      <c r="AF98" s="613">
        <v>290</v>
      </c>
      <c r="AG98" s="614">
        <v>266</v>
      </c>
      <c r="AH98" s="614">
        <v>266</v>
      </c>
      <c r="AI98" s="614">
        <v>231</v>
      </c>
      <c r="AJ98" s="614">
        <v>152</v>
      </c>
      <c r="AK98" s="615">
        <f t="shared" si="30"/>
        <v>0.86842105263157898</v>
      </c>
      <c r="AL98" s="616">
        <f t="shared" si="31"/>
        <v>0.86842105263157898</v>
      </c>
      <c r="AM98"/>
    </row>
    <row r="99" spans="1:39" s="4" customFormat="1" ht="15" x14ac:dyDescent="0.25">
      <c r="A99" s="610" t="s">
        <v>315</v>
      </c>
      <c r="B99" s="611" t="s">
        <v>321</v>
      </c>
      <c r="C99" s="612" t="s">
        <v>322</v>
      </c>
      <c r="D99" s="613">
        <v>769</v>
      </c>
      <c r="E99" s="614">
        <v>766</v>
      </c>
      <c r="F99" s="614">
        <v>764</v>
      </c>
      <c r="G99" s="614">
        <v>688</v>
      </c>
      <c r="H99" s="614">
        <v>298</v>
      </c>
      <c r="I99" s="615">
        <f t="shared" si="24"/>
        <v>0.89817232375979117</v>
      </c>
      <c r="J99" s="616">
        <f t="shared" si="25"/>
        <v>0.90052356020942403</v>
      </c>
      <c r="K99" s="613">
        <v>811</v>
      </c>
      <c r="L99" s="614">
        <v>811</v>
      </c>
      <c r="M99" s="614">
        <v>811</v>
      </c>
      <c r="N99" s="614">
        <v>732</v>
      </c>
      <c r="O99" s="614">
        <v>343</v>
      </c>
      <c r="P99" s="615">
        <f t="shared" si="26"/>
        <v>0.90258939580764486</v>
      </c>
      <c r="Q99" s="616">
        <f t="shared" si="27"/>
        <v>0.90258939580764486</v>
      </c>
      <c r="R99" s="613">
        <v>1087</v>
      </c>
      <c r="S99" s="614">
        <v>1066</v>
      </c>
      <c r="T99" s="614">
        <v>1066</v>
      </c>
      <c r="U99" s="614">
        <v>691</v>
      </c>
      <c r="V99" s="614">
        <v>474</v>
      </c>
      <c r="W99" s="615">
        <f t="shared" si="22"/>
        <v>0.64821763602251403</v>
      </c>
      <c r="X99" s="616">
        <f t="shared" si="23"/>
        <v>0.64821763602251403</v>
      </c>
      <c r="Y99" s="613">
        <v>1422</v>
      </c>
      <c r="Z99" s="614">
        <v>1251</v>
      </c>
      <c r="AA99" s="614">
        <v>1251</v>
      </c>
      <c r="AB99" s="614">
        <v>920</v>
      </c>
      <c r="AC99" s="614">
        <v>545</v>
      </c>
      <c r="AD99" s="615">
        <f t="shared" si="28"/>
        <v>0.73541167066346924</v>
      </c>
      <c r="AE99" s="616">
        <f t="shared" si="29"/>
        <v>0.73541167066346924</v>
      </c>
      <c r="AF99" s="613">
        <v>1324</v>
      </c>
      <c r="AG99" s="614">
        <v>1192</v>
      </c>
      <c r="AH99" s="614">
        <v>1192</v>
      </c>
      <c r="AI99" s="614">
        <v>943</v>
      </c>
      <c r="AJ99" s="614">
        <v>530</v>
      </c>
      <c r="AK99" s="615">
        <f t="shared" si="30"/>
        <v>0.79110738255033553</v>
      </c>
      <c r="AL99" s="616">
        <f t="shared" si="31"/>
        <v>0.79110738255033553</v>
      </c>
      <c r="AM99"/>
    </row>
    <row r="100" spans="1:39" s="4" customFormat="1" ht="15" x14ac:dyDescent="0.25">
      <c r="A100" s="610" t="s">
        <v>315</v>
      </c>
      <c r="B100" s="611" t="s">
        <v>323</v>
      </c>
      <c r="C100" s="612" t="s">
        <v>324</v>
      </c>
      <c r="D100" s="613">
        <v>249</v>
      </c>
      <c r="E100" s="614">
        <v>248</v>
      </c>
      <c r="F100" s="614">
        <v>246</v>
      </c>
      <c r="G100" s="614">
        <v>200</v>
      </c>
      <c r="H100" s="614">
        <v>120</v>
      </c>
      <c r="I100" s="615">
        <f t="shared" si="24"/>
        <v>0.80645161290322576</v>
      </c>
      <c r="J100" s="616">
        <f t="shared" si="25"/>
        <v>0.81300813008130079</v>
      </c>
      <c r="K100" s="613">
        <v>227</v>
      </c>
      <c r="L100" s="614">
        <v>225</v>
      </c>
      <c r="M100" s="614">
        <v>225</v>
      </c>
      <c r="N100" s="614">
        <v>190</v>
      </c>
      <c r="O100" s="614">
        <v>113</v>
      </c>
      <c r="P100" s="615">
        <f t="shared" si="26"/>
        <v>0.84444444444444444</v>
      </c>
      <c r="Q100" s="616">
        <f t="shared" si="27"/>
        <v>0.84444444444444444</v>
      </c>
      <c r="R100" s="613">
        <v>349</v>
      </c>
      <c r="S100" s="614">
        <v>341</v>
      </c>
      <c r="T100" s="614">
        <v>341</v>
      </c>
      <c r="U100" s="614">
        <v>211</v>
      </c>
      <c r="V100" s="614">
        <v>149</v>
      </c>
      <c r="W100" s="615">
        <f t="shared" si="22"/>
        <v>0.61876832844574781</v>
      </c>
      <c r="X100" s="616">
        <f t="shared" si="23"/>
        <v>0.61876832844574781</v>
      </c>
      <c r="Y100" s="613">
        <v>379</v>
      </c>
      <c r="Z100" s="614">
        <v>355</v>
      </c>
      <c r="AA100" s="614">
        <v>355</v>
      </c>
      <c r="AB100" s="614">
        <v>250</v>
      </c>
      <c r="AC100" s="614">
        <v>142</v>
      </c>
      <c r="AD100" s="615">
        <f t="shared" si="28"/>
        <v>0.70422535211267601</v>
      </c>
      <c r="AE100" s="616">
        <f t="shared" si="29"/>
        <v>0.70422535211267601</v>
      </c>
      <c r="AF100" s="613">
        <v>347</v>
      </c>
      <c r="AG100" s="614">
        <v>316</v>
      </c>
      <c r="AH100" s="614">
        <v>316</v>
      </c>
      <c r="AI100" s="614">
        <v>244</v>
      </c>
      <c r="AJ100" s="614">
        <v>148</v>
      </c>
      <c r="AK100" s="615">
        <f t="shared" si="30"/>
        <v>0.77215189873417722</v>
      </c>
      <c r="AL100" s="616">
        <f t="shared" si="31"/>
        <v>0.77215189873417722</v>
      </c>
      <c r="AM100"/>
    </row>
    <row r="101" spans="1:39" s="4" customFormat="1" ht="15" x14ac:dyDescent="0.25">
      <c r="A101" s="619" t="s">
        <v>315</v>
      </c>
      <c r="B101" s="620" t="s">
        <v>325</v>
      </c>
      <c r="C101" s="641" t="s">
        <v>211</v>
      </c>
      <c r="D101" s="622">
        <v>37</v>
      </c>
      <c r="E101" s="623">
        <v>37</v>
      </c>
      <c r="F101" s="623">
        <v>37</v>
      </c>
      <c r="G101" s="623">
        <v>37</v>
      </c>
      <c r="H101" s="623">
        <v>36</v>
      </c>
      <c r="I101" s="624">
        <f t="shared" si="24"/>
        <v>1</v>
      </c>
      <c r="J101" s="625">
        <f t="shared" si="25"/>
        <v>1</v>
      </c>
      <c r="K101" s="622">
        <v>61</v>
      </c>
      <c r="L101" s="623">
        <v>61</v>
      </c>
      <c r="M101" s="623">
        <v>61</v>
      </c>
      <c r="N101" s="623">
        <v>61</v>
      </c>
      <c r="O101" s="623">
        <v>61</v>
      </c>
      <c r="P101" s="624">
        <f t="shared" si="26"/>
        <v>1</v>
      </c>
      <c r="Q101" s="625">
        <f t="shared" si="27"/>
        <v>1</v>
      </c>
      <c r="R101" s="622">
        <v>47</v>
      </c>
      <c r="S101" s="623">
        <v>47</v>
      </c>
      <c r="T101" s="623">
        <v>47</v>
      </c>
      <c r="U101" s="623">
        <v>47</v>
      </c>
      <c r="V101" s="623">
        <v>46</v>
      </c>
      <c r="W101" s="624">
        <f t="shared" si="22"/>
        <v>1</v>
      </c>
      <c r="X101" s="625">
        <f t="shared" si="23"/>
        <v>1</v>
      </c>
      <c r="Y101" s="622">
        <v>0</v>
      </c>
      <c r="Z101" s="623">
        <v>0</v>
      </c>
      <c r="AA101" s="623">
        <v>0</v>
      </c>
      <c r="AB101" s="623">
        <v>0</v>
      </c>
      <c r="AC101" s="623">
        <v>0</v>
      </c>
      <c r="AD101" s="624" t="s">
        <v>74</v>
      </c>
      <c r="AE101" s="625" t="s">
        <v>74</v>
      </c>
      <c r="AF101" s="622">
        <v>53</v>
      </c>
      <c r="AG101" s="623">
        <v>53</v>
      </c>
      <c r="AH101" s="623">
        <v>53</v>
      </c>
      <c r="AI101" s="623">
        <v>53</v>
      </c>
      <c r="AJ101" s="623">
        <v>52</v>
      </c>
      <c r="AK101" s="624" t="s">
        <v>74</v>
      </c>
      <c r="AL101" s="625" t="s">
        <v>74</v>
      </c>
      <c r="AM101"/>
    </row>
    <row r="102" spans="1:39" s="4" customFormat="1" ht="15" x14ac:dyDescent="0.25">
      <c r="A102" s="642" t="s">
        <v>326</v>
      </c>
      <c r="B102" s="596" t="s">
        <v>327</v>
      </c>
      <c r="C102" s="676"/>
      <c r="D102" s="667">
        <v>21227</v>
      </c>
      <c r="E102" s="668">
        <v>13473</v>
      </c>
      <c r="F102" s="668">
        <v>11387</v>
      </c>
      <c r="G102" s="668">
        <v>7098</v>
      </c>
      <c r="H102" s="669">
        <v>5489</v>
      </c>
      <c r="I102" s="670">
        <f t="shared" si="24"/>
        <v>0.52683144065909593</v>
      </c>
      <c r="J102" s="671">
        <f t="shared" si="25"/>
        <v>0.62334240800913321</v>
      </c>
      <c r="K102" s="667">
        <v>19251</v>
      </c>
      <c r="L102" s="668">
        <v>12172</v>
      </c>
      <c r="M102" s="668">
        <v>10496</v>
      </c>
      <c r="N102" s="668">
        <v>6186</v>
      </c>
      <c r="O102" s="669">
        <v>4859</v>
      </c>
      <c r="P102" s="670">
        <f t="shared" si="26"/>
        <v>0.50821557673348672</v>
      </c>
      <c r="Q102" s="671">
        <f t="shared" si="27"/>
        <v>0.58936737804878048</v>
      </c>
      <c r="R102" s="667">
        <v>17994</v>
      </c>
      <c r="S102" s="668">
        <v>11575</v>
      </c>
      <c r="T102" s="668">
        <v>10085</v>
      </c>
      <c r="U102" s="668">
        <v>6035</v>
      </c>
      <c r="V102" s="669">
        <v>5213</v>
      </c>
      <c r="W102" s="670">
        <f t="shared" si="22"/>
        <v>0.52138228941684661</v>
      </c>
      <c r="X102" s="671">
        <f t="shared" si="23"/>
        <v>0.59841348537431827</v>
      </c>
      <c r="Y102" s="667">
        <v>15111</v>
      </c>
      <c r="Z102" s="668">
        <v>9652</v>
      </c>
      <c r="AA102" s="668">
        <v>8327</v>
      </c>
      <c r="AB102" s="668">
        <v>5753</v>
      </c>
      <c r="AC102" s="669">
        <v>4803</v>
      </c>
      <c r="AD102" s="670">
        <f t="shared" si="28"/>
        <v>0.59604227103191043</v>
      </c>
      <c r="AE102" s="671">
        <f t="shared" si="29"/>
        <v>0.69088507265521792</v>
      </c>
      <c r="AF102" s="667">
        <v>14853</v>
      </c>
      <c r="AG102" s="668">
        <v>9449</v>
      </c>
      <c r="AH102" s="668">
        <v>8111</v>
      </c>
      <c r="AI102" s="668">
        <v>4945</v>
      </c>
      <c r="AJ102" s="669">
        <v>4321</v>
      </c>
      <c r="AK102" s="670">
        <f t="shared" ref="AK102:AK107" si="32">AI102/AG102</f>
        <v>0.52333580273044766</v>
      </c>
      <c r="AL102" s="671">
        <f t="shared" ref="AL102:AL107" si="33">AI102/AH102</f>
        <v>0.60966588583405257</v>
      </c>
      <c r="AM102"/>
    </row>
    <row r="103" spans="1:39" s="4" customFormat="1" ht="15" x14ac:dyDescent="0.25">
      <c r="A103" s="663" t="s">
        <v>326</v>
      </c>
      <c r="B103" s="664" t="s">
        <v>328</v>
      </c>
      <c r="C103" s="665" t="s">
        <v>301</v>
      </c>
      <c r="D103" s="606">
        <v>1099</v>
      </c>
      <c r="E103" s="607">
        <v>1068</v>
      </c>
      <c r="F103" s="607">
        <v>888</v>
      </c>
      <c r="G103" s="607">
        <v>851</v>
      </c>
      <c r="H103" s="607">
        <v>690</v>
      </c>
      <c r="I103" s="608">
        <f t="shared" si="24"/>
        <v>0.79681647940074907</v>
      </c>
      <c r="J103" s="609">
        <f t="shared" si="25"/>
        <v>0.95833333333333337</v>
      </c>
      <c r="K103" s="606">
        <v>929</v>
      </c>
      <c r="L103" s="607">
        <v>889</v>
      </c>
      <c r="M103" s="607">
        <v>743</v>
      </c>
      <c r="N103" s="607">
        <v>704</v>
      </c>
      <c r="O103" s="607">
        <v>590</v>
      </c>
      <c r="P103" s="608">
        <f t="shared" si="26"/>
        <v>0.79190101237345334</v>
      </c>
      <c r="Q103" s="609">
        <f t="shared" si="27"/>
        <v>0.94751009421265142</v>
      </c>
      <c r="R103" s="606">
        <v>1010</v>
      </c>
      <c r="S103" s="607">
        <v>977</v>
      </c>
      <c r="T103" s="607">
        <v>786</v>
      </c>
      <c r="U103" s="607">
        <v>751</v>
      </c>
      <c r="V103" s="607">
        <v>649</v>
      </c>
      <c r="W103" s="608">
        <f t="shared" si="22"/>
        <v>0.76867963152507679</v>
      </c>
      <c r="X103" s="609">
        <f t="shared" si="23"/>
        <v>0.95547073791348602</v>
      </c>
      <c r="Y103" s="606">
        <v>1031</v>
      </c>
      <c r="Z103" s="607">
        <v>1001</v>
      </c>
      <c r="AA103" s="607">
        <v>823</v>
      </c>
      <c r="AB103" s="607">
        <v>745</v>
      </c>
      <c r="AC103" s="607">
        <v>645</v>
      </c>
      <c r="AD103" s="608">
        <f t="shared" si="28"/>
        <v>0.74425574425574426</v>
      </c>
      <c r="AE103" s="609">
        <f t="shared" si="29"/>
        <v>0.90522478736330503</v>
      </c>
      <c r="AF103" s="606">
        <v>899</v>
      </c>
      <c r="AG103" s="607">
        <v>890</v>
      </c>
      <c r="AH103" s="607">
        <v>685</v>
      </c>
      <c r="AI103" s="607">
        <v>649</v>
      </c>
      <c r="AJ103" s="607">
        <v>571</v>
      </c>
      <c r="AK103" s="608">
        <f t="shared" si="32"/>
        <v>0.72921348314606738</v>
      </c>
      <c r="AL103" s="609">
        <f t="shared" si="33"/>
        <v>0.94744525547445257</v>
      </c>
      <c r="AM103"/>
    </row>
    <row r="104" spans="1:39" s="4" customFormat="1" ht="15" x14ac:dyDescent="0.25">
      <c r="A104" s="610" t="s">
        <v>326</v>
      </c>
      <c r="B104" s="611" t="s">
        <v>329</v>
      </c>
      <c r="C104" s="612" t="s">
        <v>303</v>
      </c>
      <c r="D104" s="613">
        <v>1490</v>
      </c>
      <c r="E104" s="614">
        <v>952</v>
      </c>
      <c r="F104" s="614">
        <v>727</v>
      </c>
      <c r="G104" s="614">
        <v>672</v>
      </c>
      <c r="H104" s="614">
        <v>653</v>
      </c>
      <c r="I104" s="615">
        <f t="shared" si="24"/>
        <v>0.70588235294117652</v>
      </c>
      <c r="J104" s="616">
        <f t="shared" si="25"/>
        <v>0.92434662998624484</v>
      </c>
      <c r="K104" s="613">
        <v>1839</v>
      </c>
      <c r="L104" s="614">
        <v>1125</v>
      </c>
      <c r="M104" s="614">
        <v>950</v>
      </c>
      <c r="N104" s="614">
        <v>825</v>
      </c>
      <c r="O104" s="614">
        <v>771</v>
      </c>
      <c r="P104" s="615">
        <f t="shared" si="26"/>
        <v>0.73333333333333328</v>
      </c>
      <c r="Q104" s="616">
        <f t="shared" si="27"/>
        <v>0.86842105263157898</v>
      </c>
      <c r="R104" s="613">
        <v>1329</v>
      </c>
      <c r="S104" s="614">
        <v>911</v>
      </c>
      <c r="T104" s="614">
        <v>707</v>
      </c>
      <c r="U104" s="614">
        <v>680</v>
      </c>
      <c r="V104" s="614">
        <v>658</v>
      </c>
      <c r="W104" s="615">
        <f t="shared" si="22"/>
        <v>0.74643249176728865</v>
      </c>
      <c r="X104" s="616">
        <f t="shared" si="23"/>
        <v>0.96181046676096182</v>
      </c>
      <c r="Y104" s="613">
        <v>1272</v>
      </c>
      <c r="Z104" s="614">
        <v>892</v>
      </c>
      <c r="AA104" s="614">
        <v>730</v>
      </c>
      <c r="AB104" s="614">
        <v>642</v>
      </c>
      <c r="AC104" s="614">
        <v>637</v>
      </c>
      <c r="AD104" s="615">
        <f t="shared" si="28"/>
        <v>0.71973094170403584</v>
      </c>
      <c r="AE104" s="616">
        <f t="shared" si="29"/>
        <v>0.8794520547945206</v>
      </c>
      <c r="AF104" s="613">
        <v>1348</v>
      </c>
      <c r="AG104" s="614">
        <v>889</v>
      </c>
      <c r="AH104" s="614">
        <v>743</v>
      </c>
      <c r="AI104" s="614">
        <v>658</v>
      </c>
      <c r="AJ104" s="614">
        <v>642</v>
      </c>
      <c r="AK104" s="615">
        <f t="shared" si="32"/>
        <v>0.74015748031496065</v>
      </c>
      <c r="AL104" s="616">
        <f t="shared" si="33"/>
        <v>0.88559892328398382</v>
      </c>
      <c r="AM104"/>
    </row>
    <row r="105" spans="1:39" s="4" customFormat="1" ht="15" x14ac:dyDescent="0.25">
      <c r="A105" s="610" t="s">
        <v>326</v>
      </c>
      <c r="B105" s="658" t="s">
        <v>330</v>
      </c>
      <c r="C105" s="612" t="s">
        <v>331</v>
      </c>
      <c r="D105" s="613">
        <v>1851</v>
      </c>
      <c r="E105" s="614">
        <v>1219</v>
      </c>
      <c r="F105" s="614">
        <v>1030</v>
      </c>
      <c r="G105" s="614">
        <v>393</v>
      </c>
      <c r="H105" s="614">
        <v>315</v>
      </c>
      <c r="I105" s="615">
        <f t="shared" si="24"/>
        <v>0.32239540607054962</v>
      </c>
      <c r="J105" s="616">
        <f t="shared" si="25"/>
        <v>0.38155339805825245</v>
      </c>
      <c r="K105" s="613">
        <v>1890</v>
      </c>
      <c r="L105" s="614">
        <v>1486</v>
      </c>
      <c r="M105" s="614">
        <v>1227</v>
      </c>
      <c r="N105" s="614">
        <v>386</v>
      </c>
      <c r="O105" s="614">
        <v>310</v>
      </c>
      <c r="P105" s="615">
        <f t="shared" si="26"/>
        <v>0.25975773889636611</v>
      </c>
      <c r="Q105" s="616">
        <f t="shared" si="27"/>
        <v>0.31458842705786472</v>
      </c>
      <c r="R105" s="613">
        <v>1636</v>
      </c>
      <c r="S105" s="614">
        <v>1293</v>
      </c>
      <c r="T105" s="614">
        <v>987</v>
      </c>
      <c r="U105" s="614">
        <v>361</v>
      </c>
      <c r="V105" s="614">
        <v>292</v>
      </c>
      <c r="W105" s="615">
        <f t="shared" si="22"/>
        <v>0.27919566898685227</v>
      </c>
      <c r="X105" s="616">
        <f t="shared" si="23"/>
        <v>0.36575481256332321</v>
      </c>
      <c r="Y105" s="613">
        <v>1429</v>
      </c>
      <c r="Z105" s="614">
        <v>1128</v>
      </c>
      <c r="AA105" s="614">
        <v>900</v>
      </c>
      <c r="AB105" s="614">
        <v>330</v>
      </c>
      <c r="AC105" s="614">
        <v>272</v>
      </c>
      <c r="AD105" s="615">
        <f t="shared" si="28"/>
        <v>0.29255319148936171</v>
      </c>
      <c r="AE105" s="616">
        <f t="shared" si="29"/>
        <v>0.36666666666666664</v>
      </c>
      <c r="AF105" s="613">
        <v>1656</v>
      </c>
      <c r="AG105" s="614">
        <v>1264</v>
      </c>
      <c r="AH105" s="614">
        <v>1040</v>
      </c>
      <c r="AI105" s="614">
        <v>287</v>
      </c>
      <c r="AJ105" s="614">
        <v>248</v>
      </c>
      <c r="AK105" s="615">
        <f t="shared" si="32"/>
        <v>0.22705696202531644</v>
      </c>
      <c r="AL105" s="616">
        <f t="shared" si="33"/>
        <v>0.27596153846153848</v>
      </c>
      <c r="AM105"/>
    </row>
    <row r="106" spans="1:39" s="4" customFormat="1" ht="15" x14ac:dyDescent="0.25">
      <c r="A106" s="610" t="s">
        <v>326</v>
      </c>
      <c r="B106" s="611" t="s">
        <v>332</v>
      </c>
      <c r="C106" s="612" t="s">
        <v>333</v>
      </c>
      <c r="D106" s="613">
        <v>3258</v>
      </c>
      <c r="E106" s="614">
        <v>2923</v>
      </c>
      <c r="F106" s="614">
        <v>2418</v>
      </c>
      <c r="G106" s="614">
        <v>442</v>
      </c>
      <c r="H106" s="614">
        <v>397</v>
      </c>
      <c r="I106" s="615">
        <f t="shared" si="24"/>
        <v>0.15121450564488539</v>
      </c>
      <c r="J106" s="616">
        <f t="shared" si="25"/>
        <v>0.18279569892473119</v>
      </c>
      <c r="K106" s="613">
        <v>2641</v>
      </c>
      <c r="L106" s="614">
        <v>2400</v>
      </c>
      <c r="M106" s="614">
        <v>2217</v>
      </c>
      <c r="N106" s="614">
        <v>504</v>
      </c>
      <c r="O106" s="614">
        <v>303</v>
      </c>
      <c r="P106" s="615">
        <f t="shared" si="26"/>
        <v>0.21</v>
      </c>
      <c r="Q106" s="616">
        <f t="shared" si="27"/>
        <v>0.2273342354533153</v>
      </c>
      <c r="R106" s="613">
        <v>2634</v>
      </c>
      <c r="S106" s="614">
        <v>2372</v>
      </c>
      <c r="T106" s="614">
        <v>2160</v>
      </c>
      <c r="U106" s="614">
        <v>549</v>
      </c>
      <c r="V106" s="614">
        <v>356</v>
      </c>
      <c r="W106" s="615">
        <f t="shared" si="22"/>
        <v>0.23145025295109611</v>
      </c>
      <c r="X106" s="616">
        <f t="shared" si="23"/>
        <v>0.25416666666666665</v>
      </c>
      <c r="Y106" s="613">
        <v>328</v>
      </c>
      <c r="Z106" s="614">
        <v>324</v>
      </c>
      <c r="AA106" s="614">
        <v>278</v>
      </c>
      <c r="AB106" s="614">
        <v>193</v>
      </c>
      <c r="AC106" s="614">
        <v>124</v>
      </c>
      <c r="AD106" s="615">
        <f t="shared" si="28"/>
        <v>0.59567901234567899</v>
      </c>
      <c r="AE106" s="616">
        <f t="shared" si="29"/>
        <v>0.69424460431654678</v>
      </c>
      <c r="AF106" s="613">
        <v>1177</v>
      </c>
      <c r="AG106" s="614">
        <v>1072</v>
      </c>
      <c r="AH106" s="614">
        <v>1002</v>
      </c>
      <c r="AI106" s="614">
        <v>406</v>
      </c>
      <c r="AJ106" s="614">
        <v>334</v>
      </c>
      <c r="AK106" s="615">
        <f t="shared" si="32"/>
        <v>0.3787313432835821</v>
      </c>
      <c r="AL106" s="616">
        <f t="shared" si="33"/>
        <v>0.40518962075848303</v>
      </c>
      <c r="AM106"/>
    </row>
    <row r="107" spans="1:39" s="4" customFormat="1" ht="15" x14ac:dyDescent="0.25">
      <c r="A107" s="610" t="s">
        <v>326</v>
      </c>
      <c r="B107" s="611" t="s">
        <v>334</v>
      </c>
      <c r="C107" s="617" t="s">
        <v>335</v>
      </c>
      <c r="D107" s="613">
        <v>3617</v>
      </c>
      <c r="E107" s="614">
        <v>2781</v>
      </c>
      <c r="F107" s="614">
        <v>2125</v>
      </c>
      <c r="G107" s="614">
        <v>1223</v>
      </c>
      <c r="H107" s="614">
        <v>957</v>
      </c>
      <c r="I107" s="615">
        <f t="shared" si="24"/>
        <v>0.43976986695433296</v>
      </c>
      <c r="J107" s="616">
        <f t="shared" si="25"/>
        <v>0.57552941176470584</v>
      </c>
      <c r="K107" s="613">
        <v>3007</v>
      </c>
      <c r="L107" s="614">
        <v>2306</v>
      </c>
      <c r="M107" s="614">
        <v>1750</v>
      </c>
      <c r="N107" s="614">
        <v>1066</v>
      </c>
      <c r="O107" s="614">
        <v>816</v>
      </c>
      <c r="P107" s="615">
        <f t="shared" si="26"/>
        <v>0.46227233304423243</v>
      </c>
      <c r="Q107" s="616">
        <f t="shared" si="27"/>
        <v>0.6091428571428571</v>
      </c>
      <c r="R107" s="613">
        <v>2460</v>
      </c>
      <c r="S107" s="614">
        <v>1903</v>
      </c>
      <c r="T107" s="614">
        <v>1525</v>
      </c>
      <c r="U107" s="614">
        <v>1235</v>
      </c>
      <c r="V107" s="614">
        <v>957</v>
      </c>
      <c r="W107" s="615">
        <f t="shared" si="22"/>
        <v>0.64897530215449295</v>
      </c>
      <c r="X107" s="616">
        <f t="shared" si="23"/>
        <v>0.80983606557377052</v>
      </c>
      <c r="Y107" s="613">
        <v>2250</v>
      </c>
      <c r="Z107" s="614">
        <v>1790</v>
      </c>
      <c r="AA107" s="614">
        <v>1334</v>
      </c>
      <c r="AB107" s="614">
        <v>1135</v>
      </c>
      <c r="AC107" s="614">
        <v>904</v>
      </c>
      <c r="AD107" s="615">
        <f t="shared" si="28"/>
        <v>0.63407821229050276</v>
      </c>
      <c r="AE107" s="616">
        <f t="shared" si="29"/>
        <v>0.85082458770614688</v>
      </c>
      <c r="AF107" s="613">
        <v>2052</v>
      </c>
      <c r="AG107" s="614">
        <v>1618</v>
      </c>
      <c r="AH107" s="614">
        <v>1189</v>
      </c>
      <c r="AI107" s="614">
        <v>743</v>
      </c>
      <c r="AJ107" s="614">
        <v>575</v>
      </c>
      <c r="AK107" s="615">
        <f t="shared" si="32"/>
        <v>0.45920889987639063</v>
      </c>
      <c r="AL107" s="616">
        <f t="shared" si="33"/>
        <v>0.6248948696383515</v>
      </c>
      <c r="AM107"/>
    </row>
    <row r="108" spans="1:39" s="4" customFormat="1" ht="15" x14ac:dyDescent="0.25">
      <c r="A108" s="610" t="s">
        <v>326</v>
      </c>
      <c r="B108" s="611">
        <v>23410</v>
      </c>
      <c r="C108" s="617" t="s">
        <v>227</v>
      </c>
      <c r="D108" s="613"/>
      <c r="E108" s="614"/>
      <c r="F108" s="614"/>
      <c r="G108" s="614"/>
      <c r="H108" s="614"/>
      <c r="I108" s="615"/>
      <c r="J108" s="616"/>
      <c r="K108" s="613" t="s">
        <v>74</v>
      </c>
      <c r="L108" s="614" t="s">
        <v>74</v>
      </c>
      <c r="M108" s="614" t="s">
        <v>74</v>
      </c>
      <c r="N108" s="614" t="s">
        <v>74</v>
      </c>
      <c r="O108" s="614" t="s">
        <v>74</v>
      </c>
      <c r="P108" s="615" t="s">
        <v>74</v>
      </c>
      <c r="Q108" s="616" t="s">
        <v>74</v>
      </c>
      <c r="R108" s="613" t="s">
        <v>74</v>
      </c>
      <c r="S108" s="614" t="s">
        <v>74</v>
      </c>
      <c r="T108" s="614" t="s">
        <v>74</v>
      </c>
      <c r="U108" s="614" t="s">
        <v>74</v>
      </c>
      <c r="V108" s="614" t="s">
        <v>74</v>
      </c>
      <c r="W108" s="615" t="s">
        <v>74</v>
      </c>
      <c r="X108" s="616" t="s">
        <v>74</v>
      </c>
      <c r="Y108" s="613" t="s">
        <v>74</v>
      </c>
      <c r="Z108" s="614" t="s">
        <v>74</v>
      </c>
      <c r="AA108" s="614" t="s">
        <v>74</v>
      </c>
      <c r="AB108" s="614" t="s">
        <v>74</v>
      </c>
      <c r="AC108" s="614" t="s">
        <v>74</v>
      </c>
      <c r="AD108" s="615" t="s">
        <v>74</v>
      </c>
      <c r="AE108" s="616" t="s">
        <v>74</v>
      </c>
      <c r="AF108" s="613">
        <v>574</v>
      </c>
      <c r="AG108" s="614">
        <v>460</v>
      </c>
      <c r="AH108" s="614">
        <v>407</v>
      </c>
      <c r="AI108" s="614">
        <v>184</v>
      </c>
      <c r="AJ108" s="614">
        <v>161</v>
      </c>
      <c r="AK108" s="615">
        <f t="shared" ref="AK108" si="34">AI108/AG108</f>
        <v>0.4</v>
      </c>
      <c r="AL108" s="616">
        <f t="shared" ref="AL108" si="35">AI108/AH108</f>
        <v>0.45208845208845211</v>
      </c>
      <c r="AM108"/>
    </row>
    <row r="109" spans="1:39" s="4" customFormat="1" ht="15" x14ac:dyDescent="0.25">
      <c r="A109" s="610" t="s">
        <v>326</v>
      </c>
      <c r="B109" s="611" t="s">
        <v>336</v>
      </c>
      <c r="C109" s="612" t="s">
        <v>337</v>
      </c>
      <c r="D109" s="613">
        <v>3657</v>
      </c>
      <c r="E109" s="614">
        <v>2717</v>
      </c>
      <c r="F109" s="614">
        <v>2466</v>
      </c>
      <c r="G109" s="614">
        <v>1478</v>
      </c>
      <c r="H109" s="614">
        <v>958</v>
      </c>
      <c r="I109" s="615">
        <f t="shared" si="24"/>
        <v>0.54398233345601765</v>
      </c>
      <c r="J109" s="616">
        <f t="shared" si="25"/>
        <v>0.59935117599351173</v>
      </c>
      <c r="K109" s="613">
        <v>3990</v>
      </c>
      <c r="L109" s="614">
        <v>2914</v>
      </c>
      <c r="M109" s="614">
        <v>2643</v>
      </c>
      <c r="N109" s="614">
        <v>1054</v>
      </c>
      <c r="O109" s="614">
        <v>741</v>
      </c>
      <c r="P109" s="615">
        <f t="shared" si="26"/>
        <v>0.36170212765957449</v>
      </c>
      <c r="Q109" s="616">
        <f t="shared" si="27"/>
        <v>0.39878925463488463</v>
      </c>
      <c r="R109" s="613">
        <v>3466</v>
      </c>
      <c r="S109" s="614">
        <v>2725</v>
      </c>
      <c r="T109" s="614">
        <v>2506</v>
      </c>
      <c r="U109" s="614">
        <v>901</v>
      </c>
      <c r="V109" s="614">
        <v>730</v>
      </c>
      <c r="W109" s="615">
        <f t="shared" si="22"/>
        <v>0.33064220183486237</v>
      </c>
      <c r="X109" s="616">
        <f t="shared" si="23"/>
        <v>0.35953711093375895</v>
      </c>
      <c r="Y109" s="613">
        <v>3543</v>
      </c>
      <c r="Z109" s="614">
        <v>2811</v>
      </c>
      <c r="AA109" s="614">
        <v>2269</v>
      </c>
      <c r="AB109" s="614">
        <v>1188</v>
      </c>
      <c r="AC109" s="614">
        <v>906</v>
      </c>
      <c r="AD109" s="615">
        <f t="shared" si="28"/>
        <v>0.42262540021344719</v>
      </c>
      <c r="AE109" s="616">
        <f t="shared" si="29"/>
        <v>0.52357866901718819</v>
      </c>
      <c r="AF109" s="613">
        <v>3374</v>
      </c>
      <c r="AG109" s="614">
        <v>2690</v>
      </c>
      <c r="AH109" s="614">
        <v>2099</v>
      </c>
      <c r="AI109" s="614">
        <v>833</v>
      </c>
      <c r="AJ109" s="614">
        <v>775</v>
      </c>
      <c r="AK109" s="615">
        <f t="shared" ref="AK109:AK128" si="36">AI109/AG109</f>
        <v>0.30966542750929366</v>
      </c>
      <c r="AL109" s="616">
        <f t="shared" ref="AL109:AL128" si="37">AI109/AH109</f>
        <v>0.39685564554549785</v>
      </c>
      <c r="AM109"/>
    </row>
    <row r="110" spans="1:39" s="4" customFormat="1" ht="15" x14ac:dyDescent="0.25">
      <c r="A110" s="610" t="s">
        <v>326</v>
      </c>
      <c r="B110" s="611" t="s">
        <v>338</v>
      </c>
      <c r="C110" s="612" t="s">
        <v>339</v>
      </c>
      <c r="D110" s="613">
        <v>2964</v>
      </c>
      <c r="E110" s="614">
        <v>2472</v>
      </c>
      <c r="F110" s="614">
        <v>1921</v>
      </c>
      <c r="G110" s="614">
        <v>1375</v>
      </c>
      <c r="H110" s="614">
        <v>858</v>
      </c>
      <c r="I110" s="615">
        <f t="shared" si="24"/>
        <v>0.55622977346278313</v>
      </c>
      <c r="J110" s="616">
        <f t="shared" si="25"/>
        <v>0.71577303487766786</v>
      </c>
      <c r="K110" s="613">
        <v>2184</v>
      </c>
      <c r="L110" s="614">
        <v>1815</v>
      </c>
      <c r="M110" s="614">
        <v>1385</v>
      </c>
      <c r="N110" s="614">
        <v>1038</v>
      </c>
      <c r="O110" s="614">
        <v>697</v>
      </c>
      <c r="P110" s="615">
        <f t="shared" si="26"/>
        <v>0.57190082644628104</v>
      </c>
      <c r="Q110" s="616">
        <f t="shared" si="27"/>
        <v>0.74945848375451263</v>
      </c>
      <c r="R110" s="613">
        <v>2753</v>
      </c>
      <c r="S110" s="614">
        <v>2057</v>
      </c>
      <c r="T110" s="614">
        <v>1970</v>
      </c>
      <c r="U110" s="614">
        <v>1098</v>
      </c>
      <c r="V110" s="614">
        <v>901</v>
      </c>
      <c r="W110" s="615">
        <f t="shared" si="22"/>
        <v>0.53378706854642688</v>
      </c>
      <c r="X110" s="616">
        <f t="shared" si="23"/>
        <v>0.55736040609137061</v>
      </c>
      <c r="Y110" s="613">
        <v>2646</v>
      </c>
      <c r="Z110" s="614">
        <v>1871</v>
      </c>
      <c r="AA110" s="614">
        <v>1740</v>
      </c>
      <c r="AB110" s="614">
        <v>843</v>
      </c>
      <c r="AC110" s="614">
        <v>674</v>
      </c>
      <c r="AD110" s="615">
        <f t="shared" si="28"/>
        <v>0.45056119722073756</v>
      </c>
      <c r="AE110" s="616">
        <f t="shared" si="29"/>
        <v>0.48448275862068968</v>
      </c>
      <c r="AF110" s="613">
        <v>2173</v>
      </c>
      <c r="AG110" s="614">
        <v>1512</v>
      </c>
      <c r="AH110" s="614">
        <v>1381</v>
      </c>
      <c r="AI110" s="614">
        <v>701</v>
      </c>
      <c r="AJ110" s="614">
        <v>608</v>
      </c>
      <c r="AK110" s="615">
        <f t="shared" si="36"/>
        <v>0.46362433862433861</v>
      </c>
      <c r="AL110" s="616">
        <f t="shared" si="37"/>
        <v>0.50760318609703114</v>
      </c>
      <c r="AM110"/>
    </row>
    <row r="111" spans="1:39" s="4" customFormat="1" ht="15" x14ac:dyDescent="0.25">
      <c r="A111" s="610" t="s">
        <v>326</v>
      </c>
      <c r="B111" s="611" t="s">
        <v>340</v>
      </c>
      <c r="C111" s="612" t="s">
        <v>341</v>
      </c>
      <c r="D111" s="613">
        <v>2628</v>
      </c>
      <c r="E111" s="614">
        <v>1237</v>
      </c>
      <c r="F111" s="614">
        <v>1121</v>
      </c>
      <c r="G111" s="614">
        <v>1085</v>
      </c>
      <c r="H111" s="614">
        <v>611</v>
      </c>
      <c r="I111" s="615">
        <f t="shared" si="24"/>
        <v>0.87712206952303962</v>
      </c>
      <c r="J111" s="616">
        <f t="shared" si="25"/>
        <v>0.96788581623550396</v>
      </c>
      <c r="K111" s="613">
        <v>2246</v>
      </c>
      <c r="L111" s="614">
        <v>1009</v>
      </c>
      <c r="M111" s="614">
        <v>880</v>
      </c>
      <c r="N111" s="614">
        <v>874</v>
      </c>
      <c r="O111" s="614">
        <v>551</v>
      </c>
      <c r="P111" s="615">
        <f t="shared" si="26"/>
        <v>0.86620416253716548</v>
      </c>
      <c r="Q111" s="616">
        <f t="shared" si="27"/>
        <v>0.99318181818181817</v>
      </c>
      <c r="R111" s="613">
        <v>2168</v>
      </c>
      <c r="S111" s="614">
        <v>1012</v>
      </c>
      <c r="T111" s="614">
        <v>616</v>
      </c>
      <c r="U111" s="614">
        <v>594</v>
      </c>
      <c r="V111" s="614">
        <v>572</v>
      </c>
      <c r="W111" s="615">
        <f t="shared" si="22"/>
        <v>0.58695652173913049</v>
      </c>
      <c r="X111" s="616">
        <f t="shared" si="23"/>
        <v>0.9642857142857143</v>
      </c>
      <c r="Y111" s="613">
        <v>1813</v>
      </c>
      <c r="Z111" s="614">
        <v>853</v>
      </c>
      <c r="AA111" s="614">
        <v>853</v>
      </c>
      <c r="AB111" s="614">
        <v>780</v>
      </c>
      <c r="AC111" s="614">
        <v>473</v>
      </c>
      <c r="AD111" s="615">
        <f t="shared" si="28"/>
        <v>0.91441969519343491</v>
      </c>
      <c r="AE111" s="616">
        <f t="shared" si="29"/>
        <v>0.91441969519343491</v>
      </c>
      <c r="AF111" s="613">
        <v>1600</v>
      </c>
      <c r="AG111" s="614">
        <v>809</v>
      </c>
      <c r="AH111" s="614">
        <v>809</v>
      </c>
      <c r="AI111" s="614">
        <v>753</v>
      </c>
      <c r="AJ111" s="614">
        <v>464</v>
      </c>
      <c r="AK111" s="615">
        <f t="shared" si="36"/>
        <v>0.93077873918417797</v>
      </c>
      <c r="AL111" s="616">
        <f t="shared" si="37"/>
        <v>0.93077873918417797</v>
      </c>
      <c r="AM111"/>
    </row>
    <row r="112" spans="1:39" s="4" customFormat="1" ht="15" x14ac:dyDescent="0.25">
      <c r="A112" s="619" t="s">
        <v>326</v>
      </c>
      <c r="B112" s="620" t="s">
        <v>342</v>
      </c>
      <c r="C112" s="641" t="s">
        <v>211</v>
      </c>
      <c r="D112" s="622">
        <v>663</v>
      </c>
      <c r="E112" s="623">
        <v>543</v>
      </c>
      <c r="F112" s="623">
        <v>523</v>
      </c>
      <c r="G112" s="623">
        <v>139</v>
      </c>
      <c r="H112" s="623">
        <v>109</v>
      </c>
      <c r="I112" s="624">
        <f t="shared" si="24"/>
        <v>0.2559852670349908</v>
      </c>
      <c r="J112" s="625">
        <f t="shared" si="25"/>
        <v>0.26577437858508607</v>
      </c>
      <c r="K112" s="622">
        <v>525</v>
      </c>
      <c r="L112" s="623">
        <v>461</v>
      </c>
      <c r="M112" s="623">
        <v>427</v>
      </c>
      <c r="N112" s="623">
        <v>150</v>
      </c>
      <c r="O112" s="623">
        <v>124</v>
      </c>
      <c r="P112" s="624">
        <f t="shared" si="26"/>
        <v>0.32537960954446854</v>
      </c>
      <c r="Q112" s="625">
        <f t="shared" si="27"/>
        <v>0.35128805620608899</v>
      </c>
      <c r="R112" s="622">
        <v>538</v>
      </c>
      <c r="S112" s="623">
        <v>431</v>
      </c>
      <c r="T112" s="623">
        <v>395</v>
      </c>
      <c r="U112" s="623">
        <v>187</v>
      </c>
      <c r="V112" s="623">
        <v>157</v>
      </c>
      <c r="W112" s="624">
        <f t="shared" si="22"/>
        <v>0.43387470997679817</v>
      </c>
      <c r="X112" s="625">
        <f t="shared" si="23"/>
        <v>0.47341772151898737</v>
      </c>
      <c r="Y112" s="622">
        <v>799</v>
      </c>
      <c r="Z112" s="623">
        <v>600</v>
      </c>
      <c r="AA112" s="623">
        <v>540</v>
      </c>
      <c r="AB112" s="623">
        <v>245</v>
      </c>
      <c r="AC112" s="623">
        <v>217</v>
      </c>
      <c r="AD112" s="624">
        <f t="shared" si="28"/>
        <v>0.40833333333333333</v>
      </c>
      <c r="AE112" s="625">
        <f t="shared" si="29"/>
        <v>0.45370370370370372</v>
      </c>
      <c r="AF112" s="622" t="s">
        <v>74</v>
      </c>
      <c r="AG112" s="623" t="s">
        <v>74</v>
      </c>
      <c r="AH112" s="623" t="s">
        <v>74</v>
      </c>
      <c r="AI112" s="623" t="s">
        <v>74</v>
      </c>
      <c r="AJ112" s="623" t="s">
        <v>74</v>
      </c>
      <c r="AK112" s="624" t="s">
        <v>74</v>
      </c>
      <c r="AL112" s="625" t="s">
        <v>74</v>
      </c>
      <c r="AM112"/>
    </row>
    <row r="113" spans="1:39" s="4" customFormat="1" ht="15" x14ac:dyDescent="0.25">
      <c r="A113" s="642" t="s">
        <v>343</v>
      </c>
      <c r="B113" s="596" t="s">
        <v>344</v>
      </c>
      <c r="C113" s="676"/>
      <c r="D113" s="667">
        <v>6424</v>
      </c>
      <c r="E113" s="668">
        <v>5380</v>
      </c>
      <c r="F113" s="668">
        <v>4519</v>
      </c>
      <c r="G113" s="668">
        <v>3760</v>
      </c>
      <c r="H113" s="669">
        <v>2906</v>
      </c>
      <c r="I113" s="670">
        <f t="shared" si="24"/>
        <v>0.6988847583643123</v>
      </c>
      <c r="J113" s="671">
        <f t="shared" si="25"/>
        <v>0.83204248727594599</v>
      </c>
      <c r="K113" s="667">
        <v>6386</v>
      </c>
      <c r="L113" s="668">
        <v>5179</v>
      </c>
      <c r="M113" s="668">
        <v>4474</v>
      </c>
      <c r="N113" s="668">
        <v>3544</v>
      </c>
      <c r="O113" s="669">
        <v>2757</v>
      </c>
      <c r="P113" s="670">
        <f t="shared" si="26"/>
        <v>0.68430198880092685</v>
      </c>
      <c r="Q113" s="671">
        <f t="shared" si="27"/>
        <v>0.79213232007152434</v>
      </c>
      <c r="R113" s="667">
        <v>7146</v>
      </c>
      <c r="S113" s="668">
        <v>5580</v>
      </c>
      <c r="T113" s="668">
        <v>4928</v>
      </c>
      <c r="U113" s="668">
        <v>3520</v>
      </c>
      <c r="V113" s="669">
        <v>2723</v>
      </c>
      <c r="W113" s="670">
        <f t="shared" si="22"/>
        <v>0.63082437275985659</v>
      </c>
      <c r="X113" s="671">
        <f t="shared" si="23"/>
        <v>0.7142857142857143</v>
      </c>
      <c r="Y113" s="667">
        <v>6677</v>
      </c>
      <c r="Z113" s="668">
        <v>5226</v>
      </c>
      <c r="AA113" s="668">
        <v>4798</v>
      </c>
      <c r="AB113" s="668">
        <v>3574</v>
      </c>
      <c r="AC113" s="669">
        <v>2635</v>
      </c>
      <c r="AD113" s="670">
        <f t="shared" si="28"/>
        <v>0.68388825105243012</v>
      </c>
      <c r="AE113" s="671">
        <f t="shared" si="29"/>
        <v>0.74489370571071278</v>
      </c>
      <c r="AF113" s="667">
        <v>6213</v>
      </c>
      <c r="AG113" s="668">
        <v>4833</v>
      </c>
      <c r="AH113" s="668">
        <v>4397</v>
      </c>
      <c r="AI113" s="668">
        <v>3285</v>
      </c>
      <c r="AJ113" s="669">
        <v>2474</v>
      </c>
      <c r="AK113" s="670">
        <f t="shared" si="36"/>
        <v>0.67970204841713222</v>
      </c>
      <c r="AL113" s="671">
        <f t="shared" si="37"/>
        <v>0.74710029565612923</v>
      </c>
      <c r="AM113"/>
    </row>
    <row r="114" spans="1:39" s="4" customFormat="1" ht="15" x14ac:dyDescent="0.25">
      <c r="A114" s="663" t="s">
        <v>343</v>
      </c>
      <c r="B114" s="664" t="s">
        <v>345</v>
      </c>
      <c r="C114" s="665" t="s">
        <v>301</v>
      </c>
      <c r="D114" s="606">
        <v>982</v>
      </c>
      <c r="E114" s="607">
        <v>981</v>
      </c>
      <c r="F114" s="607">
        <v>839</v>
      </c>
      <c r="G114" s="607">
        <v>834</v>
      </c>
      <c r="H114" s="607">
        <v>682</v>
      </c>
      <c r="I114" s="608">
        <f t="shared" si="24"/>
        <v>0.85015290519877673</v>
      </c>
      <c r="J114" s="609">
        <f t="shared" si="25"/>
        <v>0.99404052443384983</v>
      </c>
      <c r="K114" s="606">
        <v>661</v>
      </c>
      <c r="L114" s="607">
        <v>657</v>
      </c>
      <c r="M114" s="607">
        <v>599</v>
      </c>
      <c r="N114" s="607">
        <v>585</v>
      </c>
      <c r="O114" s="607">
        <v>515</v>
      </c>
      <c r="P114" s="608">
        <f t="shared" si="26"/>
        <v>0.8904109589041096</v>
      </c>
      <c r="Q114" s="609">
        <f t="shared" si="27"/>
        <v>0.97662771285475791</v>
      </c>
      <c r="R114" s="606">
        <v>832</v>
      </c>
      <c r="S114" s="607">
        <v>809</v>
      </c>
      <c r="T114" s="607">
        <v>718</v>
      </c>
      <c r="U114" s="607">
        <v>718</v>
      </c>
      <c r="V114" s="607">
        <v>629</v>
      </c>
      <c r="W114" s="608">
        <f t="shared" si="22"/>
        <v>0.8875154511742892</v>
      </c>
      <c r="X114" s="609">
        <f t="shared" si="23"/>
        <v>1</v>
      </c>
      <c r="Y114" s="606">
        <v>749</v>
      </c>
      <c r="Z114" s="607">
        <v>746</v>
      </c>
      <c r="AA114" s="607">
        <v>736</v>
      </c>
      <c r="AB114" s="607">
        <v>736</v>
      </c>
      <c r="AC114" s="607">
        <v>547</v>
      </c>
      <c r="AD114" s="608">
        <f t="shared" si="28"/>
        <v>0.98659517426273458</v>
      </c>
      <c r="AE114" s="609">
        <f t="shared" si="29"/>
        <v>1</v>
      </c>
      <c r="AF114" s="606">
        <v>789</v>
      </c>
      <c r="AG114" s="607">
        <v>779</v>
      </c>
      <c r="AH114" s="607">
        <v>768</v>
      </c>
      <c r="AI114" s="607">
        <v>691</v>
      </c>
      <c r="AJ114" s="607">
        <v>563</v>
      </c>
      <c r="AK114" s="608">
        <f t="shared" si="36"/>
        <v>0.8870346598202824</v>
      </c>
      <c r="AL114" s="609">
        <f t="shared" si="37"/>
        <v>0.89973958333333337</v>
      </c>
      <c r="AM114"/>
    </row>
    <row r="115" spans="1:39" s="4" customFormat="1" ht="15" x14ac:dyDescent="0.25">
      <c r="A115" s="610" t="s">
        <v>343</v>
      </c>
      <c r="B115" s="611" t="s">
        <v>346</v>
      </c>
      <c r="C115" s="612" t="s">
        <v>347</v>
      </c>
      <c r="D115" s="613">
        <v>449</v>
      </c>
      <c r="E115" s="614">
        <v>447</v>
      </c>
      <c r="F115" s="614">
        <v>330</v>
      </c>
      <c r="G115" s="614">
        <v>286</v>
      </c>
      <c r="H115" s="614">
        <v>226</v>
      </c>
      <c r="I115" s="615">
        <f t="shared" si="24"/>
        <v>0.63982102908277405</v>
      </c>
      <c r="J115" s="616">
        <f t="shared" si="25"/>
        <v>0.8666666666666667</v>
      </c>
      <c r="K115" s="613">
        <v>388</v>
      </c>
      <c r="L115" s="614">
        <v>388</v>
      </c>
      <c r="M115" s="614">
        <v>310</v>
      </c>
      <c r="N115" s="614">
        <v>277</v>
      </c>
      <c r="O115" s="614">
        <v>239</v>
      </c>
      <c r="P115" s="615">
        <f t="shared" si="26"/>
        <v>0.71391752577319589</v>
      </c>
      <c r="Q115" s="616">
        <f t="shared" si="27"/>
        <v>0.8935483870967742</v>
      </c>
      <c r="R115" s="613">
        <v>391</v>
      </c>
      <c r="S115" s="614">
        <v>387</v>
      </c>
      <c r="T115" s="614">
        <v>303</v>
      </c>
      <c r="U115" s="614">
        <v>268</v>
      </c>
      <c r="V115" s="614">
        <v>226</v>
      </c>
      <c r="W115" s="615">
        <f t="shared" si="22"/>
        <v>0.69250645994832039</v>
      </c>
      <c r="X115" s="616">
        <f t="shared" si="23"/>
        <v>0.88448844884488453</v>
      </c>
      <c r="Y115" s="613">
        <v>420</v>
      </c>
      <c r="Z115" s="614">
        <v>413</v>
      </c>
      <c r="AA115" s="614">
        <v>321</v>
      </c>
      <c r="AB115" s="614">
        <v>282</v>
      </c>
      <c r="AC115" s="614">
        <v>239</v>
      </c>
      <c r="AD115" s="615">
        <f t="shared" si="28"/>
        <v>0.68280871670702181</v>
      </c>
      <c r="AE115" s="616">
        <f t="shared" si="29"/>
        <v>0.87850467289719625</v>
      </c>
      <c r="AF115" s="613">
        <v>343</v>
      </c>
      <c r="AG115" s="614">
        <v>340</v>
      </c>
      <c r="AH115" s="614">
        <v>253</v>
      </c>
      <c r="AI115" s="614">
        <v>231</v>
      </c>
      <c r="AJ115" s="614">
        <v>194</v>
      </c>
      <c r="AK115" s="615">
        <f t="shared" si="36"/>
        <v>0.67941176470588238</v>
      </c>
      <c r="AL115" s="616">
        <f t="shared" si="37"/>
        <v>0.91304347826086951</v>
      </c>
      <c r="AM115"/>
    </row>
    <row r="116" spans="1:39" s="4" customFormat="1" ht="15" x14ac:dyDescent="0.25">
      <c r="A116" s="610" t="s">
        <v>343</v>
      </c>
      <c r="B116" s="611" t="s">
        <v>348</v>
      </c>
      <c r="C116" s="612" t="s">
        <v>207</v>
      </c>
      <c r="D116" s="613">
        <v>1415</v>
      </c>
      <c r="E116" s="614">
        <v>1206</v>
      </c>
      <c r="F116" s="614">
        <v>893</v>
      </c>
      <c r="G116" s="614">
        <v>670</v>
      </c>
      <c r="H116" s="614">
        <v>476</v>
      </c>
      <c r="I116" s="615">
        <f t="shared" si="24"/>
        <v>0.55555555555555558</v>
      </c>
      <c r="J116" s="616">
        <f t="shared" si="25"/>
        <v>0.75027995520716684</v>
      </c>
      <c r="K116" s="613">
        <v>1966</v>
      </c>
      <c r="L116" s="614">
        <v>1560</v>
      </c>
      <c r="M116" s="614">
        <v>1231</v>
      </c>
      <c r="N116" s="614">
        <v>761</v>
      </c>
      <c r="O116" s="614">
        <v>530</v>
      </c>
      <c r="P116" s="615">
        <f t="shared" si="26"/>
        <v>0.48782051282051281</v>
      </c>
      <c r="Q116" s="616">
        <f t="shared" si="27"/>
        <v>0.61819658813972378</v>
      </c>
      <c r="R116" s="613">
        <v>1953</v>
      </c>
      <c r="S116" s="614">
        <v>1531</v>
      </c>
      <c r="T116" s="614">
        <v>1226</v>
      </c>
      <c r="U116" s="614">
        <v>646</v>
      </c>
      <c r="V116" s="614">
        <v>475</v>
      </c>
      <c r="W116" s="615">
        <f t="shared" si="22"/>
        <v>0.42194644023514044</v>
      </c>
      <c r="X116" s="616">
        <f t="shared" si="23"/>
        <v>0.5269168026101142</v>
      </c>
      <c r="Y116" s="613">
        <v>1859</v>
      </c>
      <c r="Z116" s="614">
        <v>1445</v>
      </c>
      <c r="AA116" s="614">
        <v>1261</v>
      </c>
      <c r="AB116" s="614">
        <v>720</v>
      </c>
      <c r="AC116" s="614">
        <v>471</v>
      </c>
      <c r="AD116" s="615">
        <f t="shared" si="28"/>
        <v>0.4982698961937716</v>
      </c>
      <c r="AE116" s="616">
        <f t="shared" si="29"/>
        <v>0.57097541633624105</v>
      </c>
      <c r="AF116" s="613">
        <v>1635</v>
      </c>
      <c r="AG116" s="614">
        <v>1255</v>
      </c>
      <c r="AH116" s="614">
        <v>1015</v>
      </c>
      <c r="AI116" s="614">
        <v>647</v>
      </c>
      <c r="AJ116" s="614">
        <v>426</v>
      </c>
      <c r="AK116" s="615">
        <f t="shared" si="36"/>
        <v>0.51553784860557772</v>
      </c>
      <c r="AL116" s="616">
        <f t="shared" si="37"/>
        <v>0.63743842364532022</v>
      </c>
      <c r="AM116"/>
    </row>
    <row r="117" spans="1:39" s="4" customFormat="1" ht="15" x14ac:dyDescent="0.25">
      <c r="A117" s="610" t="s">
        <v>343</v>
      </c>
      <c r="B117" s="611" t="s">
        <v>349</v>
      </c>
      <c r="C117" s="612" t="s">
        <v>350</v>
      </c>
      <c r="D117" s="613">
        <v>597</v>
      </c>
      <c r="E117" s="614">
        <v>528</v>
      </c>
      <c r="F117" s="614">
        <v>513</v>
      </c>
      <c r="G117" s="614">
        <v>455</v>
      </c>
      <c r="H117" s="614">
        <v>349</v>
      </c>
      <c r="I117" s="615">
        <f t="shared" si="24"/>
        <v>0.8617424242424242</v>
      </c>
      <c r="J117" s="616">
        <f t="shared" si="25"/>
        <v>0.88693957115009747</v>
      </c>
      <c r="K117" s="613">
        <v>417</v>
      </c>
      <c r="L117" s="614">
        <v>374</v>
      </c>
      <c r="M117" s="614">
        <v>358</v>
      </c>
      <c r="N117" s="614">
        <v>348</v>
      </c>
      <c r="O117" s="614">
        <v>269</v>
      </c>
      <c r="P117" s="615">
        <f t="shared" si="26"/>
        <v>0.93048128342245995</v>
      </c>
      <c r="Q117" s="616">
        <f t="shared" si="27"/>
        <v>0.97206703910614523</v>
      </c>
      <c r="R117" s="613">
        <v>664</v>
      </c>
      <c r="S117" s="614">
        <v>558</v>
      </c>
      <c r="T117" s="614">
        <v>553</v>
      </c>
      <c r="U117" s="614">
        <v>463</v>
      </c>
      <c r="V117" s="614">
        <v>352</v>
      </c>
      <c r="W117" s="615">
        <f t="shared" si="22"/>
        <v>0.82974910394265233</v>
      </c>
      <c r="X117" s="616">
        <f t="shared" si="23"/>
        <v>0.83725135623869806</v>
      </c>
      <c r="Y117" s="613">
        <v>537</v>
      </c>
      <c r="Z117" s="614">
        <v>481</v>
      </c>
      <c r="AA117" s="614">
        <v>475</v>
      </c>
      <c r="AB117" s="614">
        <v>468</v>
      </c>
      <c r="AC117" s="614">
        <v>333</v>
      </c>
      <c r="AD117" s="615">
        <f t="shared" si="28"/>
        <v>0.97297297297297303</v>
      </c>
      <c r="AE117" s="616">
        <f t="shared" si="29"/>
        <v>0.98526315789473684</v>
      </c>
      <c r="AF117" s="613">
        <v>569</v>
      </c>
      <c r="AG117" s="614">
        <v>501</v>
      </c>
      <c r="AH117" s="614">
        <v>501</v>
      </c>
      <c r="AI117" s="614">
        <v>458</v>
      </c>
      <c r="AJ117" s="614">
        <v>310</v>
      </c>
      <c r="AK117" s="615">
        <f t="shared" si="36"/>
        <v>0.9141716566866267</v>
      </c>
      <c r="AL117" s="616">
        <f t="shared" si="37"/>
        <v>0.9141716566866267</v>
      </c>
      <c r="AM117"/>
    </row>
    <row r="118" spans="1:39" s="4" customFormat="1" ht="15" x14ac:dyDescent="0.25">
      <c r="A118" s="610" t="s">
        <v>343</v>
      </c>
      <c r="B118" s="611" t="s">
        <v>351</v>
      </c>
      <c r="C118" s="612" t="s">
        <v>352</v>
      </c>
      <c r="D118" s="613">
        <v>2440</v>
      </c>
      <c r="E118" s="614">
        <v>2093</v>
      </c>
      <c r="F118" s="614">
        <v>1758</v>
      </c>
      <c r="G118" s="614">
        <v>1422</v>
      </c>
      <c r="H118" s="614">
        <v>974</v>
      </c>
      <c r="I118" s="615">
        <f t="shared" si="24"/>
        <v>0.67940754897276634</v>
      </c>
      <c r="J118" s="616">
        <f t="shared" si="25"/>
        <v>0.80887372013651881</v>
      </c>
      <c r="K118" s="613">
        <v>2417</v>
      </c>
      <c r="L118" s="614">
        <v>2079</v>
      </c>
      <c r="M118" s="614">
        <v>1809</v>
      </c>
      <c r="N118" s="614">
        <v>1412</v>
      </c>
      <c r="O118" s="614">
        <v>968</v>
      </c>
      <c r="P118" s="615">
        <f t="shared" si="26"/>
        <v>0.67917267917267921</v>
      </c>
      <c r="Q118" s="616">
        <f t="shared" si="27"/>
        <v>0.78054173576561636</v>
      </c>
      <c r="R118" s="613">
        <v>2852</v>
      </c>
      <c r="S118" s="614">
        <v>2335</v>
      </c>
      <c r="T118" s="614">
        <v>2111</v>
      </c>
      <c r="U118" s="614">
        <v>1305</v>
      </c>
      <c r="V118" s="614">
        <v>862</v>
      </c>
      <c r="W118" s="615">
        <f t="shared" si="22"/>
        <v>0.5588865096359743</v>
      </c>
      <c r="X118" s="616">
        <f t="shared" si="23"/>
        <v>0.61819043107531979</v>
      </c>
      <c r="Y118" s="613">
        <v>2638</v>
      </c>
      <c r="Z118" s="614">
        <v>2123</v>
      </c>
      <c r="AA118" s="614">
        <v>1940</v>
      </c>
      <c r="AB118" s="614">
        <v>1225</v>
      </c>
      <c r="AC118" s="614">
        <v>827</v>
      </c>
      <c r="AD118" s="615">
        <f t="shared" si="28"/>
        <v>0.57701365991521436</v>
      </c>
      <c r="AE118" s="616">
        <f t="shared" si="29"/>
        <v>0.63144329896907214</v>
      </c>
      <c r="AF118" s="613">
        <v>2414</v>
      </c>
      <c r="AG118" s="614">
        <v>1949</v>
      </c>
      <c r="AH118" s="614">
        <v>1797</v>
      </c>
      <c r="AI118" s="614">
        <v>1148</v>
      </c>
      <c r="AJ118" s="614">
        <v>781</v>
      </c>
      <c r="AK118" s="615">
        <f t="shared" si="36"/>
        <v>0.58902001026167261</v>
      </c>
      <c r="AL118" s="616">
        <f t="shared" si="37"/>
        <v>0.63884251530328329</v>
      </c>
      <c r="AM118"/>
    </row>
    <row r="119" spans="1:39" s="4" customFormat="1" ht="15" x14ac:dyDescent="0.25">
      <c r="A119" s="610" t="s">
        <v>343</v>
      </c>
      <c r="B119" s="611" t="s">
        <v>353</v>
      </c>
      <c r="C119" s="612" t="s">
        <v>354</v>
      </c>
      <c r="D119" s="613">
        <v>288</v>
      </c>
      <c r="E119" s="614">
        <v>276</v>
      </c>
      <c r="F119" s="614">
        <v>246</v>
      </c>
      <c r="G119" s="614">
        <v>62</v>
      </c>
      <c r="H119" s="614">
        <v>50</v>
      </c>
      <c r="I119" s="615">
        <f t="shared" si="24"/>
        <v>0.22463768115942029</v>
      </c>
      <c r="J119" s="616">
        <f t="shared" si="25"/>
        <v>0.25203252032520324</v>
      </c>
      <c r="K119" s="613">
        <v>278</v>
      </c>
      <c r="L119" s="614">
        <v>256</v>
      </c>
      <c r="M119" s="614">
        <v>217</v>
      </c>
      <c r="N119" s="614">
        <v>82</v>
      </c>
      <c r="O119" s="614">
        <v>74</v>
      </c>
      <c r="P119" s="615">
        <f t="shared" si="26"/>
        <v>0.3203125</v>
      </c>
      <c r="Q119" s="616">
        <f t="shared" si="27"/>
        <v>0.37788018433179721</v>
      </c>
      <c r="R119" s="613">
        <v>232</v>
      </c>
      <c r="S119" s="614">
        <v>208</v>
      </c>
      <c r="T119" s="614">
        <v>189</v>
      </c>
      <c r="U119" s="614">
        <v>65</v>
      </c>
      <c r="V119" s="614">
        <v>54</v>
      </c>
      <c r="W119" s="615">
        <f t="shared" si="22"/>
        <v>0.3125</v>
      </c>
      <c r="X119" s="616">
        <f t="shared" si="23"/>
        <v>0.3439153439153439</v>
      </c>
      <c r="Y119" s="613">
        <v>249</v>
      </c>
      <c r="Z119" s="614">
        <v>232</v>
      </c>
      <c r="AA119" s="614">
        <v>200</v>
      </c>
      <c r="AB119" s="614">
        <v>69</v>
      </c>
      <c r="AC119" s="614">
        <v>56</v>
      </c>
      <c r="AD119" s="615">
        <f t="shared" si="28"/>
        <v>0.29741379310344829</v>
      </c>
      <c r="AE119" s="616">
        <f t="shared" si="29"/>
        <v>0.34499999999999997</v>
      </c>
      <c r="AF119" s="613">
        <v>216</v>
      </c>
      <c r="AG119" s="614">
        <v>202</v>
      </c>
      <c r="AH119" s="614">
        <v>178</v>
      </c>
      <c r="AI119" s="614">
        <v>53</v>
      </c>
      <c r="AJ119" s="614">
        <v>45</v>
      </c>
      <c r="AK119" s="615">
        <f t="shared" si="36"/>
        <v>0.26237623762376239</v>
      </c>
      <c r="AL119" s="616">
        <f t="shared" si="37"/>
        <v>0.29775280898876405</v>
      </c>
      <c r="AM119"/>
    </row>
    <row r="120" spans="1:39" s="4" customFormat="1" ht="15" x14ac:dyDescent="0.25">
      <c r="A120" s="619" t="s">
        <v>343</v>
      </c>
      <c r="B120" s="620" t="s">
        <v>355</v>
      </c>
      <c r="C120" s="641" t="s">
        <v>211</v>
      </c>
      <c r="D120" s="622">
        <v>253</v>
      </c>
      <c r="E120" s="682">
        <v>251</v>
      </c>
      <c r="F120" s="682">
        <v>220</v>
      </c>
      <c r="G120" s="682">
        <v>188</v>
      </c>
      <c r="H120" s="682">
        <v>158</v>
      </c>
      <c r="I120" s="683">
        <f t="shared" si="24"/>
        <v>0.74900398406374502</v>
      </c>
      <c r="J120" s="684">
        <f t="shared" si="25"/>
        <v>0.8545454545454545</v>
      </c>
      <c r="K120" s="622">
        <v>259</v>
      </c>
      <c r="L120" s="682">
        <v>255</v>
      </c>
      <c r="M120" s="682">
        <v>223</v>
      </c>
      <c r="N120" s="682">
        <v>213</v>
      </c>
      <c r="O120" s="682">
        <v>180</v>
      </c>
      <c r="P120" s="683">
        <f t="shared" si="26"/>
        <v>0.83529411764705885</v>
      </c>
      <c r="Q120" s="684">
        <f t="shared" si="27"/>
        <v>0.95515695067264572</v>
      </c>
      <c r="R120" s="622">
        <v>222</v>
      </c>
      <c r="S120" s="682">
        <v>221</v>
      </c>
      <c r="T120" s="682">
        <v>207</v>
      </c>
      <c r="U120" s="682">
        <v>205</v>
      </c>
      <c r="V120" s="682">
        <v>149</v>
      </c>
      <c r="W120" s="683">
        <f t="shared" si="22"/>
        <v>0.92760180995475117</v>
      </c>
      <c r="X120" s="684">
        <f t="shared" si="23"/>
        <v>0.99033816425120769</v>
      </c>
      <c r="Y120" s="622">
        <v>225</v>
      </c>
      <c r="Z120" s="682">
        <v>225</v>
      </c>
      <c r="AA120" s="682">
        <v>217</v>
      </c>
      <c r="AB120" s="682">
        <v>217</v>
      </c>
      <c r="AC120" s="682">
        <v>170</v>
      </c>
      <c r="AD120" s="683">
        <f t="shared" si="28"/>
        <v>0.96444444444444444</v>
      </c>
      <c r="AE120" s="684">
        <f t="shared" si="29"/>
        <v>1</v>
      </c>
      <c r="AF120" s="622">
        <v>247</v>
      </c>
      <c r="AG120" s="682">
        <v>244</v>
      </c>
      <c r="AH120" s="682">
        <v>223</v>
      </c>
      <c r="AI120" s="682">
        <v>214</v>
      </c>
      <c r="AJ120" s="682">
        <v>169</v>
      </c>
      <c r="AK120" s="683">
        <f t="shared" si="36"/>
        <v>0.87704918032786883</v>
      </c>
      <c r="AL120" s="684">
        <f t="shared" si="37"/>
        <v>0.95964125560538116</v>
      </c>
      <c r="AM120"/>
    </row>
    <row r="121" spans="1:39" s="4" customFormat="1" ht="15" x14ac:dyDescent="0.25">
      <c r="A121" s="642" t="s">
        <v>356</v>
      </c>
      <c r="B121" s="596" t="s">
        <v>357</v>
      </c>
      <c r="C121" s="676"/>
      <c r="D121" s="685">
        <v>8716</v>
      </c>
      <c r="E121" s="668">
        <v>6932</v>
      </c>
      <c r="F121" s="668">
        <v>6283</v>
      </c>
      <c r="G121" s="668">
        <v>4826</v>
      </c>
      <c r="H121" s="669">
        <v>3605</v>
      </c>
      <c r="I121" s="670">
        <f t="shared" si="24"/>
        <v>0.69619157530294284</v>
      </c>
      <c r="J121" s="671">
        <f t="shared" si="25"/>
        <v>0.76810440872194807</v>
      </c>
      <c r="K121" s="685">
        <v>10409</v>
      </c>
      <c r="L121" s="668">
        <v>8107</v>
      </c>
      <c r="M121" s="668">
        <v>7638</v>
      </c>
      <c r="N121" s="668">
        <v>5122</v>
      </c>
      <c r="O121" s="669">
        <v>3755</v>
      </c>
      <c r="P121" s="670">
        <f t="shared" si="26"/>
        <v>0.63179967928950287</v>
      </c>
      <c r="Q121" s="671">
        <f t="shared" si="27"/>
        <v>0.67059439643885832</v>
      </c>
      <c r="R121" s="685">
        <v>10554</v>
      </c>
      <c r="S121" s="668">
        <v>7990</v>
      </c>
      <c r="T121" s="668">
        <v>7523</v>
      </c>
      <c r="U121" s="668">
        <v>4814</v>
      </c>
      <c r="V121" s="669">
        <v>3614</v>
      </c>
      <c r="W121" s="670">
        <f t="shared" si="22"/>
        <v>0.60250312891113889</v>
      </c>
      <c r="X121" s="671">
        <f t="shared" si="23"/>
        <v>0.6399042934999335</v>
      </c>
      <c r="Y121" s="685">
        <v>9198</v>
      </c>
      <c r="Z121" s="668">
        <v>7186</v>
      </c>
      <c r="AA121" s="668">
        <v>6888</v>
      </c>
      <c r="AB121" s="668">
        <v>4777</v>
      </c>
      <c r="AC121" s="669">
        <v>3466</v>
      </c>
      <c r="AD121" s="670">
        <f t="shared" si="28"/>
        <v>0.66476482048427499</v>
      </c>
      <c r="AE121" s="671">
        <f t="shared" si="29"/>
        <v>0.69352497096399535</v>
      </c>
      <c r="AF121" s="685">
        <v>7993</v>
      </c>
      <c r="AG121" s="668">
        <v>6347</v>
      </c>
      <c r="AH121" s="668">
        <v>6077</v>
      </c>
      <c r="AI121" s="668">
        <v>4373</v>
      </c>
      <c r="AJ121" s="669">
        <v>3267</v>
      </c>
      <c r="AK121" s="670">
        <f t="shared" si="36"/>
        <v>0.68898692295572717</v>
      </c>
      <c r="AL121" s="671">
        <f t="shared" si="37"/>
        <v>0.71959848609511268</v>
      </c>
      <c r="AM121"/>
    </row>
    <row r="122" spans="1:39" s="678" customFormat="1" ht="15" x14ac:dyDescent="0.25">
      <c r="A122" s="603" t="s">
        <v>356</v>
      </c>
      <c r="B122" s="604" t="s">
        <v>358</v>
      </c>
      <c r="C122" s="686" t="s">
        <v>359</v>
      </c>
      <c r="D122" s="687">
        <v>50</v>
      </c>
      <c r="E122" s="688">
        <v>50</v>
      </c>
      <c r="F122" s="688">
        <v>50</v>
      </c>
      <c r="G122" s="688">
        <v>10</v>
      </c>
      <c r="H122" s="688">
        <v>10</v>
      </c>
      <c r="I122" s="689">
        <f t="shared" si="24"/>
        <v>0.2</v>
      </c>
      <c r="J122" s="690">
        <f t="shared" si="25"/>
        <v>0.2</v>
      </c>
      <c r="K122" s="687">
        <v>46</v>
      </c>
      <c r="L122" s="688">
        <v>46</v>
      </c>
      <c r="M122" s="688">
        <v>45</v>
      </c>
      <c r="N122" s="688">
        <v>17</v>
      </c>
      <c r="O122" s="688">
        <v>17</v>
      </c>
      <c r="P122" s="689">
        <f t="shared" si="26"/>
        <v>0.36956521739130432</v>
      </c>
      <c r="Q122" s="690">
        <f t="shared" si="27"/>
        <v>0.37777777777777777</v>
      </c>
      <c r="R122" s="687">
        <v>35</v>
      </c>
      <c r="S122" s="688">
        <v>34</v>
      </c>
      <c r="T122" s="688">
        <v>34</v>
      </c>
      <c r="U122" s="688">
        <v>12</v>
      </c>
      <c r="V122" s="688">
        <v>11</v>
      </c>
      <c r="W122" s="689">
        <f t="shared" si="22"/>
        <v>0.35294117647058826</v>
      </c>
      <c r="X122" s="690">
        <f t="shared" si="23"/>
        <v>0.35294117647058826</v>
      </c>
      <c r="Y122" s="687">
        <v>39</v>
      </c>
      <c r="Z122" s="688">
        <v>36</v>
      </c>
      <c r="AA122" s="688">
        <v>36</v>
      </c>
      <c r="AB122" s="688">
        <v>12</v>
      </c>
      <c r="AC122" s="688">
        <v>11</v>
      </c>
      <c r="AD122" s="689">
        <f t="shared" si="28"/>
        <v>0.33333333333333331</v>
      </c>
      <c r="AE122" s="690">
        <f t="shared" si="29"/>
        <v>0.33333333333333331</v>
      </c>
      <c r="AF122" s="687">
        <v>32</v>
      </c>
      <c r="AG122" s="688">
        <v>30</v>
      </c>
      <c r="AH122" s="688">
        <v>25</v>
      </c>
      <c r="AI122" s="688">
        <v>12</v>
      </c>
      <c r="AJ122" s="688">
        <v>11</v>
      </c>
      <c r="AK122" s="689">
        <f t="shared" si="36"/>
        <v>0.4</v>
      </c>
      <c r="AL122" s="690">
        <f t="shared" si="37"/>
        <v>0.48</v>
      </c>
      <c r="AM122"/>
    </row>
    <row r="123" spans="1:39" s="678" customFormat="1" ht="15" x14ac:dyDescent="0.25">
      <c r="A123" s="610" t="s">
        <v>356</v>
      </c>
      <c r="B123" s="611" t="s">
        <v>360</v>
      </c>
      <c r="C123" s="612" t="s">
        <v>361</v>
      </c>
      <c r="D123" s="687">
        <v>1863</v>
      </c>
      <c r="E123" s="614">
        <v>1483</v>
      </c>
      <c r="F123" s="614">
        <v>1199</v>
      </c>
      <c r="G123" s="614">
        <v>834</v>
      </c>
      <c r="H123" s="614">
        <v>612</v>
      </c>
      <c r="I123" s="615">
        <f t="shared" si="24"/>
        <v>0.56237356709372888</v>
      </c>
      <c r="J123" s="616">
        <f t="shared" si="25"/>
        <v>0.69557964970809005</v>
      </c>
      <c r="K123" s="687">
        <v>2043</v>
      </c>
      <c r="L123" s="614">
        <v>1630</v>
      </c>
      <c r="M123" s="614">
        <v>1316</v>
      </c>
      <c r="N123" s="614">
        <v>796</v>
      </c>
      <c r="O123" s="614">
        <v>590</v>
      </c>
      <c r="P123" s="615">
        <f t="shared" si="26"/>
        <v>0.4883435582822086</v>
      </c>
      <c r="Q123" s="616">
        <f t="shared" si="27"/>
        <v>0.60486322188449848</v>
      </c>
      <c r="R123" s="687">
        <v>1809</v>
      </c>
      <c r="S123" s="614">
        <v>1421</v>
      </c>
      <c r="T123" s="614">
        <v>1161</v>
      </c>
      <c r="U123" s="614">
        <v>709</v>
      </c>
      <c r="V123" s="614">
        <v>571</v>
      </c>
      <c r="W123" s="615">
        <f t="shared" si="22"/>
        <v>0.49894440534834622</v>
      </c>
      <c r="X123" s="616">
        <f t="shared" si="23"/>
        <v>0.61068044788975018</v>
      </c>
      <c r="Y123" s="687">
        <v>1703</v>
      </c>
      <c r="Z123" s="614">
        <v>1332</v>
      </c>
      <c r="AA123" s="614">
        <v>1094</v>
      </c>
      <c r="AB123" s="614">
        <v>818</v>
      </c>
      <c r="AC123" s="614">
        <v>595</v>
      </c>
      <c r="AD123" s="615">
        <f t="shared" si="28"/>
        <v>0.6141141141141141</v>
      </c>
      <c r="AE123" s="616">
        <f t="shared" si="29"/>
        <v>0.74771480804387569</v>
      </c>
      <c r="AF123" s="687">
        <v>1573</v>
      </c>
      <c r="AG123" s="614">
        <v>1241</v>
      </c>
      <c r="AH123" s="614">
        <v>1026</v>
      </c>
      <c r="AI123" s="614">
        <v>754</v>
      </c>
      <c r="AJ123" s="614">
        <v>559</v>
      </c>
      <c r="AK123" s="615">
        <f t="shared" si="36"/>
        <v>0.60757453666398065</v>
      </c>
      <c r="AL123" s="616">
        <f t="shared" si="37"/>
        <v>0.73489278752436649</v>
      </c>
      <c r="AM123"/>
    </row>
    <row r="124" spans="1:39" s="678" customFormat="1" ht="15" x14ac:dyDescent="0.25">
      <c r="A124" s="610" t="s">
        <v>356</v>
      </c>
      <c r="B124" s="611" t="s">
        <v>362</v>
      </c>
      <c r="C124" s="612" t="s">
        <v>363</v>
      </c>
      <c r="D124" s="613">
        <v>1516</v>
      </c>
      <c r="E124" s="614">
        <v>1306</v>
      </c>
      <c r="F124" s="614">
        <v>1305</v>
      </c>
      <c r="G124" s="614">
        <v>1131</v>
      </c>
      <c r="H124" s="614">
        <v>736</v>
      </c>
      <c r="I124" s="615">
        <f t="shared" si="24"/>
        <v>0.86600306278713635</v>
      </c>
      <c r="J124" s="616">
        <f t="shared" si="25"/>
        <v>0.8666666666666667</v>
      </c>
      <c r="K124" s="613">
        <v>1623</v>
      </c>
      <c r="L124" s="614">
        <v>1395</v>
      </c>
      <c r="M124" s="614">
        <v>1395</v>
      </c>
      <c r="N124" s="614">
        <v>1164</v>
      </c>
      <c r="O124" s="614">
        <v>743</v>
      </c>
      <c r="P124" s="615">
        <f t="shared" si="26"/>
        <v>0.83440860215053758</v>
      </c>
      <c r="Q124" s="616">
        <f t="shared" si="27"/>
        <v>0.83440860215053758</v>
      </c>
      <c r="R124" s="613">
        <v>1521</v>
      </c>
      <c r="S124" s="614">
        <v>1312</v>
      </c>
      <c r="T124" s="614">
        <v>1312</v>
      </c>
      <c r="U124" s="614">
        <v>952</v>
      </c>
      <c r="V124" s="614">
        <v>695</v>
      </c>
      <c r="W124" s="615">
        <f t="shared" si="22"/>
        <v>0.72560975609756095</v>
      </c>
      <c r="X124" s="616">
        <f t="shared" si="23"/>
        <v>0.72560975609756095</v>
      </c>
      <c r="Y124" s="613">
        <v>1312</v>
      </c>
      <c r="Z124" s="614">
        <v>1152</v>
      </c>
      <c r="AA124" s="614">
        <v>1152</v>
      </c>
      <c r="AB124" s="614">
        <v>930</v>
      </c>
      <c r="AC124" s="614">
        <v>614</v>
      </c>
      <c r="AD124" s="615">
        <f t="shared" si="28"/>
        <v>0.80729166666666663</v>
      </c>
      <c r="AE124" s="616">
        <f t="shared" si="29"/>
        <v>0.80729166666666663</v>
      </c>
      <c r="AF124" s="613">
        <v>1195</v>
      </c>
      <c r="AG124" s="614">
        <v>1051</v>
      </c>
      <c r="AH124" s="614">
        <v>1051</v>
      </c>
      <c r="AI124" s="614">
        <v>872</v>
      </c>
      <c r="AJ124" s="614">
        <v>570</v>
      </c>
      <c r="AK124" s="615">
        <f t="shared" si="36"/>
        <v>0.82968601332064695</v>
      </c>
      <c r="AL124" s="616">
        <f t="shared" si="37"/>
        <v>0.82968601332064695</v>
      </c>
      <c r="AM124"/>
    </row>
    <row r="125" spans="1:39" s="678" customFormat="1" ht="15" x14ac:dyDescent="0.25">
      <c r="A125" s="610" t="s">
        <v>356</v>
      </c>
      <c r="B125" s="611" t="s">
        <v>364</v>
      </c>
      <c r="C125" s="612" t="s">
        <v>365</v>
      </c>
      <c r="D125" s="613">
        <v>2790</v>
      </c>
      <c r="E125" s="614">
        <v>2141</v>
      </c>
      <c r="F125" s="614">
        <v>1753</v>
      </c>
      <c r="G125" s="614">
        <v>1335</v>
      </c>
      <c r="H125" s="614">
        <v>1041</v>
      </c>
      <c r="I125" s="615">
        <f t="shared" si="24"/>
        <v>0.6235404016814573</v>
      </c>
      <c r="J125" s="616">
        <f t="shared" si="25"/>
        <v>0.76155162578436963</v>
      </c>
      <c r="K125" s="613">
        <v>3293</v>
      </c>
      <c r="L125" s="614">
        <v>2531</v>
      </c>
      <c r="M125" s="614">
        <v>2393</v>
      </c>
      <c r="N125" s="614">
        <v>1355</v>
      </c>
      <c r="O125" s="614">
        <v>994</v>
      </c>
      <c r="P125" s="615">
        <f t="shared" si="26"/>
        <v>0.53536151718688263</v>
      </c>
      <c r="Q125" s="616">
        <f t="shared" si="27"/>
        <v>0.56623485165064769</v>
      </c>
      <c r="R125" s="613">
        <v>3411</v>
      </c>
      <c r="S125" s="614">
        <v>2477</v>
      </c>
      <c r="T125" s="614">
        <v>2350</v>
      </c>
      <c r="U125" s="614">
        <v>1234</v>
      </c>
      <c r="V125" s="614">
        <v>797</v>
      </c>
      <c r="W125" s="615">
        <f t="shared" si="22"/>
        <v>0.49818328623334679</v>
      </c>
      <c r="X125" s="616">
        <f t="shared" si="23"/>
        <v>0.52510638297872336</v>
      </c>
      <c r="Y125" s="613">
        <v>2667</v>
      </c>
      <c r="Z125" s="614">
        <v>2013</v>
      </c>
      <c r="AA125" s="614">
        <v>2013</v>
      </c>
      <c r="AB125" s="614">
        <v>1192</v>
      </c>
      <c r="AC125" s="614">
        <v>728</v>
      </c>
      <c r="AD125" s="615">
        <f t="shared" si="28"/>
        <v>0.59215101838052653</v>
      </c>
      <c r="AE125" s="616">
        <f t="shared" si="29"/>
        <v>0.59215101838052653</v>
      </c>
      <c r="AF125" s="613">
        <v>2002</v>
      </c>
      <c r="AG125" s="614">
        <v>1509</v>
      </c>
      <c r="AH125" s="614">
        <v>1509</v>
      </c>
      <c r="AI125" s="614">
        <v>954</v>
      </c>
      <c r="AJ125" s="614">
        <v>628</v>
      </c>
      <c r="AK125" s="615">
        <f t="shared" si="36"/>
        <v>0.63220675944333993</v>
      </c>
      <c r="AL125" s="616">
        <f t="shared" si="37"/>
        <v>0.63220675944333993</v>
      </c>
      <c r="AM125"/>
    </row>
    <row r="126" spans="1:39" s="4" customFormat="1" ht="15" x14ac:dyDescent="0.25">
      <c r="A126" s="610" t="s">
        <v>356</v>
      </c>
      <c r="B126" s="611" t="s">
        <v>366</v>
      </c>
      <c r="C126" s="612" t="s">
        <v>367</v>
      </c>
      <c r="D126" s="613">
        <v>1019</v>
      </c>
      <c r="E126" s="679">
        <v>991</v>
      </c>
      <c r="F126" s="679">
        <v>991</v>
      </c>
      <c r="G126" s="679">
        <v>781</v>
      </c>
      <c r="H126" s="679">
        <v>634</v>
      </c>
      <c r="I126" s="615">
        <f t="shared" si="24"/>
        <v>0.78809283551967713</v>
      </c>
      <c r="J126" s="616">
        <f t="shared" si="25"/>
        <v>0.78809283551967713</v>
      </c>
      <c r="K126" s="613">
        <v>1635</v>
      </c>
      <c r="L126" s="679">
        <v>1577</v>
      </c>
      <c r="M126" s="679">
        <v>1577</v>
      </c>
      <c r="N126" s="679">
        <v>1008</v>
      </c>
      <c r="O126" s="679">
        <v>748</v>
      </c>
      <c r="P126" s="615">
        <f t="shared" si="26"/>
        <v>0.63918833227647431</v>
      </c>
      <c r="Q126" s="616">
        <f t="shared" si="27"/>
        <v>0.63918833227647431</v>
      </c>
      <c r="R126" s="613">
        <v>1734</v>
      </c>
      <c r="S126" s="679">
        <v>1616</v>
      </c>
      <c r="T126" s="679">
        <v>1616</v>
      </c>
      <c r="U126" s="679">
        <v>1153</v>
      </c>
      <c r="V126" s="679">
        <v>846</v>
      </c>
      <c r="W126" s="615">
        <f t="shared" si="22"/>
        <v>0.71349009900990101</v>
      </c>
      <c r="X126" s="616">
        <f t="shared" si="23"/>
        <v>0.71349009900990101</v>
      </c>
      <c r="Y126" s="613">
        <v>1627</v>
      </c>
      <c r="Z126" s="679">
        <v>1530</v>
      </c>
      <c r="AA126" s="679">
        <v>1530</v>
      </c>
      <c r="AB126" s="679">
        <v>1151</v>
      </c>
      <c r="AC126" s="679">
        <v>834</v>
      </c>
      <c r="AD126" s="615">
        <f t="shared" si="28"/>
        <v>0.7522875816993464</v>
      </c>
      <c r="AE126" s="616">
        <f t="shared" si="29"/>
        <v>0.7522875816993464</v>
      </c>
      <c r="AF126" s="613">
        <v>1530</v>
      </c>
      <c r="AG126" s="679">
        <v>1469</v>
      </c>
      <c r="AH126" s="679">
        <v>1469</v>
      </c>
      <c r="AI126" s="679">
        <v>1109</v>
      </c>
      <c r="AJ126" s="679">
        <v>853</v>
      </c>
      <c r="AK126" s="615">
        <f t="shared" si="36"/>
        <v>0.75493533015656911</v>
      </c>
      <c r="AL126" s="616">
        <f t="shared" si="37"/>
        <v>0.75493533015656911</v>
      </c>
      <c r="AM126"/>
    </row>
    <row r="127" spans="1:39" s="4" customFormat="1" ht="15" x14ac:dyDescent="0.25">
      <c r="A127" s="610" t="s">
        <v>356</v>
      </c>
      <c r="B127" s="635" t="s">
        <v>368</v>
      </c>
      <c r="C127" s="636" t="s">
        <v>331</v>
      </c>
      <c r="D127" s="613">
        <v>520</v>
      </c>
      <c r="E127" s="679">
        <v>509</v>
      </c>
      <c r="F127" s="679">
        <v>453</v>
      </c>
      <c r="G127" s="679">
        <v>207</v>
      </c>
      <c r="H127" s="679">
        <v>163</v>
      </c>
      <c r="I127" s="615">
        <f t="shared" si="24"/>
        <v>0.40667976424361491</v>
      </c>
      <c r="J127" s="616">
        <f t="shared" si="25"/>
        <v>0.45695364238410596</v>
      </c>
      <c r="K127" s="613">
        <v>795</v>
      </c>
      <c r="L127" s="679">
        <v>709</v>
      </c>
      <c r="M127" s="679">
        <v>627</v>
      </c>
      <c r="N127" s="679">
        <v>303</v>
      </c>
      <c r="O127" s="679">
        <v>241</v>
      </c>
      <c r="P127" s="615">
        <f t="shared" si="26"/>
        <v>0.42736248236953456</v>
      </c>
      <c r="Q127" s="616">
        <f t="shared" si="27"/>
        <v>0.48325358851674644</v>
      </c>
      <c r="R127" s="613">
        <v>1030</v>
      </c>
      <c r="S127" s="679">
        <v>879</v>
      </c>
      <c r="T127" s="679">
        <v>732</v>
      </c>
      <c r="U127" s="679">
        <v>343</v>
      </c>
      <c r="V127" s="679">
        <v>245</v>
      </c>
      <c r="W127" s="615">
        <f t="shared" si="22"/>
        <v>0.39021615472127419</v>
      </c>
      <c r="X127" s="616">
        <f t="shared" si="23"/>
        <v>0.46857923497267762</v>
      </c>
      <c r="Y127" s="613">
        <v>1001</v>
      </c>
      <c r="Z127" s="679">
        <v>864</v>
      </c>
      <c r="AA127" s="679">
        <v>760</v>
      </c>
      <c r="AB127" s="679">
        <v>323</v>
      </c>
      <c r="AC127" s="679">
        <v>264</v>
      </c>
      <c r="AD127" s="615">
        <f t="shared" si="28"/>
        <v>0.37384259259259262</v>
      </c>
      <c r="AE127" s="616">
        <f t="shared" si="29"/>
        <v>0.42499999999999999</v>
      </c>
      <c r="AF127" s="613">
        <v>939</v>
      </c>
      <c r="AG127" s="679">
        <v>814</v>
      </c>
      <c r="AH127" s="679">
        <v>725</v>
      </c>
      <c r="AI127" s="679">
        <v>374</v>
      </c>
      <c r="AJ127" s="679">
        <v>283</v>
      </c>
      <c r="AK127" s="615">
        <f t="shared" si="36"/>
        <v>0.45945945945945948</v>
      </c>
      <c r="AL127" s="616">
        <f t="shared" si="37"/>
        <v>0.51586206896551723</v>
      </c>
      <c r="AM127"/>
    </row>
    <row r="128" spans="1:39" s="4" customFormat="1" ht="15" x14ac:dyDescent="0.25">
      <c r="A128" s="610" t="s">
        <v>356</v>
      </c>
      <c r="B128" s="635">
        <v>25530</v>
      </c>
      <c r="C128" s="636" t="s">
        <v>369</v>
      </c>
      <c r="D128" s="613">
        <v>958</v>
      </c>
      <c r="E128" s="691">
        <v>867</v>
      </c>
      <c r="F128" s="691">
        <v>867</v>
      </c>
      <c r="G128" s="691">
        <v>627</v>
      </c>
      <c r="H128" s="691">
        <v>425</v>
      </c>
      <c r="I128" s="639">
        <f t="shared" si="24"/>
        <v>0.72318339100346019</v>
      </c>
      <c r="J128" s="640">
        <f t="shared" si="25"/>
        <v>0.72318339100346019</v>
      </c>
      <c r="K128" s="613">
        <v>974</v>
      </c>
      <c r="L128" s="691">
        <v>893</v>
      </c>
      <c r="M128" s="691">
        <v>893</v>
      </c>
      <c r="N128" s="691">
        <v>672</v>
      </c>
      <c r="O128" s="691">
        <v>449</v>
      </c>
      <c r="P128" s="639">
        <f t="shared" si="26"/>
        <v>0.75251959686450165</v>
      </c>
      <c r="Q128" s="640">
        <f t="shared" si="27"/>
        <v>0.75251959686450165</v>
      </c>
      <c r="R128" s="613">
        <v>1014</v>
      </c>
      <c r="S128" s="691">
        <v>896</v>
      </c>
      <c r="T128" s="691">
        <v>896</v>
      </c>
      <c r="U128" s="691">
        <v>593</v>
      </c>
      <c r="V128" s="691">
        <v>472</v>
      </c>
      <c r="W128" s="639">
        <f t="shared" si="22"/>
        <v>0.6618303571428571</v>
      </c>
      <c r="X128" s="640">
        <f t="shared" si="23"/>
        <v>0.6618303571428571</v>
      </c>
      <c r="Y128" s="613">
        <v>849</v>
      </c>
      <c r="Z128" s="691">
        <v>759</v>
      </c>
      <c r="AA128" s="691">
        <v>759</v>
      </c>
      <c r="AB128" s="691">
        <v>516</v>
      </c>
      <c r="AC128" s="691">
        <v>435</v>
      </c>
      <c r="AD128" s="639">
        <f t="shared" si="28"/>
        <v>0.67984189723320154</v>
      </c>
      <c r="AE128" s="640">
        <f t="shared" si="29"/>
        <v>0.67984189723320154</v>
      </c>
      <c r="AF128" s="613">
        <v>722</v>
      </c>
      <c r="AG128" s="691">
        <v>658</v>
      </c>
      <c r="AH128" s="691">
        <v>658</v>
      </c>
      <c r="AI128" s="691">
        <v>444</v>
      </c>
      <c r="AJ128" s="691">
        <v>365</v>
      </c>
      <c r="AK128" s="639">
        <f t="shared" si="36"/>
        <v>0.67477203647416417</v>
      </c>
      <c r="AL128" s="640">
        <f t="shared" si="37"/>
        <v>0.67477203647416417</v>
      </c>
      <c r="AM128"/>
    </row>
    <row r="129" spans="1:39" s="4" customFormat="1" ht="15" x14ac:dyDescent="0.25">
      <c r="A129" s="610" t="s">
        <v>356</v>
      </c>
      <c r="B129" s="620" t="s">
        <v>370</v>
      </c>
      <c r="C129" s="641" t="s">
        <v>211</v>
      </c>
      <c r="D129" s="637" t="s">
        <v>21</v>
      </c>
      <c r="E129" s="623" t="s">
        <v>21</v>
      </c>
      <c r="F129" s="623" t="s">
        <v>21</v>
      </c>
      <c r="G129" s="623" t="s">
        <v>21</v>
      </c>
      <c r="H129" s="623" t="s">
        <v>21</v>
      </c>
      <c r="I129" s="624" t="s">
        <v>74</v>
      </c>
      <c r="J129" s="625" t="s">
        <v>74</v>
      </c>
      <c r="K129" s="637" t="s">
        <v>74</v>
      </c>
      <c r="L129" s="623" t="s">
        <v>74</v>
      </c>
      <c r="M129" s="623" t="s">
        <v>74</v>
      </c>
      <c r="N129" s="623" t="s">
        <v>74</v>
      </c>
      <c r="O129" s="623" t="s">
        <v>74</v>
      </c>
      <c r="P129" s="624" t="s">
        <v>74</v>
      </c>
      <c r="Q129" s="625" t="s">
        <v>74</v>
      </c>
      <c r="R129" s="637" t="s">
        <v>74</v>
      </c>
      <c r="S129" s="623" t="s">
        <v>74</v>
      </c>
      <c r="T129" s="623" t="s">
        <v>74</v>
      </c>
      <c r="U129" s="623" t="s">
        <v>74</v>
      </c>
      <c r="V129" s="623" t="s">
        <v>74</v>
      </c>
      <c r="W129" s="624" t="s">
        <v>74</v>
      </c>
      <c r="X129" s="625" t="s">
        <v>74</v>
      </c>
      <c r="Y129" s="637" t="s">
        <v>74</v>
      </c>
      <c r="Z129" s="623" t="s">
        <v>74</v>
      </c>
      <c r="AA129" s="623" t="s">
        <v>74</v>
      </c>
      <c r="AB129" s="623" t="s">
        <v>74</v>
      </c>
      <c r="AC129" s="623" t="s">
        <v>74</v>
      </c>
      <c r="AD129" s="624" t="s">
        <v>74</v>
      </c>
      <c r="AE129" s="625" t="s">
        <v>74</v>
      </c>
      <c r="AF129" s="622" t="s">
        <v>74</v>
      </c>
      <c r="AG129" s="623" t="s">
        <v>74</v>
      </c>
      <c r="AH129" s="623" t="s">
        <v>74</v>
      </c>
      <c r="AI129" s="623" t="s">
        <v>74</v>
      </c>
      <c r="AJ129" s="623" t="s">
        <v>74</v>
      </c>
      <c r="AK129" s="624" t="s">
        <v>74</v>
      </c>
      <c r="AL129" s="625" t="s">
        <v>74</v>
      </c>
      <c r="AM129"/>
    </row>
    <row r="130" spans="1:39" s="4" customFormat="1" ht="15" x14ac:dyDescent="0.25">
      <c r="A130" s="660" t="s">
        <v>371</v>
      </c>
      <c r="B130" s="661" t="s">
        <v>372</v>
      </c>
      <c r="C130" s="662"/>
      <c r="D130" s="644">
        <v>12431</v>
      </c>
      <c r="E130" s="692">
        <v>10473</v>
      </c>
      <c r="F130" s="692">
        <v>8853</v>
      </c>
      <c r="G130" s="692">
        <v>6478</v>
      </c>
      <c r="H130" s="693">
        <v>5227</v>
      </c>
      <c r="I130" s="694">
        <f t="shared" si="24"/>
        <v>0.61854291988923904</v>
      </c>
      <c r="J130" s="695">
        <f t="shared" si="25"/>
        <v>0.73172935728001809</v>
      </c>
      <c r="K130" s="644">
        <v>12625</v>
      </c>
      <c r="L130" s="692">
        <v>10624</v>
      </c>
      <c r="M130" s="692">
        <v>9042</v>
      </c>
      <c r="N130" s="692">
        <v>6700</v>
      </c>
      <c r="O130" s="693">
        <v>5485</v>
      </c>
      <c r="P130" s="694">
        <f t="shared" ref="P130:P138" si="38">N130/L130</f>
        <v>0.6306475903614458</v>
      </c>
      <c r="Q130" s="695">
        <f t="shared" ref="Q130:Q138" si="39">N130/M130</f>
        <v>0.74098650740986505</v>
      </c>
      <c r="R130" s="644">
        <v>13331</v>
      </c>
      <c r="S130" s="692">
        <v>10560</v>
      </c>
      <c r="T130" s="692">
        <v>9035</v>
      </c>
      <c r="U130" s="692">
        <v>6942</v>
      </c>
      <c r="V130" s="693">
        <v>5509</v>
      </c>
      <c r="W130" s="694">
        <f t="shared" si="22"/>
        <v>0.6573863636363636</v>
      </c>
      <c r="X130" s="695">
        <f t="shared" si="23"/>
        <v>0.76834532374100717</v>
      </c>
      <c r="Y130" s="644">
        <v>12733</v>
      </c>
      <c r="Z130" s="692">
        <v>10418</v>
      </c>
      <c r="AA130" s="692">
        <v>8875</v>
      </c>
      <c r="AB130" s="692">
        <v>6531</v>
      </c>
      <c r="AC130" s="693">
        <v>5221</v>
      </c>
      <c r="AD130" s="694">
        <f t="shared" ref="AD130:AD138" si="40">AB130/Z130</f>
        <v>0.62689575734306013</v>
      </c>
      <c r="AE130" s="695">
        <f t="shared" ref="AE130:AE138" si="41">AB130/AA130</f>
        <v>0.73588732394366196</v>
      </c>
      <c r="AF130" s="644">
        <v>12054</v>
      </c>
      <c r="AG130" s="692">
        <v>9765</v>
      </c>
      <c r="AH130" s="692">
        <v>8293</v>
      </c>
      <c r="AI130" s="692">
        <v>6131</v>
      </c>
      <c r="AJ130" s="693">
        <v>4886</v>
      </c>
      <c r="AK130" s="694">
        <f t="shared" ref="AK130:AK138" si="42">AI130/AG130</f>
        <v>0.62785458269329242</v>
      </c>
      <c r="AL130" s="695">
        <f t="shared" ref="AL130:AL138" si="43">AI130/AH130</f>
        <v>0.73929820330399132</v>
      </c>
      <c r="AM130"/>
    </row>
    <row r="131" spans="1:39" s="4" customFormat="1" ht="15" x14ac:dyDescent="0.25">
      <c r="A131" s="663" t="s">
        <v>371</v>
      </c>
      <c r="B131" s="664" t="s">
        <v>373</v>
      </c>
      <c r="C131" s="665" t="s">
        <v>299</v>
      </c>
      <c r="D131" s="633">
        <v>3106</v>
      </c>
      <c r="E131" s="607">
        <v>2892</v>
      </c>
      <c r="F131" s="607">
        <v>2583</v>
      </c>
      <c r="G131" s="607">
        <v>2208</v>
      </c>
      <c r="H131" s="607">
        <v>1551</v>
      </c>
      <c r="I131" s="608">
        <f t="shared" si="24"/>
        <v>0.76348547717842319</v>
      </c>
      <c r="J131" s="609">
        <f t="shared" si="25"/>
        <v>0.85481997677119625</v>
      </c>
      <c r="K131" s="633">
        <v>3296</v>
      </c>
      <c r="L131" s="607">
        <v>3102</v>
      </c>
      <c r="M131" s="607">
        <v>2742</v>
      </c>
      <c r="N131" s="607">
        <v>2585</v>
      </c>
      <c r="O131" s="607">
        <v>1844</v>
      </c>
      <c r="P131" s="608">
        <f t="shared" si="38"/>
        <v>0.83333333333333337</v>
      </c>
      <c r="Q131" s="609">
        <f t="shared" si="39"/>
        <v>0.94274252370532463</v>
      </c>
      <c r="R131" s="633">
        <v>3666</v>
      </c>
      <c r="S131" s="607">
        <v>3419</v>
      </c>
      <c r="T131" s="607">
        <v>3085</v>
      </c>
      <c r="U131" s="607">
        <v>3008</v>
      </c>
      <c r="V131" s="607">
        <v>1706</v>
      </c>
      <c r="W131" s="608">
        <f t="shared" si="22"/>
        <v>0.87978941210880379</v>
      </c>
      <c r="X131" s="609">
        <f t="shared" si="23"/>
        <v>0.97504051863857377</v>
      </c>
      <c r="Y131" s="633">
        <v>2943</v>
      </c>
      <c r="Z131" s="607">
        <v>2795</v>
      </c>
      <c r="AA131" s="607">
        <v>2447</v>
      </c>
      <c r="AB131" s="607">
        <v>2347</v>
      </c>
      <c r="AC131" s="607">
        <v>1435</v>
      </c>
      <c r="AD131" s="608">
        <f t="shared" si="40"/>
        <v>0.83971377459749552</v>
      </c>
      <c r="AE131" s="609">
        <f t="shared" si="41"/>
        <v>0.95913363302002452</v>
      </c>
      <c r="AF131" s="633">
        <v>2858</v>
      </c>
      <c r="AG131" s="607">
        <v>2606</v>
      </c>
      <c r="AH131" s="607">
        <v>2273</v>
      </c>
      <c r="AI131" s="607">
        <v>2172</v>
      </c>
      <c r="AJ131" s="607">
        <v>1371</v>
      </c>
      <c r="AK131" s="608">
        <f t="shared" si="42"/>
        <v>0.83346124328472759</v>
      </c>
      <c r="AL131" s="609">
        <f t="shared" si="43"/>
        <v>0.95556533216014083</v>
      </c>
      <c r="AM131"/>
    </row>
    <row r="132" spans="1:39" s="4" customFormat="1" ht="15" x14ac:dyDescent="0.25">
      <c r="A132" s="610" t="s">
        <v>371</v>
      </c>
      <c r="B132" s="611" t="s">
        <v>374</v>
      </c>
      <c r="C132" s="612" t="s">
        <v>375</v>
      </c>
      <c r="D132" s="613">
        <v>2067</v>
      </c>
      <c r="E132" s="614">
        <v>1971</v>
      </c>
      <c r="F132" s="614">
        <v>1514</v>
      </c>
      <c r="G132" s="614">
        <v>1435</v>
      </c>
      <c r="H132" s="614">
        <v>1204</v>
      </c>
      <c r="I132" s="615">
        <f t="shared" si="24"/>
        <v>0.72805682394723492</v>
      </c>
      <c r="J132" s="616">
        <f t="shared" si="25"/>
        <v>0.94782034346103039</v>
      </c>
      <c r="K132" s="613">
        <v>2163</v>
      </c>
      <c r="L132" s="614">
        <v>2041</v>
      </c>
      <c r="M132" s="614">
        <v>1549</v>
      </c>
      <c r="N132" s="614">
        <v>1471</v>
      </c>
      <c r="O132" s="614">
        <v>1230</v>
      </c>
      <c r="P132" s="615">
        <f t="shared" si="38"/>
        <v>0.72072513473787359</v>
      </c>
      <c r="Q132" s="616">
        <f t="shared" si="39"/>
        <v>0.94964493221433177</v>
      </c>
      <c r="R132" s="613">
        <v>2193</v>
      </c>
      <c r="S132" s="614">
        <v>2048</v>
      </c>
      <c r="T132" s="614">
        <v>1608</v>
      </c>
      <c r="U132" s="614">
        <v>1370</v>
      </c>
      <c r="V132" s="614">
        <v>1261</v>
      </c>
      <c r="W132" s="615">
        <f t="shared" si="22"/>
        <v>0.6689453125</v>
      </c>
      <c r="X132" s="616">
        <f t="shared" si="23"/>
        <v>0.85199004975124382</v>
      </c>
      <c r="Y132" s="613">
        <v>2259</v>
      </c>
      <c r="Z132" s="614">
        <v>2121</v>
      </c>
      <c r="AA132" s="614">
        <v>1610</v>
      </c>
      <c r="AB132" s="614">
        <v>1336</v>
      </c>
      <c r="AC132" s="614">
        <v>1198</v>
      </c>
      <c r="AD132" s="615">
        <f t="shared" si="40"/>
        <v>0.62989156058462992</v>
      </c>
      <c r="AE132" s="616">
        <f t="shared" si="41"/>
        <v>0.82981366459627326</v>
      </c>
      <c r="AF132" s="613">
        <v>2268</v>
      </c>
      <c r="AG132" s="614">
        <v>2042</v>
      </c>
      <c r="AH132" s="614">
        <v>1577</v>
      </c>
      <c r="AI132" s="614">
        <v>1286</v>
      </c>
      <c r="AJ132" s="614">
        <v>1152</v>
      </c>
      <c r="AK132" s="615">
        <f t="shared" si="42"/>
        <v>0.62977473065621936</v>
      </c>
      <c r="AL132" s="616">
        <f t="shared" si="43"/>
        <v>0.81547241597970832</v>
      </c>
      <c r="AM132"/>
    </row>
    <row r="133" spans="1:39" s="4" customFormat="1" ht="15" x14ac:dyDescent="0.25">
      <c r="A133" s="610" t="s">
        <v>371</v>
      </c>
      <c r="B133" s="611" t="s">
        <v>376</v>
      </c>
      <c r="C133" s="612" t="s">
        <v>377</v>
      </c>
      <c r="D133" s="613">
        <v>1497</v>
      </c>
      <c r="E133" s="614">
        <v>1441</v>
      </c>
      <c r="F133" s="614">
        <v>1052</v>
      </c>
      <c r="G133" s="614">
        <v>1013</v>
      </c>
      <c r="H133" s="614">
        <v>868</v>
      </c>
      <c r="I133" s="615">
        <f t="shared" si="24"/>
        <v>0.70298403886190142</v>
      </c>
      <c r="J133" s="616">
        <f t="shared" si="25"/>
        <v>0.96292775665399244</v>
      </c>
      <c r="K133" s="613">
        <v>1606</v>
      </c>
      <c r="L133" s="614">
        <v>1491</v>
      </c>
      <c r="M133" s="614">
        <v>1209</v>
      </c>
      <c r="N133" s="614">
        <v>1064</v>
      </c>
      <c r="O133" s="614">
        <v>930</v>
      </c>
      <c r="P133" s="615">
        <f t="shared" si="38"/>
        <v>0.71361502347417838</v>
      </c>
      <c r="Q133" s="616">
        <f t="shared" si="39"/>
        <v>0.88006617038875101</v>
      </c>
      <c r="R133" s="613">
        <v>1510</v>
      </c>
      <c r="S133" s="614">
        <v>1386</v>
      </c>
      <c r="T133" s="614">
        <v>1049</v>
      </c>
      <c r="U133" s="614">
        <v>900</v>
      </c>
      <c r="V133" s="614">
        <v>826</v>
      </c>
      <c r="W133" s="615">
        <f t="shared" si="22"/>
        <v>0.64935064935064934</v>
      </c>
      <c r="X133" s="616">
        <f t="shared" si="23"/>
        <v>0.85795996186844614</v>
      </c>
      <c r="Y133" s="613">
        <v>1561</v>
      </c>
      <c r="Z133" s="614">
        <v>1409</v>
      </c>
      <c r="AA133" s="614">
        <v>1087</v>
      </c>
      <c r="AB133" s="614">
        <v>919</v>
      </c>
      <c r="AC133" s="614">
        <v>835</v>
      </c>
      <c r="AD133" s="615">
        <f t="shared" si="40"/>
        <v>0.65223562810503899</v>
      </c>
      <c r="AE133" s="616">
        <f t="shared" si="41"/>
        <v>0.84544618215271394</v>
      </c>
      <c r="AF133" s="613">
        <v>1480</v>
      </c>
      <c r="AG133" s="614">
        <v>1320</v>
      </c>
      <c r="AH133" s="614">
        <v>1055</v>
      </c>
      <c r="AI133" s="614">
        <v>896</v>
      </c>
      <c r="AJ133" s="614">
        <v>801</v>
      </c>
      <c r="AK133" s="615">
        <f t="shared" si="42"/>
        <v>0.67878787878787883</v>
      </c>
      <c r="AL133" s="616">
        <f t="shared" si="43"/>
        <v>0.84928909952606635</v>
      </c>
      <c r="AM133"/>
    </row>
    <row r="134" spans="1:39" s="4" customFormat="1" ht="15" x14ac:dyDescent="0.25">
      <c r="A134" s="610" t="s">
        <v>371</v>
      </c>
      <c r="B134" s="611" t="s">
        <v>378</v>
      </c>
      <c r="C134" s="612" t="s">
        <v>305</v>
      </c>
      <c r="D134" s="613">
        <v>1331</v>
      </c>
      <c r="E134" s="614">
        <v>1328</v>
      </c>
      <c r="F134" s="614">
        <v>1029</v>
      </c>
      <c r="G134" s="614">
        <v>636</v>
      </c>
      <c r="H134" s="614">
        <v>548</v>
      </c>
      <c r="I134" s="615">
        <f t="shared" si="24"/>
        <v>0.47891566265060243</v>
      </c>
      <c r="J134" s="616">
        <f t="shared" si="25"/>
        <v>0.61807580174927113</v>
      </c>
      <c r="K134" s="613">
        <v>1217</v>
      </c>
      <c r="L134" s="614">
        <v>1217</v>
      </c>
      <c r="M134" s="614">
        <v>969</v>
      </c>
      <c r="N134" s="614">
        <v>595</v>
      </c>
      <c r="O134" s="614">
        <v>515</v>
      </c>
      <c r="P134" s="615">
        <f t="shared" si="38"/>
        <v>0.48890714872637636</v>
      </c>
      <c r="Q134" s="616">
        <f t="shared" si="39"/>
        <v>0.61403508771929827</v>
      </c>
      <c r="R134" s="613">
        <v>979</v>
      </c>
      <c r="S134" s="614">
        <v>979</v>
      </c>
      <c r="T134" s="614">
        <v>768</v>
      </c>
      <c r="U134" s="614">
        <v>517</v>
      </c>
      <c r="V134" s="614">
        <v>512</v>
      </c>
      <c r="W134" s="615">
        <f t="shared" si="22"/>
        <v>0.5280898876404494</v>
      </c>
      <c r="X134" s="616">
        <f t="shared" si="23"/>
        <v>0.67317708333333337</v>
      </c>
      <c r="Y134" s="613">
        <v>964</v>
      </c>
      <c r="Z134" s="614">
        <v>964</v>
      </c>
      <c r="AA134" s="614">
        <v>710</v>
      </c>
      <c r="AB134" s="614">
        <v>490</v>
      </c>
      <c r="AC134" s="614">
        <v>479</v>
      </c>
      <c r="AD134" s="615">
        <f t="shared" si="40"/>
        <v>0.50829875518672196</v>
      </c>
      <c r="AE134" s="616">
        <f t="shared" si="41"/>
        <v>0.6901408450704225</v>
      </c>
      <c r="AF134" s="613">
        <v>906</v>
      </c>
      <c r="AG134" s="614">
        <v>906</v>
      </c>
      <c r="AH134" s="614">
        <v>719</v>
      </c>
      <c r="AI134" s="614">
        <v>460</v>
      </c>
      <c r="AJ134" s="614">
        <v>449</v>
      </c>
      <c r="AK134" s="615">
        <f t="shared" si="42"/>
        <v>0.50772626931567333</v>
      </c>
      <c r="AL134" s="616">
        <f t="shared" si="43"/>
        <v>0.63977746870653684</v>
      </c>
      <c r="AM134"/>
    </row>
    <row r="135" spans="1:39" s="4" customFormat="1" ht="15" x14ac:dyDescent="0.25">
      <c r="A135" s="610" t="s">
        <v>371</v>
      </c>
      <c r="B135" s="611" t="s">
        <v>379</v>
      </c>
      <c r="C135" s="612" t="s">
        <v>380</v>
      </c>
      <c r="D135" s="613">
        <v>612</v>
      </c>
      <c r="E135" s="614">
        <v>584</v>
      </c>
      <c r="F135" s="614">
        <v>554</v>
      </c>
      <c r="G135" s="614">
        <v>404</v>
      </c>
      <c r="H135" s="614">
        <v>228</v>
      </c>
      <c r="I135" s="615">
        <f t="shared" si="24"/>
        <v>0.69178082191780821</v>
      </c>
      <c r="J135" s="616">
        <f t="shared" si="25"/>
        <v>0.72924187725631773</v>
      </c>
      <c r="K135" s="613">
        <v>518</v>
      </c>
      <c r="L135" s="614">
        <v>500</v>
      </c>
      <c r="M135" s="614">
        <v>476</v>
      </c>
      <c r="N135" s="614">
        <v>360</v>
      </c>
      <c r="O135" s="614">
        <v>213</v>
      </c>
      <c r="P135" s="615">
        <f t="shared" si="38"/>
        <v>0.72</v>
      </c>
      <c r="Q135" s="616">
        <f t="shared" si="39"/>
        <v>0.75630252100840334</v>
      </c>
      <c r="R135" s="613">
        <v>918</v>
      </c>
      <c r="S135" s="614">
        <v>869</v>
      </c>
      <c r="T135" s="614">
        <v>858</v>
      </c>
      <c r="U135" s="614">
        <v>540</v>
      </c>
      <c r="V135" s="614">
        <v>403</v>
      </c>
      <c r="W135" s="615">
        <f t="shared" ref="W135:W198" si="44">U135/S135</f>
        <v>0.62140391254315308</v>
      </c>
      <c r="X135" s="616">
        <f t="shared" ref="X135:X198" si="45">U135/T135</f>
        <v>0.62937062937062938</v>
      </c>
      <c r="Y135" s="613">
        <v>881</v>
      </c>
      <c r="Z135" s="614">
        <v>824</v>
      </c>
      <c r="AA135" s="614">
        <v>815</v>
      </c>
      <c r="AB135" s="614">
        <v>576</v>
      </c>
      <c r="AC135" s="614">
        <v>424</v>
      </c>
      <c r="AD135" s="615">
        <f t="shared" si="40"/>
        <v>0.69902912621359226</v>
      </c>
      <c r="AE135" s="616">
        <f t="shared" si="41"/>
        <v>0.70674846625766874</v>
      </c>
      <c r="AF135" s="613">
        <v>924</v>
      </c>
      <c r="AG135" s="614">
        <v>832</v>
      </c>
      <c r="AH135" s="614">
        <v>804</v>
      </c>
      <c r="AI135" s="614">
        <v>557</v>
      </c>
      <c r="AJ135" s="614">
        <v>406</v>
      </c>
      <c r="AK135" s="615">
        <f t="shared" si="42"/>
        <v>0.66947115384615385</v>
      </c>
      <c r="AL135" s="616">
        <f t="shared" si="43"/>
        <v>0.69278606965174128</v>
      </c>
      <c r="AM135"/>
    </row>
    <row r="136" spans="1:39" s="4" customFormat="1" ht="15" x14ac:dyDescent="0.25">
      <c r="A136" s="610" t="s">
        <v>371</v>
      </c>
      <c r="B136" s="611" t="s">
        <v>381</v>
      </c>
      <c r="C136" s="612" t="s">
        <v>311</v>
      </c>
      <c r="D136" s="613">
        <v>527</v>
      </c>
      <c r="E136" s="614">
        <v>526</v>
      </c>
      <c r="F136" s="614">
        <v>526</v>
      </c>
      <c r="G136" s="614">
        <v>102</v>
      </c>
      <c r="H136" s="614">
        <v>95</v>
      </c>
      <c r="I136" s="615">
        <f t="shared" si="24"/>
        <v>0.19391634980988592</v>
      </c>
      <c r="J136" s="616">
        <f t="shared" si="25"/>
        <v>0.19391634980988592</v>
      </c>
      <c r="K136" s="613">
        <v>543</v>
      </c>
      <c r="L136" s="614">
        <v>543</v>
      </c>
      <c r="M136" s="614">
        <v>543</v>
      </c>
      <c r="N136" s="614">
        <v>100</v>
      </c>
      <c r="O136" s="614">
        <v>92</v>
      </c>
      <c r="P136" s="615">
        <f t="shared" si="38"/>
        <v>0.18416206261510129</v>
      </c>
      <c r="Q136" s="616">
        <f t="shared" si="39"/>
        <v>0.18416206261510129</v>
      </c>
      <c r="R136" s="613">
        <v>493</v>
      </c>
      <c r="S136" s="614">
        <v>493</v>
      </c>
      <c r="T136" s="614">
        <v>493</v>
      </c>
      <c r="U136" s="614">
        <v>89</v>
      </c>
      <c r="V136" s="614">
        <v>79</v>
      </c>
      <c r="W136" s="615">
        <f t="shared" si="44"/>
        <v>0.18052738336713997</v>
      </c>
      <c r="X136" s="616">
        <f t="shared" si="45"/>
        <v>0.18052738336713997</v>
      </c>
      <c r="Y136" s="613">
        <v>488</v>
      </c>
      <c r="Z136" s="614">
        <v>488</v>
      </c>
      <c r="AA136" s="614">
        <v>488</v>
      </c>
      <c r="AB136" s="614">
        <v>96</v>
      </c>
      <c r="AC136" s="614">
        <v>79</v>
      </c>
      <c r="AD136" s="615">
        <f t="shared" si="40"/>
        <v>0.19672131147540983</v>
      </c>
      <c r="AE136" s="616">
        <f t="shared" si="41"/>
        <v>0.19672131147540983</v>
      </c>
      <c r="AF136" s="613">
        <v>418</v>
      </c>
      <c r="AG136" s="614">
        <v>418</v>
      </c>
      <c r="AH136" s="614">
        <v>364</v>
      </c>
      <c r="AI136" s="614">
        <v>98</v>
      </c>
      <c r="AJ136" s="614">
        <v>77</v>
      </c>
      <c r="AK136" s="615">
        <f t="shared" si="42"/>
        <v>0.23444976076555024</v>
      </c>
      <c r="AL136" s="616">
        <f t="shared" si="43"/>
        <v>0.26923076923076922</v>
      </c>
      <c r="AM136"/>
    </row>
    <row r="137" spans="1:39" s="4" customFormat="1" ht="15" x14ac:dyDescent="0.25">
      <c r="A137" s="610" t="s">
        <v>371</v>
      </c>
      <c r="B137" s="611" t="s">
        <v>382</v>
      </c>
      <c r="C137" s="612" t="s">
        <v>383</v>
      </c>
      <c r="D137" s="613">
        <v>341</v>
      </c>
      <c r="E137" s="614">
        <v>339</v>
      </c>
      <c r="F137" s="614">
        <v>336</v>
      </c>
      <c r="G137" s="679">
        <v>50</v>
      </c>
      <c r="H137" s="679">
        <v>43</v>
      </c>
      <c r="I137" s="680">
        <f t="shared" si="24"/>
        <v>0.14749262536873156</v>
      </c>
      <c r="J137" s="681">
        <f t="shared" si="25"/>
        <v>0.14880952380952381</v>
      </c>
      <c r="K137" s="613">
        <v>323</v>
      </c>
      <c r="L137" s="614">
        <v>322</v>
      </c>
      <c r="M137" s="614">
        <v>317</v>
      </c>
      <c r="N137" s="679">
        <v>41</v>
      </c>
      <c r="O137" s="679">
        <v>41</v>
      </c>
      <c r="P137" s="680">
        <f t="shared" si="38"/>
        <v>0.12732919254658384</v>
      </c>
      <c r="Q137" s="681">
        <f t="shared" si="39"/>
        <v>0.12933753943217666</v>
      </c>
      <c r="R137" s="613">
        <v>372</v>
      </c>
      <c r="S137" s="614">
        <v>367</v>
      </c>
      <c r="T137" s="614">
        <v>357</v>
      </c>
      <c r="U137" s="679">
        <v>42</v>
      </c>
      <c r="V137" s="679">
        <v>41</v>
      </c>
      <c r="W137" s="680">
        <f t="shared" si="44"/>
        <v>0.11444141689373297</v>
      </c>
      <c r="X137" s="681">
        <f t="shared" si="45"/>
        <v>0.11764705882352941</v>
      </c>
      <c r="Y137" s="613">
        <v>295</v>
      </c>
      <c r="Z137" s="614">
        <v>292</v>
      </c>
      <c r="AA137" s="614">
        <v>289</v>
      </c>
      <c r="AB137" s="679">
        <v>44</v>
      </c>
      <c r="AC137" s="679">
        <v>37</v>
      </c>
      <c r="AD137" s="680">
        <f t="shared" si="40"/>
        <v>0.15068493150684931</v>
      </c>
      <c r="AE137" s="681">
        <f t="shared" si="41"/>
        <v>0.15224913494809689</v>
      </c>
      <c r="AF137" s="613">
        <v>293</v>
      </c>
      <c r="AG137" s="614">
        <v>290</v>
      </c>
      <c r="AH137" s="614">
        <v>272</v>
      </c>
      <c r="AI137" s="679">
        <v>44</v>
      </c>
      <c r="AJ137" s="679">
        <v>41</v>
      </c>
      <c r="AK137" s="680">
        <f t="shared" si="42"/>
        <v>0.15172413793103448</v>
      </c>
      <c r="AL137" s="681">
        <f t="shared" si="43"/>
        <v>0.16176470588235295</v>
      </c>
      <c r="AM137"/>
    </row>
    <row r="138" spans="1:39" s="4" customFormat="1" ht="15" x14ac:dyDescent="0.25">
      <c r="A138" s="610" t="s">
        <v>371</v>
      </c>
      <c r="B138" s="611" t="s">
        <v>384</v>
      </c>
      <c r="C138" s="612" t="s">
        <v>385</v>
      </c>
      <c r="D138" s="613">
        <v>2950</v>
      </c>
      <c r="E138" s="614">
        <v>2633</v>
      </c>
      <c r="F138" s="614">
        <v>2134</v>
      </c>
      <c r="G138" s="614">
        <v>990</v>
      </c>
      <c r="H138" s="614">
        <v>726</v>
      </c>
      <c r="I138" s="615">
        <f t="shared" ref="I138:I201" si="46">G138/E138</f>
        <v>0.375996961640714</v>
      </c>
      <c r="J138" s="616">
        <f t="shared" ref="J138:J201" si="47">G138/F138</f>
        <v>0.46391752577319589</v>
      </c>
      <c r="K138" s="613">
        <v>2959</v>
      </c>
      <c r="L138" s="614">
        <v>2623</v>
      </c>
      <c r="M138" s="614">
        <v>2099</v>
      </c>
      <c r="N138" s="614">
        <v>820</v>
      </c>
      <c r="O138" s="614">
        <v>669</v>
      </c>
      <c r="P138" s="615">
        <f t="shared" si="38"/>
        <v>0.31261913839115518</v>
      </c>
      <c r="Q138" s="616">
        <f t="shared" si="39"/>
        <v>0.39066222010481183</v>
      </c>
      <c r="R138" s="613">
        <v>3200</v>
      </c>
      <c r="S138" s="614">
        <v>2636</v>
      </c>
      <c r="T138" s="614">
        <v>2144</v>
      </c>
      <c r="U138" s="614">
        <v>932</v>
      </c>
      <c r="V138" s="614">
        <v>731</v>
      </c>
      <c r="W138" s="615">
        <f t="shared" si="44"/>
        <v>0.35356600910470409</v>
      </c>
      <c r="X138" s="616">
        <f t="shared" si="45"/>
        <v>0.43470149253731344</v>
      </c>
      <c r="Y138" s="613">
        <v>3342</v>
      </c>
      <c r="Z138" s="614">
        <v>2727</v>
      </c>
      <c r="AA138" s="614">
        <v>2282</v>
      </c>
      <c r="AB138" s="614">
        <v>1005</v>
      </c>
      <c r="AC138" s="614">
        <v>767</v>
      </c>
      <c r="AD138" s="615">
        <f t="shared" si="40"/>
        <v>0.36853685368536854</v>
      </c>
      <c r="AE138" s="616">
        <f t="shared" si="41"/>
        <v>0.4404031551270815</v>
      </c>
      <c r="AF138" s="613">
        <v>2907</v>
      </c>
      <c r="AG138" s="614">
        <v>2395</v>
      </c>
      <c r="AH138" s="614">
        <v>1950</v>
      </c>
      <c r="AI138" s="614">
        <v>880</v>
      </c>
      <c r="AJ138" s="614">
        <v>621</v>
      </c>
      <c r="AK138" s="615">
        <f t="shared" si="42"/>
        <v>0.36743215031315241</v>
      </c>
      <c r="AL138" s="616">
        <f t="shared" si="43"/>
        <v>0.45128205128205129</v>
      </c>
      <c r="AM138"/>
    </row>
    <row r="139" spans="1:39" s="4" customFormat="1" ht="15" x14ac:dyDescent="0.25">
      <c r="A139" s="610" t="s">
        <v>371</v>
      </c>
      <c r="B139" s="611" t="s">
        <v>386</v>
      </c>
      <c r="C139" s="617" t="s">
        <v>387</v>
      </c>
      <c r="D139" s="613" t="s">
        <v>21</v>
      </c>
      <c r="E139" s="614" t="s">
        <v>21</v>
      </c>
      <c r="F139" s="614" t="s">
        <v>21</v>
      </c>
      <c r="G139" s="614" t="s">
        <v>21</v>
      </c>
      <c r="H139" s="614" t="s">
        <v>21</v>
      </c>
      <c r="I139" s="615" t="s">
        <v>74</v>
      </c>
      <c r="J139" s="616" t="s">
        <v>74</v>
      </c>
      <c r="K139" s="613" t="s">
        <v>74</v>
      </c>
      <c r="L139" s="614" t="s">
        <v>74</v>
      </c>
      <c r="M139" s="614" t="s">
        <v>74</v>
      </c>
      <c r="N139" s="614" t="s">
        <v>74</v>
      </c>
      <c r="O139" s="614" t="s">
        <v>74</v>
      </c>
      <c r="P139" s="615" t="s">
        <v>74</v>
      </c>
      <c r="Q139" s="616" t="s">
        <v>74</v>
      </c>
      <c r="R139" s="613" t="s">
        <v>74</v>
      </c>
      <c r="S139" s="614" t="s">
        <v>74</v>
      </c>
      <c r="T139" s="614" t="s">
        <v>74</v>
      </c>
      <c r="U139" s="614" t="s">
        <v>74</v>
      </c>
      <c r="V139" s="614" t="s">
        <v>74</v>
      </c>
      <c r="W139" s="615" t="s">
        <v>74</v>
      </c>
      <c r="X139" s="616" t="s">
        <v>74</v>
      </c>
      <c r="Y139" s="613" t="s">
        <v>74</v>
      </c>
      <c r="Z139" s="614" t="s">
        <v>74</v>
      </c>
      <c r="AA139" s="614" t="s">
        <v>74</v>
      </c>
      <c r="AB139" s="614" t="s">
        <v>74</v>
      </c>
      <c r="AC139" s="614" t="s">
        <v>74</v>
      </c>
      <c r="AD139" s="615" t="s">
        <v>74</v>
      </c>
      <c r="AE139" s="616" t="s">
        <v>74</v>
      </c>
      <c r="AF139" s="622" t="s">
        <v>74</v>
      </c>
      <c r="AG139" s="623" t="s">
        <v>74</v>
      </c>
      <c r="AH139" s="623" t="s">
        <v>74</v>
      </c>
      <c r="AI139" s="623" t="s">
        <v>74</v>
      </c>
      <c r="AJ139" s="623" t="s">
        <v>74</v>
      </c>
      <c r="AK139" s="624" t="s">
        <v>74</v>
      </c>
      <c r="AL139" s="625" t="s">
        <v>74</v>
      </c>
      <c r="AM139"/>
    </row>
    <row r="140" spans="1:39" s="4" customFormat="1" ht="15" x14ac:dyDescent="0.25">
      <c r="A140" s="619" t="s">
        <v>371</v>
      </c>
      <c r="B140" s="620" t="s">
        <v>388</v>
      </c>
      <c r="C140" s="641" t="s">
        <v>389</v>
      </c>
      <c r="D140" s="622" t="s">
        <v>21</v>
      </c>
      <c r="E140" s="682" t="s">
        <v>21</v>
      </c>
      <c r="F140" s="682" t="s">
        <v>21</v>
      </c>
      <c r="G140" s="682" t="s">
        <v>21</v>
      </c>
      <c r="H140" s="682" t="s">
        <v>21</v>
      </c>
      <c r="I140" s="683" t="s">
        <v>74</v>
      </c>
      <c r="J140" s="684" t="s">
        <v>74</v>
      </c>
      <c r="K140" s="622" t="s">
        <v>74</v>
      </c>
      <c r="L140" s="682" t="s">
        <v>74</v>
      </c>
      <c r="M140" s="682" t="s">
        <v>74</v>
      </c>
      <c r="N140" s="682" t="s">
        <v>74</v>
      </c>
      <c r="O140" s="682" t="s">
        <v>74</v>
      </c>
      <c r="P140" s="683" t="s">
        <v>74</v>
      </c>
      <c r="Q140" s="684" t="s">
        <v>74</v>
      </c>
      <c r="R140" s="622" t="s">
        <v>74</v>
      </c>
      <c r="S140" s="682" t="s">
        <v>74</v>
      </c>
      <c r="T140" s="682" t="s">
        <v>74</v>
      </c>
      <c r="U140" s="682" t="s">
        <v>74</v>
      </c>
      <c r="V140" s="682" t="s">
        <v>74</v>
      </c>
      <c r="W140" s="683" t="s">
        <v>74</v>
      </c>
      <c r="X140" s="684" t="s">
        <v>74</v>
      </c>
      <c r="Y140" s="622" t="s">
        <v>74</v>
      </c>
      <c r="Z140" s="682" t="s">
        <v>74</v>
      </c>
      <c r="AA140" s="682" t="s">
        <v>74</v>
      </c>
      <c r="AB140" s="682" t="s">
        <v>74</v>
      </c>
      <c r="AC140" s="682" t="s">
        <v>74</v>
      </c>
      <c r="AD140" s="683" t="s">
        <v>74</v>
      </c>
      <c r="AE140" s="684" t="s">
        <v>74</v>
      </c>
      <c r="AF140" s="622" t="s">
        <v>74</v>
      </c>
      <c r="AG140" s="623" t="s">
        <v>74</v>
      </c>
      <c r="AH140" s="623" t="s">
        <v>74</v>
      </c>
      <c r="AI140" s="623" t="s">
        <v>74</v>
      </c>
      <c r="AJ140" s="623" t="s">
        <v>74</v>
      </c>
      <c r="AK140" s="624" t="s">
        <v>74</v>
      </c>
      <c r="AL140" s="625" t="s">
        <v>74</v>
      </c>
      <c r="AM140"/>
    </row>
    <row r="141" spans="1:39" s="4" customFormat="1" ht="15" x14ac:dyDescent="0.25">
      <c r="A141" s="660" t="s">
        <v>390</v>
      </c>
      <c r="B141" s="661" t="s">
        <v>391</v>
      </c>
      <c r="C141" s="662"/>
      <c r="D141" s="696">
        <v>11977</v>
      </c>
      <c r="E141" s="629">
        <v>10657</v>
      </c>
      <c r="F141" s="629">
        <v>10178</v>
      </c>
      <c r="G141" s="629">
        <v>8628</v>
      </c>
      <c r="H141" s="630">
        <v>6996</v>
      </c>
      <c r="I141" s="631">
        <f t="shared" si="46"/>
        <v>0.80960870789152672</v>
      </c>
      <c r="J141" s="632">
        <f t="shared" si="47"/>
        <v>0.84771074867360974</v>
      </c>
      <c r="K141" s="696">
        <v>11986</v>
      </c>
      <c r="L141" s="629">
        <v>10452</v>
      </c>
      <c r="M141" s="629">
        <v>10075</v>
      </c>
      <c r="N141" s="629">
        <v>7962</v>
      </c>
      <c r="O141" s="630">
        <v>6376</v>
      </c>
      <c r="P141" s="631">
        <f t="shared" ref="P141:P156" si="48">N141/L141</f>
        <v>0.76176808266360507</v>
      </c>
      <c r="Q141" s="632">
        <f t="shared" ref="Q141:Q156" si="49">N141/M141</f>
        <v>0.790272952853598</v>
      </c>
      <c r="R141" s="696">
        <v>10848</v>
      </c>
      <c r="S141" s="629">
        <v>9392</v>
      </c>
      <c r="T141" s="629">
        <v>9232</v>
      </c>
      <c r="U141" s="629">
        <v>6648</v>
      </c>
      <c r="V141" s="630">
        <v>5959</v>
      </c>
      <c r="W141" s="631">
        <f t="shared" si="44"/>
        <v>0.70783645655877347</v>
      </c>
      <c r="X141" s="632">
        <f t="shared" si="45"/>
        <v>0.72010398613518201</v>
      </c>
      <c r="Y141" s="696">
        <v>10465</v>
      </c>
      <c r="Z141" s="629">
        <v>9223</v>
      </c>
      <c r="AA141" s="629">
        <v>8928</v>
      </c>
      <c r="AB141" s="629">
        <v>6628</v>
      </c>
      <c r="AC141" s="630">
        <v>5881</v>
      </c>
      <c r="AD141" s="631">
        <f t="shared" ref="AD141:AD156" si="50">AB141/Z141</f>
        <v>0.7186381871408436</v>
      </c>
      <c r="AE141" s="632">
        <f t="shared" ref="AE141:AE156" si="51">AB141/AA141</f>
        <v>0.74238351254480284</v>
      </c>
      <c r="AF141" s="696">
        <v>8769</v>
      </c>
      <c r="AG141" s="629">
        <v>7856</v>
      </c>
      <c r="AH141" s="629">
        <v>7525</v>
      </c>
      <c r="AI141" s="629">
        <v>6281</v>
      </c>
      <c r="AJ141" s="630">
        <v>5230</v>
      </c>
      <c r="AK141" s="631">
        <f t="shared" ref="AK141:AK156" si="52">AI141/AG141</f>
        <v>0.79951629327902241</v>
      </c>
      <c r="AL141" s="632">
        <f t="shared" ref="AL141:AL156" si="53">AI141/AH141</f>
        <v>0.8346843853820598</v>
      </c>
      <c r="AM141"/>
    </row>
    <row r="142" spans="1:39" s="4" customFormat="1" ht="15" x14ac:dyDescent="0.25">
      <c r="A142" s="663" t="s">
        <v>390</v>
      </c>
      <c r="B142" s="664" t="s">
        <v>392</v>
      </c>
      <c r="C142" s="665" t="s">
        <v>299</v>
      </c>
      <c r="D142" s="606">
        <v>1615</v>
      </c>
      <c r="E142" s="607">
        <v>1535</v>
      </c>
      <c r="F142" s="607">
        <v>1119</v>
      </c>
      <c r="G142" s="607">
        <v>1013</v>
      </c>
      <c r="H142" s="607">
        <v>895</v>
      </c>
      <c r="I142" s="608">
        <f t="shared" si="46"/>
        <v>0.65993485342019542</v>
      </c>
      <c r="J142" s="609">
        <f t="shared" si="47"/>
        <v>0.90527256478999107</v>
      </c>
      <c r="K142" s="606">
        <v>1748</v>
      </c>
      <c r="L142" s="607">
        <v>1613</v>
      </c>
      <c r="M142" s="607">
        <v>1300</v>
      </c>
      <c r="N142" s="607">
        <v>915</v>
      </c>
      <c r="O142" s="607">
        <v>789</v>
      </c>
      <c r="P142" s="608">
        <f t="shared" si="48"/>
        <v>0.56726596404215746</v>
      </c>
      <c r="Q142" s="609">
        <f t="shared" si="49"/>
        <v>0.7038461538461539</v>
      </c>
      <c r="R142" s="606">
        <v>1267</v>
      </c>
      <c r="S142" s="607">
        <v>1177</v>
      </c>
      <c r="T142" s="607">
        <v>1164</v>
      </c>
      <c r="U142" s="607">
        <v>839</v>
      </c>
      <c r="V142" s="607">
        <v>648</v>
      </c>
      <c r="W142" s="608">
        <f t="shared" si="44"/>
        <v>0.71282922684791838</v>
      </c>
      <c r="X142" s="609">
        <f t="shared" si="45"/>
        <v>0.72079037800687284</v>
      </c>
      <c r="Y142" s="606">
        <v>1135</v>
      </c>
      <c r="Z142" s="607">
        <v>1090</v>
      </c>
      <c r="AA142" s="607">
        <v>1076</v>
      </c>
      <c r="AB142" s="607">
        <v>860</v>
      </c>
      <c r="AC142" s="607">
        <v>602</v>
      </c>
      <c r="AD142" s="608">
        <f t="shared" si="50"/>
        <v>0.78899082568807344</v>
      </c>
      <c r="AE142" s="609">
        <f t="shared" si="51"/>
        <v>0.7992565055762082</v>
      </c>
      <c r="AF142" s="606">
        <v>819</v>
      </c>
      <c r="AG142" s="607">
        <v>817</v>
      </c>
      <c r="AH142" s="607">
        <v>806</v>
      </c>
      <c r="AI142" s="607">
        <v>554</v>
      </c>
      <c r="AJ142" s="607">
        <v>491</v>
      </c>
      <c r="AK142" s="608">
        <f t="shared" si="52"/>
        <v>0.67809057527539784</v>
      </c>
      <c r="AL142" s="609">
        <f t="shared" si="53"/>
        <v>0.68734491315136481</v>
      </c>
      <c r="AM142"/>
    </row>
    <row r="143" spans="1:39" s="4" customFormat="1" ht="15" x14ac:dyDescent="0.25">
      <c r="A143" s="610" t="s">
        <v>390</v>
      </c>
      <c r="B143" s="611" t="s">
        <v>393</v>
      </c>
      <c r="C143" s="612" t="s">
        <v>394</v>
      </c>
      <c r="D143" s="613">
        <v>758</v>
      </c>
      <c r="E143" s="614">
        <v>758</v>
      </c>
      <c r="F143" s="614">
        <v>657</v>
      </c>
      <c r="G143" s="614">
        <v>599</v>
      </c>
      <c r="H143" s="614">
        <v>494</v>
      </c>
      <c r="I143" s="615">
        <f t="shared" si="46"/>
        <v>0.79023746701846964</v>
      </c>
      <c r="J143" s="616">
        <f t="shared" si="47"/>
        <v>0.9117199391171994</v>
      </c>
      <c r="K143" s="613">
        <v>773</v>
      </c>
      <c r="L143" s="614">
        <v>767</v>
      </c>
      <c r="M143" s="614">
        <v>658</v>
      </c>
      <c r="N143" s="614">
        <v>575</v>
      </c>
      <c r="O143" s="614">
        <v>474</v>
      </c>
      <c r="P143" s="615">
        <f t="shared" si="48"/>
        <v>0.74967405475880056</v>
      </c>
      <c r="Q143" s="616">
        <f t="shared" si="49"/>
        <v>0.87386018237082064</v>
      </c>
      <c r="R143" s="613">
        <v>834</v>
      </c>
      <c r="S143" s="614">
        <v>827</v>
      </c>
      <c r="T143" s="614">
        <v>717</v>
      </c>
      <c r="U143" s="614">
        <v>613</v>
      </c>
      <c r="V143" s="614">
        <v>487</v>
      </c>
      <c r="W143" s="615">
        <f t="shared" si="44"/>
        <v>0.74123337363966146</v>
      </c>
      <c r="X143" s="616">
        <f t="shared" si="45"/>
        <v>0.8549511854951185</v>
      </c>
      <c r="Y143" s="613">
        <v>702</v>
      </c>
      <c r="Z143" s="614">
        <v>699</v>
      </c>
      <c r="AA143" s="614">
        <v>609</v>
      </c>
      <c r="AB143" s="614">
        <v>525</v>
      </c>
      <c r="AC143" s="614">
        <v>387</v>
      </c>
      <c r="AD143" s="615">
        <f t="shared" si="50"/>
        <v>0.75107296137339052</v>
      </c>
      <c r="AE143" s="616">
        <f t="shared" si="51"/>
        <v>0.86206896551724133</v>
      </c>
      <c r="AF143" s="613">
        <v>644</v>
      </c>
      <c r="AG143" s="614">
        <v>639</v>
      </c>
      <c r="AH143" s="614">
        <v>534</v>
      </c>
      <c r="AI143" s="614">
        <v>453</v>
      </c>
      <c r="AJ143" s="614">
        <v>369</v>
      </c>
      <c r="AK143" s="615">
        <f t="shared" si="52"/>
        <v>0.70892018779342725</v>
      </c>
      <c r="AL143" s="616">
        <f t="shared" si="53"/>
        <v>0.848314606741573</v>
      </c>
      <c r="AM143"/>
    </row>
    <row r="144" spans="1:39" s="4" customFormat="1" ht="15" x14ac:dyDescent="0.25">
      <c r="A144" s="610" t="s">
        <v>390</v>
      </c>
      <c r="B144" s="611" t="s">
        <v>395</v>
      </c>
      <c r="C144" s="612" t="s">
        <v>301</v>
      </c>
      <c r="D144" s="613">
        <v>1182</v>
      </c>
      <c r="E144" s="614">
        <v>1170</v>
      </c>
      <c r="F144" s="614">
        <v>1097</v>
      </c>
      <c r="G144" s="614">
        <v>1081</v>
      </c>
      <c r="H144" s="614">
        <v>786</v>
      </c>
      <c r="I144" s="615">
        <f t="shared" si="46"/>
        <v>0.92393162393162398</v>
      </c>
      <c r="J144" s="616">
        <f t="shared" si="47"/>
        <v>0.98541476754785784</v>
      </c>
      <c r="K144" s="613">
        <v>1051</v>
      </c>
      <c r="L144" s="614">
        <v>1040</v>
      </c>
      <c r="M144" s="614">
        <v>975</v>
      </c>
      <c r="N144" s="614">
        <v>962</v>
      </c>
      <c r="O144" s="614">
        <v>720</v>
      </c>
      <c r="P144" s="615">
        <f t="shared" si="48"/>
        <v>0.92500000000000004</v>
      </c>
      <c r="Q144" s="616">
        <f t="shared" si="49"/>
        <v>0.98666666666666669</v>
      </c>
      <c r="R144" s="613">
        <v>950</v>
      </c>
      <c r="S144" s="614">
        <v>929</v>
      </c>
      <c r="T144" s="614">
        <v>845</v>
      </c>
      <c r="U144" s="614">
        <v>619</v>
      </c>
      <c r="V144" s="614">
        <v>606</v>
      </c>
      <c r="W144" s="615">
        <f t="shared" si="44"/>
        <v>0.66630785791173308</v>
      </c>
      <c r="X144" s="616">
        <f t="shared" si="45"/>
        <v>0.73254437869822486</v>
      </c>
      <c r="Y144" s="613">
        <v>920</v>
      </c>
      <c r="Z144" s="614">
        <v>904</v>
      </c>
      <c r="AA144" s="614">
        <v>614</v>
      </c>
      <c r="AB144" s="614">
        <v>591</v>
      </c>
      <c r="AC144" s="614">
        <v>570</v>
      </c>
      <c r="AD144" s="615">
        <f t="shared" si="50"/>
        <v>0.65376106194690264</v>
      </c>
      <c r="AE144" s="616">
        <f t="shared" si="51"/>
        <v>0.96254071661237783</v>
      </c>
      <c r="AF144" s="613">
        <v>922</v>
      </c>
      <c r="AG144" s="614">
        <v>902</v>
      </c>
      <c r="AH144" s="614">
        <v>605</v>
      </c>
      <c r="AI144" s="614">
        <v>579</v>
      </c>
      <c r="AJ144" s="614">
        <v>579</v>
      </c>
      <c r="AK144" s="615">
        <f t="shared" si="52"/>
        <v>0.64190687361419074</v>
      </c>
      <c r="AL144" s="616">
        <f t="shared" si="53"/>
        <v>0.95702479338842972</v>
      </c>
      <c r="AM144"/>
    </row>
    <row r="145" spans="1:39" s="4" customFormat="1" ht="15" x14ac:dyDescent="0.25">
      <c r="A145" s="610" t="s">
        <v>390</v>
      </c>
      <c r="B145" s="611" t="s">
        <v>396</v>
      </c>
      <c r="C145" s="612" t="s">
        <v>369</v>
      </c>
      <c r="D145" s="613">
        <v>1609</v>
      </c>
      <c r="E145" s="614">
        <v>1555</v>
      </c>
      <c r="F145" s="614">
        <v>1553</v>
      </c>
      <c r="G145" s="614">
        <v>1225</v>
      </c>
      <c r="H145" s="614">
        <v>989</v>
      </c>
      <c r="I145" s="615">
        <f t="shared" si="46"/>
        <v>0.78778135048231512</v>
      </c>
      <c r="J145" s="616">
        <f t="shared" si="47"/>
        <v>0.7887958789439794</v>
      </c>
      <c r="K145" s="613">
        <v>1566</v>
      </c>
      <c r="L145" s="614">
        <v>1524</v>
      </c>
      <c r="M145" s="614">
        <v>1524</v>
      </c>
      <c r="N145" s="614">
        <v>1203</v>
      </c>
      <c r="O145" s="614">
        <v>985</v>
      </c>
      <c r="P145" s="615">
        <f t="shared" si="48"/>
        <v>0.78937007874015752</v>
      </c>
      <c r="Q145" s="616">
        <f t="shared" si="49"/>
        <v>0.78937007874015752</v>
      </c>
      <c r="R145" s="613">
        <v>1559</v>
      </c>
      <c r="S145" s="614">
        <v>1482</v>
      </c>
      <c r="T145" s="614">
        <v>1482</v>
      </c>
      <c r="U145" s="614">
        <v>1161</v>
      </c>
      <c r="V145" s="614">
        <v>937</v>
      </c>
      <c r="W145" s="615">
        <f t="shared" si="44"/>
        <v>0.7834008097165992</v>
      </c>
      <c r="X145" s="616">
        <f t="shared" si="45"/>
        <v>0.7834008097165992</v>
      </c>
      <c r="Y145" s="613">
        <v>1532</v>
      </c>
      <c r="Z145" s="614">
        <v>1493</v>
      </c>
      <c r="AA145" s="614">
        <v>1485</v>
      </c>
      <c r="AB145" s="614">
        <v>1094</v>
      </c>
      <c r="AC145" s="614">
        <v>885</v>
      </c>
      <c r="AD145" s="615">
        <f t="shared" si="50"/>
        <v>0.73275284661754858</v>
      </c>
      <c r="AE145" s="616">
        <f t="shared" si="51"/>
        <v>0.73670033670033674</v>
      </c>
      <c r="AF145" s="613">
        <v>1459</v>
      </c>
      <c r="AG145" s="614">
        <v>1389</v>
      </c>
      <c r="AH145" s="614">
        <v>1380</v>
      </c>
      <c r="AI145" s="614">
        <v>1063</v>
      </c>
      <c r="AJ145" s="614">
        <v>905</v>
      </c>
      <c r="AK145" s="615">
        <f t="shared" si="52"/>
        <v>0.76529877609791219</v>
      </c>
      <c r="AL145" s="616">
        <f t="shared" si="53"/>
        <v>0.77028985507246372</v>
      </c>
      <c r="AM145"/>
    </row>
    <row r="146" spans="1:39" s="4" customFormat="1" ht="15" x14ac:dyDescent="0.25">
      <c r="A146" s="610" t="s">
        <v>390</v>
      </c>
      <c r="B146" s="611" t="s">
        <v>397</v>
      </c>
      <c r="C146" s="612" t="s">
        <v>398</v>
      </c>
      <c r="D146" s="613">
        <v>1694</v>
      </c>
      <c r="E146" s="614">
        <v>1625</v>
      </c>
      <c r="F146" s="614">
        <v>1605</v>
      </c>
      <c r="G146" s="614">
        <v>1248</v>
      </c>
      <c r="H146" s="614">
        <v>1057</v>
      </c>
      <c r="I146" s="615">
        <f t="shared" si="46"/>
        <v>0.76800000000000002</v>
      </c>
      <c r="J146" s="616">
        <f t="shared" si="47"/>
        <v>0.77757009345794392</v>
      </c>
      <c r="K146" s="613">
        <v>1628</v>
      </c>
      <c r="L146" s="614">
        <v>1575</v>
      </c>
      <c r="M146" s="614">
        <v>1559</v>
      </c>
      <c r="N146" s="614">
        <v>1248</v>
      </c>
      <c r="O146" s="614">
        <v>1072</v>
      </c>
      <c r="P146" s="615">
        <f t="shared" si="48"/>
        <v>0.79238095238095241</v>
      </c>
      <c r="Q146" s="616">
        <f t="shared" si="49"/>
        <v>0.80051314945477869</v>
      </c>
      <c r="R146" s="613">
        <v>1451</v>
      </c>
      <c r="S146" s="614">
        <v>1377</v>
      </c>
      <c r="T146" s="614">
        <v>1365</v>
      </c>
      <c r="U146" s="614">
        <v>1147</v>
      </c>
      <c r="V146" s="614">
        <v>979</v>
      </c>
      <c r="W146" s="615">
        <f t="shared" si="44"/>
        <v>0.83297022512708785</v>
      </c>
      <c r="X146" s="616">
        <f t="shared" si="45"/>
        <v>0.84029304029304031</v>
      </c>
      <c r="Y146" s="613">
        <v>1602</v>
      </c>
      <c r="Z146" s="614">
        <v>1527</v>
      </c>
      <c r="AA146" s="614">
        <v>1505</v>
      </c>
      <c r="AB146" s="614">
        <v>1357</v>
      </c>
      <c r="AC146" s="614">
        <v>1163</v>
      </c>
      <c r="AD146" s="615">
        <f t="shared" si="50"/>
        <v>0.88867059593975117</v>
      </c>
      <c r="AE146" s="616">
        <f t="shared" si="51"/>
        <v>0.90166112956810629</v>
      </c>
      <c r="AF146" s="613">
        <v>1420</v>
      </c>
      <c r="AG146" s="614">
        <v>1365</v>
      </c>
      <c r="AH146" s="614">
        <v>1355</v>
      </c>
      <c r="AI146" s="614">
        <v>1192</v>
      </c>
      <c r="AJ146" s="614">
        <v>1019</v>
      </c>
      <c r="AK146" s="615">
        <f t="shared" si="52"/>
        <v>0.87326007326007327</v>
      </c>
      <c r="AL146" s="616">
        <f t="shared" si="53"/>
        <v>0.87970479704797044</v>
      </c>
      <c r="AM146"/>
    </row>
    <row r="147" spans="1:39" s="4" customFormat="1" ht="15" x14ac:dyDescent="0.25">
      <c r="A147" s="610" t="s">
        <v>390</v>
      </c>
      <c r="B147" s="611" t="s">
        <v>399</v>
      </c>
      <c r="C147" s="612" t="s">
        <v>400</v>
      </c>
      <c r="D147" s="613">
        <v>848</v>
      </c>
      <c r="E147" s="614">
        <v>829</v>
      </c>
      <c r="F147" s="614">
        <v>825</v>
      </c>
      <c r="G147" s="614">
        <v>803</v>
      </c>
      <c r="H147" s="614">
        <v>665</v>
      </c>
      <c r="I147" s="615">
        <f t="shared" si="46"/>
        <v>0.96863691194209889</v>
      </c>
      <c r="J147" s="616">
        <f t="shared" si="47"/>
        <v>0.97333333333333338</v>
      </c>
      <c r="K147" s="613">
        <v>990</v>
      </c>
      <c r="L147" s="614">
        <v>961</v>
      </c>
      <c r="M147" s="614">
        <v>957</v>
      </c>
      <c r="N147" s="614">
        <v>931</v>
      </c>
      <c r="O147" s="614">
        <v>797</v>
      </c>
      <c r="P147" s="615">
        <f t="shared" si="48"/>
        <v>0.96878251821019767</v>
      </c>
      <c r="Q147" s="616">
        <f t="shared" si="49"/>
        <v>0.97283176593521425</v>
      </c>
      <c r="R147" s="613">
        <v>913</v>
      </c>
      <c r="S147" s="614">
        <v>873</v>
      </c>
      <c r="T147" s="614">
        <v>873</v>
      </c>
      <c r="U147" s="614">
        <v>833</v>
      </c>
      <c r="V147" s="614">
        <v>689</v>
      </c>
      <c r="W147" s="615">
        <f t="shared" si="44"/>
        <v>0.95418098510882021</v>
      </c>
      <c r="X147" s="616">
        <f t="shared" si="45"/>
        <v>0.95418098510882021</v>
      </c>
      <c r="Y147" s="613">
        <v>1298</v>
      </c>
      <c r="Z147" s="614">
        <v>1243</v>
      </c>
      <c r="AA147" s="614">
        <v>1241</v>
      </c>
      <c r="AB147" s="614">
        <v>832</v>
      </c>
      <c r="AC147" s="614">
        <v>717</v>
      </c>
      <c r="AD147" s="615">
        <f t="shared" si="50"/>
        <v>0.66934835076428001</v>
      </c>
      <c r="AE147" s="616">
        <f t="shared" si="51"/>
        <v>0.67042707493956488</v>
      </c>
      <c r="AF147" s="613">
        <v>1024</v>
      </c>
      <c r="AG147" s="614">
        <v>991</v>
      </c>
      <c r="AH147" s="614">
        <v>990</v>
      </c>
      <c r="AI147" s="614">
        <v>769</v>
      </c>
      <c r="AJ147" s="614">
        <v>678</v>
      </c>
      <c r="AK147" s="615">
        <f t="shared" si="52"/>
        <v>0.77598385469223008</v>
      </c>
      <c r="AL147" s="616">
        <f t="shared" si="53"/>
        <v>0.77676767676767677</v>
      </c>
      <c r="AM147"/>
    </row>
    <row r="148" spans="1:39" s="4" customFormat="1" ht="15" x14ac:dyDescent="0.25">
      <c r="A148" s="666" t="s">
        <v>390</v>
      </c>
      <c r="B148" s="635" t="s">
        <v>401</v>
      </c>
      <c r="C148" s="636" t="s">
        <v>207</v>
      </c>
      <c r="D148" s="613">
        <v>4195</v>
      </c>
      <c r="E148" s="614">
        <v>3980</v>
      </c>
      <c r="F148" s="614">
        <v>3980</v>
      </c>
      <c r="G148" s="614">
        <v>3017</v>
      </c>
      <c r="H148" s="614">
        <v>2127</v>
      </c>
      <c r="I148" s="615">
        <f t="shared" si="46"/>
        <v>0.75804020100502512</v>
      </c>
      <c r="J148" s="616">
        <f t="shared" si="47"/>
        <v>0.75804020100502512</v>
      </c>
      <c r="K148" s="613">
        <v>4158</v>
      </c>
      <c r="L148" s="614">
        <v>3916</v>
      </c>
      <c r="M148" s="614">
        <v>3916</v>
      </c>
      <c r="N148" s="614">
        <v>2449</v>
      </c>
      <c r="O148" s="614">
        <v>1545</v>
      </c>
      <c r="P148" s="615">
        <f t="shared" si="48"/>
        <v>0.62538304392236976</v>
      </c>
      <c r="Q148" s="616">
        <f t="shared" si="49"/>
        <v>0.62538304392236976</v>
      </c>
      <c r="R148" s="613">
        <v>3808</v>
      </c>
      <c r="S148" s="614">
        <v>3568</v>
      </c>
      <c r="T148" s="614">
        <v>3568</v>
      </c>
      <c r="U148" s="614">
        <v>1743</v>
      </c>
      <c r="V148" s="614">
        <v>1627</v>
      </c>
      <c r="W148" s="615">
        <f t="shared" si="44"/>
        <v>0.48850896860986548</v>
      </c>
      <c r="X148" s="616">
        <f t="shared" si="45"/>
        <v>0.48850896860986548</v>
      </c>
      <c r="Y148" s="613">
        <v>3208</v>
      </c>
      <c r="Z148" s="614">
        <v>3091</v>
      </c>
      <c r="AA148" s="614">
        <v>3091</v>
      </c>
      <c r="AB148" s="614">
        <v>1690</v>
      </c>
      <c r="AC148" s="614">
        <v>1559</v>
      </c>
      <c r="AD148" s="615">
        <f t="shared" si="50"/>
        <v>0.54674862504043997</v>
      </c>
      <c r="AE148" s="616">
        <f t="shared" si="51"/>
        <v>0.54674862504043997</v>
      </c>
      <c r="AF148" s="613">
        <v>2386</v>
      </c>
      <c r="AG148" s="614">
        <v>2342</v>
      </c>
      <c r="AH148" s="614">
        <v>2342</v>
      </c>
      <c r="AI148" s="614">
        <v>1872</v>
      </c>
      <c r="AJ148" s="614">
        <v>1173</v>
      </c>
      <c r="AK148" s="615">
        <f t="shared" si="52"/>
        <v>0.79931682322801023</v>
      </c>
      <c r="AL148" s="616">
        <f t="shared" si="53"/>
        <v>0.79931682322801023</v>
      </c>
      <c r="AM148"/>
    </row>
    <row r="149" spans="1:39" s="4" customFormat="1" ht="15" x14ac:dyDescent="0.25">
      <c r="A149" s="619" t="s">
        <v>390</v>
      </c>
      <c r="B149" s="620" t="s">
        <v>402</v>
      </c>
      <c r="C149" s="621" t="s">
        <v>211</v>
      </c>
      <c r="D149" s="697">
        <v>76</v>
      </c>
      <c r="E149" s="698">
        <v>74</v>
      </c>
      <c r="F149" s="698">
        <v>68</v>
      </c>
      <c r="G149" s="698">
        <v>61</v>
      </c>
      <c r="H149" s="698">
        <v>45</v>
      </c>
      <c r="I149" s="699">
        <f t="shared" si="46"/>
        <v>0.82432432432432434</v>
      </c>
      <c r="J149" s="700">
        <f t="shared" si="47"/>
        <v>0.8970588235294118</v>
      </c>
      <c r="K149" s="697">
        <v>72</v>
      </c>
      <c r="L149" s="698">
        <v>69</v>
      </c>
      <c r="M149" s="698">
        <v>57</v>
      </c>
      <c r="N149" s="698">
        <v>53</v>
      </c>
      <c r="O149" s="698">
        <v>34</v>
      </c>
      <c r="P149" s="699">
        <f t="shared" si="48"/>
        <v>0.76811594202898548</v>
      </c>
      <c r="Q149" s="700">
        <f t="shared" si="49"/>
        <v>0.92982456140350878</v>
      </c>
      <c r="R149" s="697">
        <v>66</v>
      </c>
      <c r="S149" s="698">
        <v>64</v>
      </c>
      <c r="T149" s="698">
        <v>64</v>
      </c>
      <c r="U149" s="698">
        <v>47</v>
      </c>
      <c r="V149" s="698">
        <v>37</v>
      </c>
      <c r="W149" s="699">
        <f t="shared" si="44"/>
        <v>0.734375</v>
      </c>
      <c r="X149" s="700">
        <f t="shared" si="45"/>
        <v>0.734375</v>
      </c>
      <c r="Y149" s="697">
        <v>68</v>
      </c>
      <c r="Z149" s="698">
        <v>66</v>
      </c>
      <c r="AA149" s="698">
        <v>58</v>
      </c>
      <c r="AB149" s="698">
        <v>41</v>
      </c>
      <c r="AC149" s="698">
        <v>37</v>
      </c>
      <c r="AD149" s="699">
        <f t="shared" si="50"/>
        <v>0.62121212121212122</v>
      </c>
      <c r="AE149" s="700">
        <f t="shared" si="51"/>
        <v>0.7068965517241379</v>
      </c>
      <c r="AF149" s="697">
        <v>95</v>
      </c>
      <c r="AG149" s="698">
        <v>90</v>
      </c>
      <c r="AH149" s="698">
        <v>70</v>
      </c>
      <c r="AI149" s="698">
        <v>55</v>
      </c>
      <c r="AJ149" s="698">
        <v>43</v>
      </c>
      <c r="AK149" s="699">
        <f t="shared" si="52"/>
        <v>0.61111111111111116</v>
      </c>
      <c r="AL149" s="700">
        <f t="shared" si="53"/>
        <v>0.7857142857142857</v>
      </c>
      <c r="AM149"/>
    </row>
    <row r="150" spans="1:39" s="4" customFormat="1" ht="15" x14ac:dyDescent="0.25">
      <c r="A150" s="660" t="s">
        <v>403</v>
      </c>
      <c r="B150" s="596" t="s">
        <v>404</v>
      </c>
      <c r="C150" s="662"/>
      <c r="D150" s="667">
        <v>10684</v>
      </c>
      <c r="E150" s="668">
        <v>9012</v>
      </c>
      <c r="F150" s="668">
        <v>7987</v>
      </c>
      <c r="G150" s="668">
        <v>4708</v>
      </c>
      <c r="H150" s="669">
        <v>3714</v>
      </c>
      <c r="I150" s="670">
        <f t="shared" si="46"/>
        <v>0.52241455836662232</v>
      </c>
      <c r="J150" s="671">
        <f t="shared" si="47"/>
        <v>0.58945786903718544</v>
      </c>
      <c r="K150" s="667">
        <v>10993</v>
      </c>
      <c r="L150" s="668">
        <v>9250</v>
      </c>
      <c r="M150" s="668">
        <v>8324</v>
      </c>
      <c r="N150" s="668">
        <v>4360</v>
      </c>
      <c r="O150" s="669">
        <v>3417</v>
      </c>
      <c r="P150" s="670">
        <f t="shared" si="48"/>
        <v>0.47135135135135137</v>
      </c>
      <c r="Q150" s="671">
        <f t="shared" si="49"/>
        <v>0.52378664103796246</v>
      </c>
      <c r="R150" s="667">
        <v>9206</v>
      </c>
      <c r="S150" s="668">
        <v>7649</v>
      </c>
      <c r="T150" s="668">
        <v>6965</v>
      </c>
      <c r="U150" s="668">
        <v>3740</v>
      </c>
      <c r="V150" s="669">
        <v>3413</v>
      </c>
      <c r="W150" s="670">
        <f t="shared" si="44"/>
        <v>0.48895280428814225</v>
      </c>
      <c r="X150" s="671">
        <f t="shared" si="45"/>
        <v>0.53697056712132085</v>
      </c>
      <c r="Y150" s="667">
        <v>8812</v>
      </c>
      <c r="Z150" s="668">
        <v>7296</v>
      </c>
      <c r="AA150" s="668">
        <v>6702</v>
      </c>
      <c r="AB150" s="668">
        <v>3701</v>
      </c>
      <c r="AC150" s="669">
        <v>3244</v>
      </c>
      <c r="AD150" s="670">
        <f t="shared" si="50"/>
        <v>0.5072642543859649</v>
      </c>
      <c r="AE150" s="671">
        <f t="shared" si="51"/>
        <v>0.55222321695016408</v>
      </c>
      <c r="AF150" s="667">
        <v>8602</v>
      </c>
      <c r="AG150" s="668">
        <v>6942</v>
      </c>
      <c r="AH150" s="668">
        <v>6555</v>
      </c>
      <c r="AI150" s="668">
        <v>3620</v>
      </c>
      <c r="AJ150" s="669">
        <v>3093</v>
      </c>
      <c r="AK150" s="670">
        <f t="shared" si="52"/>
        <v>0.52146355517142029</v>
      </c>
      <c r="AL150" s="671">
        <f t="shared" si="53"/>
        <v>0.55225019069412662</v>
      </c>
      <c r="AM150"/>
    </row>
    <row r="151" spans="1:39" s="4" customFormat="1" ht="15" x14ac:dyDescent="0.25">
      <c r="A151" s="663" t="s">
        <v>403</v>
      </c>
      <c r="B151" s="604" t="s">
        <v>405</v>
      </c>
      <c r="C151" s="665" t="s">
        <v>406</v>
      </c>
      <c r="D151" s="606">
        <v>1757</v>
      </c>
      <c r="E151" s="607">
        <v>1714</v>
      </c>
      <c r="F151" s="607">
        <v>1391</v>
      </c>
      <c r="G151" s="607">
        <v>1369</v>
      </c>
      <c r="H151" s="607">
        <v>1038</v>
      </c>
      <c r="I151" s="608">
        <f t="shared" si="46"/>
        <v>0.79871645274212366</v>
      </c>
      <c r="J151" s="609">
        <f t="shared" si="47"/>
        <v>0.98418404025880657</v>
      </c>
      <c r="K151" s="606">
        <v>1212</v>
      </c>
      <c r="L151" s="607">
        <v>1200</v>
      </c>
      <c r="M151" s="607">
        <v>1000</v>
      </c>
      <c r="N151" s="607">
        <v>884</v>
      </c>
      <c r="O151" s="607">
        <v>640</v>
      </c>
      <c r="P151" s="608">
        <f t="shared" si="48"/>
        <v>0.73666666666666669</v>
      </c>
      <c r="Q151" s="609">
        <f t="shared" si="49"/>
        <v>0.88400000000000001</v>
      </c>
      <c r="R151" s="606">
        <v>838</v>
      </c>
      <c r="S151" s="607">
        <v>832</v>
      </c>
      <c r="T151" s="607">
        <v>832</v>
      </c>
      <c r="U151" s="607">
        <v>601</v>
      </c>
      <c r="V151" s="607">
        <v>440</v>
      </c>
      <c r="W151" s="608">
        <f t="shared" si="44"/>
        <v>0.72235576923076927</v>
      </c>
      <c r="X151" s="609">
        <f t="shared" si="45"/>
        <v>0.72235576923076927</v>
      </c>
      <c r="Y151" s="606">
        <v>992</v>
      </c>
      <c r="Z151" s="607">
        <v>964</v>
      </c>
      <c r="AA151" s="607">
        <v>964</v>
      </c>
      <c r="AB151" s="607">
        <v>800</v>
      </c>
      <c r="AC151" s="607">
        <v>628</v>
      </c>
      <c r="AD151" s="608">
        <f t="shared" si="50"/>
        <v>0.82987551867219922</v>
      </c>
      <c r="AE151" s="609">
        <f t="shared" si="51"/>
        <v>0.82987551867219922</v>
      </c>
      <c r="AF151" s="606">
        <v>1028</v>
      </c>
      <c r="AG151" s="607">
        <v>1001</v>
      </c>
      <c r="AH151" s="607">
        <v>1001</v>
      </c>
      <c r="AI151" s="607">
        <v>845</v>
      </c>
      <c r="AJ151" s="607">
        <v>651</v>
      </c>
      <c r="AK151" s="608">
        <f t="shared" si="52"/>
        <v>0.8441558441558441</v>
      </c>
      <c r="AL151" s="609">
        <f t="shared" si="53"/>
        <v>0.8441558441558441</v>
      </c>
      <c r="AM151"/>
    </row>
    <row r="152" spans="1:39" s="4" customFormat="1" ht="15" x14ac:dyDescent="0.25">
      <c r="A152" s="610" t="s">
        <v>403</v>
      </c>
      <c r="B152" s="611" t="s">
        <v>407</v>
      </c>
      <c r="C152" s="612" t="s">
        <v>408</v>
      </c>
      <c r="D152" s="613">
        <v>3174</v>
      </c>
      <c r="E152" s="614">
        <v>2692</v>
      </c>
      <c r="F152" s="614">
        <v>2475</v>
      </c>
      <c r="G152" s="614">
        <v>1203</v>
      </c>
      <c r="H152" s="614">
        <v>809</v>
      </c>
      <c r="I152" s="615">
        <f t="shared" si="46"/>
        <v>0.44687964338781577</v>
      </c>
      <c r="J152" s="616">
        <f t="shared" si="47"/>
        <v>0.48606060606060608</v>
      </c>
      <c r="K152" s="613">
        <v>2721</v>
      </c>
      <c r="L152" s="614">
        <v>2361</v>
      </c>
      <c r="M152" s="614">
        <v>2134</v>
      </c>
      <c r="N152" s="614">
        <v>1189</v>
      </c>
      <c r="O152" s="614">
        <v>822</v>
      </c>
      <c r="P152" s="615">
        <f t="shared" si="48"/>
        <v>0.5036001694197374</v>
      </c>
      <c r="Q152" s="616">
        <f t="shared" si="49"/>
        <v>0.55716963448922208</v>
      </c>
      <c r="R152" s="613">
        <v>2437</v>
      </c>
      <c r="S152" s="614">
        <v>2056</v>
      </c>
      <c r="T152" s="614">
        <v>1855</v>
      </c>
      <c r="U152" s="614">
        <v>818</v>
      </c>
      <c r="V152" s="614">
        <v>785</v>
      </c>
      <c r="W152" s="615">
        <f t="shared" si="44"/>
        <v>0.3978599221789883</v>
      </c>
      <c r="X152" s="616">
        <f t="shared" si="45"/>
        <v>0.44097035040431265</v>
      </c>
      <c r="Y152" s="613">
        <v>2258</v>
      </c>
      <c r="Z152" s="614">
        <v>1849</v>
      </c>
      <c r="AA152" s="614">
        <v>1701</v>
      </c>
      <c r="AB152" s="614">
        <v>704</v>
      </c>
      <c r="AC152" s="614">
        <v>645</v>
      </c>
      <c r="AD152" s="615">
        <f t="shared" si="50"/>
        <v>0.38074634937804219</v>
      </c>
      <c r="AE152" s="616">
        <f t="shared" si="51"/>
        <v>0.41387419165196943</v>
      </c>
      <c r="AF152" s="613">
        <v>1797</v>
      </c>
      <c r="AG152" s="614">
        <v>1490</v>
      </c>
      <c r="AH152" s="614">
        <v>1333</v>
      </c>
      <c r="AI152" s="614">
        <v>621</v>
      </c>
      <c r="AJ152" s="614">
        <v>569</v>
      </c>
      <c r="AK152" s="615">
        <f t="shared" si="52"/>
        <v>0.41677852348993288</v>
      </c>
      <c r="AL152" s="616">
        <f t="shared" si="53"/>
        <v>0.46586646661665415</v>
      </c>
      <c r="AM152"/>
    </row>
    <row r="153" spans="1:39" s="4" customFormat="1" ht="15" x14ac:dyDescent="0.25">
      <c r="A153" s="610" t="s">
        <v>403</v>
      </c>
      <c r="B153" s="611" t="s">
        <v>409</v>
      </c>
      <c r="C153" s="612" t="s">
        <v>410</v>
      </c>
      <c r="D153" s="613">
        <v>1661</v>
      </c>
      <c r="E153" s="614">
        <v>1626</v>
      </c>
      <c r="F153" s="614">
        <v>1461</v>
      </c>
      <c r="G153" s="614">
        <v>321</v>
      </c>
      <c r="H153" s="614">
        <v>260</v>
      </c>
      <c r="I153" s="615">
        <f t="shared" si="46"/>
        <v>0.19741697416974169</v>
      </c>
      <c r="J153" s="616">
        <f t="shared" si="47"/>
        <v>0.21971252566735114</v>
      </c>
      <c r="K153" s="613">
        <v>1538</v>
      </c>
      <c r="L153" s="614">
        <v>1510</v>
      </c>
      <c r="M153" s="614">
        <v>1365</v>
      </c>
      <c r="N153" s="614">
        <v>290</v>
      </c>
      <c r="O153" s="614">
        <v>231</v>
      </c>
      <c r="P153" s="615">
        <f t="shared" si="48"/>
        <v>0.19205298013245034</v>
      </c>
      <c r="Q153" s="616">
        <f t="shared" si="49"/>
        <v>0.21245421245421245</v>
      </c>
      <c r="R153" s="613">
        <v>1289</v>
      </c>
      <c r="S153" s="614">
        <v>1264</v>
      </c>
      <c r="T153" s="614">
        <v>1018</v>
      </c>
      <c r="U153" s="614">
        <v>246</v>
      </c>
      <c r="V153" s="614">
        <v>244</v>
      </c>
      <c r="W153" s="615">
        <f t="shared" si="44"/>
        <v>0.19462025316455697</v>
      </c>
      <c r="X153" s="616">
        <f t="shared" si="45"/>
        <v>0.24165029469548133</v>
      </c>
      <c r="Y153" s="613">
        <v>1181</v>
      </c>
      <c r="Z153" s="614">
        <v>1152</v>
      </c>
      <c r="AA153" s="614">
        <v>944</v>
      </c>
      <c r="AB153" s="614">
        <v>203</v>
      </c>
      <c r="AC153" s="614">
        <v>200</v>
      </c>
      <c r="AD153" s="615">
        <f t="shared" si="50"/>
        <v>0.17621527777777779</v>
      </c>
      <c r="AE153" s="616">
        <f t="shared" si="51"/>
        <v>0.21504237288135594</v>
      </c>
      <c r="AF153" s="613">
        <v>1006</v>
      </c>
      <c r="AG153" s="614">
        <v>978</v>
      </c>
      <c r="AH153" s="614">
        <v>809</v>
      </c>
      <c r="AI153" s="614">
        <v>198</v>
      </c>
      <c r="AJ153" s="614">
        <v>181</v>
      </c>
      <c r="AK153" s="615">
        <f t="shared" si="52"/>
        <v>0.20245398773006135</v>
      </c>
      <c r="AL153" s="616">
        <f t="shared" si="53"/>
        <v>0.24474660074165636</v>
      </c>
      <c r="AM153"/>
    </row>
    <row r="154" spans="1:39" s="4" customFormat="1" ht="15" x14ac:dyDescent="0.25">
      <c r="A154" s="666" t="s">
        <v>403</v>
      </c>
      <c r="B154" s="635" t="s">
        <v>411</v>
      </c>
      <c r="C154" s="636" t="s">
        <v>412</v>
      </c>
      <c r="D154" s="613">
        <v>933</v>
      </c>
      <c r="E154" s="614">
        <v>840</v>
      </c>
      <c r="F154" s="614">
        <v>578</v>
      </c>
      <c r="G154" s="614">
        <v>518</v>
      </c>
      <c r="H154" s="614">
        <v>438</v>
      </c>
      <c r="I154" s="615">
        <f t="shared" si="46"/>
        <v>0.6166666666666667</v>
      </c>
      <c r="J154" s="616">
        <f t="shared" si="47"/>
        <v>0.89619377162629754</v>
      </c>
      <c r="K154" s="613">
        <v>952</v>
      </c>
      <c r="L154" s="614">
        <v>886</v>
      </c>
      <c r="M154" s="614">
        <v>581</v>
      </c>
      <c r="N154" s="614">
        <v>564</v>
      </c>
      <c r="O154" s="614">
        <v>508</v>
      </c>
      <c r="P154" s="615">
        <f t="shared" si="48"/>
        <v>0.63656884875846498</v>
      </c>
      <c r="Q154" s="616">
        <f t="shared" si="49"/>
        <v>0.97074010327022375</v>
      </c>
      <c r="R154" s="613">
        <v>879</v>
      </c>
      <c r="S154" s="614">
        <v>816</v>
      </c>
      <c r="T154" s="614">
        <v>666</v>
      </c>
      <c r="U154" s="614">
        <v>502</v>
      </c>
      <c r="V154" s="614">
        <v>447</v>
      </c>
      <c r="W154" s="615">
        <f t="shared" si="44"/>
        <v>0.61519607843137258</v>
      </c>
      <c r="X154" s="616">
        <f t="shared" si="45"/>
        <v>0.75375375375375375</v>
      </c>
      <c r="Y154" s="613">
        <v>798</v>
      </c>
      <c r="Z154" s="614">
        <v>715</v>
      </c>
      <c r="AA154" s="614">
        <v>516</v>
      </c>
      <c r="AB154" s="614">
        <v>460</v>
      </c>
      <c r="AC154" s="614">
        <v>421</v>
      </c>
      <c r="AD154" s="615">
        <f t="shared" si="50"/>
        <v>0.64335664335664333</v>
      </c>
      <c r="AE154" s="616">
        <f t="shared" si="51"/>
        <v>0.89147286821705429</v>
      </c>
      <c r="AF154" s="613">
        <v>929</v>
      </c>
      <c r="AG154" s="614">
        <v>796</v>
      </c>
      <c r="AH154" s="614">
        <v>764</v>
      </c>
      <c r="AI154" s="614">
        <v>513</v>
      </c>
      <c r="AJ154" s="614">
        <v>470</v>
      </c>
      <c r="AK154" s="615">
        <f t="shared" si="52"/>
        <v>0.64447236180904521</v>
      </c>
      <c r="AL154" s="616">
        <f t="shared" si="53"/>
        <v>0.67146596858638741</v>
      </c>
      <c r="AM154"/>
    </row>
    <row r="155" spans="1:39" s="4" customFormat="1" ht="15" x14ac:dyDescent="0.25">
      <c r="A155" s="666" t="s">
        <v>403</v>
      </c>
      <c r="B155" s="635" t="s">
        <v>413</v>
      </c>
      <c r="C155" s="636" t="s">
        <v>414</v>
      </c>
      <c r="D155" s="613">
        <v>2974</v>
      </c>
      <c r="E155" s="614">
        <v>2811</v>
      </c>
      <c r="F155" s="614">
        <v>2603</v>
      </c>
      <c r="G155" s="614">
        <v>1238</v>
      </c>
      <c r="H155" s="614">
        <v>1036</v>
      </c>
      <c r="I155" s="615">
        <f t="shared" si="46"/>
        <v>0.44041266453219496</v>
      </c>
      <c r="J155" s="616">
        <f t="shared" si="47"/>
        <v>0.47560507107184019</v>
      </c>
      <c r="K155" s="613">
        <v>3135</v>
      </c>
      <c r="L155" s="614">
        <v>2857</v>
      </c>
      <c r="M155" s="614">
        <v>2670</v>
      </c>
      <c r="N155" s="614">
        <v>1263</v>
      </c>
      <c r="O155" s="614">
        <v>1026</v>
      </c>
      <c r="P155" s="615">
        <f t="shared" si="48"/>
        <v>0.44207210360518023</v>
      </c>
      <c r="Q155" s="616">
        <f t="shared" si="49"/>
        <v>0.47303370786516852</v>
      </c>
      <c r="R155" s="613">
        <v>3000</v>
      </c>
      <c r="S155" s="614">
        <v>2715</v>
      </c>
      <c r="T155" s="614">
        <v>2516</v>
      </c>
      <c r="U155" s="614">
        <v>1177</v>
      </c>
      <c r="V155" s="614">
        <v>1119</v>
      </c>
      <c r="W155" s="615">
        <f t="shared" si="44"/>
        <v>0.43351749539594842</v>
      </c>
      <c r="X155" s="616">
        <f t="shared" si="45"/>
        <v>0.46780604133545312</v>
      </c>
      <c r="Y155" s="613">
        <v>2815</v>
      </c>
      <c r="Z155" s="614">
        <v>2510</v>
      </c>
      <c r="AA155" s="614">
        <v>2395</v>
      </c>
      <c r="AB155" s="614">
        <v>1011</v>
      </c>
      <c r="AC155" s="614">
        <v>924</v>
      </c>
      <c r="AD155" s="615">
        <f t="shared" si="50"/>
        <v>0.40278884462151393</v>
      </c>
      <c r="AE155" s="616">
        <f t="shared" si="51"/>
        <v>0.42212943632567851</v>
      </c>
      <c r="AF155" s="613">
        <v>2896</v>
      </c>
      <c r="AG155" s="614">
        <v>2539</v>
      </c>
      <c r="AH155" s="614">
        <v>2446</v>
      </c>
      <c r="AI155" s="614">
        <v>943</v>
      </c>
      <c r="AJ155" s="614">
        <v>845</v>
      </c>
      <c r="AK155" s="615">
        <f t="shared" si="52"/>
        <v>0.37140606538007087</v>
      </c>
      <c r="AL155" s="616">
        <f t="shared" si="53"/>
        <v>0.38552739165985284</v>
      </c>
      <c r="AM155"/>
    </row>
    <row r="156" spans="1:39" s="4" customFormat="1" ht="15" x14ac:dyDescent="0.25">
      <c r="A156" s="666" t="s">
        <v>403</v>
      </c>
      <c r="B156" s="701" t="s">
        <v>415</v>
      </c>
      <c r="C156" s="636" t="s">
        <v>416</v>
      </c>
      <c r="D156" s="637">
        <v>185</v>
      </c>
      <c r="E156" s="638">
        <v>180</v>
      </c>
      <c r="F156" s="638">
        <v>171</v>
      </c>
      <c r="G156" s="638">
        <v>171</v>
      </c>
      <c r="H156" s="638">
        <v>156</v>
      </c>
      <c r="I156" s="639">
        <f t="shared" si="46"/>
        <v>0.95</v>
      </c>
      <c r="J156" s="640">
        <f t="shared" si="47"/>
        <v>1</v>
      </c>
      <c r="K156" s="637">
        <v>1435</v>
      </c>
      <c r="L156" s="638">
        <v>1405</v>
      </c>
      <c r="M156" s="638">
        <v>1405</v>
      </c>
      <c r="N156" s="638">
        <v>294</v>
      </c>
      <c r="O156" s="638">
        <v>209</v>
      </c>
      <c r="P156" s="639">
        <f t="shared" si="48"/>
        <v>0.20925266903914591</v>
      </c>
      <c r="Q156" s="640">
        <f t="shared" si="49"/>
        <v>0.20925266903914591</v>
      </c>
      <c r="R156" s="637">
        <v>763</v>
      </c>
      <c r="S156" s="638">
        <v>650</v>
      </c>
      <c r="T156" s="638">
        <v>650</v>
      </c>
      <c r="U156" s="638">
        <v>496</v>
      </c>
      <c r="V156" s="638">
        <v>418</v>
      </c>
      <c r="W156" s="639">
        <f t="shared" si="44"/>
        <v>0.7630769230769231</v>
      </c>
      <c r="X156" s="640">
        <f t="shared" si="45"/>
        <v>0.7630769230769231</v>
      </c>
      <c r="Y156" s="637">
        <v>768</v>
      </c>
      <c r="Z156" s="638">
        <v>696</v>
      </c>
      <c r="AA156" s="638">
        <v>696</v>
      </c>
      <c r="AB156" s="638">
        <v>652</v>
      </c>
      <c r="AC156" s="638">
        <v>456</v>
      </c>
      <c r="AD156" s="639">
        <f t="shared" si="50"/>
        <v>0.93678160919540232</v>
      </c>
      <c r="AE156" s="640">
        <f t="shared" si="51"/>
        <v>0.93678160919540232</v>
      </c>
      <c r="AF156" s="637">
        <v>946</v>
      </c>
      <c r="AG156" s="638">
        <v>771</v>
      </c>
      <c r="AH156" s="638">
        <v>771</v>
      </c>
      <c r="AI156" s="638">
        <v>620</v>
      </c>
      <c r="AJ156" s="638">
        <v>404</v>
      </c>
      <c r="AK156" s="639">
        <f t="shared" si="52"/>
        <v>0.80415045395590146</v>
      </c>
      <c r="AL156" s="640">
        <f t="shared" si="53"/>
        <v>0.80415045395590146</v>
      </c>
      <c r="AM156"/>
    </row>
    <row r="157" spans="1:39" s="4" customFormat="1" ht="15" x14ac:dyDescent="0.25">
      <c r="A157" s="619" t="s">
        <v>403</v>
      </c>
      <c r="B157" s="620" t="s">
        <v>417</v>
      </c>
      <c r="C157" s="621" t="s">
        <v>211</v>
      </c>
      <c r="D157" s="622" t="s">
        <v>21</v>
      </c>
      <c r="E157" s="682" t="s">
        <v>21</v>
      </c>
      <c r="F157" s="682" t="s">
        <v>21</v>
      </c>
      <c r="G157" s="682" t="s">
        <v>21</v>
      </c>
      <c r="H157" s="682" t="s">
        <v>21</v>
      </c>
      <c r="I157" s="683" t="s">
        <v>74</v>
      </c>
      <c r="J157" s="684" t="s">
        <v>74</v>
      </c>
      <c r="K157" s="622" t="s">
        <v>74</v>
      </c>
      <c r="L157" s="682" t="s">
        <v>74</v>
      </c>
      <c r="M157" s="682" t="s">
        <v>74</v>
      </c>
      <c r="N157" s="682" t="s">
        <v>74</v>
      </c>
      <c r="O157" s="682" t="s">
        <v>74</v>
      </c>
      <c r="P157" s="683" t="s">
        <v>74</v>
      </c>
      <c r="Q157" s="684" t="s">
        <v>74</v>
      </c>
      <c r="R157" s="622" t="s">
        <v>74</v>
      </c>
      <c r="S157" s="682" t="s">
        <v>74</v>
      </c>
      <c r="T157" s="682" t="s">
        <v>74</v>
      </c>
      <c r="U157" s="682" t="s">
        <v>74</v>
      </c>
      <c r="V157" s="682" t="s">
        <v>74</v>
      </c>
      <c r="W157" s="683" t="s">
        <v>74</v>
      </c>
      <c r="X157" s="684" t="s">
        <v>74</v>
      </c>
      <c r="Y157" s="622" t="s">
        <v>74</v>
      </c>
      <c r="Z157" s="682" t="s">
        <v>74</v>
      </c>
      <c r="AA157" s="682" t="s">
        <v>74</v>
      </c>
      <c r="AB157" s="682" t="s">
        <v>74</v>
      </c>
      <c r="AC157" s="682" t="s">
        <v>74</v>
      </c>
      <c r="AD157" s="683" t="s">
        <v>74</v>
      </c>
      <c r="AE157" s="684" t="s">
        <v>74</v>
      </c>
      <c r="AF157" s="622" t="s">
        <v>74</v>
      </c>
      <c r="AG157" s="623" t="s">
        <v>74</v>
      </c>
      <c r="AH157" s="623" t="s">
        <v>74</v>
      </c>
      <c r="AI157" s="623" t="s">
        <v>74</v>
      </c>
      <c r="AJ157" s="623" t="s">
        <v>74</v>
      </c>
      <c r="AK157" s="624" t="s">
        <v>74</v>
      </c>
      <c r="AL157" s="625" t="s">
        <v>74</v>
      </c>
      <c r="AM157"/>
    </row>
    <row r="158" spans="1:39" s="4" customFormat="1" ht="15" x14ac:dyDescent="0.25">
      <c r="A158" s="660" t="s">
        <v>418</v>
      </c>
      <c r="B158" s="596" t="s">
        <v>419</v>
      </c>
      <c r="C158" s="662"/>
      <c r="D158" s="685">
        <v>13486</v>
      </c>
      <c r="E158" s="668">
        <v>9213</v>
      </c>
      <c r="F158" s="668">
        <v>7956</v>
      </c>
      <c r="G158" s="668">
        <v>3910</v>
      </c>
      <c r="H158" s="669">
        <v>3485</v>
      </c>
      <c r="I158" s="670">
        <f t="shared" si="46"/>
        <v>0.42440030391837619</v>
      </c>
      <c r="J158" s="671">
        <f t="shared" si="47"/>
        <v>0.49145299145299143</v>
      </c>
      <c r="K158" s="685">
        <v>13522</v>
      </c>
      <c r="L158" s="668">
        <v>9173</v>
      </c>
      <c r="M158" s="668">
        <v>8008</v>
      </c>
      <c r="N158" s="668">
        <v>4137</v>
      </c>
      <c r="O158" s="669">
        <v>3782</v>
      </c>
      <c r="P158" s="670">
        <f t="shared" ref="P158:P170" si="54">N158/L158</f>
        <v>0.45099749264144773</v>
      </c>
      <c r="Q158" s="671">
        <f t="shared" ref="Q158:Q170" si="55">N158/M158</f>
        <v>0.51660839160839156</v>
      </c>
      <c r="R158" s="685">
        <v>13334</v>
      </c>
      <c r="S158" s="668">
        <v>9148</v>
      </c>
      <c r="T158" s="668">
        <v>7706</v>
      </c>
      <c r="U158" s="668">
        <v>3855</v>
      </c>
      <c r="V158" s="669">
        <v>3490</v>
      </c>
      <c r="W158" s="670">
        <f t="shared" si="44"/>
        <v>0.4214035854831657</v>
      </c>
      <c r="X158" s="671">
        <f t="shared" si="45"/>
        <v>0.50025953802232026</v>
      </c>
      <c r="Y158" s="685">
        <v>12148</v>
      </c>
      <c r="Z158" s="668">
        <v>8654</v>
      </c>
      <c r="AA158" s="668">
        <v>7447</v>
      </c>
      <c r="AB158" s="668">
        <v>3559</v>
      </c>
      <c r="AC158" s="669">
        <v>3145</v>
      </c>
      <c r="AD158" s="670">
        <f t="shared" ref="AD158:AD170" si="56">AB158/Z158</f>
        <v>0.41125491102380402</v>
      </c>
      <c r="AE158" s="671">
        <f t="shared" ref="AE158:AE170" si="57">AB158/AA158</f>
        <v>0.47791056801396536</v>
      </c>
      <c r="AF158" s="685">
        <v>10486</v>
      </c>
      <c r="AG158" s="668">
        <v>7573</v>
      </c>
      <c r="AH158" s="668">
        <v>6248</v>
      </c>
      <c r="AI158" s="668">
        <v>3275</v>
      </c>
      <c r="AJ158" s="669">
        <v>2930</v>
      </c>
      <c r="AK158" s="670">
        <f t="shared" ref="AK158:AK170" si="58">AI158/AG158</f>
        <v>0.43245741449887759</v>
      </c>
      <c r="AL158" s="671">
        <f t="shared" ref="AL158:AL170" si="59">AI158/AH158</f>
        <v>0.52416773367477598</v>
      </c>
      <c r="AM158"/>
    </row>
    <row r="159" spans="1:39" s="4" customFormat="1" ht="15" x14ac:dyDescent="0.25">
      <c r="A159" s="663" t="s">
        <v>418</v>
      </c>
      <c r="B159" s="604" t="s">
        <v>420</v>
      </c>
      <c r="C159" s="665" t="s">
        <v>421</v>
      </c>
      <c r="D159" s="606">
        <v>2043</v>
      </c>
      <c r="E159" s="607">
        <v>2042</v>
      </c>
      <c r="F159" s="607">
        <v>1746</v>
      </c>
      <c r="G159" s="607">
        <v>860</v>
      </c>
      <c r="H159" s="607">
        <v>551</v>
      </c>
      <c r="I159" s="608">
        <f t="shared" si="46"/>
        <v>0.42115572967678744</v>
      </c>
      <c r="J159" s="609">
        <f t="shared" si="47"/>
        <v>0.4925544100801833</v>
      </c>
      <c r="K159" s="606">
        <v>2049</v>
      </c>
      <c r="L159" s="607">
        <v>2049</v>
      </c>
      <c r="M159" s="607">
        <v>1721</v>
      </c>
      <c r="N159" s="607">
        <v>834</v>
      </c>
      <c r="O159" s="607">
        <v>834</v>
      </c>
      <c r="P159" s="608">
        <f t="shared" si="54"/>
        <v>0.40702781844802344</v>
      </c>
      <c r="Q159" s="609">
        <f t="shared" si="55"/>
        <v>0.48460197559558399</v>
      </c>
      <c r="R159" s="606">
        <v>2094</v>
      </c>
      <c r="S159" s="607">
        <v>2094</v>
      </c>
      <c r="T159" s="607">
        <v>1774</v>
      </c>
      <c r="U159" s="607">
        <v>529</v>
      </c>
      <c r="V159" s="607">
        <v>520</v>
      </c>
      <c r="W159" s="608">
        <f t="shared" si="44"/>
        <v>0.25262655205348616</v>
      </c>
      <c r="X159" s="609">
        <f t="shared" si="45"/>
        <v>0.29819616685456596</v>
      </c>
      <c r="Y159" s="606">
        <v>1961</v>
      </c>
      <c r="Z159" s="607">
        <v>1961</v>
      </c>
      <c r="AA159" s="607">
        <v>1715</v>
      </c>
      <c r="AB159" s="607">
        <v>386</v>
      </c>
      <c r="AC159" s="607">
        <v>366</v>
      </c>
      <c r="AD159" s="608">
        <f t="shared" si="56"/>
        <v>0.196838347781744</v>
      </c>
      <c r="AE159" s="609">
        <f t="shared" si="57"/>
        <v>0.2250728862973761</v>
      </c>
      <c r="AF159" s="606">
        <v>1736</v>
      </c>
      <c r="AG159" s="607">
        <v>1736</v>
      </c>
      <c r="AH159" s="607">
        <v>1487</v>
      </c>
      <c r="AI159" s="607">
        <v>423</v>
      </c>
      <c r="AJ159" s="607">
        <v>412</v>
      </c>
      <c r="AK159" s="608">
        <f t="shared" si="58"/>
        <v>0.2436635944700461</v>
      </c>
      <c r="AL159" s="609">
        <f t="shared" si="59"/>
        <v>0.28446536650975118</v>
      </c>
      <c r="AM159"/>
    </row>
    <row r="160" spans="1:39" s="4" customFormat="1" ht="15" x14ac:dyDescent="0.25">
      <c r="A160" s="610" t="s">
        <v>418</v>
      </c>
      <c r="B160" s="611" t="s">
        <v>422</v>
      </c>
      <c r="C160" s="612" t="s">
        <v>423</v>
      </c>
      <c r="D160" s="613">
        <v>2420</v>
      </c>
      <c r="E160" s="614">
        <v>2420</v>
      </c>
      <c r="F160" s="614">
        <v>1982</v>
      </c>
      <c r="G160" s="614">
        <v>919</v>
      </c>
      <c r="H160" s="614">
        <v>730</v>
      </c>
      <c r="I160" s="615">
        <f t="shared" si="46"/>
        <v>0.3797520661157025</v>
      </c>
      <c r="J160" s="616">
        <f t="shared" si="47"/>
        <v>0.46367305751765892</v>
      </c>
      <c r="K160" s="613">
        <v>2329</v>
      </c>
      <c r="L160" s="614">
        <v>2328</v>
      </c>
      <c r="M160" s="614">
        <v>1776</v>
      </c>
      <c r="N160" s="614">
        <v>1011</v>
      </c>
      <c r="O160" s="614">
        <v>801</v>
      </c>
      <c r="P160" s="615">
        <f t="shared" si="54"/>
        <v>0.43427835051546393</v>
      </c>
      <c r="Q160" s="616">
        <f t="shared" si="55"/>
        <v>0.5692567567567568</v>
      </c>
      <c r="R160" s="613">
        <v>2468</v>
      </c>
      <c r="S160" s="614">
        <v>2467</v>
      </c>
      <c r="T160" s="614">
        <v>1850</v>
      </c>
      <c r="U160" s="614">
        <v>977</v>
      </c>
      <c r="V160" s="614">
        <v>795</v>
      </c>
      <c r="W160" s="615">
        <f t="shared" si="44"/>
        <v>0.39602756384272397</v>
      </c>
      <c r="X160" s="616">
        <f t="shared" si="45"/>
        <v>0.52810810810810815</v>
      </c>
      <c r="Y160" s="613">
        <v>2296</v>
      </c>
      <c r="Z160" s="614">
        <v>2296</v>
      </c>
      <c r="AA160" s="614">
        <v>1864</v>
      </c>
      <c r="AB160" s="614">
        <v>880</v>
      </c>
      <c r="AC160" s="614">
        <v>737</v>
      </c>
      <c r="AD160" s="615">
        <f t="shared" si="56"/>
        <v>0.38327526132404183</v>
      </c>
      <c r="AE160" s="616">
        <f t="shared" si="57"/>
        <v>0.47210300429184548</v>
      </c>
      <c r="AF160" s="613">
        <v>2084</v>
      </c>
      <c r="AG160" s="614">
        <v>2077</v>
      </c>
      <c r="AH160" s="614">
        <v>1641</v>
      </c>
      <c r="AI160" s="614">
        <v>739</v>
      </c>
      <c r="AJ160" s="614">
        <v>620</v>
      </c>
      <c r="AK160" s="615">
        <f t="shared" si="58"/>
        <v>0.35580163697640826</v>
      </c>
      <c r="AL160" s="616">
        <f t="shared" si="59"/>
        <v>0.45033516148689823</v>
      </c>
      <c r="AM160"/>
    </row>
    <row r="161" spans="1:39" s="4" customFormat="1" ht="15" x14ac:dyDescent="0.25">
      <c r="A161" s="610" t="s">
        <v>418</v>
      </c>
      <c r="B161" s="611" t="s">
        <v>424</v>
      </c>
      <c r="C161" s="612" t="s">
        <v>425</v>
      </c>
      <c r="D161" s="613">
        <v>3346</v>
      </c>
      <c r="E161" s="614">
        <v>3257</v>
      </c>
      <c r="F161" s="614">
        <v>2357</v>
      </c>
      <c r="G161" s="614">
        <v>788</v>
      </c>
      <c r="H161" s="614">
        <v>493</v>
      </c>
      <c r="I161" s="615">
        <f t="shared" si="46"/>
        <v>0.24194043598403439</v>
      </c>
      <c r="J161" s="616">
        <f t="shared" si="47"/>
        <v>0.3343232923207467</v>
      </c>
      <c r="K161" s="613">
        <v>3205</v>
      </c>
      <c r="L161" s="614">
        <v>3117</v>
      </c>
      <c r="M161" s="614">
        <v>2522</v>
      </c>
      <c r="N161" s="614">
        <v>810</v>
      </c>
      <c r="O161" s="614">
        <v>492</v>
      </c>
      <c r="P161" s="615">
        <f t="shared" si="54"/>
        <v>0.25986525505293551</v>
      </c>
      <c r="Q161" s="616">
        <f t="shared" si="55"/>
        <v>0.32117367168913563</v>
      </c>
      <c r="R161" s="613">
        <v>3314</v>
      </c>
      <c r="S161" s="614">
        <v>3223</v>
      </c>
      <c r="T161" s="614">
        <v>2412</v>
      </c>
      <c r="U161" s="614">
        <v>732</v>
      </c>
      <c r="V161" s="614">
        <v>483</v>
      </c>
      <c r="W161" s="615">
        <f t="shared" si="44"/>
        <v>0.22711759230530562</v>
      </c>
      <c r="X161" s="616">
        <f t="shared" si="45"/>
        <v>0.30348258706467662</v>
      </c>
      <c r="Y161" s="613">
        <v>3049</v>
      </c>
      <c r="Z161" s="614">
        <v>2973</v>
      </c>
      <c r="AA161" s="614">
        <v>2284</v>
      </c>
      <c r="AB161" s="614">
        <v>663</v>
      </c>
      <c r="AC161" s="614">
        <v>415</v>
      </c>
      <c r="AD161" s="615">
        <f t="shared" si="56"/>
        <v>0.22300706357214933</v>
      </c>
      <c r="AE161" s="616">
        <f t="shared" si="57"/>
        <v>0.29028021015761823</v>
      </c>
      <c r="AF161" s="613">
        <v>2440</v>
      </c>
      <c r="AG161" s="614">
        <v>2394</v>
      </c>
      <c r="AH161" s="614">
        <v>1890</v>
      </c>
      <c r="AI161" s="614">
        <v>614</v>
      </c>
      <c r="AJ161" s="614">
        <v>449</v>
      </c>
      <c r="AK161" s="615">
        <f t="shared" si="58"/>
        <v>0.25647451963241436</v>
      </c>
      <c r="AL161" s="616">
        <f t="shared" si="59"/>
        <v>0.32486772486772486</v>
      </c>
      <c r="AM161"/>
    </row>
    <row r="162" spans="1:39" s="4" customFormat="1" ht="15" x14ac:dyDescent="0.25">
      <c r="A162" s="610" t="s">
        <v>418</v>
      </c>
      <c r="B162" s="611" t="s">
        <v>426</v>
      </c>
      <c r="C162" s="612" t="s">
        <v>427</v>
      </c>
      <c r="D162" s="613">
        <v>1812</v>
      </c>
      <c r="E162" s="614">
        <v>1708</v>
      </c>
      <c r="F162" s="614">
        <v>1401</v>
      </c>
      <c r="G162" s="614">
        <v>1020</v>
      </c>
      <c r="H162" s="614">
        <v>881</v>
      </c>
      <c r="I162" s="615">
        <f t="shared" si="46"/>
        <v>0.59718969555035128</v>
      </c>
      <c r="J162" s="616">
        <f t="shared" si="47"/>
        <v>0.72805139186295498</v>
      </c>
      <c r="K162" s="613">
        <v>1827</v>
      </c>
      <c r="L162" s="614">
        <v>1719</v>
      </c>
      <c r="M162" s="614">
        <v>1396</v>
      </c>
      <c r="N162" s="614">
        <v>985</v>
      </c>
      <c r="O162" s="614">
        <v>918</v>
      </c>
      <c r="P162" s="615">
        <f t="shared" si="54"/>
        <v>0.57300756253635832</v>
      </c>
      <c r="Q162" s="616">
        <f t="shared" si="55"/>
        <v>0.70558739255014324</v>
      </c>
      <c r="R162" s="613">
        <v>2021</v>
      </c>
      <c r="S162" s="614">
        <v>1870</v>
      </c>
      <c r="T162" s="614">
        <v>1476</v>
      </c>
      <c r="U162" s="614">
        <v>847</v>
      </c>
      <c r="V162" s="614">
        <v>785</v>
      </c>
      <c r="W162" s="615">
        <f t="shared" si="44"/>
        <v>0.45294117647058824</v>
      </c>
      <c r="X162" s="616">
        <f t="shared" si="45"/>
        <v>0.57384823848238486</v>
      </c>
      <c r="Y162" s="613">
        <v>1948</v>
      </c>
      <c r="Z162" s="614">
        <v>1830</v>
      </c>
      <c r="AA162" s="614">
        <v>1425</v>
      </c>
      <c r="AB162" s="614">
        <v>859</v>
      </c>
      <c r="AC162" s="614">
        <v>774</v>
      </c>
      <c r="AD162" s="615">
        <f t="shared" si="56"/>
        <v>0.46939890710382515</v>
      </c>
      <c r="AE162" s="616">
        <f t="shared" si="57"/>
        <v>0.60280701754385968</v>
      </c>
      <c r="AF162" s="613">
        <v>1843</v>
      </c>
      <c r="AG162" s="614">
        <v>1710</v>
      </c>
      <c r="AH162" s="614">
        <v>1382</v>
      </c>
      <c r="AI162" s="614">
        <v>734</v>
      </c>
      <c r="AJ162" s="614">
        <v>633</v>
      </c>
      <c r="AK162" s="615">
        <f t="shared" si="58"/>
        <v>0.42923976608187137</v>
      </c>
      <c r="AL162" s="616">
        <f t="shared" si="59"/>
        <v>0.53111432706222861</v>
      </c>
      <c r="AM162"/>
    </row>
    <row r="163" spans="1:39" s="4" customFormat="1" ht="15" x14ac:dyDescent="0.25">
      <c r="A163" s="610" t="s">
        <v>418</v>
      </c>
      <c r="B163" s="611" t="s">
        <v>428</v>
      </c>
      <c r="C163" s="612" t="s">
        <v>429</v>
      </c>
      <c r="D163" s="613">
        <v>3001</v>
      </c>
      <c r="E163" s="614">
        <v>2999</v>
      </c>
      <c r="F163" s="614">
        <v>2999</v>
      </c>
      <c r="G163" s="614">
        <v>659</v>
      </c>
      <c r="H163" s="614">
        <v>659</v>
      </c>
      <c r="I163" s="615">
        <f t="shared" si="46"/>
        <v>0.21973991330443482</v>
      </c>
      <c r="J163" s="616">
        <f t="shared" si="47"/>
        <v>0.21973991330443482</v>
      </c>
      <c r="K163" s="613">
        <v>3094</v>
      </c>
      <c r="L163" s="614">
        <v>3093</v>
      </c>
      <c r="M163" s="614">
        <v>3093</v>
      </c>
      <c r="N163" s="614">
        <v>732</v>
      </c>
      <c r="O163" s="614">
        <v>732</v>
      </c>
      <c r="P163" s="615">
        <f t="shared" si="54"/>
        <v>0.23666343355965083</v>
      </c>
      <c r="Q163" s="616">
        <f t="shared" si="55"/>
        <v>0.23666343355965083</v>
      </c>
      <c r="R163" s="613">
        <v>2505</v>
      </c>
      <c r="S163" s="614">
        <v>2471</v>
      </c>
      <c r="T163" s="614">
        <v>2471</v>
      </c>
      <c r="U163" s="614">
        <v>810</v>
      </c>
      <c r="V163" s="614">
        <v>810</v>
      </c>
      <c r="W163" s="615">
        <f t="shared" si="44"/>
        <v>0.32780250910562525</v>
      </c>
      <c r="X163" s="616">
        <f t="shared" si="45"/>
        <v>0.32780250910562525</v>
      </c>
      <c r="Y163" s="613">
        <v>2067</v>
      </c>
      <c r="Z163" s="614">
        <v>2041</v>
      </c>
      <c r="AA163" s="614">
        <v>2041</v>
      </c>
      <c r="AB163" s="614">
        <v>616</v>
      </c>
      <c r="AC163" s="614">
        <v>616</v>
      </c>
      <c r="AD163" s="615">
        <f t="shared" si="56"/>
        <v>0.30181283684468396</v>
      </c>
      <c r="AE163" s="616">
        <f t="shared" si="57"/>
        <v>0.30181283684468396</v>
      </c>
      <c r="AF163" s="613">
        <v>1652</v>
      </c>
      <c r="AG163" s="614">
        <v>1629</v>
      </c>
      <c r="AH163" s="614">
        <v>1141</v>
      </c>
      <c r="AI163" s="614">
        <v>619</v>
      </c>
      <c r="AJ163" s="614">
        <v>618</v>
      </c>
      <c r="AK163" s="615">
        <f t="shared" si="58"/>
        <v>0.37998772252915897</v>
      </c>
      <c r="AL163" s="616">
        <f t="shared" si="59"/>
        <v>0.54250657318141982</v>
      </c>
      <c r="AM163"/>
    </row>
    <row r="164" spans="1:39" s="4" customFormat="1" ht="15" x14ac:dyDescent="0.25">
      <c r="A164" s="619" t="s">
        <v>418</v>
      </c>
      <c r="B164" s="620" t="s">
        <v>430</v>
      </c>
      <c r="C164" s="641" t="s">
        <v>431</v>
      </c>
      <c r="D164" s="622">
        <v>864</v>
      </c>
      <c r="E164" s="623">
        <v>864</v>
      </c>
      <c r="F164" s="623">
        <v>536</v>
      </c>
      <c r="G164" s="623">
        <v>416</v>
      </c>
      <c r="H164" s="623">
        <v>281</v>
      </c>
      <c r="I164" s="624">
        <f t="shared" si="46"/>
        <v>0.48148148148148145</v>
      </c>
      <c r="J164" s="625">
        <f t="shared" si="47"/>
        <v>0.77611940298507465</v>
      </c>
      <c r="K164" s="622">
        <v>1018</v>
      </c>
      <c r="L164" s="623">
        <v>1012</v>
      </c>
      <c r="M164" s="623">
        <v>732</v>
      </c>
      <c r="N164" s="623">
        <v>571</v>
      </c>
      <c r="O164" s="623">
        <v>316</v>
      </c>
      <c r="P164" s="624">
        <f t="shared" si="54"/>
        <v>0.56422924901185767</v>
      </c>
      <c r="Q164" s="625">
        <f t="shared" si="55"/>
        <v>0.7800546448087432</v>
      </c>
      <c r="R164" s="622">
        <v>932</v>
      </c>
      <c r="S164" s="623">
        <v>918</v>
      </c>
      <c r="T164" s="623">
        <v>688</v>
      </c>
      <c r="U164" s="623">
        <v>587</v>
      </c>
      <c r="V164" s="623">
        <v>316</v>
      </c>
      <c r="W164" s="624">
        <f t="shared" si="44"/>
        <v>0.63943355119825707</v>
      </c>
      <c r="X164" s="625">
        <f t="shared" si="45"/>
        <v>0.85319767441860461</v>
      </c>
      <c r="Y164" s="622">
        <v>827</v>
      </c>
      <c r="Z164" s="623">
        <v>815</v>
      </c>
      <c r="AA164" s="623">
        <v>686</v>
      </c>
      <c r="AB164" s="623">
        <v>552</v>
      </c>
      <c r="AC164" s="623">
        <v>287</v>
      </c>
      <c r="AD164" s="624">
        <f t="shared" si="56"/>
        <v>0.67730061349693249</v>
      </c>
      <c r="AE164" s="625">
        <f t="shared" si="57"/>
        <v>0.80466472303206993</v>
      </c>
      <c r="AF164" s="622">
        <v>731</v>
      </c>
      <c r="AG164" s="623">
        <v>723</v>
      </c>
      <c r="AH164" s="623">
        <v>581</v>
      </c>
      <c r="AI164" s="623">
        <v>494</v>
      </c>
      <c r="AJ164" s="623">
        <v>261</v>
      </c>
      <c r="AK164" s="624">
        <f t="shared" si="58"/>
        <v>0.68326417704011067</v>
      </c>
      <c r="AL164" s="625">
        <f t="shared" si="59"/>
        <v>0.85025817555938032</v>
      </c>
      <c r="AM164"/>
    </row>
    <row r="165" spans="1:39" s="4" customFormat="1" ht="15" x14ac:dyDescent="0.25">
      <c r="A165" s="660" t="s">
        <v>432</v>
      </c>
      <c r="B165" s="596" t="s">
        <v>433</v>
      </c>
      <c r="C165" s="662"/>
      <c r="D165" s="667">
        <v>13672</v>
      </c>
      <c r="E165" s="668">
        <v>10275</v>
      </c>
      <c r="F165" s="668">
        <v>8309</v>
      </c>
      <c r="G165" s="668">
        <v>6695</v>
      </c>
      <c r="H165" s="669">
        <v>5546</v>
      </c>
      <c r="I165" s="670">
        <f t="shared" si="46"/>
        <v>0.65158150851581509</v>
      </c>
      <c r="J165" s="671">
        <f t="shared" si="47"/>
        <v>0.80575279817065837</v>
      </c>
      <c r="K165" s="667">
        <v>14116</v>
      </c>
      <c r="L165" s="668">
        <v>10889</v>
      </c>
      <c r="M165" s="668">
        <v>8748</v>
      </c>
      <c r="N165" s="668">
        <v>6781</v>
      </c>
      <c r="O165" s="669">
        <v>5760</v>
      </c>
      <c r="P165" s="670">
        <f t="shared" si="54"/>
        <v>0.62273854348425017</v>
      </c>
      <c r="Q165" s="671">
        <f t="shared" si="55"/>
        <v>0.775148605395519</v>
      </c>
      <c r="R165" s="667">
        <v>13866</v>
      </c>
      <c r="S165" s="668">
        <v>10642</v>
      </c>
      <c r="T165" s="668">
        <v>9190</v>
      </c>
      <c r="U165" s="668">
        <v>7313</v>
      </c>
      <c r="V165" s="669">
        <v>6010</v>
      </c>
      <c r="W165" s="670">
        <f t="shared" si="44"/>
        <v>0.68718286036459308</v>
      </c>
      <c r="X165" s="671">
        <f t="shared" si="45"/>
        <v>0.79575625680087048</v>
      </c>
      <c r="Y165" s="667">
        <v>15754</v>
      </c>
      <c r="Z165" s="668">
        <v>12191</v>
      </c>
      <c r="AA165" s="668">
        <v>10286</v>
      </c>
      <c r="AB165" s="668">
        <v>8278</v>
      </c>
      <c r="AC165" s="669">
        <v>6785</v>
      </c>
      <c r="AD165" s="670">
        <f t="shared" si="56"/>
        <v>0.67902551062259042</v>
      </c>
      <c r="AE165" s="671">
        <f t="shared" si="57"/>
        <v>0.80478320046665375</v>
      </c>
      <c r="AF165" s="667">
        <v>16024</v>
      </c>
      <c r="AG165" s="668">
        <v>12312</v>
      </c>
      <c r="AH165" s="668">
        <v>9970</v>
      </c>
      <c r="AI165" s="668">
        <v>7564</v>
      </c>
      <c r="AJ165" s="669">
        <v>6061</v>
      </c>
      <c r="AK165" s="670">
        <f t="shared" si="58"/>
        <v>0.61435997400909681</v>
      </c>
      <c r="AL165" s="671">
        <f t="shared" si="59"/>
        <v>0.75867602808425272</v>
      </c>
      <c r="AM165"/>
    </row>
    <row r="166" spans="1:39" s="4" customFormat="1" ht="15" x14ac:dyDescent="0.25">
      <c r="A166" s="663" t="s">
        <v>432</v>
      </c>
      <c r="B166" s="604" t="s">
        <v>434</v>
      </c>
      <c r="C166" s="665" t="s">
        <v>435</v>
      </c>
      <c r="D166" s="606">
        <v>6773</v>
      </c>
      <c r="E166" s="607">
        <v>4994</v>
      </c>
      <c r="F166" s="607">
        <v>3725</v>
      </c>
      <c r="G166" s="607">
        <v>2297</v>
      </c>
      <c r="H166" s="607">
        <v>1786</v>
      </c>
      <c r="I166" s="608">
        <f t="shared" si="46"/>
        <v>0.45995194233079695</v>
      </c>
      <c r="J166" s="609">
        <f t="shared" si="47"/>
        <v>0.61664429530201337</v>
      </c>
      <c r="K166" s="606">
        <v>6181</v>
      </c>
      <c r="L166" s="607">
        <v>4861</v>
      </c>
      <c r="M166" s="607">
        <v>3752</v>
      </c>
      <c r="N166" s="607">
        <v>2464</v>
      </c>
      <c r="O166" s="607">
        <v>1888</v>
      </c>
      <c r="P166" s="608">
        <f t="shared" si="54"/>
        <v>0.50689158609339646</v>
      </c>
      <c r="Q166" s="609">
        <f t="shared" si="55"/>
        <v>0.65671641791044777</v>
      </c>
      <c r="R166" s="606">
        <v>6042</v>
      </c>
      <c r="S166" s="607">
        <v>4809</v>
      </c>
      <c r="T166" s="607">
        <v>4081</v>
      </c>
      <c r="U166" s="607">
        <v>2782</v>
      </c>
      <c r="V166" s="607">
        <v>2073</v>
      </c>
      <c r="W166" s="608">
        <f t="shared" si="44"/>
        <v>0.57849864836764398</v>
      </c>
      <c r="X166" s="609">
        <f t="shared" si="45"/>
        <v>0.6816956628277383</v>
      </c>
      <c r="Y166" s="606">
        <v>6500</v>
      </c>
      <c r="Z166" s="607">
        <v>5157</v>
      </c>
      <c r="AA166" s="607">
        <v>4127</v>
      </c>
      <c r="AB166" s="607">
        <v>2701</v>
      </c>
      <c r="AC166" s="607">
        <v>2086</v>
      </c>
      <c r="AD166" s="608">
        <f t="shared" si="56"/>
        <v>0.52375412061275939</v>
      </c>
      <c r="AE166" s="609">
        <f t="shared" si="57"/>
        <v>0.65447055972861645</v>
      </c>
      <c r="AF166" s="606">
        <v>7194</v>
      </c>
      <c r="AG166" s="607">
        <v>5638</v>
      </c>
      <c r="AH166" s="607">
        <v>4281</v>
      </c>
      <c r="AI166" s="607">
        <v>2674</v>
      </c>
      <c r="AJ166" s="607">
        <v>2152</v>
      </c>
      <c r="AK166" s="608">
        <f t="shared" si="58"/>
        <v>0.47428166016317841</v>
      </c>
      <c r="AL166" s="609">
        <f t="shared" si="59"/>
        <v>0.62462041579070315</v>
      </c>
      <c r="AM166"/>
    </row>
    <row r="167" spans="1:39" s="4" customFormat="1" ht="15" x14ac:dyDescent="0.25">
      <c r="A167" s="610" t="s">
        <v>432</v>
      </c>
      <c r="B167" s="611" t="s">
        <v>436</v>
      </c>
      <c r="C167" s="612" t="s">
        <v>437</v>
      </c>
      <c r="D167" s="613">
        <v>2616</v>
      </c>
      <c r="E167" s="614">
        <v>2034</v>
      </c>
      <c r="F167" s="614">
        <v>1782</v>
      </c>
      <c r="G167" s="614">
        <v>1497</v>
      </c>
      <c r="H167" s="614">
        <v>1257</v>
      </c>
      <c r="I167" s="615">
        <f t="shared" si="46"/>
        <v>0.7359882005899705</v>
      </c>
      <c r="J167" s="616">
        <f t="shared" si="47"/>
        <v>0.84006734006734007</v>
      </c>
      <c r="K167" s="613">
        <v>3372</v>
      </c>
      <c r="L167" s="614">
        <v>2576</v>
      </c>
      <c r="M167" s="614">
        <v>2136</v>
      </c>
      <c r="N167" s="614">
        <v>1556</v>
      </c>
      <c r="O167" s="614">
        <v>1317</v>
      </c>
      <c r="P167" s="615">
        <f t="shared" si="54"/>
        <v>0.60403726708074534</v>
      </c>
      <c r="Q167" s="616">
        <f t="shared" si="55"/>
        <v>0.72846441947565543</v>
      </c>
      <c r="R167" s="613">
        <v>3273</v>
      </c>
      <c r="S167" s="614">
        <v>2428</v>
      </c>
      <c r="T167" s="614">
        <v>1986</v>
      </c>
      <c r="U167" s="614">
        <v>1485</v>
      </c>
      <c r="V167" s="614">
        <v>1248</v>
      </c>
      <c r="W167" s="615">
        <f t="shared" si="44"/>
        <v>0.61161449752883035</v>
      </c>
      <c r="X167" s="616">
        <f t="shared" si="45"/>
        <v>0.74773413897280971</v>
      </c>
      <c r="Y167" s="613">
        <v>3088</v>
      </c>
      <c r="Z167" s="614">
        <v>2367</v>
      </c>
      <c r="AA167" s="614">
        <v>1878</v>
      </c>
      <c r="AB167" s="614">
        <v>1555</v>
      </c>
      <c r="AC167" s="614">
        <v>1284</v>
      </c>
      <c r="AD167" s="615">
        <f t="shared" si="56"/>
        <v>0.65694972539079</v>
      </c>
      <c r="AE167" s="616">
        <f t="shared" si="57"/>
        <v>0.82800851970181044</v>
      </c>
      <c r="AF167" s="613">
        <v>2964</v>
      </c>
      <c r="AG167" s="614">
        <v>2339</v>
      </c>
      <c r="AH167" s="614">
        <v>1772</v>
      </c>
      <c r="AI167" s="614">
        <v>1465</v>
      </c>
      <c r="AJ167" s="614">
        <v>1205</v>
      </c>
      <c r="AK167" s="615">
        <f t="shared" si="58"/>
        <v>0.62633604104318086</v>
      </c>
      <c r="AL167" s="616">
        <f t="shared" si="59"/>
        <v>0.82674943566591419</v>
      </c>
      <c r="AM167"/>
    </row>
    <row r="168" spans="1:39" s="4" customFormat="1" ht="15" x14ac:dyDescent="0.25">
      <c r="A168" s="610" t="s">
        <v>432</v>
      </c>
      <c r="B168" s="611" t="s">
        <v>438</v>
      </c>
      <c r="C168" s="612" t="s">
        <v>439</v>
      </c>
      <c r="D168" s="613">
        <v>1258</v>
      </c>
      <c r="E168" s="614">
        <v>1193</v>
      </c>
      <c r="F168" s="614">
        <v>923</v>
      </c>
      <c r="G168" s="614">
        <v>798</v>
      </c>
      <c r="H168" s="614">
        <v>640</v>
      </c>
      <c r="I168" s="615">
        <f t="shared" si="46"/>
        <v>0.66890192791282477</v>
      </c>
      <c r="J168" s="616">
        <f t="shared" si="47"/>
        <v>0.86457204767063922</v>
      </c>
      <c r="K168" s="613">
        <v>1193</v>
      </c>
      <c r="L168" s="614">
        <v>1137</v>
      </c>
      <c r="M168" s="614">
        <v>852</v>
      </c>
      <c r="N168" s="614">
        <v>735</v>
      </c>
      <c r="O168" s="614">
        <v>601</v>
      </c>
      <c r="P168" s="615">
        <f t="shared" si="54"/>
        <v>0.64643799472295516</v>
      </c>
      <c r="Q168" s="616">
        <f t="shared" si="55"/>
        <v>0.86267605633802813</v>
      </c>
      <c r="R168" s="613">
        <v>1157</v>
      </c>
      <c r="S168" s="614">
        <v>1100</v>
      </c>
      <c r="T168" s="614">
        <v>907</v>
      </c>
      <c r="U168" s="614">
        <v>796</v>
      </c>
      <c r="V168" s="614">
        <v>650</v>
      </c>
      <c r="W168" s="615">
        <f t="shared" si="44"/>
        <v>0.72363636363636363</v>
      </c>
      <c r="X168" s="616">
        <f t="shared" si="45"/>
        <v>0.87761852260198459</v>
      </c>
      <c r="Y168" s="613">
        <v>1935</v>
      </c>
      <c r="Z168" s="614">
        <v>1829</v>
      </c>
      <c r="AA168" s="614">
        <v>1689</v>
      </c>
      <c r="AB168" s="614">
        <v>1488</v>
      </c>
      <c r="AC168" s="614">
        <v>1056</v>
      </c>
      <c r="AD168" s="615">
        <f t="shared" si="56"/>
        <v>0.81355932203389836</v>
      </c>
      <c r="AE168" s="616">
        <f t="shared" si="57"/>
        <v>0.8809946714031972</v>
      </c>
      <c r="AF168" s="613">
        <v>2004</v>
      </c>
      <c r="AG168" s="614">
        <v>1897</v>
      </c>
      <c r="AH168" s="614">
        <v>1704</v>
      </c>
      <c r="AI168" s="614">
        <v>1427</v>
      </c>
      <c r="AJ168" s="614">
        <v>1006</v>
      </c>
      <c r="AK168" s="615">
        <f t="shared" si="58"/>
        <v>0.75224037954665257</v>
      </c>
      <c r="AL168" s="616">
        <f t="shared" si="59"/>
        <v>0.83744131455399062</v>
      </c>
      <c r="AM168"/>
    </row>
    <row r="169" spans="1:39" s="4" customFormat="1" ht="15" x14ac:dyDescent="0.25">
      <c r="A169" s="610" t="s">
        <v>432</v>
      </c>
      <c r="B169" s="611">
        <v>41320</v>
      </c>
      <c r="C169" s="612" t="s">
        <v>440</v>
      </c>
      <c r="D169" s="613">
        <v>1029</v>
      </c>
      <c r="E169" s="614">
        <v>986</v>
      </c>
      <c r="F169" s="614">
        <v>953</v>
      </c>
      <c r="G169" s="614">
        <v>953</v>
      </c>
      <c r="H169" s="614">
        <v>752</v>
      </c>
      <c r="I169" s="615">
        <f t="shared" si="46"/>
        <v>0.96653144016227177</v>
      </c>
      <c r="J169" s="616">
        <f t="shared" si="47"/>
        <v>1</v>
      </c>
      <c r="K169" s="613">
        <v>1217</v>
      </c>
      <c r="L169" s="614">
        <v>1124</v>
      </c>
      <c r="M169" s="614">
        <v>914</v>
      </c>
      <c r="N169" s="614">
        <v>914</v>
      </c>
      <c r="O169" s="614">
        <v>913</v>
      </c>
      <c r="P169" s="615">
        <f t="shared" si="54"/>
        <v>0.81316725978647686</v>
      </c>
      <c r="Q169" s="616">
        <f t="shared" si="55"/>
        <v>1</v>
      </c>
      <c r="R169" s="613">
        <v>1123</v>
      </c>
      <c r="S169" s="614">
        <v>1033</v>
      </c>
      <c r="T169" s="614">
        <v>822</v>
      </c>
      <c r="U169" s="614">
        <v>797</v>
      </c>
      <c r="V169" s="614">
        <v>689</v>
      </c>
      <c r="W169" s="615">
        <f t="shared" si="44"/>
        <v>0.77153920619554694</v>
      </c>
      <c r="X169" s="616">
        <f t="shared" si="45"/>
        <v>0.96958637469586373</v>
      </c>
      <c r="Y169" s="613">
        <v>1867</v>
      </c>
      <c r="Z169" s="614">
        <v>1770</v>
      </c>
      <c r="AA169" s="614">
        <v>1325</v>
      </c>
      <c r="AB169" s="614">
        <v>1324</v>
      </c>
      <c r="AC169" s="614">
        <v>1323</v>
      </c>
      <c r="AD169" s="615">
        <f t="shared" si="56"/>
        <v>0.74802259887005651</v>
      </c>
      <c r="AE169" s="616">
        <f t="shared" si="57"/>
        <v>0.99924528301886795</v>
      </c>
      <c r="AF169" s="613">
        <v>1618</v>
      </c>
      <c r="AG169" s="614">
        <v>1549</v>
      </c>
      <c r="AH169" s="614">
        <v>1181</v>
      </c>
      <c r="AI169" s="614">
        <v>1041</v>
      </c>
      <c r="AJ169" s="614">
        <v>691</v>
      </c>
      <c r="AK169" s="615">
        <f t="shared" si="58"/>
        <v>0.67204648160103297</v>
      </c>
      <c r="AL169" s="616">
        <f t="shared" si="59"/>
        <v>0.88145639288738353</v>
      </c>
      <c r="AM169"/>
    </row>
    <row r="170" spans="1:39" s="4" customFormat="1" ht="15" x14ac:dyDescent="0.25">
      <c r="A170" s="610" t="s">
        <v>432</v>
      </c>
      <c r="B170" s="611" t="s">
        <v>441</v>
      </c>
      <c r="C170" s="612" t="s">
        <v>225</v>
      </c>
      <c r="D170" s="613">
        <v>1670</v>
      </c>
      <c r="E170" s="614">
        <v>1581</v>
      </c>
      <c r="F170" s="614">
        <v>1259</v>
      </c>
      <c r="G170" s="614">
        <v>1245</v>
      </c>
      <c r="H170" s="614">
        <v>949</v>
      </c>
      <c r="I170" s="615">
        <f t="shared" si="46"/>
        <v>0.78747628083491461</v>
      </c>
      <c r="J170" s="616">
        <f t="shared" si="47"/>
        <v>0.98888006354249403</v>
      </c>
      <c r="K170" s="613">
        <v>1715</v>
      </c>
      <c r="L170" s="614">
        <v>1599</v>
      </c>
      <c r="M170" s="614">
        <v>1219</v>
      </c>
      <c r="N170" s="614">
        <v>1083</v>
      </c>
      <c r="O170" s="614">
        <v>866</v>
      </c>
      <c r="P170" s="615">
        <f t="shared" si="54"/>
        <v>0.67729831144465291</v>
      </c>
      <c r="Q170" s="616">
        <f t="shared" si="55"/>
        <v>0.88843314191960621</v>
      </c>
      <c r="R170" s="613">
        <v>1832</v>
      </c>
      <c r="S170" s="614">
        <v>1696</v>
      </c>
      <c r="T170" s="614">
        <v>1651</v>
      </c>
      <c r="U170" s="614">
        <v>1438</v>
      </c>
      <c r="V170" s="614">
        <v>1149</v>
      </c>
      <c r="W170" s="615">
        <f t="shared" si="44"/>
        <v>0.847877358490566</v>
      </c>
      <c r="X170" s="616">
        <f t="shared" si="45"/>
        <v>0.8709872804360993</v>
      </c>
      <c r="Y170" s="613">
        <v>1683</v>
      </c>
      <c r="Z170" s="614">
        <v>1532</v>
      </c>
      <c r="AA170" s="614">
        <v>1414</v>
      </c>
      <c r="AB170" s="614">
        <v>1144</v>
      </c>
      <c r="AC170" s="614">
        <v>819</v>
      </c>
      <c r="AD170" s="615">
        <f t="shared" si="56"/>
        <v>0.74673629242819839</v>
      </c>
      <c r="AE170" s="616">
        <f t="shared" si="57"/>
        <v>0.80905233380480901</v>
      </c>
      <c r="AF170" s="613">
        <v>1346</v>
      </c>
      <c r="AG170" s="614">
        <v>1228</v>
      </c>
      <c r="AH170" s="614">
        <v>1102</v>
      </c>
      <c r="AI170" s="614">
        <v>915</v>
      </c>
      <c r="AJ170" s="614">
        <v>762</v>
      </c>
      <c r="AK170" s="615">
        <f t="shared" si="58"/>
        <v>0.74511400651465798</v>
      </c>
      <c r="AL170" s="616">
        <f t="shared" si="59"/>
        <v>0.83030852994555349</v>
      </c>
      <c r="AM170"/>
    </row>
    <row r="171" spans="1:39" s="4" customFormat="1" ht="15" x14ac:dyDescent="0.25">
      <c r="A171" s="610" t="s">
        <v>432</v>
      </c>
      <c r="B171" s="611" t="s">
        <v>442</v>
      </c>
      <c r="C171" s="612" t="s">
        <v>443</v>
      </c>
      <c r="D171" s="613" t="s">
        <v>21</v>
      </c>
      <c r="E171" s="614" t="s">
        <v>21</v>
      </c>
      <c r="F171" s="614" t="s">
        <v>21</v>
      </c>
      <c r="G171" s="614" t="s">
        <v>21</v>
      </c>
      <c r="H171" s="614" t="s">
        <v>21</v>
      </c>
      <c r="I171" s="615" t="s">
        <v>74</v>
      </c>
      <c r="J171" s="616" t="s">
        <v>74</v>
      </c>
      <c r="K171" s="613" t="s">
        <v>74</v>
      </c>
      <c r="L171" s="614" t="s">
        <v>74</v>
      </c>
      <c r="M171" s="614" t="s">
        <v>74</v>
      </c>
      <c r="N171" s="614" t="s">
        <v>74</v>
      </c>
      <c r="O171" s="614" t="s">
        <v>74</v>
      </c>
      <c r="P171" s="615" t="s">
        <v>74</v>
      </c>
      <c r="Q171" s="616" t="s">
        <v>74</v>
      </c>
      <c r="R171" s="613" t="s">
        <v>74</v>
      </c>
      <c r="S171" s="614" t="s">
        <v>74</v>
      </c>
      <c r="T171" s="614" t="s">
        <v>74</v>
      </c>
      <c r="U171" s="614" t="s">
        <v>74</v>
      </c>
      <c r="V171" s="614" t="s">
        <v>74</v>
      </c>
      <c r="W171" s="615" t="s">
        <v>74</v>
      </c>
      <c r="X171" s="616" t="s">
        <v>74</v>
      </c>
      <c r="Y171" s="613" t="s">
        <v>74</v>
      </c>
      <c r="Z171" s="614" t="s">
        <v>74</v>
      </c>
      <c r="AA171" s="614" t="s">
        <v>74</v>
      </c>
      <c r="AB171" s="614" t="s">
        <v>74</v>
      </c>
      <c r="AC171" s="614" t="s">
        <v>74</v>
      </c>
      <c r="AD171" s="615" t="s">
        <v>74</v>
      </c>
      <c r="AE171" s="616" t="s">
        <v>74</v>
      </c>
      <c r="AF171" s="613">
        <v>362</v>
      </c>
      <c r="AG171" s="614">
        <v>341</v>
      </c>
      <c r="AH171" s="614">
        <v>226</v>
      </c>
      <c r="AI171" s="614">
        <v>226</v>
      </c>
      <c r="AJ171" s="614">
        <v>186</v>
      </c>
      <c r="AK171" s="615" t="s">
        <v>74</v>
      </c>
      <c r="AL171" s="616" t="s">
        <v>74</v>
      </c>
      <c r="AM171"/>
    </row>
    <row r="172" spans="1:39" s="4" customFormat="1" ht="15" x14ac:dyDescent="0.25">
      <c r="A172" s="619" t="s">
        <v>432</v>
      </c>
      <c r="B172" s="620" t="s">
        <v>444</v>
      </c>
      <c r="C172" s="621" t="s">
        <v>211</v>
      </c>
      <c r="D172" s="622">
        <v>326</v>
      </c>
      <c r="E172" s="623">
        <v>324</v>
      </c>
      <c r="F172" s="623">
        <v>274</v>
      </c>
      <c r="G172" s="623">
        <v>274</v>
      </c>
      <c r="H172" s="623">
        <v>206</v>
      </c>
      <c r="I172" s="624">
        <f t="shared" si="46"/>
        <v>0.84567901234567899</v>
      </c>
      <c r="J172" s="625">
        <f t="shared" si="47"/>
        <v>1</v>
      </c>
      <c r="K172" s="622">
        <v>438</v>
      </c>
      <c r="L172" s="623">
        <v>429</v>
      </c>
      <c r="M172" s="623">
        <v>361</v>
      </c>
      <c r="N172" s="623">
        <v>255</v>
      </c>
      <c r="O172" s="623">
        <v>212</v>
      </c>
      <c r="P172" s="624">
        <f t="shared" ref="P172:P198" si="60">N172/L172</f>
        <v>0.59440559440559437</v>
      </c>
      <c r="Q172" s="625">
        <f t="shared" ref="Q172:Q198" si="61">N172/M172</f>
        <v>0.7063711911357341</v>
      </c>
      <c r="R172" s="622">
        <v>439</v>
      </c>
      <c r="S172" s="623">
        <v>427</v>
      </c>
      <c r="T172" s="623">
        <v>343</v>
      </c>
      <c r="U172" s="623">
        <v>298</v>
      </c>
      <c r="V172" s="623">
        <v>233</v>
      </c>
      <c r="W172" s="624">
        <f t="shared" si="44"/>
        <v>0.69789227166276346</v>
      </c>
      <c r="X172" s="625">
        <f t="shared" si="45"/>
        <v>0.86880466472303208</v>
      </c>
      <c r="Y172" s="622">
        <v>681</v>
      </c>
      <c r="Z172" s="623">
        <v>657</v>
      </c>
      <c r="AA172" s="623">
        <v>552</v>
      </c>
      <c r="AB172" s="623">
        <v>378</v>
      </c>
      <c r="AC172" s="623">
        <v>307</v>
      </c>
      <c r="AD172" s="624">
        <f t="shared" ref="AD172:AD198" si="62">AB172/Z172</f>
        <v>0.57534246575342463</v>
      </c>
      <c r="AE172" s="625">
        <f t="shared" ref="AE172:AE198" si="63">AB172/AA172</f>
        <v>0.68478260869565222</v>
      </c>
      <c r="AF172" s="622">
        <v>536</v>
      </c>
      <c r="AG172" s="623">
        <v>521</v>
      </c>
      <c r="AH172" s="623">
        <v>413</v>
      </c>
      <c r="AI172" s="623">
        <v>160</v>
      </c>
      <c r="AJ172" s="623">
        <v>147</v>
      </c>
      <c r="AK172" s="624">
        <f t="shared" ref="AK172:AK198" si="64">AI172/AG172</f>
        <v>0.30710172744721687</v>
      </c>
      <c r="AL172" s="625">
        <f t="shared" ref="AL172:AL198" si="65">AI172/AH172</f>
        <v>0.38740920096852299</v>
      </c>
      <c r="AM172"/>
    </row>
    <row r="173" spans="1:39" s="4" customFormat="1" ht="15" x14ac:dyDescent="0.25">
      <c r="A173" s="660" t="s">
        <v>445</v>
      </c>
      <c r="B173" s="596" t="s">
        <v>446</v>
      </c>
      <c r="C173" s="662"/>
      <c r="D173" s="667">
        <v>10493</v>
      </c>
      <c r="E173" s="668">
        <v>7779</v>
      </c>
      <c r="F173" s="668">
        <v>7092</v>
      </c>
      <c r="G173" s="668">
        <v>3665</v>
      </c>
      <c r="H173" s="669">
        <v>3218</v>
      </c>
      <c r="I173" s="670">
        <f t="shared" si="46"/>
        <v>0.47114024938938165</v>
      </c>
      <c r="J173" s="671">
        <f t="shared" si="47"/>
        <v>0.5167794698251551</v>
      </c>
      <c r="K173" s="667">
        <v>10094</v>
      </c>
      <c r="L173" s="668">
        <v>7599</v>
      </c>
      <c r="M173" s="668">
        <v>6975</v>
      </c>
      <c r="N173" s="668">
        <v>3237</v>
      </c>
      <c r="O173" s="669">
        <v>2851</v>
      </c>
      <c r="P173" s="670">
        <f t="shared" si="60"/>
        <v>0.42597710225029611</v>
      </c>
      <c r="Q173" s="671">
        <f t="shared" si="61"/>
        <v>0.46408602150537637</v>
      </c>
      <c r="R173" s="667">
        <v>9528</v>
      </c>
      <c r="S173" s="668">
        <v>7134</v>
      </c>
      <c r="T173" s="668">
        <v>6537</v>
      </c>
      <c r="U173" s="668">
        <v>3203</v>
      </c>
      <c r="V173" s="669">
        <v>2889</v>
      </c>
      <c r="W173" s="670">
        <f t="shared" si="44"/>
        <v>0.44897673114662179</v>
      </c>
      <c r="X173" s="671">
        <f t="shared" si="45"/>
        <v>0.48998011320177454</v>
      </c>
      <c r="Y173" s="667">
        <v>8827</v>
      </c>
      <c r="Z173" s="668">
        <v>6758</v>
      </c>
      <c r="AA173" s="668">
        <v>6227</v>
      </c>
      <c r="AB173" s="668">
        <v>3053</v>
      </c>
      <c r="AC173" s="669">
        <v>2763</v>
      </c>
      <c r="AD173" s="670">
        <f t="shared" si="62"/>
        <v>0.4517608759988162</v>
      </c>
      <c r="AE173" s="671">
        <f t="shared" si="63"/>
        <v>0.49028424602537335</v>
      </c>
      <c r="AF173" s="667">
        <v>8327</v>
      </c>
      <c r="AG173" s="668">
        <v>6253</v>
      </c>
      <c r="AH173" s="668">
        <v>5771</v>
      </c>
      <c r="AI173" s="668">
        <v>3179</v>
      </c>
      <c r="AJ173" s="669">
        <v>2947</v>
      </c>
      <c r="AK173" s="670">
        <f t="shared" si="64"/>
        <v>0.50839596993443148</v>
      </c>
      <c r="AL173" s="671">
        <f t="shared" si="65"/>
        <v>0.55085773696066542</v>
      </c>
      <c r="AM173"/>
    </row>
    <row r="174" spans="1:39" s="4" customFormat="1" ht="15" x14ac:dyDescent="0.25">
      <c r="A174" s="663" t="s">
        <v>445</v>
      </c>
      <c r="B174" s="604" t="s">
        <v>447</v>
      </c>
      <c r="C174" s="665" t="s">
        <v>435</v>
      </c>
      <c r="D174" s="606">
        <v>3978</v>
      </c>
      <c r="E174" s="607">
        <v>3367</v>
      </c>
      <c r="F174" s="607">
        <v>2903</v>
      </c>
      <c r="G174" s="607">
        <v>1223</v>
      </c>
      <c r="H174" s="607">
        <v>1019</v>
      </c>
      <c r="I174" s="608">
        <f t="shared" si="46"/>
        <v>0.36323136323136324</v>
      </c>
      <c r="J174" s="609">
        <f t="shared" si="47"/>
        <v>0.42128832242507752</v>
      </c>
      <c r="K174" s="606">
        <v>3587</v>
      </c>
      <c r="L174" s="607">
        <v>3022</v>
      </c>
      <c r="M174" s="607">
        <v>2748</v>
      </c>
      <c r="N174" s="607">
        <v>847</v>
      </c>
      <c r="O174" s="607">
        <v>716</v>
      </c>
      <c r="P174" s="608">
        <f t="shared" si="60"/>
        <v>0.2802779616148246</v>
      </c>
      <c r="Q174" s="609">
        <f t="shared" si="61"/>
        <v>0.30822416302765648</v>
      </c>
      <c r="R174" s="606">
        <v>3251</v>
      </c>
      <c r="S174" s="607">
        <v>2786</v>
      </c>
      <c r="T174" s="607">
        <v>2478</v>
      </c>
      <c r="U174" s="607">
        <v>868</v>
      </c>
      <c r="V174" s="607">
        <v>758</v>
      </c>
      <c r="W174" s="608">
        <f t="shared" si="44"/>
        <v>0.31155778894472363</v>
      </c>
      <c r="X174" s="609">
        <f t="shared" si="45"/>
        <v>0.35028248587570621</v>
      </c>
      <c r="Y174" s="606">
        <v>2944</v>
      </c>
      <c r="Z174" s="607">
        <v>2481</v>
      </c>
      <c r="AA174" s="607">
        <v>2251</v>
      </c>
      <c r="AB174" s="607">
        <v>821</v>
      </c>
      <c r="AC174" s="607">
        <v>759</v>
      </c>
      <c r="AD174" s="608">
        <f t="shared" si="62"/>
        <v>0.33091495364772266</v>
      </c>
      <c r="AE174" s="609">
        <f t="shared" si="63"/>
        <v>0.36472678809418035</v>
      </c>
      <c r="AF174" s="606">
        <v>2836</v>
      </c>
      <c r="AG174" s="607">
        <v>2350</v>
      </c>
      <c r="AH174" s="607">
        <v>2134</v>
      </c>
      <c r="AI174" s="607">
        <v>962</v>
      </c>
      <c r="AJ174" s="607">
        <v>896</v>
      </c>
      <c r="AK174" s="608">
        <f t="shared" si="64"/>
        <v>0.4093617021276596</v>
      </c>
      <c r="AL174" s="609">
        <f t="shared" si="65"/>
        <v>0.450796626054358</v>
      </c>
      <c r="AM174"/>
    </row>
    <row r="175" spans="1:39" s="4" customFormat="1" ht="15" x14ac:dyDescent="0.25">
      <c r="A175" s="610" t="s">
        <v>445</v>
      </c>
      <c r="B175" s="611" t="s">
        <v>448</v>
      </c>
      <c r="C175" s="612" t="s">
        <v>449</v>
      </c>
      <c r="D175" s="613">
        <v>2018</v>
      </c>
      <c r="E175" s="614">
        <v>1620</v>
      </c>
      <c r="F175" s="614">
        <v>1620</v>
      </c>
      <c r="G175" s="614">
        <v>822</v>
      </c>
      <c r="H175" s="614">
        <v>772</v>
      </c>
      <c r="I175" s="615">
        <f t="shared" si="46"/>
        <v>0.50740740740740742</v>
      </c>
      <c r="J175" s="616">
        <f t="shared" si="47"/>
        <v>0.50740740740740742</v>
      </c>
      <c r="K175" s="613">
        <v>1836</v>
      </c>
      <c r="L175" s="614">
        <v>1506</v>
      </c>
      <c r="M175" s="614">
        <v>1506</v>
      </c>
      <c r="N175" s="614">
        <v>713</v>
      </c>
      <c r="O175" s="614">
        <v>701</v>
      </c>
      <c r="P175" s="615">
        <f t="shared" si="60"/>
        <v>0.47343957503320055</v>
      </c>
      <c r="Q175" s="616">
        <f t="shared" si="61"/>
        <v>0.47343957503320055</v>
      </c>
      <c r="R175" s="613">
        <v>1696</v>
      </c>
      <c r="S175" s="614">
        <v>1394</v>
      </c>
      <c r="T175" s="614">
        <v>1394</v>
      </c>
      <c r="U175" s="614">
        <v>741</v>
      </c>
      <c r="V175" s="614">
        <v>715</v>
      </c>
      <c r="W175" s="615">
        <f t="shared" si="44"/>
        <v>0.53156384505021526</v>
      </c>
      <c r="X175" s="616">
        <f t="shared" si="45"/>
        <v>0.53156384505021526</v>
      </c>
      <c r="Y175" s="613">
        <v>1660</v>
      </c>
      <c r="Z175" s="614">
        <v>1396</v>
      </c>
      <c r="AA175" s="614">
        <v>1396</v>
      </c>
      <c r="AB175" s="614">
        <v>660</v>
      </c>
      <c r="AC175" s="614">
        <v>639</v>
      </c>
      <c r="AD175" s="615">
        <f t="shared" si="62"/>
        <v>0.47277936962750716</v>
      </c>
      <c r="AE175" s="616">
        <f t="shared" si="63"/>
        <v>0.47277936962750716</v>
      </c>
      <c r="AF175" s="613">
        <v>1525</v>
      </c>
      <c r="AG175" s="614">
        <v>1257</v>
      </c>
      <c r="AH175" s="614">
        <v>1257</v>
      </c>
      <c r="AI175" s="614">
        <v>610</v>
      </c>
      <c r="AJ175" s="614">
        <v>597</v>
      </c>
      <c r="AK175" s="615">
        <f t="shared" si="64"/>
        <v>0.48528241845664283</v>
      </c>
      <c r="AL175" s="616">
        <f t="shared" si="65"/>
        <v>0.48528241845664283</v>
      </c>
      <c r="AM175"/>
    </row>
    <row r="176" spans="1:39" s="4" customFormat="1" ht="15" x14ac:dyDescent="0.25">
      <c r="A176" s="610" t="s">
        <v>445</v>
      </c>
      <c r="B176" s="611">
        <v>43310</v>
      </c>
      <c r="C176" s="612" t="s">
        <v>450</v>
      </c>
      <c r="D176" s="613">
        <v>2036</v>
      </c>
      <c r="E176" s="614">
        <v>1733</v>
      </c>
      <c r="F176" s="614">
        <v>1485</v>
      </c>
      <c r="G176" s="614">
        <v>456</v>
      </c>
      <c r="H176" s="614">
        <v>380</v>
      </c>
      <c r="I176" s="615">
        <f t="shared" si="46"/>
        <v>0.26312752452394689</v>
      </c>
      <c r="J176" s="616">
        <f t="shared" si="47"/>
        <v>0.30707070707070705</v>
      </c>
      <c r="K176" s="613">
        <v>1983</v>
      </c>
      <c r="L176" s="614">
        <v>1675</v>
      </c>
      <c r="M176" s="614">
        <v>1353</v>
      </c>
      <c r="N176" s="614">
        <v>429</v>
      </c>
      <c r="O176" s="614">
        <v>349</v>
      </c>
      <c r="P176" s="615">
        <f t="shared" si="60"/>
        <v>0.25611940298507463</v>
      </c>
      <c r="Q176" s="616">
        <f t="shared" si="61"/>
        <v>0.31707317073170732</v>
      </c>
      <c r="R176" s="613">
        <v>1774</v>
      </c>
      <c r="S176" s="614">
        <v>1484</v>
      </c>
      <c r="T176" s="614">
        <v>1178</v>
      </c>
      <c r="U176" s="614">
        <v>310</v>
      </c>
      <c r="V176" s="614">
        <v>257</v>
      </c>
      <c r="W176" s="615">
        <f t="shared" si="44"/>
        <v>0.20889487870619947</v>
      </c>
      <c r="X176" s="616">
        <f t="shared" si="45"/>
        <v>0.26315789473684209</v>
      </c>
      <c r="Y176" s="613">
        <v>1460</v>
      </c>
      <c r="Z176" s="614">
        <v>1234</v>
      </c>
      <c r="AA176" s="614">
        <v>958</v>
      </c>
      <c r="AB176" s="614">
        <v>376</v>
      </c>
      <c r="AC176" s="614">
        <v>319</v>
      </c>
      <c r="AD176" s="615">
        <f t="shared" si="62"/>
        <v>0.3047001620745543</v>
      </c>
      <c r="AE176" s="616">
        <f t="shared" si="63"/>
        <v>0.39248434237995827</v>
      </c>
      <c r="AF176" s="613">
        <v>1389</v>
      </c>
      <c r="AG176" s="614">
        <v>1157</v>
      </c>
      <c r="AH176" s="614">
        <v>898</v>
      </c>
      <c r="AI176" s="614">
        <v>432</v>
      </c>
      <c r="AJ176" s="614">
        <v>379</v>
      </c>
      <c r="AK176" s="615">
        <f t="shared" si="64"/>
        <v>0.37337942955920483</v>
      </c>
      <c r="AL176" s="616">
        <f t="shared" si="65"/>
        <v>0.48106904231625836</v>
      </c>
      <c r="AM176"/>
    </row>
    <row r="177" spans="1:39" s="4" customFormat="1" ht="15" x14ac:dyDescent="0.25">
      <c r="A177" s="610" t="s">
        <v>445</v>
      </c>
      <c r="B177" s="611" t="s">
        <v>451</v>
      </c>
      <c r="C177" s="612" t="s">
        <v>452</v>
      </c>
      <c r="D177" s="613">
        <v>993</v>
      </c>
      <c r="E177" s="614">
        <v>846</v>
      </c>
      <c r="F177" s="614">
        <v>761</v>
      </c>
      <c r="G177" s="614">
        <v>521</v>
      </c>
      <c r="H177" s="614">
        <v>450</v>
      </c>
      <c r="I177" s="615">
        <f t="shared" si="46"/>
        <v>0.61583924349881791</v>
      </c>
      <c r="J177" s="616">
        <f t="shared" si="47"/>
        <v>0.68462549277266749</v>
      </c>
      <c r="K177" s="613">
        <v>1185</v>
      </c>
      <c r="L177" s="614">
        <v>992</v>
      </c>
      <c r="M177" s="614">
        <v>886</v>
      </c>
      <c r="N177" s="614">
        <v>584</v>
      </c>
      <c r="O177" s="614">
        <v>493</v>
      </c>
      <c r="P177" s="615">
        <f t="shared" si="60"/>
        <v>0.58870967741935487</v>
      </c>
      <c r="Q177" s="616">
        <f t="shared" si="61"/>
        <v>0.65914221218961622</v>
      </c>
      <c r="R177" s="613">
        <v>1091</v>
      </c>
      <c r="S177" s="614">
        <v>891</v>
      </c>
      <c r="T177" s="614">
        <v>803</v>
      </c>
      <c r="U177" s="614">
        <v>571</v>
      </c>
      <c r="V177" s="614">
        <v>512</v>
      </c>
      <c r="W177" s="615">
        <f t="shared" si="44"/>
        <v>0.64085297418630749</v>
      </c>
      <c r="X177" s="616">
        <f t="shared" si="45"/>
        <v>0.71108343711083433</v>
      </c>
      <c r="Y177" s="613">
        <v>1126</v>
      </c>
      <c r="Z177" s="614">
        <v>940</v>
      </c>
      <c r="AA177" s="614">
        <v>826</v>
      </c>
      <c r="AB177" s="614">
        <v>553</v>
      </c>
      <c r="AC177" s="614">
        <v>464</v>
      </c>
      <c r="AD177" s="615">
        <f t="shared" si="62"/>
        <v>0.58829787234042552</v>
      </c>
      <c r="AE177" s="616">
        <f t="shared" si="63"/>
        <v>0.66949152542372881</v>
      </c>
      <c r="AF177" s="613">
        <v>963</v>
      </c>
      <c r="AG177" s="614">
        <v>805</v>
      </c>
      <c r="AH177" s="614">
        <v>723</v>
      </c>
      <c r="AI177" s="614">
        <v>579</v>
      </c>
      <c r="AJ177" s="614">
        <v>491</v>
      </c>
      <c r="AK177" s="615">
        <f t="shared" si="64"/>
        <v>0.71925465838509317</v>
      </c>
      <c r="AL177" s="616">
        <f t="shared" si="65"/>
        <v>0.80082987551867224</v>
      </c>
      <c r="AM177"/>
    </row>
    <row r="178" spans="1:39" s="4" customFormat="1" ht="15" x14ac:dyDescent="0.25">
      <c r="A178" s="610" t="s">
        <v>445</v>
      </c>
      <c r="B178" s="611" t="s">
        <v>453</v>
      </c>
      <c r="C178" s="612" t="s">
        <v>454</v>
      </c>
      <c r="D178" s="613">
        <v>731</v>
      </c>
      <c r="E178" s="614">
        <v>572</v>
      </c>
      <c r="F178" s="614">
        <v>525</v>
      </c>
      <c r="G178" s="614">
        <v>396</v>
      </c>
      <c r="H178" s="614">
        <v>327</v>
      </c>
      <c r="I178" s="615">
        <f t="shared" si="46"/>
        <v>0.69230769230769229</v>
      </c>
      <c r="J178" s="616">
        <f t="shared" si="47"/>
        <v>0.75428571428571434</v>
      </c>
      <c r="K178" s="613">
        <v>706</v>
      </c>
      <c r="L178" s="614">
        <v>546</v>
      </c>
      <c r="M178" s="614">
        <v>524</v>
      </c>
      <c r="N178" s="614">
        <v>401</v>
      </c>
      <c r="O178" s="614">
        <v>318</v>
      </c>
      <c r="P178" s="615">
        <f t="shared" si="60"/>
        <v>0.73443223443223449</v>
      </c>
      <c r="Q178" s="616">
        <f t="shared" si="61"/>
        <v>0.76526717557251911</v>
      </c>
      <c r="R178" s="613">
        <v>984</v>
      </c>
      <c r="S178" s="614">
        <v>672</v>
      </c>
      <c r="T178" s="614">
        <v>660</v>
      </c>
      <c r="U178" s="614">
        <v>499</v>
      </c>
      <c r="V178" s="614">
        <v>414</v>
      </c>
      <c r="W178" s="615">
        <f t="shared" si="44"/>
        <v>0.74255952380952384</v>
      </c>
      <c r="X178" s="616">
        <f t="shared" si="45"/>
        <v>0.7560606060606061</v>
      </c>
      <c r="Y178" s="613">
        <v>959</v>
      </c>
      <c r="Z178" s="614">
        <v>744</v>
      </c>
      <c r="AA178" s="614">
        <v>727</v>
      </c>
      <c r="AB178" s="614">
        <v>493</v>
      </c>
      <c r="AC178" s="614">
        <v>381</v>
      </c>
      <c r="AD178" s="615">
        <f t="shared" si="62"/>
        <v>0.6626344086021505</v>
      </c>
      <c r="AE178" s="616">
        <f t="shared" si="63"/>
        <v>0.6781292984869326</v>
      </c>
      <c r="AF178" s="613">
        <v>1043</v>
      </c>
      <c r="AG178" s="614">
        <v>774</v>
      </c>
      <c r="AH178" s="614">
        <v>756</v>
      </c>
      <c r="AI178" s="614">
        <v>444</v>
      </c>
      <c r="AJ178" s="614">
        <v>378</v>
      </c>
      <c r="AK178" s="615">
        <f t="shared" si="64"/>
        <v>0.5736434108527132</v>
      </c>
      <c r="AL178" s="616">
        <f t="shared" si="65"/>
        <v>0.58730158730158732</v>
      </c>
      <c r="AM178"/>
    </row>
    <row r="179" spans="1:39" s="4" customFormat="1" ht="15" x14ac:dyDescent="0.25">
      <c r="A179" s="619" t="s">
        <v>445</v>
      </c>
      <c r="B179" s="620" t="s">
        <v>455</v>
      </c>
      <c r="C179" s="621" t="s">
        <v>211</v>
      </c>
      <c r="D179" s="622">
        <v>737</v>
      </c>
      <c r="E179" s="623">
        <v>720</v>
      </c>
      <c r="F179" s="623">
        <v>683</v>
      </c>
      <c r="G179" s="623">
        <v>354</v>
      </c>
      <c r="H179" s="623">
        <v>294</v>
      </c>
      <c r="I179" s="624">
        <f t="shared" si="46"/>
        <v>0.49166666666666664</v>
      </c>
      <c r="J179" s="625">
        <f t="shared" si="47"/>
        <v>0.51830161054172763</v>
      </c>
      <c r="K179" s="622">
        <v>797</v>
      </c>
      <c r="L179" s="623">
        <v>778</v>
      </c>
      <c r="M179" s="623">
        <v>725</v>
      </c>
      <c r="N179" s="623">
        <v>370</v>
      </c>
      <c r="O179" s="623">
        <v>288</v>
      </c>
      <c r="P179" s="624">
        <f t="shared" si="60"/>
        <v>0.47557840616966579</v>
      </c>
      <c r="Q179" s="625">
        <f t="shared" si="61"/>
        <v>0.51034482758620692</v>
      </c>
      <c r="R179" s="622">
        <v>732</v>
      </c>
      <c r="S179" s="623">
        <v>697</v>
      </c>
      <c r="T179" s="623">
        <v>670</v>
      </c>
      <c r="U179" s="623">
        <v>299</v>
      </c>
      <c r="V179" s="623">
        <v>254</v>
      </c>
      <c r="W179" s="624">
        <f t="shared" si="44"/>
        <v>0.42898134863701576</v>
      </c>
      <c r="X179" s="625">
        <f t="shared" si="45"/>
        <v>0.44626865671641791</v>
      </c>
      <c r="Y179" s="622">
        <v>678</v>
      </c>
      <c r="Z179" s="623">
        <v>651</v>
      </c>
      <c r="AA179" s="623">
        <v>641</v>
      </c>
      <c r="AB179" s="623">
        <v>246</v>
      </c>
      <c r="AC179" s="623">
        <v>223</v>
      </c>
      <c r="AD179" s="624">
        <f t="shared" si="62"/>
        <v>0.37788018433179721</v>
      </c>
      <c r="AE179" s="625">
        <f t="shared" si="63"/>
        <v>0.38377535101404059</v>
      </c>
      <c r="AF179" s="622">
        <v>571</v>
      </c>
      <c r="AG179" s="623">
        <v>549</v>
      </c>
      <c r="AH179" s="623">
        <v>530</v>
      </c>
      <c r="AI179" s="623">
        <v>240</v>
      </c>
      <c r="AJ179" s="623">
        <v>217</v>
      </c>
      <c r="AK179" s="624">
        <f t="shared" si="64"/>
        <v>0.43715846994535518</v>
      </c>
      <c r="AL179" s="625">
        <f t="shared" si="65"/>
        <v>0.45283018867924529</v>
      </c>
      <c r="AM179"/>
    </row>
    <row r="180" spans="1:39" s="4" customFormat="1" ht="15" x14ac:dyDescent="0.25">
      <c r="A180" s="660" t="s">
        <v>456</v>
      </c>
      <c r="B180" s="596" t="s">
        <v>457</v>
      </c>
      <c r="C180" s="662"/>
      <c r="D180" s="667">
        <v>1496</v>
      </c>
      <c r="E180" s="668">
        <v>1310</v>
      </c>
      <c r="F180" s="668">
        <v>1203</v>
      </c>
      <c r="G180" s="668">
        <v>223</v>
      </c>
      <c r="H180" s="669">
        <v>214</v>
      </c>
      <c r="I180" s="670">
        <f t="shared" si="46"/>
        <v>0.17022900763358778</v>
      </c>
      <c r="J180" s="671">
        <f t="shared" si="47"/>
        <v>0.1853699085619285</v>
      </c>
      <c r="K180" s="667">
        <v>1523</v>
      </c>
      <c r="L180" s="668">
        <v>1320</v>
      </c>
      <c r="M180" s="668">
        <v>1202</v>
      </c>
      <c r="N180" s="668">
        <v>206</v>
      </c>
      <c r="O180" s="669">
        <v>200</v>
      </c>
      <c r="P180" s="670">
        <f t="shared" si="60"/>
        <v>0.15606060606060607</v>
      </c>
      <c r="Q180" s="671">
        <f t="shared" si="61"/>
        <v>0.17138103161397669</v>
      </c>
      <c r="R180" s="667">
        <v>2974</v>
      </c>
      <c r="S180" s="668">
        <v>1403</v>
      </c>
      <c r="T180" s="668">
        <v>1270</v>
      </c>
      <c r="U180" s="668">
        <v>201</v>
      </c>
      <c r="V180" s="669">
        <v>186</v>
      </c>
      <c r="W180" s="670">
        <f t="shared" si="44"/>
        <v>0.14326443335709194</v>
      </c>
      <c r="X180" s="671">
        <f t="shared" si="45"/>
        <v>0.15826771653543306</v>
      </c>
      <c r="Y180" s="667">
        <v>1557</v>
      </c>
      <c r="Z180" s="668">
        <v>1369</v>
      </c>
      <c r="AA180" s="668">
        <v>1227</v>
      </c>
      <c r="AB180" s="668">
        <v>192</v>
      </c>
      <c r="AC180" s="669">
        <v>182</v>
      </c>
      <c r="AD180" s="670">
        <f t="shared" si="62"/>
        <v>0.14024835646457268</v>
      </c>
      <c r="AE180" s="671">
        <f t="shared" si="63"/>
        <v>0.15647921760391198</v>
      </c>
      <c r="AF180" s="667">
        <v>1674</v>
      </c>
      <c r="AG180" s="668">
        <v>1462</v>
      </c>
      <c r="AH180" s="668">
        <v>1285</v>
      </c>
      <c r="AI180" s="668">
        <v>199</v>
      </c>
      <c r="AJ180" s="669">
        <v>190</v>
      </c>
      <c r="AK180" s="670">
        <f t="shared" si="64"/>
        <v>0.13611491108071136</v>
      </c>
      <c r="AL180" s="671">
        <f t="shared" si="65"/>
        <v>0.15486381322957199</v>
      </c>
      <c r="AM180"/>
    </row>
    <row r="181" spans="1:39" s="4" customFormat="1" ht="15" x14ac:dyDescent="0.25">
      <c r="A181" s="663" t="s">
        <v>456</v>
      </c>
      <c r="B181" s="604" t="s">
        <v>458</v>
      </c>
      <c r="C181" s="665" t="s">
        <v>459</v>
      </c>
      <c r="D181" s="606">
        <v>288</v>
      </c>
      <c r="E181" s="607">
        <v>276</v>
      </c>
      <c r="F181" s="607">
        <v>241</v>
      </c>
      <c r="G181" s="607">
        <v>95</v>
      </c>
      <c r="H181" s="607">
        <v>88</v>
      </c>
      <c r="I181" s="608">
        <f t="shared" si="46"/>
        <v>0.34420289855072461</v>
      </c>
      <c r="J181" s="609">
        <f t="shared" si="47"/>
        <v>0.39419087136929459</v>
      </c>
      <c r="K181" s="606">
        <v>237</v>
      </c>
      <c r="L181" s="607">
        <v>232</v>
      </c>
      <c r="M181" s="607">
        <v>194</v>
      </c>
      <c r="N181" s="607">
        <v>68</v>
      </c>
      <c r="O181" s="607">
        <v>63</v>
      </c>
      <c r="P181" s="608">
        <f t="shared" si="60"/>
        <v>0.29310344827586204</v>
      </c>
      <c r="Q181" s="609">
        <f t="shared" si="61"/>
        <v>0.35051546391752575</v>
      </c>
      <c r="R181" s="606">
        <v>338</v>
      </c>
      <c r="S181" s="607">
        <v>323</v>
      </c>
      <c r="T181" s="607">
        <v>280</v>
      </c>
      <c r="U181" s="607">
        <v>87</v>
      </c>
      <c r="V181" s="607">
        <v>81</v>
      </c>
      <c r="W181" s="608">
        <f t="shared" si="44"/>
        <v>0.26934984520123839</v>
      </c>
      <c r="X181" s="609">
        <f t="shared" si="45"/>
        <v>0.31071428571428572</v>
      </c>
      <c r="Y181" s="606">
        <v>270</v>
      </c>
      <c r="Z181" s="607">
        <v>265</v>
      </c>
      <c r="AA181" s="607">
        <v>230</v>
      </c>
      <c r="AB181" s="607">
        <v>73</v>
      </c>
      <c r="AC181" s="607">
        <v>66</v>
      </c>
      <c r="AD181" s="608">
        <f t="shared" si="62"/>
        <v>0.27547169811320754</v>
      </c>
      <c r="AE181" s="609">
        <f t="shared" si="63"/>
        <v>0.31739130434782609</v>
      </c>
      <c r="AF181" s="606">
        <v>297</v>
      </c>
      <c r="AG181" s="607">
        <v>288</v>
      </c>
      <c r="AH181" s="607">
        <v>246</v>
      </c>
      <c r="AI181" s="607">
        <v>85</v>
      </c>
      <c r="AJ181" s="607">
        <v>78</v>
      </c>
      <c r="AK181" s="608">
        <f t="shared" si="64"/>
        <v>0.2951388888888889</v>
      </c>
      <c r="AL181" s="609">
        <f t="shared" si="65"/>
        <v>0.34552845528455284</v>
      </c>
      <c r="AM181"/>
    </row>
    <row r="182" spans="1:39" s="4" customFormat="1" ht="15" x14ac:dyDescent="0.25">
      <c r="A182" s="610" t="s">
        <v>456</v>
      </c>
      <c r="B182" s="611" t="s">
        <v>460</v>
      </c>
      <c r="C182" s="612" t="s">
        <v>461</v>
      </c>
      <c r="D182" s="613">
        <v>727</v>
      </c>
      <c r="E182" s="679">
        <v>603</v>
      </c>
      <c r="F182" s="679">
        <v>531</v>
      </c>
      <c r="G182" s="679">
        <v>63</v>
      </c>
      <c r="H182" s="679">
        <v>63</v>
      </c>
      <c r="I182" s="680">
        <f t="shared" si="46"/>
        <v>0.1044776119402985</v>
      </c>
      <c r="J182" s="681">
        <f t="shared" si="47"/>
        <v>0.11864406779661017</v>
      </c>
      <c r="K182" s="613">
        <v>802</v>
      </c>
      <c r="L182" s="679">
        <v>655</v>
      </c>
      <c r="M182" s="679">
        <v>583</v>
      </c>
      <c r="N182" s="679">
        <v>74</v>
      </c>
      <c r="O182" s="679">
        <v>74</v>
      </c>
      <c r="P182" s="680">
        <f t="shared" si="60"/>
        <v>0.11297709923664122</v>
      </c>
      <c r="Q182" s="681">
        <f t="shared" si="61"/>
        <v>0.12692967409948541</v>
      </c>
      <c r="R182" s="613">
        <v>793</v>
      </c>
      <c r="S182" s="679">
        <v>652</v>
      </c>
      <c r="T182" s="679">
        <v>567</v>
      </c>
      <c r="U182" s="679">
        <v>58</v>
      </c>
      <c r="V182" s="679">
        <v>56</v>
      </c>
      <c r="W182" s="680">
        <f t="shared" si="44"/>
        <v>8.8957055214723926E-2</v>
      </c>
      <c r="X182" s="681">
        <f t="shared" si="45"/>
        <v>0.10229276895943562</v>
      </c>
      <c r="Y182" s="613">
        <v>765</v>
      </c>
      <c r="Z182" s="679">
        <v>645</v>
      </c>
      <c r="AA182" s="679">
        <v>530</v>
      </c>
      <c r="AB182" s="679">
        <v>61</v>
      </c>
      <c r="AC182" s="679">
        <v>60</v>
      </c>
      <c r="AD182" s="680">
        <f t="shared" si="62"/>
        <v>9.4573643410852712E-2</v>
      </c>
      <c r="AE182" s="681">
        <f t="shared" si="63"/>
        <v>0.11509433962264151</v>
      </c>
      <c r="AF182" s="613">
        <v>799</v>
      </c>
      <c r="AG182" s="679">
        <v>678</v>
      </c>
      <c r="AH182" s="679">
        <v>580</v>
      </c>
      <c r="AI182" s="679">
        <v>55</v>
      </c>
      <c r="AJ182" s="679">
        <v>54</v>
      </c>
      <c r="AK182" s="680">
        <f t="shared" si="64"/>
        <v>8.1120943952802366E-2</v>
      </c>
      <c r="AL182" s="681">
        <f t="shared" si="65"/>
        <v>9.4827586206896547E-2</v>
      </c>
      <c r="AM182"/>
    </row>
    <row r="183" spans="1:39" s="4" customFormat="1" ht="15" x14ac:dyDescent="0.25">
      <c r="A183" s="619" t="s">
        <v>456</v>
      </c>
      <c r="B183" s="620" t="s">
        <v>462</v>
      </c>
      <c r="C183" s="621" t="s">
        <v>463</v>
      </c>
      <c r="D183" s="702">
        <v>481</v>
      </c>
      <c r="E183" s="623">
        <v>468</v>
      </c>
      <c r="F183" s="623">
        <v>461</v>
      </c>
      <c r="G183" s="623">
        <v>65</v>
      </c>
      <c r="H183" s="623">
        <v>63</v>
      </c>
      <c r="I183" s="624">
        <f t="shared" si="46"/>
        <v>0.1388888888888889</v>
      </c>
      <c r="J183" s="625">
        <f t="shared" si="47"/>
        <v>0.14099783080260303</v>
      </c>
      <c r="K183" s="702">
        <v>484</v>
      </c>
      <c r="L183" s="623">
        <v>462</v>
      </c>
      <c r="M183" s="623">
        <v>449</v>
      </c>
      <c r="N183" s="623">
        <v>64</v>
      </c>
      <c r="O183" s="623">
        <v>63</v>
      </c>
      <c r="P183" s="624">
        <f t="shared" si="60"/>
        <v>0.13852813852813853</v>
      </c>
      <c r="Q183" s="625">
        <f t="shared" si="61"/>
        <v>0.14253897550111358</v>
      </c>
      <c r="R183" s="702">
        <v>475</v>
      </c>
      <c r="S183" s="623">
        <v>464</v>
      </c>
      <c r="T183" s="623">
        <v>452</v>
      </c>
      <c r="U183" s="623">
        <v>56</v>
      </c>
      <c r="V183" s="623">
        <v>49</v>
      </c>
      <c r="W183" s="624">
        <f t="shared" si="44"/>
        <v>0.1206896551724138</v>
      </c>
      <c r="X183" s="625">
        <f t="shared" si="45"/>
        <v>0.12389380530973451</v>
      </c>
      <c r="Y183" s="702">
        <v>522</v>
      </c>
      <c r="Z183" s="623">
        <v>505</v>
      </c>
      <c r="AA183" s="623">
        <v>496</v>
      </c>
      <c r="AB183" s="623">
        <v>58</v>
      </c>
      <c r="AC183" s="623">
        <v>56</v>
      </c>
      <c r="AD183" s="624">
        <f t="shared" si="62"/>
        <v>0.11485148514851486</v>
      </c>
      <c r="AE183" s="625">
        <f t="shared" si="63"/>
        <v>0.11693548387096774</v>
      </c>
      <c r="AF183" s="702">
        <v>578</v>
      </c>
      <c r="AG183" s="623">
        <v>538</v>
      </c>
      <c r="AH183" s="623">
        <v>494</v>
      </c>
      <c r="AI183" s="623">
        <v>60</v>
      </c>
      <c r="AJ183" s="623">
        <v>58</v>
      </c>
      <c r="AK183" s="624">
        <f t="shared" si="64"/>
        <v>0.11152416356877323</v>
      </c>
      <c r="AL183" s="625">
        <f t="shared" si="65"/>
        <v>0.1214574898785425</v>
      </c>
      <c r="AM183"/>
    </row>
    <row r="184" spans="1:39" s="4" customFormat="1" ht="15" x14ac:dyDescent="0.25">
      <c r="A184" s="642" t="s">
        <v>464</v>
      </c>
      <c r="B184" s="596" t="s">
        <v>465</v>
      </c>
      <c r="C184" s="703"/>
      <c r="D184" s="667">
        <v>516</v>
      </c>
      <c r="E184" s="668">
        <v>404</v>
      </c>
      <c r="F184" s="668">
        <v>404</v>
      </c>
      <c r="G184" s="668">
        <v>51</v>
      </c>
      <c r="H184" s="669">
        <v>50</v>
      </c>
      <c r="I184" s="670">
        <f t="shared" si="46"/>
        <v>0.12623762376237624</v>
      </c>
      <c r="J184" s="671">
        <f t="shared" si="47"/>
        <v>0.12623762376237624</v>
      </c>
      <c r="K184" s="667">
        <v>494</v>
      </c>
      <c r="L184" s="668">
        <v>363</v>
      </c>
      <c r="M184" s="668">
        <v>309</v>
      </c>
      <c r="N184" s="668">
        <v>50</v>
      </c>
      <c r="O184" s="669">
        <v>50</v>
      </c>
      <c r="P184" s="670">
        <f t="shared" si="60"/>
        <v>0.13774104683195593</v>
      </c>
      <c r="Q184" s="671">
        <f t="shared" si="61"/>
        <v>0.16181229773462782</v>
      </c>
      <c r="R184" s="667">
        <v>488</v>
      </c>
      <c r="S184" s="668">
        <v>303</v>
      </c>
      <c r="T184" s="668">
        <v>265</v>
      </c>
      <c r="U184" s="668">
        <v>47</v>
      </c>
      <c r="V184" s="669">
        <v>46</v>
      </c>
      <c r="W184" s="670">
        <f t="shared" si="44"/>
        <v>0.15511551155115511</v>
      </c>
      <c r="X184" s="671">
        <f t="shared" si="45"/>
        <v>0.17735849056603772</v>
      </c>
      <c r="Y184" s="667">
        <v>545</v>
      </c>
      <c r="Z184" s="668">
        <v>343</v>
      </c>
      <c r="AA184" s="668">
        <v>309</v>
      </c>
      <c r="AB184" s="668">
        <v>53</v>
      </c>
      <c r="AC184" s="669">
        <v>51</v>
      </c>
      <c r="AD184" s="670">
        <f t="shared" si="62"/>
        <v>0.15451895043731778</v>
      </c>
      <c r="AE184" s="671">
        <f t="shared" si="63"/>
        <v>0.17152103559870549</v>
      </c>
      <c r="AF184" s="667">
        <v>575</v>
      </c>
      <c r="AG184" s="668">
        <v>346</v>
      </c>
      <c r="AH184" s="668">
        <v>307</v>
      </c>
      <c r="AI184" s="668">
        <v>64</v>
      </c>
      <c r="AJ184" s="669">
        <v>58</v>
      </c>
      <c r="AK184" s="670">
        <f t="shared" si="64"/>
        <v>0.18497109826589594</v>
      </c>
      <c r="AL184" s="671">
        <f t="shared" si="65"/>
        <v>0.20846905537459284</v>
      </c>
      <c r="AM184"/>
    </row>
    <row r="185" spans="1:39" s="4" customFormat="1" ht="15" x14ac:dyDescent="0.25">
      <c r="A185" s="642" t="s">
        <v>466</v>
      </c>
      <c r="B185" s="596" t="s">
        <v>467</v>
      </c>
      <c r="C185" s="703"/>
      <c r="D185" s="644">
        <v>760</v>
      </c>
      <c r="E185" s="692">
        <v>760</v>
      </c>
      <c r="F185" s="692">
        <v>688</v>
      </c>
      <c r="G185" s="692">
        <v>66</v>
      </c>
      <c r="H185" s="693">
        <v>66</v>
      </c>
      <c r="I185" s="694">
        <f t="shared" si="46"/>
        <v>8.6842105263157901E-2</v>
      </c>
      <c r="J185" s="695">
        <f t="shared" si="47"/>
        <v>9.5930232558139539E-2</v>
      </c>
      <c r="K185" s="644">
        <v>720</v>
      </c>
      <c r="L185" s="692">
        <v>720</v>
      </c>
      <c r="M185" s="692">
        <v>543</v>
      </c>
      <c r="N185" s="692">
        <v>59</v>
      </c>
      <c r="O185" s="693">
        <v>59</v>
      </c>
      <c r="P185" s="694">
        <f t="shared" si="60"/>
        <v>8.1944444444444445E-2</v>
      </c>
      <c r="Q185" s="695">
        <f t="shared" si="61"/>
        <v>0.10865561694290976</v>
      </c>
      <c r="R185" s="644">
        <v>880</v>
      </c>
      <c r="S185" s="692">
        <v>880</v>
      </c>
      <c r="T185" s="692">
        <v>790</v>
      </c>
      <c r="U185" s="692">
        <v>59</v>
      </c>
      <c r="V185" s="693">
        <v>59</v>
      </c>
      <c r="W185" s="694">
        <f t="shared" si="44"/>
        <v>6.7045454545454547E-2</v>
      </c>
      <c r="X185" s="695">
        <f t="shared" si="45"/>
        <v>7.4683544303797464E-2</v>
      </c>
      <c r="Y185" s="644">
        <v>734</v>
      </c>
      <c r="Z185" s="692">
        <v>733</v>
      </c>
      <c r="AA185" s="692">
        <v>667</v>
      </c>
      <c r="AB185" s="692">
        <v>64</v>
      </c>
      <c r="AC185" s="693">
        <v>62</v>
      </c>
      <c r="AD185" s="694">
        <f t="shared" si="62"/>
        <v>8.7312414733969987E-2</v>
      </c>
      <c r="AE185" s="695">
        <f t="shared" si="63"/>
        <v>9.5952023988005994E-2</v>
      </c>
      <c r="AF185" s="644">
        <v>633</v>
      </c>
      <c r="AG185" s="692">
        <v>633</v>
      </c>
      <c r="AH185" s="692">
        <v>578</v>
      </c>
      <c r="AI185" s="692">
        <v>84</v>
      </c>
      <c r="AJ185" s="693">
        <v>81</v>
      </c>
      <c r="AK185" s="694">
        <f t="shared" si="64"/>
        <v>0.13270142180094788</v>
      </c>
      <c r="AL185" s="695">
        <f t="shared" si="65"/>
        <v>0.1453287197231834</v>
      </c>
      <c r="AM185"/>
    </row>
    <row r="186" spans="1:39" s="4" customFormat="1" ht="15" x14ac:dyDescent="0.25">
      <c r="A186" s="660" t="s">
        <v>468</v>
      </c>
      <c r="B186" s="596" t="s">
        <v>469</v>
      </c>
      <c r="C186" s="704"/>
      <c r="D186" s="696">
        <v>633</v>
      </c>
      <c r="E186" s="668">
        <v>415</v>
      </c>
      <c r="F186" s="668">
        <v>352</v>
      </c>
      <c r="G186" s="668">
        <v>122</v>
      </c>
      <c r="H186" s="669">
        <v>117</v>
      </c>
      <c r="I186" s="670">
        <f t="shared" si="46"/>
        <v>0.29397590361445786</v>
      </c>
      <c r="J186" s="671">
        <f t="shared" si="47"/>
        <v>0.34659090909090912</v>
      </c>
      <c r="K186" s="696">
        <v>746</v>
      </c>
      <c r="L186" s="668">
        <v>665</v>
      </c>
      <c r="M186" s="668">
        <v>570</v>
      </c>
      <c r="N186" s="668">
        <v>124</v>
      </c>
      <c r="O186" s="669">
        <v>117</v>
      </c>
      <c r="P186" s="670">
        <f t="shared" si="60"/>
        <v>0.18646616541353384</v>
      </c>
      <c r="Q186" s="671">
        <f t="shared" si="61"/>
        <v>0.21754385964912282</v>
      </c>
      <c r="R186" s="696">
        <v>829</v>
      </c>
      <c r="S186" s="668">
        <v>745</v>
      </c>
      <c r="T186" s="668">
        <v>654</v>
      </c>
      <c r="U186" s="668">
        <v>182</v>
      </c>
      <c r="V186" s="669">
        <v>168</v>
      </c>
      <c r="W186" s="670">
        <f t="shared" si="44"/>
        <v>0.24429530201342281</v>
      </c>
      <c r="X186" s="671">
        <f t="shared" si="45"/>
        <v>0.27828746177370028</v>
      </c>
      <c r="Y186" s="696">
        <v>652</v>
      </c>
      <c r="Z186" s="668">
        <v>599</v>
      </c>
      <c r="AA186" s="668">
        <v>502</v>
      </c>
      <c r="AB186" s="668">
        <v>147</v>
      </c>
      <c r="AC186" s="669">
        <v>135</v>
      </c>
      <c r="AD186" s="670">
        <f t="shared" si="62"/>
        <v>0.24540901502504173</v>
      </c>
      <c r="AE186" s="671">
        <f t="shared" si="63"/>
        <v>0.29282868525896416</v>
      </c>
      <c r="AF186" s="696">
        <v>726</v>
      </c>
      <c r="AG186" s="668">
        <v>652</v>
      </c>
      <c r="AH186" s="668">
        <v>570</v>
      </c>
      <c r="AI186" s="668">
        <v>135</v>
      </c>
      <c r="AJ186" s="669">
        <v>127</v>
      </c>
      <c r="AK186" s="670">
        <f t="shared" si="64"/>
        <v>0.20705521472392638</v>
      </c>
      <c r="AL186" s="671">
        <f t="shared" si="65"/>
        <v>0.23684210526315788</v>
      </c>
      <c r="AM186"/>
    </row>
    <row r="187" spans="1:39" s="4" customFormat="1" ht="15" x14ac:dyDescent="0.25">
      <c r="A187" s="663" t="s">
        <v>468</v>
      </c>
      <c r="B187" s="604" t="s">
        <v>470</v>
      </c>
      <c r="C187" s="665" t="s">
        <v>471</v>
      </c>
      <c r="D187" s="606">
        <v>179</v>
      </c>
      <c r="E187" s="607">
        <v>174</v>
      </c>
      <c r="F187" s="607">
        <v>147</v>
      </c>
      <c r="G187" s="607">
        <v>71</v>
      </c>
      <c r="H187" s="607">
        <v>67</v>
      </c>
      <c r="I187" s="608">
        <f t="shared" si="46"/>
        <v>0.40804597701149425</v>
      </c>
      <c r="J187" s="609">
        <f t="shared" si="47"/>
        <v>0.48299319727891155</v>
      </c>
      <c r="K187" s="606">
        <v>181</v>
      </c>
      <c r="L187" s="607">
        <v>176</v>
      </c>
      <c r="M187" s="607">
        <v>143</v>
      </c>
      <c r="N187" s="607">
        <v>60</v>
      </c>
      <c r="O187" s="607">
        <v>54</v>
      </c>
      <c r="P187" s="608">
        <f t="shared" si="60"/>
        <v>0.34090909090909088</v>
      </c>
      <c r="Q187" s="609">
        <f t="shared" si="61"/>
        <v>0.41958041958041958</v>
      </c>
      <c r="R187" s="606">
        <v>220</v>
      </c>
      <c r="S187" s="607">
        <v>213</v>
      </c>
      <c r="T187" s="607">
        <v>181</v>
      </c>
      <c r="U187" s="607">
        <v>89</v>
      </c>
      <c r="V187" s="607">
        <v>84</v>
      </c>
      <c r="W187" s="608">
        <f t="shared" si="44"/>
        <v>0.41784037558685444</v>
      </c>
      <c r="X187" s="609">
        <f t="shared" si="45"/>
        <v>0.49171270718232046</v>
      </c>
      <c r="Y187" s="606">
        <v>197</v>
      </c>
      <c r="Z187" s="607">
        <v>194</v>
      </c>
      <c r="AA187" s="607">
        <v>166</v>
      </c>
      <c r="AB187" s="607">
        <v>89</v>
      </c>
      <c r="AC187" s="607">
        <v>81</v>
      </c>
      <c r="AD187" s="608">
        <f t="shared" si="62"/>
        <v>0.45876288659793812</v>
      </c>
      <c r="AE187" s="609">
        <f t="shared" si="63"/>
        <v>0.53614457831325302</v>
      </c>
      <c r="AF187" s="606">
        <v>189</v>
      </c>
      <c r="AG187" s="607">
        <v>188</v>
      </c>
      <c r="AH187" s="607">
        <v>163</v>
      </c>
      <c r="AI187" s="607">
        <v>64</v>
      </c>
      <c r="AJ187" s="607">
        <v>58</v>
      </c>
      <c r="AK187" s="608">
        <f t="shared" si="64"/>
        <v>0.34042553191489361</v>
      </c>
      <c r="AL187" s="609">
        <f t="shared" si="65"/>
        <v>0.39263803680981596</v>
      </c>
      <c r="AM187"/>
    </row>
    <row r="188" spans="1:39" s="4" customFormat="1" ht="15" x14ac:dyDescent="0.25">
      <c r="A188" s="619" t="s">
        <v>468</v>
      </c>
      <c r="B188" s="620" t="s">
        <v>472</v>
      </c>
      <c r="C188" s="621" t="s">
        <v>473</v>
      </c>
      <c r="D188" s="622">
        <v>454</v>
      </c>
      <c r="E188" s="623">
        <v>415</v>
      </c>
      <c r="F188" s="623">
        <v>352</v>
      </c>
      <c r="G188" s="623">
        <v>122</v>
      </c>
      <c r="H188" s="623">
        <v>117</v>
      </c>
      <c r="I188" s="624">
        <f t="shared" si="46"/>
        <v>0.29397590361445786</v>
      </c>
      <c r="J188" s="625">
        <f t="shared" si="47"/>
        <v>0.34659090909090912</v>
      </c>
      <c r="K188" s="622">
        <v>565</v>
      </c>
      <c r="L188" s="623">
        <v>493</v>
      </c>
      <c r="M188" s="623">
        <v>430</v>
      </c>
      <c r="N188" s="623">
        <v>64</v>
      </c>
      <c r="O188" s="623">
        <v>63</v>
      </c>
      <c r="P188" s="624">
        <f t="shared" si="60"/>
        <v>0.12981744421906694</v>
      </c>
      <c r="Q188" s="625">
        <f t="shared" si="61"/>
        <v>0.14883720930232558</v>
      </c>
      <c r="R188" s="622">
        <v>609</v>
      </c>
      <c r="S188" s="623">
        <v>535</v>
      </c>
      <c r="T188" s="623">
        <v>476</v>
      </c>
      <c r="U188" s="623">
        <v>93</v>
      </c>
      <c r="V188" s="623">
        <v>84</v>
      </c>
      <c r="W188" s="624">
        <f t="shared" si="44"/>
        <v>0.17383177570093458</v>
      </c>
      <c r="X188" s="625">
        <f t="shared" si="45"/>
        <v>0.1953781512605042</v>
      </c>
      <c r="Y188" s="622">
        <v>455</v>
      </c>
      <c r="Z188" s="623">
        <v>408</v>
      </c>
      <c r="AA188" s="623">
        <v>338</v>
      </c>
      <c r="AB188" s="623">
        <v>59</v>
      </c>
      <c r="AC188" s="623">
        <v>54</v>
      </c>
      <c r="AD188" s="624">
        <f t="shared" si="62"/>
        <v>0.14460784313725492</v>
      </c>
      <c r="AE188" s="625">
        <f t="shared" si="63"/>
        <v>0.17455621301775148</v>
      </c>
      <c r="AF188" s="622">
        <v>537</v>
      </c>
      <c r="AG188" s="623">
        <v>467</v>
      </c>
      <c r="AH188" s="623">
        <v>409</v>
      </c>
      <c r="AI188" s="623">
        <v>72</v>
      </c>
      <c r="AJ188" s="623">
        <v>69</v>
      </c>
      <c r="AK188" s="624">
        <f t="shared" si="64"/>
        <v>0.15417558886509636</v>
      </c>
      <c r="AL188" s="625">
        <f t="shared" si="65"/>
        <v>0.17603911980440098</v>
      </c>
      <c r="AM188"/>
    </row>
    <row r="189" spans="1:39" s="4" customFormat="1" ht="15" x14ac:dyDescent="0.25">
      <c r="A189" s="705" t="s">
        <v>474</v>
      </c>
      <c r="B189" s="706" t="s">
        <v>475</v>
      </c>
      <c r="C189" s="628" t="s">
        <v>211</v>
      </c>
      <c r="D189" s="685">
        <v>3088</v>
      </c>
      <c r="E189" s="692">
        <v>2732</v>
      </c>
      <c r="F189" s="692">
        <v>2732</v>
      </c>
      <c r="G189" s="692">
        <v>1391</v>
      </c>
      <c r="H189" s="693">
        <v>1156</v>
      </c>
      <c r="I189" s="694">
        <f t="shared" si="46"/>
        <v>0.50915080527086387</v>
      </c>
      <c r="J189" s="695">
        <f t="shared" si="47"/>
        <v>0.50915080527086387</v>
      </c>
      <c r="K189" s="685">
        <v>3172</v>
      </c>
      <c r="L189" s="692">
        <v>2675</v>
      </c>
      <c r="M189" s="692">
        <v>2675</v>
      </c>
      <c r="N189" s="692">
        <v>1696</v>
      </c>
      <c r="O189" s="693">
        <v>1398</v>
      </c>
      <c r="P189" s="694">
        <f t="shared" si="60"/>
        <v>0.6340186915887851</v>
      </c>
      <c r="Q189" s="695">
        <f t="shared" si="61"/>
        <v>0.6340186915887851</v>
      </c>
      <c r="R189" s="685">
        <v>2875</v>
      </c>
      <c r="S189" s="692">
        <v>2459</v>
      </c>
      <c r="T189" s="692">
        <v>2459</v>
      </c>
      <c r="U189" s="692">
        <v>1567</v>
      </c>
      <c r="V189" s="693">
        <v>1337</v>
      </c>
      <c r="W189" s="694">
        <f t="shared" si="44"/>
        <v>0.63725091500610009</v>
      </c>
      <c r="X189" s="695">
        <f t="shared" si="45"/>
        <v>0.63725091500610009</v>
      </c>
      <c r="Y189" s="685">
        <v>2618</v>
      </c>
      <c r="Z189" s="692">
        <v>2209</v>
      </c>
      <c r="AA189" s="692">
        <v>2209</v>
      </c>
      <c r="AB189" s="692">
        <v>1305</v>
      </c>
      <c r="AC189" s="693">
        <v>1093</v>
      </c>
      <c r="AD189" s="694">
        <f t="shared" si="62"/>
        <v>0.59076505205975549</v>
      </c>
      <c r="AE189" s="695">
        <f t="shared" si="63"/>
        <v>0.59076505205975549</v>
      </c>
      <c r="AF189" s="685">
        <v>2991</v>
      </c>
      <c r="AG189" s="692">
        <v>2556</v>
      </c>
      <c r="AH189" s="692">
        <v>2217</v>
      </c>
      <c r="AI189" s="692">
        <v>1867</v>
      </c>
      <c r="AJ189" s="693">
        <v>1524</v>
      </c>
      <c r="AK189" s="694">
        <f t="shared" si="64"/>
        <v>0.73043818466353683</v>
      </c>
      <c r="AL189" s="695">
        <f t="shared" si="65"/>
        <v>0.8421290031574199</v>
      </c>
      <c r="AM189"/>
    </row>
    <row r="190" spans="1:39" s="4" customFormat="1" ht="25.5" x14ac:dyDescent="0.25">
      <c r="A190" s="705" t="s">
        <v>476</v>
      </c>
      <c r="B190" s="706" t="s">
        <v>477</v>
      </c>
      <c r="C190" s="628" t="s">
        <v>211</v>
      </c>
      <c r="D190" s="685">
        <v>1262</v>
      </c>
      <c r="E190" s="692">
        <v>1209</v>
      </c>
      <c r="F190" s="692">
        <v>1206</v>
      </c>
      <c r="G190" s="692">
        <v>1088</v>
      </c>
      <c r="H190" s="693">
        <v>63</v>
      </c>
      <c r="I190" s="694">
        <f t="shared" si="46"/>
        <v>0.89991728701406126</v>
      </c>
      <c r="J190" s="695">
        <f t="shared" si="47"/>
        <v>0.9021558872305141</v>
      </c>
      <c r="K190" s="685">
        <v>2233</v>
      </c>
      <c r="L190" s="692">
        <v>2058</v>
      </c>
      <c r="M190" s="692">
        <v>2058</v>
      </c>
      <c r="N190" s="692">
        <v>1543</v>
      </c>
      <c r="O190" s="693">
        <v>1252</v>
      </c>
      <c r="P190" s="694">
        <f t="shared" si="60"/>
        <v>0.74975704567541301</v>
      </c>
      <c r="Q190" s="695">
        <f t="shared" si="61"/>
        <v>0.74975704567541301</v>
      </c>
      <c r="R190" s="685">
        <v>3080</v>
      </c>
      <c r="S190" s="692">
        <v>2829</v>
      </c>
      <c r="T190" s="692">
        <v>2829</v>
      </c>
      <c r="U190" s="692">
        <v>2343</v>
      </c>
      <c r="V190" s="693">
        <v>1817</v>
      </c>
      <c r="W190" s="694">
        <f t="shared" si="44"/>
        <v>0.82820784729586427</v>
      </c>
      <c r="X190" s="695">
        <f t="shared" si="45"/>
        <v>0.82820784729586427</v>
      </c>
      <c r="Y190" s="685">
        <v>2849</v>
      </c>
      <c r="Z190" s="692">
        <v>2597</v>
      </c>
      <c r="AA190" s="692">
        <v>2597</v>
      </c>
      <c r="AB190" s="692">
        <v>2124</v>
      </c>
      <c r="AC190" s="693">
        <v>1443</v>
      </c>
      <c r="AD190" s="694">
        <f t="shared" si="62"/>
        <v>0.81786676934924918</v>
      </c>
      <c r="AE190" s="695">
        <f t="shared" si="63"/>
        <v>0.81786676934924918</v>
      </c>
      <c r="AF190" s="685">
        <v>3331</v>
      </c>
      <c r="AG190" s="692">
        <v>2947</v>
      </c>
      <c r="AH190" s="692">
        <v>2947</v>
      </c>
      <c r="AI190" s="692">
        <v>2303</v>
      </c>
      <c r="AJ190" s="693">
        <v>1591</v>
      </c>
      <c r="AK190" s="694">
        <f t="shared" si="64"/>
        <v>0.78147268408551074</v>
      </c>
      <c r="AL190" s="695">
        <f t="shared" si="65"/>
        <v>0.78147268408551074</v>
      </c>
      <c r="AM190"/>
    </row>
    <row r="191" spans="1:39" s="4" customFormat="1" ht="25.5" x14ac:dyDescent="0.25">
      <c r="A191" s="707" t="s">
        <v>478</v>
      </c>
      <c r="B191" s="596" t="s">
        <v>479</v>
      </c>
      <c r="C191" s="676" t="s">
        <v>211</v>
      </c>
      <c r="D191" s="667">
        <v>854</v>
      </c>
      <c r="E191" s="668">
        <v>843</v>
      </c>
      <c r="F191" s="668">
        <v>843</v>
      </c>
      <c r="G191" s="668">
        <v>835</v>
      </c>
      <c r="H191" s="669">
        <v>631</v>
      </c>
      <c r="I191" s="670">
        <f t="shared" si="46"/>
        <v>0.99051008303677346</v>
      </c>
      <c r="J191" s="671">
        <f t="shared" si="47"/>
        <v>0.99051008303677346</v>
      </c>
      <c r="K191" s="667">
        <v>530</v>
      </c>
      <c r="L191" s="668">
        <v>527</v>
      </c>
      <c r="M191" s="668">
        <v>527</v>
      </c>
      <c r="N191" s="668">
        <v>527</v>
      </c>
      <c r="O191" s="669">
        <v>527</v>
      </c>
      <c r="P191" s="670">
        <f t="shared" si="60"/>
        <v>1</v>
      </c>
      <c r="Q191" s="671">
        <f t="shared" si="61"/>
        <v>1</v>
      </c>
      <c r="R191" s="667">
        <v>589</v>
      </c>
      <c r="S191" s="668">
        <v>584</v>
      </c>
      <c r="T191" s="668">
        <v>584</v>
      </c>
      <c r="U191" s="668">
        <v>567</v>
      </c>
      <c r="V191" s="669">
        <v>426</v>
      </c>
      <c r="W191" s="670">
        <f t="shared" si="44"/>
        <v>0.97089041095890416</v>
      </c>
      <c r="X191" s="671">
        <f t="shared" si="45"/>
        <v>0.97089041095890416</v>
      </c>
      <c r="Y191" s="667">
        <v>409</v>
      </c>
      <c r="Z191" s="668">
        <v>404</v>
      </c>
      <c r="AA191" s="668">
        <v>403</v>
      </c>
      <c r="AB191" s="668">
        <v>393</v>
      </c>
      <c r="AC191" s="669">
        <v>298</v>
      </c>
      <c r="AD191" s="670">
        <f t="shared" si="62"/>
        <v>0.97277227722772275</v>
      </c>
      <c r="AE191" s="671">
        <f t="shared" si="63"/>
        <v>0.97518610421836227</v>
      </c>
      <c r="AF191" s="667">
        <v>282</v>
      </c>
      <c r="AG191" s="668">
        <v>281</v>
      </c>
      <c r="AH191" s="668">
        <v>281</v>
      </c>
      <c r="AI191" s="668">
        <v>274</v>
      </c>
      <c r="AJ191" s="669">
        <v>220</v>
      </c>
      <c r="AK191" s="670">
        <f t="shared" si="64"/>
        <v>0.97508896797153022</v>
      </c>
      <c r="AL191" s="671">
        <f t="shared" si="65"/>
        <v>0.97508896797153022</v>
      </c>
      <c r="AM191"/>
    </row>
    <row r="192" spans="1:39" s="4" customFormat="1" ht="25.5" x14ac:dyDescent="0.25">
      <c r="A192" s="707" t="s">
        <v>480</v>
      </c>
      <c r="B192" s="596" t="s">
        <v>481</v>
      </c>
      <c r="C192" s="676" t="s">
        <v>211</v>
      </c>
      <c r="D192" s="667">
        <v>627</v>
      </c>
      <c r="E192" s="668">
        <v>622</v>
      </c>
      <c r="F192" s="668">
        <v>618</v>
      </c>
      <c r="G192" s="668">
        <v>531</v>
      </c>
      <c r="H192" s="669">
        <v>450</v>
      </c>
      <c r="I192" s="670">
        <f t="shared" si="46"/>
        <v>0.8536977491961415</v>
      </c>
      <c r="J192" s="671">
        <f t="shared" si="47"/>
        <v>0.85922330097087374</v>
      </c>
      <c r="K192" s="667">
        <v>479</v>
      </c>
      <c r="L192" s="668">
        <v>477</v>
      </c>
      <c r="M192" s="668">
        <v>477</v>
      </c>
      <c r="N192" s="668">
        <v>412</v>
      </c>
      <c r="O192" s="669">
        <v>359</v>
      </c>
      <c r="P192" s="670">
        <f t="shared" si="60"/>
        <v>0.86373165618448633</v>
      </c>
      <c r="Q192" s="671">
        <f t="shared" si="61"/>
        <v>0.86373165618448633</v>
      </c>
      <c r="R192" s="667">
        <v>378</v>
      </c>
      <c r="S192" s="668">
        <v>374</v>
      </c>
      <c r="T192" s="668">
        <v>372</v>
      </c>
      <c r="U192" s="668">
        <v>264</v>
      </c>
      <c r="V192" s="669">
        <v>238</v>
      </c>
      <c r="W192" s="670">
        <f t="shared" si="44"/>
        <v>0.70588235294117652</v>
      </c>
      <c r="X192" s="671">
        <f t="shared" si="45"/>
        <v>0.70967741935483875</v>
      </c>
      <c r="Y192" s="667">
        <v>92</v>
      </c>
      <c r="Z192" s="668">
        <v>91</v>
      </c>
      <c r="AA192" s="668">
        <v>91</v>
      </c>
      <c r="AB192" s="668">
        <v>68</v>
      </c>
      <c r="AC192" s="669">
        <v>62</v>
      </c>
      <c r="AD192" s="670">
        <f t="shared" si="62"/>
        <v>0.74725274725274726</v>
      </c>
      <c r="AE192" s="671">
        <f t="shared" si="63"/>
        <v>0.74725274725274726</v>
      </c>
      <c r="AF192" s="667">
        <v>161</v>
      </c>
      <c r="AG192" s="668">
        <v>160</v>
      </c>
      <c r="AH192" s="668">
        <v>160</v>
      </c>
      <c r="AI192" s="668">
        <v>124</v>
      </c>
      <c r="AJ192" s="669">
        <v>97</v>
      </c>
      <c r="AK192" s="670">
        <f t="shared" si="64"/>
        <v>0.77500000000000002</v>
      </c>
      <c r="AL192" s="671">
        <f t="shared" si="65"/>
        <v>0.77500000000000002</v>
      </c>
      <c r="AM192"/>
    </row>
    <row r="193" spans="1:39" s="4" customFormat="1" ht="25.5" x14ac:dyDescent="0.25">
      <c r="A193" s="707" t="s">
        <v>482</v>
      </c>
      <c r="B193" s="596" t="s">
        <v>483</v>
      </c>
      <c r="C193" s="676" t="s">
        <v>211</v>
      </c>
      <c r="D193" s="667">
        <v>566</v>
      </c>
      <c r="E193" s="668">
        <v>566</v>
      </c>
      <c r="F193" s="668">
        <v>566</v>
      </c>
      <c r="G193" s="668">
        <v>566</v>
      </c>
      <c r="H193" s="669">
        <v>566</v>
      </c>
      <c r="I193" s="670">
        <f t="shared" si="46"/>
        <v>1</v>
      </c>
      <c r="J193" s="671">
        <f t="shared" si="47"/>
        <v>1</v>
      </c>
      <c r="K193" s="667">
        <v>773</v>
      </c>
      <c r="L193" s="668">
        <v>621</v>
      </c>
      <c r="M193" s="668">
        <v>621</v>
      </c>
      <c r="N193" s="668">
        <v>620</v>
      </c>
      <c r="O193" s="669">
        <v>439</v>
      </c>
      <c r="P193" s="670">
        <f t="shared" si="60"/>
        <v>0.99838969404186795</v>
      </c>
      <c r="Q193" s="671">
        <f t="shared" si="61"/>
        <v>0.99838969404186795</v>
      </c>
      <c r="R193" s="667">
        <v>399</v>
      </c>
      <c r="S193" s="668">
        <v>384</v>
      </c>
      <c r="T193" s="668">
        <v>384</v>
      </c>
      <c r="U193" s="668">
        <v>379</v>
      </c>
      <c r="V193" s="669">
        <v>238</v>
      </c>
      <c r="W193" s="670">
        <f t="shared" si="44"/>
        <v>0.98697916666666663</v>
      </c>
      <c r="X193" s="671">
        <f t="shared" si="45"/>
        <v>0.98697916666666663</v>
      </c>
      <c r="Y193" s="667">
        <v>410</v>
      </c>
      <c r="Z193" s="668">
        <v>385</v>
      </c>
      <c r="AA193" s="668">
        <v>194</v>
      </c>
      <c r="AB193" s="668">
        <v>194</v>
      </c>
      <c r="AC193" s="669">
        <v>194</v>
      </c>
      <c r="AD193" s="670">
        <f t="shared" si="62"/>
        <v>0.50389610389610384</v>
      </c>
      <c r="AE193" s="671">
        <f t="shared" si="63"/>
        <v>1</v>
      </c>
      <c r="AF193" s="667">
        <v>427</v>
      </c>
      <c r="AG193" s="668">
        <v>407</v>
      </c>
      <c r="AH193" s="668">
        <v>271</v>
      </c>
      <c r="AI193" s="668">
        <v>271</v>
      </c>
      <c r="AJ193" s="669">
        <v>224</v>
      </c>
      <c r="AK193" s="670">
        <f t="shared" si="64"/>
        <v>0.66584766584766586</v>
      </c>
      <c r="AL193" s="671">
        <f t="shared" si="65"/>
        <v>1</v>
      </c>
      <c r="AM193"/>
    </row>
    <row r="194" spans="1:39" s="4" customFormat="1" ht="25.5" x14ac:dyDescent="0.25">
      <c r="A194" s="707" t="s">
        <v>484</v>
      </c>
      <c r="B194" s="596" t="s">
        <v>485</v>
      </c>
      <c r="C194" s="676" t="s">
        <v>211</v>
      </c>
      <c r="D194" s="667">
        <v>1565</v>
      </c>
      <c r="E194" s="668">
        <v>1562</v>
      </c>
      <c r="F194" s="668">
        <v>1562</v>
      </c>
      <c r="G194" s="668">
        <v>1217</v>
      </c>
      <c r="H194" s="669">
        <v>1111</v>
      </c>
      <c r="I194" s="670">
        <f t="shared" si="46"/>
        <v>0.77912932138284252</v>
      </c>
      <c r="J194" s="671">
        <f t="shared" si="47"/>
        <v>0.77912932138284252</v>
      </c>
      <c r="K194" s="667">
        <v>1306</v>
      </c>
      <c r="L194" s="668">
        <v>1300</v>
      </c>
      <c r="M194" s="668">
        <v>1300</v>
      </c>
      <c r="N194" s="668">
        <v>1005</v>
      </c>
      <c r="O194" s="669">
        <v>897</v>
      </c>
      <c r="P194" s="670">
        <f t="shared" si="60"/>
        <v>0.77307692307692311</v>
      </c>
      <c r="Q194" s="671">
        <f t="shared" si="61"/>
        <v>0.77307692307692311</v>
      </c>
      <c r="R194" s="667">
        <v>1220</v>
      </c>
      <c r="S194" s="668">
        <v>1200</v>
      </c>
      <c r="T194" s="668">
        <v>1200</v>
      </c>
      <c r="U194" s="668">
        <v>896</v>
      </c>
      <c r="V194" s="669">
        <v>802</v>
      </c>
      <c r="W194" s="670">
        <f t="shared" si="44"/>
        <v>0.7466666666666667</v>
      </c>
      <c r="X194" s="671">
        <f t="shared" si="45"/>
        <v>0.7466666666666667</v>
      </c>
      <c r="Y194" s="667">
        <v>1102</v>
      </c>
      <c r="Z194" s="668">
        <v>1090</v>
      </c>
      <c r="AA194" s="668">
        <v>799</v>
      </c>
      <c r="AB194" s="668">
        <v>799</v>
      </c>
      <c r="AC194" s="669">
        <v>704</v>
      </c>
      <c r="AD194" s="670">
        <f t="shared" si="62"/>
        <v>0.73302752293577977</v>
      </c>
      <c r="AE194" s="671">
        <f t="shared" si="63"/>
        <v>1</v>
      </c>
      <c r="AF194" s="667">
        <v>1080</v>
      </c>
      <c r="AG194" s="668">
        <v>1062</v>
      </c>
      <c r="AH194" s="668">
        <v>760</v>
      </c>
      <c r="AI194" s="668">
        <v>760</v>
      </c>
      <c r="AJ194" s="669">
        <v>681</v>
      </c>
      <c r="AK194" s="670">
        <f t="shared" si="64"/>
        <v>0.71563088512241058</v>
      </c>
      <c r="AL194" s="671">
        <f t="shared" si="65"/>
        <v>1</v>
      </c>
      <c r="AM194"/>
    </row>
    <row r="195" spans="1:39" s="4" customFormat="1" ht="25.5" x14ac:dyDescent="0.25">
      <c r="A195" s="707" t="s">
        <v>486</v>
      </c>
      <c r="B195" s="596" t="s">
        <v>487</v>
      </c>
      <c r="C195" s="676" t="s">
        <v>211</v>
      </c>
      <c r="D195" s="667">
        <v>419</v>
      </c>
      <c r="E195" s="668">
        <v>419</v>
      </c>
      <c r="F195" s="668">
        <v>419</v>
      </c>
      <c r="G195" s="668">
        <v>374</v>
      </c>
      <c r="H195" s="669">
        <v>318</v>
      </c>
      <c r="I195" s="670">
        <f t="shared" si="46"/>
        <v>0.89260143198090691</v>
      </c>
      <c r="J195" s="671">
        <f t="shared" si="47"/>
        <v>0.89260143198090691</v>
      </c>
      <c r="K195" s="667">
        <v>341</v>
      </c>
      <c r="L195" s="668">
        <v>341</v>
      </c>
      <c r="M195" s="668">
        <v>310</v>
      </c>
      <c r="N195" s="668">
        <v>310</v>
      </c>
      <c r="O195" s="669">
        <v>249</v>
      </c>
      <c r="P195" s="670">
        <f t="shared" si="60"/>
        <v>0.90909090909090906</v>
      </c>
      <c r="Q195" s="671">
        <f t="shared" si="61"/>
        <v>1</v>
      </c>
      <c r="R195" s="667">
        <v>93</v>
      </c>
      <c r="S195" s="668">
        <v>93</v>
      </c>
      <c r="T195" s="668">
        <v>16</v>
      </c>
      <c r="U195" s="668">
        <v>16</v>
      </c>
      <c r="V195" s="669">
        <v>6</v>
      </c>
      <c r="W195" s="670">
        <f t="shared" si="44"/>
        <v>0.17204301075268819</v>
      </c>
      <c r="X195" s="671">
        <f t="shared" si="45"/>
        <v>1</v>
      </c>
      <c r="Y195" s="667">
        <v>252</v>
      </c>
      <c r="Z195" s="668">
        <v>250</v>
      </c>
      <c r="AA195" s="668">
        <v>166</v>
      </c>
      <c r="AB195" s="668">
        <v>166</v>
      </c>
      <c r="AC195" s="669">
        <v>140</v>
      </c>
      <c r="AD195" s="670">
        <f t="shared" si="62"/>
        <v>0.66400000000000003</v>
      </c>
      <c r="AE195" s="671">
        <f t="shared" si="63"/>
        <v>1</v>
      </c>
      <c r="AF195" s="667">
        <v>206</v>
      </c>
      <c r="AG195" s="668">
        <v>206</v>
      </c>
      <c r="AH195" s="668">
        <v>144</v>
      </c>
      <c r="AI195" s="668">
        <v>144</v>
      </c>
      <c r="AJ195" s="669">
        <v>121</v>
      </c>
      <c r="AK195" s="670">
        <f t="shared" si="64"/>
        <v>0.69902912621359226</v>
      </c>
      <c r="AL195" s="671">
        <f t="shared" si="65"/>
        <v>1</v>
      </c>
      <c r="AM195"/>
    </row>
    <row r="196" spans="1:39" s="4" customFormat="1" ht="25.5" x14ac:dyDescent="0.25">
      <c r="A196" s="707" t="s">
        <v>488</v>
      </c>
      <c r="B196" s="596" t="s">
        <v>489</v>
      </c>
      <c r="C196" s="676" t="s">
        <v>211</v>
      </c>
      <c r="D196" s="667">
        <v>331</v>
      </c>
      <c r="E196" s="668">
        <v>327</v>
      </c>
      <c r="F196" s="668">
        <v>327</v>
      </c>
      <c r="G196" s="668">
        <v>277</v>
      </c>
      <c r="H196" s="669">
        <v>226</v>
      </c>
      <c r="I196" s="670">
        <f t="shared" si="46"/>
        <v>0.84709480122324154</v>
      </c>
      <c r="J196" s="671">
        <f t="shared" si="47"/>
        <v>0.84709480122324154</v>
      </c>
      <c r="K196" s="667">
        <v>336</v>
      </c>
      <c r="L196" s="668">
        <v>333</v>
      </c>
      <c r="M196" s="668">
        <v>333</v>
      </c>
      <c r="N196" s="668">
        <v>258</v>
      </c>
      <c r="O196" s="669">
        <v>228</v>
      </c>
      <c r="P196" s="670">
        <f t="shared" si="60"/>
        <v>0.77477477477477474</v>
      </c>
      <c r="Q196" s="671">
        <f t="shared" si="61"/>
        <v>0.77477477477477474</v>
      </c>
      <c r="R196" s="667">
        <v>451</v>
      </c>
      <c r="S196" s="668">
        <v>445</v>
      </c>
      <c r="T196" s="668">
        <v>445</v>
      </c>
      <c r="U196" s="668">
        <v>369</v>
      </c>
      <c r="V196" s="669">
        <v>324</v>
      </c>
      <c r="W196" s="670">
        <f t="shared" si="44"/>
        <v>0.82921348314606746</v>
      </c>
      <c r="X196" s="671">
        <f t="shared" si="45"/>
        <v>0.82921348314606746</v>
      </c>
      <c r="Y196" s="667">
        <v>403</v>
      </c>
      <c r="Z196" s="668">
        <v>401</v>
      </c>
      <c r="AA196" s="668">
        <v>401</v>
      </c>
      <c r="AB196" s="668">
        <v>301</v>
      </c>
      <c r="AC196" s="669">
        <v>272</v>
      </c>
      <c r="AD196" s="670">
        <f t="shared" si="62"/>
        <v>0.75062344139650872</v>
      </c>
      <c r="AE196" s="671">
        <f t="shared" si="63"/>
        <v>0.75062344139650872</v>
      </c>
      <c r="AF196" s="667">
        <v>310</v>
      </c>
      <c r="AG196" s="668">
        <v>306</v>
      </c>
      <c r="AH196" s="668">
        <v>306</v>
      </c>
      <c r="AI196" s="668">
        <v>193</v>
      </c>
      <c r="AJ196" s="669">
        <v>193</v>
      </c>
      <c r="AK196" s="670">
        <f t="shared" si="64"/>
        <v>0.63071895424836599</v>
      </c>
      <c r="AL196" s="671">
        <f t="shared" si="65"/>
        <v>0.63071895424836599</v>
      </c>
      <c r="AM196"/>
    </row>
    <row r="197" spans="1:39" s="4" customFormat="1" ht="38.25" x14ac:dyDescent="0.25">
      <c r="A197" s="707" t="s">
        <v>490</v>
      </c>
      <c r="B197" s="596" t="s">
        <v>491</v>
      </c>
      <c r="C197" s="676" t="s">
        <v>211</v>
      </c>
      <c r="D197" s="667">
        <v>166</v>
      </c>
      <c r="E197" s="668">
        <v>166</v>
      </c>
      <c r="F197" s="668">
        <v>84</v>
      </c>
      <c r="G197" s="668">
        <v>36</v>
      </c>
      <c r="H197" s="669">
        <v>35</v>
      </c>
      <c r="I197" s="670">
        <f t="shared" si="46"/>
        <v>0.21686746987951808</v>
      </c>
      <c r="J197" s="671">
        <f t="shared" si="47"/>
        <v>0.42857142857142855</v>
      </c>
      <c r="K197" s="667">
        <v>142</v>
      </c>
      <c r="L197" s="668">
        <v>142</v>
      </c>
      <c r="M197" s="668">
        <v>84</v>
      </c>
      <c r="N197" s="668">
        <v>72</v>
      </c>
      <c r="O197" s="669">
        <v>60</v>
      </c>
      <c r="P197" s="670">
        <f t="shared" si="60"/>
        <v>0.50704225352112675</v>
      </c>
      <c r="Q197" s="671">
        <f t="shared" si="61"/>
        <v>0.8571428571428571</v>
      </c>
      <c r="R197" s="667">
        <v>94</v>
      </c>
      <c r="S197" s="668">
        <v>94</v>
      </c>
      <c r="T197" s="668">
        <v>59</v>
      </c>
      <c r="U197" s="668">
        <v>54</v>
      </c>
      <c r="V197" s="669">
        <v>50</v>
      </c>
      <c r="W197" s="670">
        <f t="shared" si="44"/>
        <v>0.57446808510638303</v>
      </c>
      <c r="X197" s="671">
        <f t="shared" si="45"/>
        <v>0.9152542372881356</v>
      </c>
      <c r="Y197" s="667">
        <v>112</v>
      </c>
      <c r="Z197" s="668">
        <v>109</v>
      </c>
      <c r="AA197" s="668">
        <v>66</v>
      </c>
      <c r="AB197" s="668">
        <v>64</v>
      </c>
      <c r="AC197" s="669">
        <v>58</v>
      </c>
      <c r="AD197" s="670">
        <f t="shared" si="62"/>
        <v>0.58715596330275233</v>
      </c>
      <c r="AE197" s="671">
        <f t="shared" si="63"/>
        <v>0.96969696969696972</v>
      </c>
      <c r="AF197" s="667">
        <v>90</v>
      </c>
      <c r="AG197" s="668">
        <v>89</v>
      </c>
      <c r="AH197" s="668">
        <v>55</v>
      </c>
      <c r="AI197" s="668">
        <v>49</v>
      </c>
      <c r="AJ197" s="669">
        <v>40</v>
      </c>
      <c r="AK197" s="670">
        <f t="shared" si="64"/>
        <v>0.550561797752809</v>
      </c>
      <c r="AL197" s="671">
        <f t="shared" si="65"/>
        <v>0.89090909090909087</v>
      </c>
      <c r="AM197"/>
    </row>
    <row r="198" spans="1:39" s="4" customFormat="1" ht="25.5" x14ac:dyDescent="0.25">
      <c r="A198" s="707" t="s">
        <v>492</v>
      </c>
      <c r="B198" s="596" t="s">
        <v>493</v>
      </c>
      <c r="C198" s="676" t="s">
        <v>211</v>
      </c>
      <c r="D198" s="667">
        <v>691</v>
      </c>
      <c r="E198" s="692">
        <v>667</v>
      </c>
      <c r="F198" s="692">
        <v>667</v>
      </c>
      <c r="G198" s="692">
        <v>667</v>
      </c>
      <c r="H198" s="693">
        <v>667</v>
      </c>
      <c r="I198" s="694">
        <f t="shared" si="46"/>
        <v>1</v>
      </c>
      <c r="J198" s="695">
        <f t="shared" si="47"/>
        <v>1</v>
      </c>
      <c r="K198" s="667">
        <v>888</v>
      </c>
      <c r="L198" s="692">
        <v>880</v>
      </c>
      <c r="M198" s="692">
        <v>880</v>
      </c>
      <c r="N198" s="692">
        <v>880</v>
      </c>
      <c r="O198" s="693">
        <v>590</v>
      </c>
      <c r="P198" s="694">
        <f t="shared" si="60"/>
        <v>1</v>
      </c>
      <c r="Q198" s="695">
        <f t="shared" si="61"/>
        <v>1</v>
      </c>
      <c r="R198" s="667">
        <v>513</v>
      </c>
      <c r="S198" s="692">
        <v>513</v>
      </c>
      <c r="T198" s="692">
        <v>513</v>
      </c>
      <c r="U198" s="692">
        <v>513</v>
      </c>
      <c r="V198" s="693">
        <v>513</v>
      </c>
      <c r="W198" s="694">
        <f t="shared" si="44"/>
        <v>1</v>
      </c>
      <c r="X198" s="695">
        <f t="shared" si="45"/>
        <v>1</v>
      </c>
      <c r="Y198" s="667">
        <v>396</v>
      </c>
      <c r="Z198" s="692">
        <v>392</v>
      </c>
      <c r="AA198" s="692">
        <v>392</v>
      </c>
      <c r="AB198" s="692">
        <v>392</v>
      </c>
      <c r="AC198" s="693">
        <v>392</v>
      </c>
      <c r="AD198" s="694">
        <f t="shared" si="62"/>
        <v>1</v>
      </c>
      <c r="AE198" s="695">
        <f t="shared" si="63"/>
        <v>1</v>
      </c>
      <c r="AF198" s="667">
        <v>520</v>
      </c>
      <c r="AG198" s="692">
        <v>519</v>
      </c>
      <c r="AH198" s="692">
        <v>519</v>
      </c>
      <c r="AI198" s="692">
        <v>519</v>
      </c>
      <c r="AJ198" s="693">
        <v>519</v>
      </c>
      <c r="AK198" s="694">
        <f t="shared" si="64"/>
        <v>1</v>
      </c>
      <c r="AL198" s="695">
        <f t="shared" si="65"/>
        <v>1</v>
      </c>
      <c r="AM198"/>
    </row>
    <row r="199" spans="1:39" s="678" customFormat="1" ht="38.25" x14ac:dyDescent="0.25">
      <c r="A199" s="707" t="s">
        <v>494</v>
      </c>
      <c r="B199" s="596" t="s">
        <v>495</v>
      </c>
      <c r="C199" s="676" t="s">
        <v>211</v>
      </c>
      <c r="D199" s="667" t="s">
        <v>21</v>
      </c>
      <c r="E199" s="668" t="s">
        <v>21</v>
      </c>
      <c r="F199" s="668" t="s">
        <v>21</v>
      </c>
      <c r="G199" s="668" t="s">
        <v>21</v>
      </c>
      <c r="H199" s="669" t="s">
        <v>21</v>
      </c>
      <c r="I199" s="670" t="s">
        <v>74</v>
      </c>
      <c r="J199" s="671" t="s">
        <v>74</v>
      </c>
      <c r="K199" s="667" t="s">
        <v>74</v>
      </c>
      <c r="L199" s="668" t="s">
        <v>74</v>
      </c>
      <c r="M199" s="668" t="s">
        <v>74</v>
      </c>
      <c r="N199" s="668" t="s">
        <v>74</v>
      </c>
      <c r="O199" s="669" t="s">
        <v>74</v>
      </c>
      <c r="P199" s="670" t="s">
        <v>74</v>
      </c>
      <c r="Q199" s="671" t="s">
        <v>74</v>
      </c>
      <c r="R199" s="667" t="s">
        <v>74</v>
      </c>
      <c r="S199" s="668" t="s">
        <v>74</v>
      </c>
      <c r="T199" s="668" t="s">
        <v>74</v>
      </c>
      <c r="U199" s="668" t="s">
        <v>74</v>
      </c>
      <c r="V199" s="669" t="s">
        <v>74</v>
      </c>
      <c r="W199" s="670" t="s">
        <v>74</v>
      </c>
      <c r="X199" s="671" t="s">
        <v>74</v>
      </c>
      <c r="Y199" s="667" t="s">
        <v>74</v>
      </c>
      <c r="Z199" s="668" t="s">
        <v>74</v>
      </c>
      <c r="AA199" s="668" t="s">
        <v>74</v>
      </c>
      <c r="AB199" s="668" t="s">
        <v>74</v>
      </c>
      <c r="AC199" s="669" t="s">
        <v>74</v>
      </c>
      <c r="AD199" s="670" t="s">
        <v>74</v>
      </c>
      <c r="AE199" s="671" t="s">
        <v>74</v>
      </c>
      <c r="AF199" s="667" t="s">
        <v>74</v>
      </c>
      <c r="AG199" s="668" t="s">
        <v>74</v>
      </c>
      <c r="AH199" s="668" t="s">
        <v>74</v>
      </c>
      <c r="AI199" s="668" t="s">
        <v>74</v>
      </c>
      <c r="AJ199" s="669" t="s">
        <v>74</v>
      </c>
      <c r="AK199" s="670" t="s">
        <v>74</v>
      </c>
      <c r="AL199" s="671" t="s">
        <v>74</v>
      </c>
      <c r="AM199"/>
    </row>
    <row r="200" spans="1:39" s="4" customFormat="1" ht="25.5" x14ac:dyDescent="0.25">
      <c r="A200" s="707" t="s">
        <v>496</v>
      </c>
      <c r="B200" s="596" t="s">
        <v>497</v>
      </c>
      <c r="C200" s="676" t="s">
        <v>211</v>
      </c>
      <c r="D200" s="667">
        <v>273</v>
      </c>
      <c r="E200" s="668">
        <v>273</v>
      </c>
      <c r="F200" s="668">
        <v>273</v>
      </c>
      <c r="G200" s="668">
        <v>224</v>
      </c>
      <c r="H200" s="669">
        <v>224</v>
      </c>
      <c r="I200" s="670">
        <f t="shared" si="46"/>
        <v>0.82051282051282048</v>
      </c>
      <c r="J200" s="671">
        <f t="shared" si="47"/>
        <v>0.82051282051282048</v>
      </c>
      <c r="K200" s="667">
        <v>154</v>
      </c>
      <c r="L200" s="668">
        <v>153</v>
      </c>
      <c r="M200" s="668">
        <v>153</v>
      </c>
      <c r="N200" s="668">
        <v>124</v>
      </c>
      <c r="O200" s="669">
        <v>124</v>
      </c>
      <c r="P200" s="670">
        <f>N200/L200</f>
        <v>0.81045751633986929</v>
      </c>
      <c r="Q200" s="671">
        <f>N200/M200</f>
        <v>0.81045751633986929</v>
      </c>
      <c r="R200" s="667">
        <v>115</v>
      </c>
      <c r="S200" s="668">
        <v>111</v>
      </c>
      <c r="T200" s="668">
        <v>111</v>
      </c>
      <c r="U200" s="668">
        <v>87</v>
      </c>
      <c r="V200" s="669">
        <v>87</v>
      </c>
      <c r="W200" s="670">
        <f t="shared" ref="W200:W238" si="66">U200/S200</f>
        <v>0.78378378378378377</v>
      </c>
      <c r="X200" s="671">
        <f t="shared" ref="X200:X238" si="67">U200/T200</f>
        <v>0.78378378378378377</v>
      </c>
      <c r="Y200" s="667">
        <v>81</v>
      </c>
      <c r="Z200" s="668">
        <v>79</v>
      </c>
      <c r="AA200" s="668">
        <v>79</v>
      </c>
      <c r="AB200" s="668">
        <v>71</v>
      </c>
      <c r="AC200" s="669">
        <v>71</v>
      </c>
      <c r="AD200" s="670">
        <f>AB200/Z200</f>
        <v>0.89873417721518989</v>
      </c>
      <c r="AE200" s="671">
        <f>AB200/AA200</f>
        <v>0.89873417721518989</v>
      </c>
      <c r="AF200" s="667">
        <v>56</v>
      </c>
      <c r="AG200" s="668">
        <v>56</v>
      </c>
      <c r="AH200" s="668">
        <v>56</v>
      </c>
      <c r="AI200" s="668">
        <v>47</v>
      </c>
      <c r="AJ200" s="669">
        <v>47</v>
      </c>
      <c r="AK200" s="670">
        <f>AI200/AG200</f>
        <v>0.8392857142857143</v>
      </c>
      <c r="AL200" s="671">
        <f>AI200/AH200</f>
        <v>0.8392857142857143</v>
      </c>
      <c r="AM200"/>
    </row>
    <row r="201" spans="1:39" s="4" customFormat="1" ht="25.5" x14ac:dyDescent="0.25">
      <c r="A201" s="707" t="s">
        <v>498</v>
      </c>
      <c r="B201" s="596" t="s">
        <v>499</v>
      </c>
      <c r="C201" s="676" t="s">
        <v>211</v>
      </c>
      <c r="D201" s="667">
        <v>1018</v>
      </c>
      <c r="E201" s="668">
        <v>1009</v>
      </c>
      <c r="F201" s="668">
        <v>1009</v>
      </c>
      <c r="G201" s="668">
        <v>1004</v>
      </c>
      <c r="H201" s="669">
        <v>1004</v>
      </c>
      <c r="I201" s="670">
        <f t="shared" si="46"/>
        <v>0.99504459861248762</v>
      </c>
      <c r="J201" s="671">
        <f t="shared" si="47"/>
        <v>0.99504459861248762</v>
      </c>
      <c r="K201" s="667">
        <v>686</v>
      </c>
      <c r="L201" s="668">
        <v>677</v>
      </c>
      <c r="M201" s="668">
        <v>677</v>
      </c>
      <c r="N201" s="668">
        <v>668</v>
      </c>
      <c r="O201" s="669">
        <v>668</v>
      </c>
      <c r="P201" s="670">
        <f>N201/L201</f>
        <v>0.98670605612998519</v>
      </c>
      <c r="Q201" s="671">
        <f>N201/M201</f>
        <v>0.98670605612998519</v>
      </c>
      <c r="R201" s="667">
        <v>719</v>
      </c>
      <c r="S201" s="668">
        <v>715</v>
      </c>
      <c r="T201" s="668">
        <v>715</v>
      </c>
      <c r="U201" s="668">
        <v>705</v>
      </c>
      <c r="V201" s="669">
        <v>705</v>
      </c>
      <c r="W201" s="670">
        <f t="shared" si="66"/>
        <v>0.98601398601398604</v>
      </c>
      <c r="X201" s="671">
        <f t="shared" si="67"/>
        <v>0.98601398601398604</v>
      </c>
      <c r="Y201" s="667">
        <v>1024</v>
      </c>
      <c r="Z201" s="668">
        <v>1009</v>
      </c>
      <c r="AA201" s="668">
        <v>1009</v>
      </c>
      <c r="AB201" s="668">
        <v>934</v>
      </c>
      <c r="AC201" s="669">
        <v>934</v>
      </c>
      <c r="AD201" s="670">
        <f>AB201/Z201</f>
        <v>0.92566897918731417</v>
      </c>
      <c r="AE201" s="671">
        <f>AB201/AA201</f>
        <v>0.92566897918731417</v>
      </c>
      <c r="AF201" s="667">
        <v>671</v>
      </c>
      <c r="AG201" s="668">
        <v>634</v>
      </c>
      <c r="AH201" s="668">
        <v>548</v>
      </c>
      <c r="AI201" s="668">
        <v>548</v>
      </c>
      <c r="AJ201" s="669">
        <v>449</v>
      </c>
      <c r="AK201" s="670">
        <f>AI201/AG201</f>
        <v>0.86435331230283907</v>
      </c>
      <c r="AL201" s="671">
        <f>AI201/AH201</f>
        <v>1</v>
      </c>
      <c r="AM201"/>
    </row>
    <row r="202" spans="1:39" s="4" customFormat="1" ht="25.5" x14ac:dyDescent="0.25">
      <c r="A202" s="707" t="s">
        <v>500</v>
      </c>
      <c r="B202" s="596" t="s">
        <v>501</v>
      </c>
      <c r="C202" s="676" t="s">
        <v>211</v>
      </c>
      <c r="D202" s="667" t="s">
        <v>21</v>
      </c>
      <c r="E202" s="668" t="s">
        <v>21</v>
      </c>
      <c r="F202" s="668" t="s">
        <v>21</v>
      </c>
      <c r="G202" s="668" t="s">
        <v>21</v>
      </c>
      <c r="H202" s="669" t="s">
        <v>21</v>
      </c>
      <c r="I202" s="670" t="s">
        <v>74</v>
      </c>
      <c r="J202" s="671" t="s">
        <v>74</v>
      </c>
      <c r="K202" s="667" t="s">
        <v>21</v>
      </c>
      <c r="L202" s="668" t="s">
        <v>21</v>
      </c>
      <c r="M202" s="668" t="s">
        <v>21</v>
      </c>
      <c r="N202" s="668" t="s">
        <v>21</v>
      </c>
      <c r="O202" s="669" t="s">
        <v>21</v>
      </c>
      <c r="P202" s="670" t="s">
        <v>74</v>
      </c>
      <c r="Q202" s="671" t="s">
        <v>74</v>
      </c>
      <c r="R202" s="667" t="s">
        <v>74</v>
      </c>
      <c r="S202" s="668" t="s">
        <v>74</v>
      </c>
      <c r="T202" s="668" t="s">
        <v>74</v>
      </c>
      <c r="U202" s="668" t="s">
        <v>74</v>
      </c>
      <c r="V202" s="669" t="s">
        <v>74</v>
      </c>
      <c r="W202" s="670" t="s">
        <v>74</v>
      </c>
      <c r="X202" s="671" t="s">
        <v>74</v>
      </c>
      <c r="Y202" s="667" t="s">
        <v>74</v>
      </c>
      <c r="Z202" s="668" t="s">
        <v>74</v>
      </c>
      <c r="AA202" s="668" t="s">
        <v>74</v>
      </c>
      <c r="AB202" s="668" t="s">
        <v>74</v>
      </c>
      <c r="AC202" s="669" t="s">
        <v>74</v>
      </c>
      <c r="AD202" s="670" t="s">
        <v>74</v>
      </c>
      <c r="AE202" s="671" t="s">
        <v>74</v>
      </c>
      <c r="AF202" s="667" t="s">
        <v>74</v>
      </c>
      <c r="AG202" s="668" t="s">
        <v>74</v>
      </c>
      <c r="AH202" s="668" t="s">
        <v>74</v>
      </c>
      <c r="AI202" s="668" t="s">
        <v>74</v>
      </c>
      <c r="AJ202" s="669" t="s">
        <v>74</v>
      </c>
      <c r="AK202" s="670" t="s">
        <v>74</v>
      </c>
      <c r="AL202" s="671" t="s">
        <v>74</v>
      </c>
      <c r="AM202"/>
    </row>
    <row r="203" spans="1:39" s="4" customFormat="1" ht="25.5" x14ac:dyDescent="0.25">
      <c r="A203" s="707" t="s">
        <v>502</v>
      </c>
      <c r="B203" s="596" t="s">
        <v>503</v>
      </c>
      <c r="C203" s="676" t="s">
        <v>211</v>
      </c>
      <c r="D203" s="667">
        <v>59</v>
      </c>
      <c r="E203" s="668">
        <v>42</v>
      </c>
      <c r="F203" s="668">
        <v>39</v>
      </c>
      <c r="G203" s="668">
        <v>37</v>
      </c>
      <c r="H203" s="669">
        <v>34</v>
      </c>
      <c r="I203" s="670">
        <f t="shared" ref="I203:I238" si="68">G203/E203</f>
        <v>0.88095238095238093</v>
      </c>
      <c r="J203" s="671">
        <f t="shared" ref="J203:J238" si="69">G203/F203</f>
        <v>0.94871794871794868</v>
      </c>
      <c r="K203" s="667">
        <v>42</v>
      </c>
      <c r="L203" s="668">
        <v>40</v>
      </c>
      <c r="M203" s="668">
        <v>38</v>
      </c>
      <c r="N203" s="668">
        <v>36</v>
      </c>
      <c r="O203" s="669">
        <v>33</v>
      </c>
      <c r="P203" s="670">
        <f>N203/L203</f>
        <v>0.9</v>
      </c>
      <c r="Q203" s="671">
        <f>N203/M203</f>
        <v>0.94736842105263153</v>
      </c>
      <c r="R203" s="667">
        <v>30</v>
      </c>
      <c r="S203" s="668">
        <v>30</v>
      </c>
      <c r="T203" s="668">
        <v>26</v>
      </c>
      <c r="U203" s="668">
        <v>26</v>
      </c>
      <c r="V203" s="669">
        <v>22</v>
      </c>
      <c r="W203" s="670">
        <f t="shared" si="66"/>
        <v>0.8666666666666667</v>
      </c>
      <c r="X203" s="671">
        <f t="shared" si="67"/>
        <v>1</v>
      </c>
      <c r="Y203" s="667">
        <v>29</v>
      </c>
      <c r="Z203" s="668">
        <v>29</v>
      </c>
      <c r="AA203" s="668">
        <v>23</v>
      </c>
      <c r="AB203" s="668">
        <v>23</v>
      </c>
      <c r="AC203" s="669">
        <v>23</v>
      </c>
      <c r="AD203" s="670">
        <f>AB203/Z203</f>
        <v>0.7931034482758621</v>
      </c>
      <c r="AE203" s="671">
        <f>AB203/AA203</f>
        <v>1</v>
      </c>
      <c r="AF203" s="667">
        <v>29</v>
      </c>
      <c r="AG203" s="668">
        <v>29</v>
      </c>
      <c r="AH203" s="668">
        <v>25</v>
      </c>
      <c r="AI203" s="668">
        <v>25</v>
      </c>
      <c r="AJ203" s="669">
        <v>23</v>
      </c>
      <c r="AK203" s="670">
        <f>AI203/AG203</f>
        <v>0.86206896551724133</v>
      </c>
      <c r="AL203" s="671">
        <f>AI203/AH203</f>
        <v>1</v>
      </c>
      <c r="AM203"/>
    </row>
    <row r="204" spans="1:39" s="4" customFormat="1" ht="25.5" x14ac:dyDescent="0.25">
      <c r="A204" s="707" t="s">
        <v>504</v>
      </c>
      <c r="B204" s="596" t="s">
        <v>505</v>
      </c>
      <c r="C204" s="676" t="s">
        <v>211</v>
      </c>
      <c r="D204" s="667">
        <v>765</v>
      </c>
      <c r="E204" s="668">
        <v>752</v>
      </c>
      <c r="F204" s="668">
        <v>752</v>
      </c>
      <c r="G204" s="668">
        <v>547</v>
      </c>
      <c r="H204" s="669">
        <v>463</v>
      </c>
      <c r="I204" s="670">
        <f t="shared" si="68"/>
        <v>0.72739361702127658</v>
      </c>
      <c r="J204" s="671">
        <f t="shared" si="69"/>
        <v>0.72739361702127658</v>
      </c>
      <c r="K204" s="667">
        <v>739</v>
      </c>
      <c r="L204" s="668">
        <v>728</v>
      </c>
      <c r="M204" s="668">
        <v>728</v>
      </c>
      <c r="N204" s="668">
        <v>541</v>
      </c>
      <c r="O204" s="669">
        <v>447</v>
      </c>
      <c r="P204" s="670">
        <f>N204/L204</f>
        <v>0.74313186813186816</v>
      </c>
      <c r="Q204" s="671">
        <f>N204/M204</f>
        <v>0.74313186813186816</v>
      </c>
      <c r="R204" s="667">
        <v>1134</v>
      </c>
      <c r="S204" s="668">
        <v>1118</v>
      </c>
      <c r="T204" s="668">
        <v>911</v>
      </c>
      <c r="U204" s="668">
        <v>910</v>
      </c>
      <c r="V204" s="669">
        <v>830</v>
      </c>
      <c r="W204" s="670">
        <f t="shared" si="66"/>
        <v>0.81395348837209303</v>
      </c>
      <c r="X204" s="671">
        <f t="shared" si="67"/>
        <v>0.99890230515916578</v>
      </c>
      <c r="Y204" s="667">
        <v>677</v>
      </c>
      <c r="Z204" s="668">
        <v>666</v>
      </c>
      <c r="AA204" s="668">
        <v>666</v>
      </c>
      <c r="AB204" s="668">
        <v>465</v>
      </c>
      <c r="AC204" s="669">
        <v>384</v>
      </c>
      <c r="AD204" s="670">
        <f>AB204/Z204</f>
        <v>0.69819819819819817</v>
      </c>
      <c r="AE204" s="671">
        <f>AB204/AA204</f>
        <v>0.69819819819819817</v>
      </c>
      <c r="AF204" s="667">
        <v>585</v>
      </c>
      <c r="AG204" s="668">
        <v>569</v>
      </c>
      <c r="AH204" s="668">
        <v>390</v>
      </c>
      <c r="AI204" s="668">
        <v>390</v>
      </c>
      <c r="AJ204" s="669">
        <v>319</v>
      </c>
      <c r="AK204" s="670">
        <f>AI204/AG204</f>
        <v>0.68541300527240778</v>
      </c>
      <c r="AL204" s="671">
        <f>AI204/AH204</f>
        <v>1</v>
      </c>
      <c r="AM204"/>
    </row>
    <row r="205" spans="1:39" s="4" customFormat="1" ht="25.5" x14ac:dyDescent="0.25">
      <c r="A205" s="707" t="s">
        <v>506</v>
      </c>
      <c r="B205" s="596" t="s">
        <v>507</v>
      </c>
      <c r="C205" s="676" t="s">
        <v>211</v>
      </c>
      <c r="D205" s="667">
        <v>266</v>
      </c>
      <c r="E205" s="668">
        <v>260</v>
      </c>
      <c r="F205" s="668">
        <v>176</v>
      </c>
      <c r="G205" s="668">
        <v>176</v>
      </c>
      <c r="H205" s="669">
        <v>150</v>
      </c>
      <c r="I205" s="670">
        <f t="shared" si="68"/>
        <v>0.67692307692307696</v>
      </c>
      <c r="J205" s="671">
        <f t="shared" si="69"/>
        <v>1</v>
      </c>
      <c r="K205" s="667">
        <v>230</v>
      </c>
      <c r="L205" s="668">
        <v>225</v>
      </c>
      <c r="M205" s="668">
        <v>117</v>
      </c>
      <c r="N205" s="668">
        <v>117</v>
      </c>
      <c r="O205" s="669">
        <v>86</v>
      </c>
      <c r="P205" s="670">
        <f>N205/L205</f>
        <v>0.52</v>
      </c>
      <c r="Q205" s="671">
        <f>N205/M205</f>
        <v>1</v>
      </c>
      <c r="R205" s="667">
        <v>71</v>
      </c>
      <c r="S205" s="668">
        <v>69</v>
      </c>
      <c r="T205" s="668">
        <v>34</v>
      </c>
      <c r="U205" s="668">
        <v>34</v>
      </c>
      <c r="V205" s="669">
        <v>3</v>
      </c>
      <c r="W205" s="670">
        <f t="shared" si="66"/>
        <v>0.49275362318840582</v>
      </c>
      <c r="X205" s="671">
        <f t="shared" si="67"/>
        <v>1</v>
      </c>
      <c r="Y205" s="667">
        <v>145</v>
      </c>
      <c r="Z205" s="668">
        <v>144</v>
      </c>
      <c r="AA205" s="668">
        <v>81</v>
      </c>
      <c r="AB205" s="668">
        <v>81</v>
      </c>
      <c r="AC205" s="669">
        <v>66</v>
      </c>
      <c r="AD205" s="670">
        <f>AB205/Z205</f>
        <v>0.5625</v>
      </c>
      <c r="AE205" s="671">
        <f>AB205/AA205</f>
        <v>1</v>
      </c>
      <c r="AF205" s="667">
        <v>150</v>
      </c>
      <c r="AG205" s="668">
        <v>145</v>
      </c>
      <c r="AH205" s="668">
        <v>88</v>
      </c>
      <c r="AI205" s="668">
        <v>88</v>
      </c>
      <c r="AJ205" s="669">
        <v>69</v>
      </c>
      <c r="AK205" s="670">
        <f>AI205/AG205</f>
        <v>0.60689655172413792</v>
      </c>
      <c r="AL205" s="671">
        <f>AI205/AH205</f>
        <v>1</v>
      </c>
      <c r="AM205"/>
    </row>
    <row r="206" spans="1:39" s="678" customFormat="1" ht="38.25" x14ac:dyDescent="0.25">
      <c r="A206" s="707" t="s">
        <v>508</v>
      </c>
      <c r="B206" s="596" t="s">
        <v>509</v>
      </c>
      <c r="C206" s="676" t="s">
        <v>211</v>
      </c>
      <c r="D206" s="667" t="s">
        <v>21</v>
      </c>
      <c r="E206" s="668" t="s">
        <v>21</v>
      </c>
      <c r="F206" s="668" t="s">
        <v>21</v>
      </c>
      <c r="G206" s="668" t="s">
        <v>21</v>
      </c>
      <c r="H206" s="669" t="s">
        <v>21</v>
      </c>
      <c r="I206" s="670" t="s">
        <v>74</v>
      </c>
      <c r="J206" s="671" t="s">
        <v>74</v>
      </c>
      <c r="K206" s="667" t="s">
        <v>74</v>
      </c>
      <c r="L206" s="668" t="s">
        <v>74</v>
      </c>
      <c r="M206" s="668" t="s">
        <v>74</v>
      </c>
      <c r="N206" s="668" t="s">
        <v>74</v>
      </c>
      <c r="O206" s="669" t="s">
        <v>74</v>
      </c>
      <c r="P206" s="670" t="s">
        <v>74</v>
      </c>
      <c r="Q206" s="671" t="s">
        <v>74</v>
      </c>
      <c r="R206" s="667" t="s">
        <v>74</v>
      </c>
      <c r="S206" s="668" t="s">
        <v>74</v>
      </c>
      <c r="T206" s="668" t="s">
        <v>74</v>
      </c>
      <c r="U206" s="668" t="s">
        <v>74</v>
      </c>
      <c r="V206" s="669" t="s">
        <v>74</v>
      </c>
      <c r="W206" s="670" t="s">
        <v>74</v>
      </c>
      <c r="X206" s="671" t="s">
        <v>74</v>
      </c>
      <c r="Y206" s="667" t="s">
        <v>74</v>
      </c>
      <c r="Z206" s="668" t="s">
        <v>74</v>
      </c>
      <c r="AA206" s="668" t="s">
        <v>74</v>
      </c>
      <c r="AB206" s="668" t="s">
        <v>74</v>
      </c>
      <c r="AC206" s="669" t="s">
        <v>74</v>
      </c>
      <c r="AD206" s="670" t="s">
        <v>74</v>
      </c>
      <c r="AE206" s="671" t="s">
        <v>74</v>
      </c>
      <c r="AF206" s="667" t="s">
        <v>74</v>
      </c>
      <c r="AG206" s="668" t="s">
        <v>74</v>
      </c>
      <c r="AH206" s="668" t="s">
        <v>74</v>
      </c>
      <c r="AI206" s="668" t="s">
        <v>74</v>
      </c>
      <c r="AJ206" s="669" t="s">
        <v>74</v>
      </c>
      <c r="AK206" s="670" t="s">
        <v>74</v>
      </c>
      <c r="AL206" s="671" t="s">
        <v>74</v>
      </c>
      <c r="AM206"/>
    </row>
    <row r="207" spans="1:39" s="4" customFormat="1" ht="25.5" x14ac:dyDescent="0.25">
      <c r="A207" s="707" t="s">
        <v>510</v>
      </c>
      <c r="B207" s="596" t="s">
        <v>511</v>
      </c>
      <c r="C207" s="676" t="s">
        <v>211</v>
      </c>
      <c r="D207" s="667">
        <v>407</v>
      </c>
      <c r="E207" s="668">
        <v>407</v>
      </c>
      <c r="F207" s="668">
        <v>407</v>
      </c>
      <c r="G207" s="668">
        <v>407</v>
      </c>
      <c r="H207" s="669">
        <v>335</v>
      </c>
      <c r="I207" s="670">
        <f t="shared" si="68"/>
        <v>1</v>
      </c>
      <c r="J207" s="671">
        <f t="shared" si="69"/>
        <v>1</v>
      </c>
      <c r="K207" s="667">
        <v>342</v>
      </c>
      <c r="L207" s="668">
        <v>342</v>
      </c>
      <c r="M207" s="668">
        <v>339</v>
      </c>
      <c r="N207" s="668">
        <v>314</v>
      </c>
      <c r="O207" s="669">
        <v>304</v>
      </c>
      <c r="P207" s="670">
        <f t="shared" ref="P207:P221" si="70">N207/L207</f>
        <v>0.91812865497076024</v>
      </c>
      <c r="Q207" s="671">
        <f t="shared" ref="Q207:Q221" si="71">N207/M207</f>
        <v>0.92625368731563418</v>
      </c>
      <c r="R207" s="667">
        <v>26</v>
      </c>
      <c r="S207" s="668">
        <v>26</v>
      </c>
      <c r="T207" s="668">
        <v>26</v>
      </c>
      <c r="U207" s="668">
        <v>4</v>
      </c>
      <c r="V207" s="669">
        <v>4</v>
      </c>
      <c r="W207" s="670">
        <f t="shared" si="66"/>
        <v>0.15384615384615385</v>
      </c>
      <c r="X207" s="671">
        <f t="shared" si="67"/>
        <v>0.15384615384615385</v>
      </c>
      <c r="Y207" s="667" t="s">
        <v>74</v>
      </c>
      <c r="Z207" s="668" t="s">
        <v>74</v>
      </c>
      <c r="AA207" s="668" t="s">
        <v>74</v>
      </c>
      <c r="AB207" s="668" t="s">
        <v>74</v>
      </c>
      <c r="AC207" s="669" t="s">
        <v>74</v>
      </c>
      <c r="AD207" s="670" t="s">
        <v>74</v>
      </c>
      <c r="AE207" s="671" t="s">
        <v>74</v>
      </c>
      <c r="AF207" s="667" t="s">
        <v>74</v>
      </c>
      <c r="AG207" s="668" t="s">
        <v>74</v>
      </c>
      <c r="AH207" s="668" t="s">
        <v>74</v>
      </c>
      <c r="AI207" s="668" t="s">
        <v>74</v>
      </c>
      <c r="AJ207" s="669" t="s">
        <v>74</v>
      </c>
      <c r="AK207" s="670" t="s">
        <v>74</v>
      </c>
      <c r="AL207" s="671" t="s">
        <v>74</v>
      </c>
      <c r="AM207"/>
    </row>
    <row r="208" spans="1:39" s="4" customFormat="1" ht="38.25" x14ac:dyDescent="0.25">
      <c r="A208" s="707" t="s">
        <v>512</v>
      </c>
      <c r="B208" s="596" t="s">
        <v>513</v>
      </c>
      <c r="C208" s="676" t="s">
        <v>211</v>
      </c>
      <c r="D208" s="644">
        <v>160</v>
      </c>
      <c r="E208" s="629">
        <v>157</v>
      </c>
      <c r="F208" s="629">
        <v>124</v>
      </c>
      <c r="G208" s="629">
        <v>118</v>
      </c>
      <c r="H208" s="630">
        <v>118</v>
      </c>
      <c r="I208" s="631">
        <f t="shared" si="68"/>
        <v>0.75159235668789814</v>
      </c>
      <c r="J208" s="632">
        <f t="shared" si="69"/>
        <v>0.95161290322580649</v>
      </c>
      <c r="K208" s="644">
        <v>136</v>
      </c>
      <c r="L208" s="629">
        <v>134</v>
      </c>
      <c r="M208" s="629">
        <v>106</v>
      </c>
      <c r="N208" s="629">
        <v>105</v>
      </c>
      <c r="O208" s="630">
        <v>105</v>
      </c>
      <c r="P208" s="631">
        <f t="shared" si="70"/>
        <v>0.78358208955223885</v>
      </c>
      <c r="Q208" s="632">
        <f t="shared" si="71"/>
        <v>0.99056603773584906</v>
      </c>
      <c r="R208" s="644">
        <v>117</v>
      </c>
      <c r="S208" s="629">
        <v>117</v>
      </c>
      <c r="T208" s="629">
        <v>98</v>
      </c>
      <c r="U208" s="629">
        <v>92</v>
      </c>
      <c r="V208" s="630">
        <v>92</v>
      </c>
      <c r="W208" s="631">
        <f t="shared" si="66"/>
        <v>0.78632478632478631</v>
      </c>
      <c r="X208" s="632">
        <f t="shared" si="67"/>
        <v>0.93877551020408168</v>
      </c>
      <c r="Y208" s="644">
        <v>79</v>
      </c>
      <c r="Z208" s="629">
        <v>79</v>
      </c>
      <c r="AA208" s="629">
        <v>66</v>
      </c>
      <c r="AB208" s="629">
        <v>61</v>
      </c>
      <c r="AC208" s="630">
        <v>61</v>
      </c>
      <c r="AD208" s="631">
        <f>AB208/Z208</f>
        <v>0.77215189873417722</v>
      </c>
      <c r="AE208" s="632">
        <f>AB208/AA208</f>
        <v>0.9242424242424242</v>
      </c>
      <c r="AF208" s="644">
        <v>97</v>
      </c>
      <c r="AG208" s="629">
        <v>97</v>
      </c>
      <c r="AH208" s="629">
        <v>66</v>
      </c>
      <c r="AI208" s="629">
        <v>66</v>
      </c>
      <c r="AJ208" s="630">
        <v>66</v>
      </c>
      <c r="AK208" s="631">
        <f>AI208/AG208</f>
        <v>0.68041237113402064</v>
      </c>
      <c r="AL208" s="632">
        <f>AI208/AH208</f>
        <v>1</v>
      </c>
      <c r="AM208"/>
    </row>
    <row r="209" spans="1:39" s="4" customFormat="1" ht="25.5" x14ac:dyDescent="0.25">
      <c r="A209" s="707" t="s">
        <v>514</v>
      </c>
      <c r="B209" s="596" t="s">
        <v>515</v>
      </c>
      <c r="C209" s="676" t="s">
        <v>211</v>
      </c>
      <c r="D209" s="667">
        <v>250</v>
      </c>
      <c r="E209" s="668">
        <v>250</v>
      </c>
      <c r="F209" s="668">
        <v>209</v>
      </c>
      <c r="G209" s="668">
        <v>209</v>
      </c>
      <c r="H209" s="669">
        <v>209</v>
      </c>
      <c r="I209" s="670">
        <f t="shared" si="68"/>
        <v>0.83599999999999997</v>
      </c>
      <c r="J209" s="671">
        <f t="shared" si="69"/>
        <v>1</v>
      </c>
      <c r="K209" s="667">
        <v>240</v>
      </c>
      <c r="L209" s="668">
        <v>239</v>
      </c>
      <c r="M209" s="668">
        <v>187</v>
      </c>
      <c r="N209" s="668">
        <v>187</v>
      </c>
      <c r="O209" s="669">
        <v>187</v>
      </c>
      <c r="P209" s="670">
        <f t="shared" si="70"/>
        <v>0.78242677824267781</v>
      </c>
      <c r="Q209" s="671">
        <f t="shared" si="71"/>
        <v>1</v>
      </c>
      <c r="R209" s="667">
        <v>249</v>
      </c>
      <c r="S209" s="668">
        <v>246</v>
      </c>
      <c r="T209" s="668">
        <v>199</v>
      </c>
      <c r="U209" s="668">
        <v>199</v>
      </c>
      <c r="V209" s="669">
        <v>199</v>
      </c>
      <c r="W209" s="670">
        <f t="shared" si="66"/>
        <v>0.80894308943089432</v>
      </c>
      <c r="X209" s="671">
        <f t="shared" si="67"/>
        <v>1</v>
      </c>
      <c r="Y209" s="667">
        <v>242</v>
      </c>
      <c r="Z209" s="668">
        <v>242</v>
      </c>
      <c r="AA209" s="668">
        <v>190</v>
      </c>
      <c r="AB209" s="668">
        <v>190</v>
      </c>
      <c r="AC209" s="669">
        <v>190</v>
      </c>
      <c r="AD209" s="670">
        <f>AB209/Z209</f>
        <v>0.78512396694214881</v>
      </c>
      <c r="AE209" s="671">
        <f>AB209/AA209</f>
        <v>1</v>
      </c>
      <c r="AF209" s="667">
        <v>225</v>
      </c>
      <c r="AG209" s="668">
        <v>224</v>
      </c>
      <c r="AH209" s="668">
        <v>164</v>
      </c>
      <c r="AI209" s="668">
        <v>164</v>
      </c>
      <c r="AJ209" s="669">
        <v>164</v>
      </c>
      <c r="AK209" s="670">
        <f>AI209/AG209</f>
        <v>0.7321428571428571</v>
      </c>
      <c r="AL209" s="671">
        <f>AI209/AH209</f>
        <v>1</v>
      </c>
      <c r="AM209"/>
    </row>
    <row r="210" spans="1:39" s="4" customFormat="1" ht="25.5" x14ac:dyDescent="0.25">
      <c r="A210" s="707" t="s">
        <v>516</v>
      </c>
      <c r="B210" s="596" t="s">
        <v>517</v>
      </c>
      <c r="C210" s="676" t="s">
        <v>211</v>
      </c>
      <c r="D210" s="667">
        <v>178</v>
      </c>
      <c r="E210" s="668">
        <v>178</v>
      </c>
      <c r="F210" s="668">
        <v>153</v>
      </c>
      <c r="G210" s="668">
        <v>153</v>
      </c>
      <c r="H210" s="669">
        <v>148</v>
      </c>
      <c r="I210" s="670">
        <f t="shared" si="68"/>
        <v>0.8595505617977528</v>
      </c>
      <c r="J210" s="671">
        <f t="shared" si="69"/>
        <v>1</v>
      </c>
      <c r="K210" s="667">
        <v>289</v>
      </c>
      <c r="L210" s="668">
        <v>289</v>
      </c>
      <c r="M210" s="668">
        <v>187</v>
      </c>
      <c r="N210" s="668">
        <v>187</v>
      </c>
      <c r="O210" s="669">
        <v>162</v>
      </c>
      <c r="P210" s="670">
        <f t="shared" si="70"/>
        <v>0.6470588235294118</v>
      </c>
      <c r="Q210" s="671">
        <f t="shared" si="71"/>
        <v>1</v>
      </c>
      <c r="R210" s="667">
        <v>87</v>
      </c>
      <c r="S210" s="668">
        <v>87</v>
      </c>
      <c r="T210" s="668">
        <v>0</v>
      </c>
      <c r="U210" s="668">
        <v>0</v>
      </c>
      <c r="V210" s="669">
        <v>0</v>
      </c>
      <c r="W210" s="670">
        <f t="shared" si="66"/>
        <v>0</v>
      </c>
      <c r="X210" s="671" t="s">
        <v>74</v>
      </c>
      <c r="Y210" s="667" t="s">
        <v>74</v>
      </c>
      <c r="Z210" s="668" t="s">
        <v>74</v>
      </c>
      <c r="AA210" s="668" t="s">
        <v>74</v>
      </c>
      <c r="AB210" s="668" t="s">
        <v>74</v>
      </c>
      <c r="AC210" s="669" t="s">
        <v>74</v>
      </c>
      <c r="AD210" s="670" t="s">
        <v>74</v>
      </c>
      <c r="AE210" s="671" t="s">
        <v>74</v>
      </c>
      <c r="AF210" s="667" t="s">
        <v>74</v>
      </c>
      <c r="AG210" s="668" t="s">
        <v>74</v>
      </c>
      <c r="AH210" s="668" t="s">
        <v>74</v>
      </c>
      <c r="AI210" s="668" t="s">
        <v>74</v>
      </c>
      <c r="AJ210" s="669" t="s">
        <v>74</v>
      </c>
      <c r="AK210" s="670" t="s">
        <v>74</v>
      </c>
      <c r="AL210" s="671" t="s">
        <v>74</v>
      </c>
      <c r="AM210"/>
    </row>
    <row r="211" spans="1:39" s="4" customFormat="1" ht="25.5" x14ac:dyDescent="0.25">
      <c r="A211" s="707" t="s">
        <v>518</v>
      </c>
      <c r="B211" s="596" t="s">
        <v>519</v>
      </c>
      <c r="C211" s="676" t="s">
        <v>211</v>
      </c>
      <c r="D211" s="667">
        <v>326</v>
      </c>
      <c r="E211" s="668">
        <v>325</v>
      </c>
      <c r="F211" s="668">
        <v>315</v>
      </c>
      <c r="G211" s="668">
        <v>308</v>
      </c>
      <c r="H211" s="669">
        <v>263</v>
      </c>
      <c r="I211" s="670">
        <f t="shared" si="68"/>
        <v>0.94769230769230772</v>
      </c>
      <c r="J211" s="671">
        <f t="shared" si="69"/>
        <v>0.97777777777777775</v>
      </c>
      <c r="K211" s="667">
        <v>294</v>
      </c>
      <c r="L211" s="668">
        <v>293</v>
      </c>
      <c r="M211" s="668">
        <v>271</v>
      </c>
      <c r="N211" s="668">
        <v>269</v>
      </c>
      <c r="O211" s="669">
        <v>235</v>
      </c>
      <c r="P211" s="670">
        <f t="shared" si="70"/>
        <v>0.91808873720136519</v>
      </c>
      <c r="Q211" s="671">
        <f t="shared" si="71"/>
        <v>0.99261992619926198</v>
      </c>
      <c r="R211" s="667">
        <v>247</v>
      </c>
      <c r="S211" s="668">
        <v>243</v>
      </c>
      <c r="T211" s="668">
        <v>226</v>
      </c>
      <c r="U211" s="668">
        <v>224</v>
      </c>
      <c r="V211" s="669">
        <v>182</v>
      </c>
      <c r="W211" s="670">
        <f t="shared" si="66"/>
        <v>0.92181069958847739</v>
      </c>
      <c r="X211" s="671">
        <f t="shared" si="67"/>
        <v>0.99115044247787609</v>
      </c>
      <c r="Y211" s="667">
        <v>80</v>
      </c>
      <c r="Z211" s="668">
        <v>77</v>
      </c>
      <c r="AA211" s="668">
        <v>75</v>
      </c>
      <c r="AB211" s="668">
        <v>75</v>
      </c>
      <c r="AC211" s="669">
        <v>74</v>
      </c>
      <c r="AD211" s="670">
        <f t="shared" ref="AD211:AD217" si="72">AB211/Z211</f>
        <v>0.97402597402597402</v>
      </c>
      <c r="AE211" s="671">
        <f t="shared" ref="AE211:AE217" si="73">AB211/AA211</f>
        <v>1</v>
      </c>
      <c r="AF211" s="667">
        <v>50</v>
      </c>
      <c r="AG211" s="668">
        <v>50</v>
      </c>
      <c r="AH211" s="668">
        <v>47</v>
      </c>
      <c r="AI211" s="668">
        <v>45</v>
      </c>
      <c r="AJ211" s="669">
        <v>44</v>
      </c>
      <c r="AK211" s="670">
        <f t="shared" ref="AK211:AK217" si="74">AI211/AG211</f>
        <v>0.9</v>
      </c>
      <c r="AL211" s="671">
        <f t="shared" ref="AL211:AL217" si="75">AI211/AH211</f>
        <v>0.95744680851063835</v>
      </c>
      <c r="AM211"/>
    </row>
    <row r="212" spans="1:39" s="4" customFormat="1" ht="25.5" x14ac:dyDescent="0.25">
      <c r="A212" s="707" t="s">
        <v>520</v>
      </c>
      <c r="B212" s="596" t="s">
        <v>521</v>
      </c>
      <c r="C212" s="676" t="s">
        <v>211</v>
      </c>
      <c r="D212" s="667">
        <v>72</v>
      </c>
      <c r="E212" s="668">
        <v>62</v>
      </c>
      <c r="F212" s="668">
        <v>62</v>
      </c>
      <c r="G212" s="668">
        <v>51</v>
      </c>
      <c r="H212" s="669">
        <v>47</v>
      </c>
      <c r="I212" s="670">
        <f t="shared" si="68"/>
        <v>0.82258064516129037</v>
      </c>
      <c r="J212" s="671">
        <f t="shared" si="69"/>
        <v>0.82258064516129037</v>
      </c>
      <c r="K212" s="667">
        <v>59</v>
      </c>
      <c r="L212" s="668">
        <v>59</v>
      </c>
      <c r="M212" s="668">
        <v>59</v>
      </c>
      <c r="N212" s="668">
        <v>46</v>
      </c>
      <c r="O212" s="669">
        <v>41</v>
      </c>
      <c r="P212" s="670">
        <f t="shared" si="70"/>
        <v>0.77966101694915257</v>
      </c>
      <c r="Q212" s="671">
        <f t="shared" si="71"/>
        <v>0.77966101694915257</v>
      </c>
      <c r="R212" s="667">
        <v>81</v>
      </c>
      <c r="S212" s="668">
        <v>78</v>
      </c>
      <c r="T212" s="668">
        <v>78</v>
      </c>
      <c r="U212" s="668">
        <v>60</v>
      </c>
      <c r="V212" s="669">
        <v>56</v>
      </c>
      <c r="W212" s="670">
        <f t="shared" si="66"/>
        <v>0.76923076923076927</v>
      </c>
      <c r="X212" s="671">
        <f t="shared" si="67"/>
        <v>0.76923076923076927</v>
      </c>
      <c r="Y212" s="667">
        <v>68</v>
      </c>
      <c r="Z212" s="668">
        <v>68</v>
      </c>
      <c r="AA212" s="668">
        <v>68</v>
      </c>
      <c r="AB212" s="668">
        <v>37</v>
      </c>
      <c r="AC212" s="669">
        <v>36</v>
      </c>
      <c r="AD212" s="670">
        <f t="shared" si="72"/>
        <v>0.54411764705882348</v>
      </c>
      <c r="AE212" s="671">
        <f t="shared" si="73"/>
        <v>0.54411764705882348</v>
      </c>
      <c r="AF212" s="667">
        <v>57</v>
      </c>
      <c r="AG212" s="668">
        <v>57</v>
      </c>
      <c r="AH212" s="668">
        <v>56</v>
      </c>
      <c r="AI212" s="668">
        <v>42</v>
      </c>
      <c r="AJ212" s="669">
        <v>38</v>
      </c>
      <c r="AK212" s="670">
        <f t="shared" si="74"/>
        <v>0.73684210526315785</v>
      </c>
      <c r="AL212" s="671">
        <f t="shared" si="75"/>
        <v>0.75</v>
      </c>
      <c r="AM212"/>
    </row>
    <row r="213" spans="1:39" s="4" customFormat="1" ht="25.5" x14ac:dyDescent="0.25">
      <c r="A213" s="707" t="s">
        <v>522</v>
      </c>
      <c r="B213" s="596" t="s">
        <v>523</v>
      </c>
      <c r="C213" s="676" t="s">
        <v>211</v>
      </c>
      <c r="D213" s="667">
        <v>113</v>
      </c>
      <c r="E213" s="668">
        <v>113</v>
      </c>
      <c r="F213" s="668">
        <v>77</v>
      </c>
      <c r="G213" s="668">
        <v>77</v>
      </c>
      <c r="H213" s="669">
        <v>68</v>
      </c>
      <c r="I213" s="670">
        <f t="shared" si="68"/>
        <v>0.68141592920353977</v>
      </c>
      <c r="J213" s="671">
        <f t="shared" si="69"/>
        <v>1</v>
      </c>
      <c r="K213" s="667">
        <v>131</v>
      </c>
      <c r="L213" s="668">
        <v>131</v>
      </c>
      <c r="M213" s="668">
        <v>107</v>
      </c>
      <c r="N213" s="668">
        <v>107</v>
      </c>
      <c r="O213" s="669">
        <v>90</v>
      </c>
      <c r="P213" s="670">
        <f t="shared" si="70"/>
        <v>0.81679389312977102</v>
      </c>
      <c r="Q213" s="671">
        <f t="shared" si="71"/>
        <v>1</v>
      </c>
      <c r="R213" s="667">
        <v>144</v>
      </c>
      <c r="S213" s="668">
        <v>143</v>
      </c>
      <c r="T213" s="668">
        <v>114</v>
      </c>
      <c r="U213" s="668">
        <v>114</v>
      </c>
      <c r="V213" s="669">
        <v>93</v>
      </c>
      <c r="W213" s="670">
        <f t="shared" si="66"/>
        <v>0.79720279720279719</v>
      </c>
      <c r="X213" s="671">
        <f t="shared" si="67"/>
        <v>1</v>
      </c>
      <c r="Y213" s="667">
        <v>178</v>
      </c>
      <c r="Z213" s="668">
        <v>178</v>
      </c>
      <c r="AA213" s="668">
        <v>159</v>
      </c>
      <c r="AB213" s="668">
        <v>159</v>
      </c>
      <c r="AC213" s="669">
        <v>133</v>
      </c>
      <c r="AD213" s="670">
        <f t="shared" si="72"/>
        <v>0.8932584269662921</v>
      </c>
      <c r="AE213" s="671">
        <f t="shared" si="73"/>
        <v>1</v>
      </c>
      <c r="AF213" s="667">
        <v>202</v>
      </c>
      <c r="AG213" s="668">
        <v>202</v>
      </c>
      <c r="AH213" s="668">
        <v>171</v>
      </c>
      <c r="AI213" s="668">
        <v>170</v>
      </c>
      <c r="AJ213" s="669">
        <v>132</v>
      </c>
      <c r="AK213" s="670">
        <f t="shared" si="74"/>
        <v>0.84158415841584155</v>
      </c>
      <c r="AL213" s="671">
        <f t="shared" si="75"/>
        <v>0.99415204678362568</v>
      </c>
      <c r="AM213"/>
    </row>
    <row r="214" spans="1:39" s="4" customFormat="1" ht="25.5" x14ac:dyDescent="0.25">
      <c r="A214" s="707" t="s">
        <v>524</v>
      </c>
      <c r="B214" s="596" t="s">
        <v>525</v>
      </c>
      <c r="C214" s="676" t="s">
        <v>211</v>
      </c>
      <c r="D214" s="667">
        <v>118</v>
      </c>
      <c r="E214" s="668">
        <v>117</v>
      </c>
      <c r="F214" s="668">
        <v>87</v>
      </c>
      <c r="G214" s="668">
        <v>59</v>
      </c>
      <c r="H214" s="669">
        <v>57</v>
      </c>
      <c r="I214" s="670">
        <f t="shared" si="68"/>
        <v>0.50427350427350426</v>
      </c>
      <c r="J214" s="671">
        <f t="shared" si="69"/>
        <v>0.67816091954022983</v>
      </c>
      <c r="K214" s="667">
        <v>105</v>
      </c>
      <c r="L214" s="668">
        <v>105</v>
      </c>
      <c r="M214" s="668">
        <v>73</v>
      </c>
      <c r="N214" s="668">
        <v>60</v>
      </c>
      <c r="O214" s="669">
        <v>60</v>
      </c>
      <c r="P214" s="670">
        <f t="shared" si="70"/>
        <v>0.5714285714285714</v>
      </c>
      <c r="Q214" s="671">
        <f t="shared" si="71"/>
        <v>0.82191780821917804</v>
      </c>
      <c r="R214" s="667">
        <v>115</v>
      </c>
      <c r="S214" s="668">
        <v>114</v>
      </c>
      <c r="T214" s="668">
        <v>88</v>
      </c>
      <c r="U214" s="668">
        <v>73</v>
      </c>
      <c r="V214" s="669">
        <v>73</v>
      </c>
      <c r="W214" s="670">
        <f t="shared" si="66"/>
        <v>0.64035087719298245</v>
      </c>
      <c r="X214" s="671">
        <f t="shared" si="67"/>
        <v>0.82954545454545459</v>
      </c>
      <c r="Y214" s="667">
        <v>191</v>
      </c>
      <c r="Z214" s="668">
        <v>186</v>
      </c>
      <c r="AA214" s="668">
        <v>157</v>
      </c>
      <c r="AB214" s="668">
        <v>141</v>
      </c>
      <c r="AC214" s="669">
        <v>141</v>
      </c>
      <c r="AD214" s="670">
        <f t="shared" si="72"/>
        <v>0.75806451612903225</v>
      </c>
      <c r="AE214" s="671">
        <f t="shared" si="73"/>
        <v>0.89808917197452232</v>
      </c>
      <c r="AF214" s="667">
        <v>279</v>
      </c>
      <c r="AG214" s="668">
        <v>268</v>
      </c>
      <c r="AH214" s="668">
        <v>239</v>
      </c>
      <c r="AI214" s="668">
        <v>228</v>
      </c>
      <c r="AJ214" s="669">
        <v>214</v>
      </c>
      <c r="AK214" s="670">
        <f t="shared" si="74"/>
        <v>0.85074626865671643</v>
      </c>
      <c r="AL214" s="671">
        <f t="shared" si="75"/>
        <v>0.95397489539748959</v>
      </c>
      <c r="AM214"/>
    </row>
    <row r="215" spans="1:39" s="4" customFormat="1" ht="25.5" x14ac:dyDescent="0.25">
      <c r="A215" s="707" t="s">
        <v>526</v>
      </c>
      <c r="B215" s="596" t="s">
        <v>527</v>
      </c>
      <c r="C215" s="676" t="s">
        <v>211</v>
      </c>
      <c r="D215" s="667">
        <v>271</v>
      </c>
      <c r="E215" s="668">
        <v>271</v>
      </c>
      <c r="F215" s="668">
        <v>271</v>
      </c>
      <c r="G215" s="668">
        <v>271</v>
      </c>
      <c r="H215" s="669">
        <v>271</v>
      </c>
      <c r="I215" s="670">
        <f t="shared" si="68"/>
        <v>1</v>
      </c>
      <c r="J215" s="671">
        <f t="shared" si="69"/>
        <v>1</v>
      </c>
      <c r="K215" s="667">
        <v>223</v>
      </c>
      <c r="L215" s="668">
        <v>223</v>
      </c>
      <c r="M215" s="668">
        <v>223</v>
      </c>
      <c r="N215" s="668">
        <v>223</v>
      </c>
      <c r="O215" s="669">
        <v>200</v>
      </c>
      <c r="P215" s="670">
        <f t="shared" si="70"/>
        <v>1</v>
      </c>
      <c r="Q215" s="671">
        <f t="shared" si="71"/>
        <v>1</v>
      </c>
      <c r="R215" s="667">
        <v>195</v>
      </c>
      <c r="S215" s="668">
        <v>188</v>
      </c>
      <c r="T215" s="668">
        <v>173</v>
      </c>
      <c r="U215" s="668">
        <v>173</v>
      </c>
      <c r="V215" s="669">
        <v>153</v>
      </c>
      <c r="W215" s="670">
        <f t="shared" si="66"/>
        <v>0.92021276595744683</v>
      </c>
      <c r="X215" s="671">
        <f t="shared" si="67"/>
        <v>1</v>
      </c>
      <c r="Y215" s="667">
        <v>189</v>
      </c>
      <c r="Z215" s="668">
        <v>188</v>
      </c>
      <c r="AA215" s="668">
        <v>171</v>
      </c>
      <c r="AB215" s="668">
        <v>170</v>
      </c>
      <c r="AC215" s="669">
        <v>159</v>
      </c>
      <c r="AD215" s="670">
        <f t="shared" si="72"/>
        <v>0.9042553191489362</v>
      </c>
      <c r="AE215" s="671">
        <f t="shared" si="73"/>
        <v>0.99415204678362568</v>
      </c>
      <c r="AF215" s="667">
        <v>183</v>
      </c>
      <c r="AG215" s="668">
        <v>182</v>
      </c>
      <c r="AH215" s="668">
        <v>176</v>
      </c>
      <c r="AI215" s="668">
        <v>176</v>
      </c>
      <c r="AJ215" s="669">
        <v>162</v>
      </c>
      <c r="AK215" s="670">
        <f t="shared" si="74"/>
        <v>0.96703296703296704</v>
      </c>
      <c r="AL215" s="671">
        <f t="shared" si="75"/>
        <v>1</v>
      </c>
      <c r="AM215"/>
    </row>
    <row r="216" spans="1:39" s="4" customFormat="1" ht="25.5" x14ac:dyDescent="0.25">
      <c r="A216" s="708" t="s">
        <v>528</v>
      </c>
      <c r="B216" s="596" t="s">
        <v>529</v>
      </c>
      <c r="C216" s="676" t="s">
        <v>211</v>
      </c>
      <c r="D216" s="685">
        <v>161</v>
      </c>
      <c r="E216" s="692">
        <v>161</v>
      </c>
      <c r="F216" s="692">
        <v>135</v>
      </c>
      <c r="G216" s="692">
        <v>135</v>
      </c>
      <c r="H216" s="692">
        <v>106</v>
      </c>
      <c r="I216" s="694">
        <f t="shared" si="68"/>
        <v>0.83850931677018636</v>
      </c>
      <c r="J216" s="695">
        <f t="shared" si="69"/>
        <v>1</v>
      </c>
      <c r="K216" s="685">
        <v>148</v>
      </c>
      <c r="L216" s="692">
        <v>148</v>
      </c>
      <c r="M216" s="692">
        <v>121</v>
      </c>
      <c r="N216" s="692">
        <v>121</v>
      </c>
      <c r="O216" s="692">
        <v>111</v>
      </c>
      <c r="P216" s="694">
        <f t="shared" si="70"/>
        <v>0.81756756756756754</v>
      </c>
      <c r="Q216" s="695">
        <f t="shared" si="71"/>
        <v>1</v>
      </c>
      <c r="R216" s="685">
        <v>121</v>
      </c>
      <c r="S216" s="692">
        <v>118</v>
      </c>
      <c r="T216" s="692">
        <v>104</v>
      </c>
      <c r="U216" s="692">
        <v>104</v>
      </c>
      <c r="V216" s="692">
        <v>101</v>
      </c>
      <c r="W216" s="694">
        <f t="shared" si="66"/>
        <v>0.88135593220338981</v>
      </c>
      <c r="X216" s="695">
        <f t="shared" si="67"/>
        <v>1</v>
      </c>
      <c r="Y216" s="685">
        <v>319</v>
      </c>
      <c r="Z216" s="692">
        <v>310</v>
      </c>
      <c r="AA216" s="692">
        <v>301</v>
      </c>
      <c r="AB216" s="692">
        <v>300</v>
      </c>
      <c r="AC216" s="692">
        <v>261</v>
      </c>
      <c r="AD216" s="694">
        <f t="shared" si="72"/>
        <v>0.967741935483871</v>
      </c>
      <c r="AE216" s="695">
        <f t="shared" si="73"/>
        <v>0.99667774086378735</v>
      </c>
      <c r="AF216" s="685">
        <v>350</v>
      </c>
      <c r="AG216" s="692">
        <v>348</v>
      </c>
      <c r="AH216" s="692">
        <v>327</v>
      </c>
      <c r="AI216" s="692">
        <v>325</v>
      </c>
      <c r="AJ216" s="692">
        <v>314</v>
      </c>
      <c r="AK216" s="694">
        <f t="shared" si="74"/>
        <v>0.93390804597701149</v>
      </c>
      <c r="AL216" s="695">
        <f t="shared" si="75"/>
        <v>0.99388379204892963</v>
      </c>
      <c r="AM216"/>
    </row>
    <row r="217" spans="1:39" s="4" customFormat="1" ht="15" x14ac:dyDescent="0.25">
      <c r="A217" s="708" t="s">
        <v>530</v>
      </c>
      <c r="B217" s="596" t="s">
        <v>531</v>
      </c>
      <c r="C217" s="676" t="s">
        <v>211</v>
      </c>
      <c r="D217" s="685">
        <v>79</v>
      </c>
      <c r="E217" s="692">
        <v>79</v>
      </c>
      <c r="F217" s="692">
        <v>79</v>
      </c>
      <c r="G217" s="692">
        <v>73</v>
      </c>
      <c r="H217" s="692">
        <v>65</v>
      </c>
      <c r="I217" s="694">
        <f t="shared" si="68"/>
        <v>0.92405063291139244</v>
      </c>
      <c r="J217" s="695">
        <f t="shared" si="69"/>
        <v>0.92405063291139244</v>
      </c>
      <c r="K217" s="685">
        <v>225</v>
      </c>
      <c r="L217" s="692">
        <v>223</v>
      </c>
      <c r="M217" s="692">
        <v>173</v>
      </c>
      <c r="N217" s="692">
        <v>173</v>
      </c>
      <c r="O217" s="692">
        <v>150</v>
      </c>
      <c r="P217" s="694">
        <f t="shared" si="70"/>
        <v>0.77578475336322872</v>
      </c>
      <c r="Q217" s="695">
        <f t="shared" si="71"/>
        <v>1</v>
      </c>
      <c r="R217" s="685">
        <v>257</v>
      </c>
      <c r="S217" s="692">
        <v>255</v>
      </c>
      <c r="T217" s="692">
        <v>255</v>
      </c>
      <c r="U217" s="692">
        <v>182</v>
      </c>
      <c r="V217" s="692">
        <v>142</v>
      </c>
      <c r="W217" s="694">
        <f t="shared" si="66"/>
        <v>0.71372549019607845</v>
      </c>
      <c r="X217" s="695">
        <f t="shared" si="67"/>
        <v>0.71372549019607845</v>
      </c>
      <c r="Y217" s="685">
        <v>154</v>
      </c>
      <c r="Z217" s="692">
        <v>153</v>
      </c>
      <c r="AA217" s="692">
        <v>125</v>
      </c>
      <c r="AB217" s="692">
        <v>125</v>
      </c>
      <c r="AC217" s="692">
        <v>114</v>
      </c>
      <c r="AD217" s="694">
        <f t="shared" si="72"/>
        <v>0.81699346405228757</v>
      </c>
      <c r="AE217" s="695">
        <f t="shared" si="73"/>
        <v>1</v>
      </c>
      <c r="AF217" s="685">
        <v>99</v>
      </c>
      <c r="AG217" s="692">
        <v>95</v>
      </c>
      <c r="AH217" s="692">
        <v>95</v>
      </c>
      <c r="AI217" s="692">
        <v>85</v>
      </c>
      <c r="AJ217" s="692">
        <v>74</v>
      </c>
      <c r="AK217" s="694">
        <f t="shared" si="74"/>
        <v>0.89473684210526316</v>
      </c>
      <c r="AL217" s="695">
        <f t="shared" si="75"/>
        <v>0.89473684210526316</v>
      </c>
      <c r="AM217"/>
    </row>
    <row r="218" spans="1:39" s="4" customFormat="1" ht="38.25" x14ac:dyDescent="0.25">
      <c r="A218" s="707" t="s">
        <v>532</v>
      </c>
      <c r="B218" s="596" t="s">
        <v>533</v>
      </c>
      <c r="C218" s="676" t="s">
        <v>211</v>
      </c>
      <c r="D218" s="667">
        <v>30</v>
      </c>
      <c r="E218" s="668">
        <v>29</v>
      </c>
      <c r="F218" s="668">
        <v>22</v>
      </c>
      <c r="G218" s="668">
        <v>22</v>
      </c>
      <c r="H218" s="669">
        <v>22</v>
      </c>
      <c r="I218" s="670">
        <f t="shared" si="68"/>
        <v>0.75862068965517238</v>
      </c>
      <c r="J218" s="671">
        <f t="shared" si="69"/>
        <v>1</v>
      </c>
      <c r="K218" s="667">
        <v>2</v>
      </c>
      <c r="L218" s="668">
        <v>2</v>
      </c>
      <c r="M218" s="668">
        <v>2</v>
      </c>
      <c r="N218" s="668">
        <v>2</v>
      </c>
      <c r="O218" s="669">
        <v>2</v>
      </c>
      <c r="P218" s="670">
        <f t="shared" si="70"/>
        <v>1</v>
      </c>
      <c r="Q218" s="671">
        <f t="shared" si="71"/>
        <v>1</v>
      </c>
      <c r="R218" s="667">
        <v>14</v>
      </c>
      <c r="S218" s="668">
        <v>14</v>
      </c>
      <c r="T218" s="668">
        <v>11</v>
      </c>
      <c r="U218" s="668">
        <v>11</v>
      </c>
      <c r="V218" s="669">
        <v>7</v>
      </c>
      <c r="W218" s="670">
        <f t="shared" si="66"/>
        <v>0.7857142857142857</v>
      </c>
      <c r="X218" s="671">
        <f t="shared" si="67"/>
        <v>1</v>
      </c>
      <c r="Y218" s="667" t="s">
        <v>74</v>
      </c>
      <c r="Z218" s="668" t="s">
        <v>74</v>
      </c>
      <c r="AA218" s="668" t="s">
        <v>74</v>
      </c>
      <c r="AB218" s="668" t="s">
        <v>74</v>
      </c>
      <c r="AC218" s="669" t="s">
        <v>74</v>
      </c>
      <c r="AD218" s="670" t="s">
        <v>74</v>
      </c>
      <c r="AE218" s="671" t="s">
        <v>74</v>
      </c>
      <c r="AF218" s="667" t="s">
        <v>74</v>
      </c>
      <c r="AG218" s="668" t="s">
        <v>74</v>
      </c>
      <c r="AH218" s="668" t="s">
        <v>74</v>
      </c>
      <c r="AI218" s="668" t="s">
        <v>74</v>
      </c>
      <c r="AJ218" s="669" t="s">
        <v>74</v>
      </c>
      <c r="AK218" s="670" t="s">
        <v>74</v>
      </c>
      <c r="AL218" s="671" t="s">
        <v>74</v>
      </c>
      <c r="AM218"/>
    </row>
    <row r="219" spans="1:39" s="4" customFormat="1" ht="25.5" x14ac:dyDescent="0.25">
      <c r="A219" s="707" t="s">
        <v>534</v>
      </c>
      <c r="B219" s="596" t="s">
        <v>535</v>
      </c>
      <c r="C219" s="676" t="s">
        <v>211</v>
      </c>
      <c r="D219" s="667">
        <v>123</v>
      </c>
      <c r="E219" s="668">
        <v>123</v>
      </c>
      <c r="F219" s="668">
        <v>123</v>
      </c>
      <c r="G219" s="668">
        <v>84</v>
      </c>
      <c r="H219" s="669">
        <v>84</v>
      </c>
      <c r="I219" s="670">
        <f t="shared" si="68"/>
        <v>0.68292682926829273</v>
      </c>
      <c r="J219" s="671">
        <f t="shared" si="69"/>
        <v>0.68292682926829273</v>
      </c>
      <c r="K219" s="667">
        <v>96</v>
      </c>
      <c r="L219" s="668">
        <v>96</v>
      </c>
      <c r="M219" s="668">
        <v>96</v>
      </c>
      <c r="N219" s="668">
        <v>70</v>
      </c>
      <c r="O219" s="669">
        <v>70</v>
      </c>
      <c r="P219" s="670">
        <f t="shared" si="70"/>
        <v>0.72916666666666663</v>
      </c>
      <c r="Q219" s="671">
        <f t="shared" si="71"/>
        <v>0.72916666666666663</v>
      </c>
      <c r="R219" s="667">
        <v>77</v>
      </c>
      <c r="S219" s="668">
        <v>72</v>
      </c>
      <c r="T219" s="668">
        <v>67</v>
      </c>
      <c r="U219" s="668">
        <v>59</v>
      </c>
      <c r="V219" s="669">
        <v>59</v>
      </c>
      <c r="W219" s="670">
        <f t="shared" si="66"/>
        <v>0.81944444444444442</v>
      </c>
      <c r="X219" s="671">
        <f t="shared" si="67"/>
        <v>0.88059701492537312</v>
      </c>
      <c r="Y219" s="667">
        <v>74</v>
      </c>
      <c r="Z219" s="668">
        <v>71</v>
      </c>
      <c r="AA219" s="668">
        <v>57</v>
      </c>
      <c r="AB219" s="668">
        <v>52</v>
      </c>
      <c r="AC219" s="669">
        <v>52</v>
      </c>
      <c r="AD219" s="670">
        <f>AB219/Z219</f>
        <v>0.73239436619718312</v>
      </c>
      <c r="AE219" s="671">
        <f>AB219/AA219</f>
        <v>0.91228070175438591</v>
      </c>
      <c r="AF219" s="667">
        <v>67</v>
      </c>
      <c r="AG219" s="668">
        <v>66</v>
      </c>
      <c r="AH219" s="668">
        <v>56</v>
      </c>
      <c r="AI219" s="668">
        <v>55</v>
      </c>
      <c r="AJ219" s="669">
        <v>49</v>
      </c>
      <c r="AK219" s="670">
        <f>AI219/AG219</f>
        <v>0.83333333333333337</v>
      </c>
      <c r="AL219" s="671">
        <f>AI219/AH219</f>
        <v>0.9821428571428571</v>
      </c>
      <c r="AM219"/>
    </row>
    <row r="220" spans="1:39" s="4" customFormat="1" ht="25.5" x14ac:dyDescent="0.25">
      <c r="A220" s="707" t="s">
        <v>536</v>
      </c>
      <c r="B220" s="596" t="s">
        <v>537</v>
      </c>
      <c r="C220" s="676" t="s">
        <v>211</v>
      </c>
      <c r="D220" s="667">
        <v>1286</v>
      </c>
      <c r="E220" s="668">
        <v>1283</v>
      </c>
      <c r="F220" s="668">
        <v>1159</v>
      </c>
      <c r="G220" s="668">
        <v>1139</v>
      </c>
      <c r="H220" s="669">
        <v>998</v>
      </c>
      <c r="I220" s="670">
        <f t="shared" si="68"/>
        <v>0.88776305533904909</v>
      </c>
      <c r="J220" s="671">
        <f t="shared" si="69"/>
        <v>0.9827437446074202</v>
      </c>
      <c r="K220" s="667">
        <v>1366</v>
      </c>
      <c r="L220" s="668">
        <v>1361</v>
      </c>
      <c r="M220" s="668">
        <v>1229</v>
      </c>
      <c r="N220" s="668">
        <v>1224</v>
      </c>
      <c r="O220" s="669">
        <v>1091</v>
      </c>
      <c r="P220" s="670">
        <f t="shared" si="70"/>
        <v>0.89933872152828798</v>
      </c>
      <c r="Q220" s="671">
        <f t="shared" si="71"/>
        <v>0.9959316517493898</v>
      </c>
      <c r="R220" s="667">
        <v>1411</v>
      </c>
      <c r="S220" s="668">
        <v>1406</v>
      </c>
      <c r="T220" s="668">
        <v>1248</v>
      </c>
      <c r="U220" s="668">
        <v>1248</v>
      </c>
      <c r="V220" s="669">
        <v>1131</v>
      </c>
      <c r="W220" s="670">
        <f t="shared" si="66"/>
        <v>0.88762446657183502</v>
      </c>
      <c r="X220" s="671">
        <f t="shared" si="67"/>
        <v>1</v>
      </c>
      <c r="Y220" s="667">
        <v>1243</v>
      </c>
      <c r="Z220" s="668">
        <v>1240</v>
      </c>
      <c r="AA220" s="668">
        <v>1120</v>
      </c>
      <c r="AB220" s="668">
        <v>1120</v>
      </c>
      <c r="AC220" s="669">
        <v>1016</v>
      </c>
      <c r="AD220" s="670">
        <f>AB220/Z220</f>
        <v>0.90322580645161288</v>
      </c>
      <c r="AE220" s="671">
        <f>AB220/AA220</f>
        <v>1</v>
      </c>
      <c r="AF220" s="667">
        <v>1175</v>
      </c>
      <c r="AG220" s="668">
        <v>1132</v>
      </c>
      <c r="AH220" s="668">
        <v>1132</v>
      </c>
      <c r="AI220" s="668">
        <v>997</v>
      </c>
      <c r="AJ220" s="669">
        <v>895</v>
      </c>
      <c r="AK220" s="670">
        <f>AI220/AG220</f>
        <v>0.88074204946996471</v>
      </c>
      <c r="AL220" s="671">
        <f>AI220/AH220</f>
        <v>0.88074204946996471</v>
      </c>
      <c r="AM220"/>
    </row>
    <row r="221" spans="1:39" s="678" customFormat="1" ht="25.5" x14ac:dyDescent="0.25">
      <c r="A221" s="707" t="s">
        <v>538</v>
      </c>
      <c r="B221" s="596" t="s">
        <v>539</v>
      </c>
      <c r="C221" s="676" t="s">
        <v>211</v>
      </c>
      <c r="D221" s="667">
        <v>377</v>
      </c>
      <c r="E221" s="668">
        <v>341</v>
      </c>
      <c r="F221" s="668">
        <v>341</v>
      </c>
      <c r="G221" s="668">
        <v>238</v>
      </c>
      <c r="H221" s="669">
        <v>238</v>
      </c>
      <c r="I221" s="670">
        <f t="shared" si="68"/>
        <v>0.69794721407624638</v>
      </c>
      <c r="J221" s="671">
        <f t="shared" si="69"/>
        <v>0.69794721407624638</v>
      </c>
      <c r="K221" s="667">
        <v>419</v>
      </c>
      <c r="L221" s="668">
        <v>400</v>
      </c>
      <c r="M221" s="668">
        <v>400</v>
      </c>
      <c r="N221" s="668">
        <v>310</v>
      </c>
      <c r="O221" s="669">
        <v>289</v>
      </c>
      <c r="P221" s="670">
        <f t="shared" si="70"/>
        <v>0.77500000000000002</v>
      </c>
      <c r="Q221" s="671">
        <f t="shared" si="71"/>
        <v>0.77500000000000002</v>
      </c>
      <c r="R221" s="667">
        <v>384</v>
      </c>
      <c r="S221" s="668">
        <v>375</v>
      </c>
      <c r="T221" s="668">
        <v>375</v>
      </c>
      <c r="U221" s="668">
        <v>255</v>
      </c>
      <c r="V221" s="669">
        <v>243</v>
      </c>
      <c r="W221" s="670">
        <f t="shared" si="66"/>
        <v>0.68</v>
      </c>
      <c r="X221" s="671">
        <f t="shared" si="67"/>
        <v>0.68</v>
      </c>
      <c r="Y221" s="667">
        <v>309</v>
      </c>
      <c r="Z221" s="668">
        <v>303</v>
      </c>
      <c r="AA221" s="668">
        <v>196</v>
      </c>
      <c r="AB221" s="668">
        <v>196</v>
      </c>
      <c r="AC221" s="669">
        <v>189</v>
      </c>
      <c r="AD221" s="670">
        <f>AB221/Z221</f>
        <v>0.64686468646864681</v>
      </c>
      <c r="AE221" s="671">
        <f>AB221/AA221</f>
        <v>1</v>
      </c>
      <c r="AF221" s="667">
        <v>179</v>
      </c>
      <c r="AG221" s="668">
        <v>177</v>
      </c>
      <c r="AH221" s="668">
        <v>177</v>
      </c>
      <c r="AI221" s="668">
        <v>116</v>
      </c>
      <c r="AJ221" s="669">
        <v>108</v>
      </c>
      <c r="AK221" s="670">
        <f>AI221/AG221</f>
        <v>0.65536723163841804</v>
      </c>
      <c r="AL221" s="671">
        <f>AI221/AH221</f>
        <v>0.65536723163841804</v>
      </c>
      <c r="AM221"/>
    </row>
    <row r="222" spans="1:39" s="678" customFormat="1" ht="25.5" x14ac:dyDescent="0.25">
      <c r="A222" s="707" t="s">
        <v>540</v>
      </c>
      <c r="B222" s="596" t="s">
        <v>541</v>
      </c>
      <c r="C222" s="676" t="s">
        <v>211</v>
      </c>
      <c r="D222" s="667" t="s">
        <v>21</v>
      </c>
      <c r="E222" s="668" t="s">
        <v>21</v>
      </c>
      <c r="F222" s="668" t="s">
        <v>21</v>
      </c>
      <c r="G222" s="668" t="s">
        <v>21</v>
      </c>
      <c r="H222" s="669" t="s">
        <v>21</v>
      </c>
      <c r="I222" s="670" t="s">
        <v>74</v>
      </c>
      <c r="J222" s="671" t="s">
        <v>74</v>
      </c>
      <c r="K222" s="667" t="s">
        <v>74</v>
      </c>
      <c r="L222" s="668" t="s">
        <v>74</v>
      </c>
      <c r="M222" s="668" t="s">
        <v>74</v>
      </c>
      <c r="N222" s="668" t="s">
        <v>74</v>
      </c>
      <c r="O222" s="669" t="s">
        <v>74</v>
      </c>
      <c r="P222" s="670" t="s">
        <v>74</v>
      </c>
      <c r="Q222" s="671" t="s">
        <v>74</v>
      </c>
      <c r="R222" s="667" t="s">
        <v>74</v>
      </c>
      <c r="S222" s="668" t="s">
        <v>74</v>
      </c>
      <c r="T222" s="668" t="s">
        <v>74</v>
      </c>
      <c r="U222" s="668" t="s">
        <v>74</v>
      </c>
      <c r="V222" s="669" t="s">
        <v>74</v>
      </c>
      <c r="W222" s="670" t="s">
        <v>74</v>
      </c>
      <c r="X222" s="671" t="s">
        <v>74</v>
      </c>
      <c r="Y222" s="667" t="s">
        <v>74</v>
      </c>
      <c r="Z222" s="668" t="s">
        <v>74</v>
      </c>
      <c r="AA222" s="668" t="s">
        <v>74</v>
      </c>
      <c r="AB222" s="668" t="s">
        <v>74</v>
      </c>
      <c r="AC222" s="669" t="s">
        <v>74</v>
      </c>
      <c r="AD222" s="670" t="s">
        <v>74</v>
      </c>
      <c r="AE222" s="671" t="s">
        <v>74</v>
      </c>
      <c r="AF222" s="667" t="s">
        <v>74</v>
      </c>
      <c r="AG222" s="668" t="s">
        <v>74</v>
      </c>
      <c r="AH222" s="668" t="s">
        <v>74</v>
      </c>
      <c r="AI222" s="668" t="s">
        <v>74</v>
      </c>
      <c r="AJ222" s="669" t="s">
        <v>74</v>
      </c>
      <c r="AK222" s="670" t="s">
        <v>74</v>
      </c>
      <c r="AL222" s="671" t="s">
        <v>74</v>
      </c>
      <c r="AM222"/>
    </row>
    <row r="223" spans="1:39" s="678" customFormat="1" ht="25.5" x14ac:dyDescent="0.25">
      <c r="A223" s="707" t="s">
        <v>542</v>
      </c>
      <c r="B223" s="596" t="s">
        <v>543</v>
      </c>
      <c r="C223" s="676" t="s">
        <v>211</v>
      </c>
      <c r="D223" s="667">
        <v>1450</v>
      </c>
      <c r="E223" s="668">
        <v>1409</v>
      </c>
      <c r="F223" s="668">
        <v>1358</v>
      </c>
      <c r="G223" s="668">
        <v>1344</v>
      </c>
      <c r="H223" s="669">
        <v>1137</v>
      </c>
      <c r="I223" s="670">
        <f t="shared" si="68"/>
        <v>0.95386799148332146</v>
      </c>
      <c r="J223" s="671">
        <f t="shared" si="69"/>
        <v>0.98969072164948457</v>
      </c>
      <c r="K223" s="667">
        <v>1437</v>
      </c>
      <c r="L223" s="668">
        <v>1405</v>
      </c>
      <c r="M223" s="668">
        <v>1166</v>
      </c>
      <c r="N223" s="668">
        <v>1143</v>
      </c>
      <c r="O223" s="669">
        <v>1123</v>
      </c>
      <c r="P223" s="670">
        <f t="shared" ref="P223:P236" si="76">N223/L223</f>
        <v>0.81352313167259782</v>
      </c>
      <c r="Q223" s="671">
        <f t="shared" ref="Q223:Q236" si="77">N223/M223</f>
        <v>0.98027444253859353</v>
      </c>
      <c r="R223" s="667">
        <v>1314</v>
      </c>
      <c r="S223" s="668">
        <v>1266</v>
      </c>
      <c r="T223" s="668">
        <v>1063</v>
      </c>
      <c r="U223" s="668">
        <v>1063</v>
      </c>
      <c r="V223" s="669">
        <v>1028</v>
      </c>
      <c r="W223" s="670">
        <f t="shared" si="66"/>
        <v>0.83965244865718802</v>
      </c>
      <c r="X223" s="671">
        <f t="shared" si="67"/>
        <v>1</v>
      </c>
      <c r="Y223" s="667">
        <v>1270</v>
      </c>
      <c r="Z223" s="668">
        <v>1232</v>
      </c>
      <c r="AA223" s="668">
        <v>935</v>
      </c>
      <c r="AB223" s="668">
        <v>934</v>
      </c>
      <c r="AC223" s="669">
        <v>934</v>
      </c>
      <c r="AD223" s="670">
        <f t="shared" ref="AD223:AD232" si="78">AB223/Z223</f>
        <v>0.75811688311688308</v>
      </c>
      <c r="AE223" s="671">
        <f t="shared" ref="AE223:AE232" si="79">AB223/AA223</f>
        <v>0.99893048128342243</v>
      </c>
      <c r="AF223" s="667">
        <v>1451</v>
      </c>
      <c r="AG223" s="668">
        <v>1344</v>
      </c>
      <c r="AH223" s="668">
        <v>871</v>
      </c>
      <c r="AI223" s="668">
        <v>858</v>
      </c>
      <c r="AJ223" s="669">
        <v>858</v>
      </c>
      <c r="AK223" s="670">
        <f t="shared" ref="AK223:AK232" si="80">AI223/AG223</f>
        <v>0.6383928571428571</v>
      </c>
      <c r="AL223" s="671">
        <f t="shared" ref="AL223:AL232" si="81">AI223/AH223</f>
        <v>0.9850746268656716</v>
      </c>
      <c r="AM223"/>
    </row>
    <row r="224" spans="1:39" s="678" customFormat="1" ht="25.5" x14ac:dyDescent="0.25">
      <c r="A224" s="707" t="s">
        <v>544</v>
      </c>
      <c r="B224" s="596" t="s">
        <v>545</v>
      </c>
      <c r="C224" s="676" t="s">
        <v>211</v>
      </c>
      <c r="D224" s="667">
        <v>3115</v>
      </c>
      <c r="E224" s="668">
        <v>3088</v>
      </c>
      <c r="F224" s="668">
        <v>2970</v>
      </c>
      <c r="G224" s="668">
        <v>2385</v>
      </c>
      <c r="H224" s="669">
        <v>2339</v>
      </c>
      <c r="I224" s="670">
        <f t="shared" si="68"/>
        <v>0.7723445595854922</v>
      </c>
      <c r="J224" s="671">
        <f t="shared" si="69"/>
        <v>0.80303030303030298</v>
      </c>
      <c r="K224" s="667">
        <v>3313</v>
      </c>
      <c r="L224" s="668">
        <v>3277</v>
      </c>
      <c r="M224" s="668">
        <v>2761</v>
      </c>
      <c r="N224" s="668">
        <v>2454</v>
      </c>
      <c r="O224" s="669">
        <v>2454</v>
      </c>
      <c r="P224" s="670">
        <f t="shared" si="76"/>
        <v>0.74885566066524256</v>
      </c>
      <c r="Q224" s="671">
        <f t="shared" si="77"/>
        <v>0.88880840275262585</v>
      </c>
      <c r="R224" s="667">
        <v>2470</v>
      </c>
      <c r="S224" s="668">
        <v>2425</v>
      </c>
      <c r="T224" s="668">
        <v>1771</v>
      </c>
      <c r="U224" s="668">
        <v>1771</v>
      </c>
      <c r="V224" s="669">
        <v>1771</v>
      </c>
      <c r="W224" s="670">
        <f t="shared" si="66"/>
        <v>0.73030927835051551</v>
      </c>
      <c r="X224" s="671">
        <f t="shared" si="67"/>
        <v>1</v>
      </c>
      <c r="Y224" s="667">
        <v>2247</v>
      </c>
      <c r="Z224" s="668">
        <v>2241</v>
      </c>
      <c r="AA224" s="668">
        <v>1660</v>
      </c>
      <c r="AB224" s="668">
        <v>1660</v>
      </c>
      <c r="AC224" s="669">
        <v>1660</v>
      </c>
      <c r="AD224" s="670">
        <f t="shared" si="78"/>
        <v>0.7407407407407407</v>
      </c>
      <c r="AE224" s="671">
        <f t="shared" si="79"/>
        <v>1</v>
      </c>
      <c r="AF224" s="667">
        <v>2253</v>
      </c>
      <c r="AG224" s="668">
        <v>2250</v>
      </c>
      <c r="AH224" s="668">
        <v>1651</v>
      </c>
      <c r="AI224" s="668">
        <v>1651</v>
      </c>
      <c r="AJ224" s="669">
        <v>1651</v>
      </c>
      <c r="AK224" s="670">
        <f t="shared" si="80"/>
        <v>0.73377777777777775</v>
      </c>
      <c r="AL224" s="671">
        <f t="shared" si="81"/>
        <v>1</v>
      </c>
      <c r="AM224"/>
    </row>
    <row r="225" spans="1:39" s="678" customFormat="1" ht="25.5" x14ac:dyDescent="0.25">
      <c r="A225" s="707" t="s">
        <v>546</v>
      </c>
      <c r="B225" s="596" t="s">
        <v>547</v>
      </c>
      <c r="C225" s="676" t="s">
        <v>211</v>
      </c>
      <c r="D225" s="667">
        <v>285</v>
      </c>
      <c r="E225" s="668">
        <v>285</v>
      </c>
      <c r="F225" s="668">
        <v>219</v>
      </c>
      <c r="G225" s="668">
        <v>219</v>
      </c>
      <c r="H225" s="669">
        <v>219</v>
      </c>
      <c r="I225" s="670">
        <f t="shared" si="68"/>
        <v>0.76842105263157889</v>
      </c>
      <c r="J225" s="671">
        <f t="shared" si="69"/>
        <v>1</v>
      </c>
      <c r="K225" s="667">
        <v>335</v>
      </c>
      <c r="L225" s="668">
        <v>335</v>
      </c>
      <c r="M225" s="668">
        <v>290</v>
      </c>
      <c r="N225" s="668">
        <v>290</v>
      </c>
      <c r="O225" s="669">
        <v>290</v>
      </c>
      <c r="P225" s="670">
        <f t="shared" si="76"/>
        <v>0.86567164179104472</v>
      </c>
      <c r="Q225" s="671">
        <f t="shared" si="77"/>
        <v>1</v>
      </c>
      <c r="R225" s="667">
        <v>339</v>
      </c>
      <c r="S225" s="668">
        <v>339</v>
      </c>
      <c r="T225" s="668">
        <v>319</v>
      </c>
      <c r="U225" s="668">
        <v>284</v>
      </c>
      <c r="V225" s="669">
        <v>284</v>
      </c>
      <c r="W225" s="670">
        <f t="shared" si="66"/>
        <v>0.83775811209439532</v>
      </c>
      <c r="X225" s="671">
        <f t="shared" si="67"/>
        <v>0.89028213166144199</v>
      </c>
      <c r="Y225" s="667">
        <v>368</v>
      </c>
      <c r="Z225" s="668">
        <v>368</v>
      </c>
      <c r="AA225" s="668">
        <v>367</v>
      </c>
      <c r="AB225" s="668">
        <v>364</v>
      </c>
      <c r="AC225" s="669">
        <v>296</v>
      </c>
      <c r="AD225" s="670">
        <f t="shared" si="78"/>
        <v>0.98913043478260865</v>
      </c>
      <c r="AE225" s="671">
        <f t="shared" si="79"/>
        <v>0.99182561307901906</v>
      </c>
      <c r="AF225" s="667">
        <v>311</v>
      </c>
      <c r="AG225" s="668">
        <v>299</v>
      </c>
      <c r="AH225" s="668">
        <v>292</v>
      </c>
      <c r="AI225" s="668">
        <v>281</v>
      </c>
      <c r="AJ225" s="669">
        <v>259</v>
      </c>
      <c r="AK225" s="670">
        <f t="shared" si="80"/>
        <v>0.93979933110367897</v>
      </c>
      <c r="AL225" s="671">
        <f t="shared" si="81"/>
        <v>0.96232876712328763</v>
      </c>
      <c r="AM225"/>
    </row>
    <row r="226" spans="1:39" s="678" customFormat="1" ht="25.5" x14ac:dyDescent="0.25">
      <c r="A226" s="707" t="s">
        <v>548</v>
      </c>
      <c r="B226" s="596" t="s">
        <v>549</v>
      </c>
      <c r="C226" s="676" t="s">
        <v>211</v>
      </c>
      <c r="D226" s="667">
        <v>58</v>
      </c>
      <c r="E226" s="668">
        <v>58</v>
      </c>
      <c r="F226" s="692">
        <v>58</v>
      </c>
      <c r="G226" s="692">
        <v>55</v>
      </c>
      <c r="H226" s="669">
        <v>55</v>
      </c>
      <c r="I226" s="694">
        <f t="shared" si="68"/>
        <v>0.94827586206896552</v>
      </c>
      <c r="J226" s="695">
        <f t="shared" si="69"/>
        <v>0.94827586206896552</v>
      </c>
      <c r="K226" s="667">
        <v>58</v>
      </c>
      <c r="L226" s="668">
        <v>56</v>
      </c>
      <c r="M226" s="692">
        <v>56</v>
      </c>
      <c r="N226" s="692">
        <v>51</v>
      </c>
      <c r="O226" s="669">
        <v>50</v>
      </c>
      <c r="P226" s="694">
        <f t="shared" si="76"/>
        <v>0.9107142857142857</v>
      </c>
      <c r="Q226" s="695">
        <f t="shared" si="77"/>
        <v>0.9107142857142857</v>
      </c>
      <c r="R226" s="667">
        <v>40</v>
      </c>
      <c r="S226" s="668">
        <v>40</v>
      </c>
      <c r="T226" s="692">
        <v>40</v>
      </c>
      <c r="U226" s="692">
        <v>38</v>
      </c>
      <c r="V226" s="669">
        <v>38</v>
      </c>
      <c r="W226" s="694">
        <f t="shared" si="66"/>
        <v>0.95</v>
      </c>
      <c r="X226" s="695">
        <f t="shared" si="67"/>
        <v>0.95</v>
      </c>
      <c r="Y226" s="667">
        <v>62</v>
      </c>
      <c r="Z226" s="668">
        <v>61</v>
      </c>
      <c r="AA226" s="692">
        <v>61</v>
      </c>
      <c r="AB226" s="692">
        <v>48</v>
      </c>
      <c r="AC226" s="669">
        <v>40</v>
      </c>
      <c r="AD226" s="694">
        <f t="shared" si="78"/>
        <v>0.78688524590163933</v>
      </c>
      <c r="AE226" s="695">
        <f t="shared" si="79"/>
        <v>0.78688524590163933</v>
      </c>
      <c r="AF226" s="667">
        <v>55</v>
      </c>
      <c r="AG226" s="668">
        <v>51</v>
      </c>
      <c r="AH226" s="692">
        <v>51</v>
      </c>
      <c r="AI226" s="692">
        <v>41</v>
      </c>
      <c r="AJ226" s="669">
        <v>39</v>
      </c>
      <c r="AK226" s="694">
        <f t="shared" si="80"/>
        <v>0.80392156862745101</v>
      </c>
      <c r="AL226" s="695">
        <f t="shared" si="81"/>
        <v>0.80392156862745101</v>
      </c>
      <c r="AM226"/>
    </row>
    <row r="227" spans="1:39" s="678" customFormat="1" ht="25.5" x14ac:dyDescent="0.25">
      <c r="A227" s="707" t="s">
        <v>550</v>
      </c>
      <c r="B227" s="596" t="s">
        <v>551</v>
      </c>
      <c r="C227" s="676" t="s">
        <v>211</v>
      </c>
      <c r="D227" s="667">
        <v>82</v>
      </c>
      <c r="E227" s="709">
        <v>81</v>
      </c>
      <c r="F227" s="668">
        <v>68</v>
      </c>
      <c r="G227" s="668">
        <v>49</v>
      </c>
      <c r="H227" s="669">
        <v>42</v>
      </c>
      <c r="I227" s="670">
        <f t="shared" si="68"/>
        <v>0.60493827160493829</v>
      </c>
      <c r="J227" s="671">
        <f t="shared" si="69"/>
        <v>0.72058823529411764</v>
      </c>
      <c r="K227" s="667">
        <v>117</v>
      </c>
      <c r="L227" s="709">
        <v>113</v>
      </c>
      <c r="M227" s="668">
        <v>90</v>
      </c>
      <c r="N227" s="668">
        <v>60</v>
      </c>
      <c r="O227" s="669">
        <v>55</v>
      </c>
      <c r="P227" s="670">
        <f t="shared" si="76"/>
        <v>0.53097345132743368</v>
      </c>
      <c r="Q227" s="671">
        <f t="shared" si="77"/>
        <v>0.66666666666666663</v>
      </c>
      <c r="R227" s="667">
        <v>167</v>
      </c>
      <c r="S227" s="709">
        <v>164</v>
      </c>
      <c r="T227" s="668">
        <v>108</v>
      </c>
      <c r="U227" s="668">
        <v>83</v>
      </c>
      <c r="V227" s="669">
        <v>62</v>
      </c>
      <c r="W227" s="670">
        <f t="shared" si="66"/>
        <v>0.50609756097560976</v>
      </c>
      <c r="X227" s="671">
        <f t="shared" si="67"/>
        <v>0.76851851851851849</v>
      </c>
      <c r="Y227" s="667">
        <v>177</v>
      </c>
      <c r="Z227" s="709">
        <v>177</v>
      </c>
      <c r="AA227" s="668">
        <v>138</v>
      </c>
      <c r="AB227" s="668">
        <v>89</v>
      </c>
      <c r="AC227" s="669">
        <v>82</v>
      </c>
      <c r="AD227" s="670">
        <f t="shared" si="78"/>
        <v>0.50282485875706218</v>
      </c>
      <c r="AE227" s="671">
        <f t="shared" si="79"/>
        <v>0.64492753623188404</v>
      </c>
      <c r="AF227" s="667">
        <v>163</v>
      </c>
      <c r="AG227" s="709">
        <v>163</v>
      </c>
      <c r="AH227" s="668">
        <v>124</v>
      </c>
      <c r="AI227" s="668">
        <v>75</v>
      </c>
      <c r="AJ227" s="669">
        <v>60</v>
      </c>
      <c r="AK227" s="670">
        <f t="shared" si="80"/>
        <v>0.46012269938650308</v>
      </c>
      <c r="AL227" s="671">
        <f t="shared" si="81"/>
        <v>0.60483870967741937</v>
      </c>
      <c r="AM227"/>
    </row>
    <row r="228" spans="1:39" s="678" customFormat="1" ht="25.5" x14ac:dyDescent="0.25">
      <c r="A228" s="707" t="s">
        <v>552</v>
      </c>
      <c r="B228" s="596" t="s">
        <v>553</v>
      </c>
      <c r="C228" s="676" t="s">
        <v>211</v>
      </c>
      <c r="D228" s="667">
        <v>147</v>
      </c>
      <c r="E228" s="668">
        <v>147</v>
      </c>
      <c r="F228" s="668">
        <v>124</v>
      </c>
      <c r="G228" s="668">
        <v>113</v>
      </c>
      <c r="H228" s="669">
        <v>106</v>
      </c>
      <c r="I228" s="670">
        <f t="shared" si="68"/>
        <v>0.76870748299319724</v>
      </c>
      <c r="J228" s="671">
        <f t="shared" si="69"/>
        <v>0.91129032258064513</v>
      </c>
      <c r="K228" s="667">
        <v>483</v>
      </c>
      <c r="L228" s="668">
        <v>479</v>
      </c>
      <c r="M228" s="668">
        <v>364</v>
      </c>
      <c r="N228" s="668">
        <v>306</v>
      </c>
      <c r="O228" s="669">
        <v>244</v>
      </c>
      <c r="P228" s="670">
        <f t="shared" si="76"/>
        <v>0.63883089770354906</v>
      </c>
      <c r="Q228" s="671">
        <f t="shared" si="77"/>
        <v>0.84065934065934067</v>
      </c>
      <c r="R228" s="667">
        <v>338</v>
      </c>
      <c r="S228" s="668">
        <v>338</v>
      </c>
      <c r="T228" s="668">
        <v>261</v>
      </c>
      <c r="U228" s="668">
        <v>245</v>
      </c>
      <c r="V228" s="669">
        <v>190</v>
      </c>
      <c r="W228" s="670">
        <f t="shared" si="66"/>
        <v>0.7248520710059172</v>
      </c>
      <c r="X228" s="671">
        <f t="shared" si="67"/>
        <v>0.93869731800766287</v>
      </c>
      <c r="Y228" s="667">
        <v>284</v>
      </c>
      <c r="Z228" s="668">
        <v>284</v>
      </c>
      <c r="AA228" s="668">
        <v>219</v>
      </c>
      <c r="AB228" s="668">
        <v>219</v>
      </c>
      <c r="AC228" s="669">
        <v>140</v>
      </c>
      <c r="AD228" s="670">
        <f t="shared" si="78"/>
        <v>0.77112676056338025</v>
      </c>
      <c r="AE228" s="671">
        <f t="shared" si="79"/>
        <v>1</v>
      </c>
      <c r="AF228" s="667">
        <v>20</v>
      </c>
      <c r="AG228" s="668">
        <v>20</v>
      </c>
      <c r="AH228" s="668">
        <v>15</v>
      </c>
      <c r="AI228" s="668">
        <v>15</v>
      </c>
      <c r="AJ228" s="669">
        <v>13</v>
      </c>
      <c r="AK228" s="670">
        <f t="shared" si="80"/>
        <v>0.75</v>
      </c>
      <c r="AL228" s="671">
        <f t="shared" si="81"/>
        <v>1</v>
      </c>
      <c r="AM228"/>
    </row>
    <row r="229" spans="1:39" s="678" customFormat="1" ht="25.5" x14ac:dyDescent="0.25">
      <c r="A229" s="707" t="s">
        <v>554</v>
      </c>
      <c r="B229" s="596" t="s">
        <v>555</v>
      </c>
      <c r="C229" s="676" t="s">
        <v>211</v>
      </c>
      <c r="D229" s="685">
        <v>471</v>
      </c>
      <c r="E229" s="692">
        <v>457</v>
      </c>
      <c r="F229" s="692">
        <v>402</v>
      </c>
      <c r="G229" s="692">
        <v>399</v>
      </c>
      <c r="H229" s="693">
        <v>337</v>
      </c>
      <c r="I229" s="694">
        <f t="shared" si="68"/>
        <v>0.87308533916849018</v>
      </c>
      <c r="J229" s="695">
        <f t="shared" si="69"/>
        <v>0.9925373134328358</v>
      </c>
      <c r="K229" s="685">
        <v>427</v>
      </c>
      <c r="L229" s="692">
        <v>424</v>
      </c>
      <c r="M229" s="692">
        <v>359</v>
      </c>
      <c r="N229" s="692">
        <v>353</v>
      </c>
      <c r="O229" s="693">
        <v>302</v>
      </c>
      <c r="P229" s="694">
        <f t="shared" si="76"/>
        <v>0.83254716981132071</v>
      </c>
      <c r="Q229" s="695">
        <f t="shared" si="77"/>
        <v>0.98328690807799446</v>
      </c>
      <c r="R229" s="685">
        <v>359</v>
      </c>
      <c r="S229" s="692">
        <v>358</v>
      </c>
      <c r="T229" s="692">
        <v>285</v>
      </c>
      <c r="U229" s="692">
        <v>243</v>
      </c>
      <c r="V229" s="693">
        <v>214</v>
      </c>
      <c r="W229" s="694">
        <f t="shared" si="66"/>
        <v>0.67877094972067042</v>
      </c>
      <c r="X229" s="695">
        <f t="shared" si="67"/>
        <v>0.85263157894736841</v>
      </c>
      <c r="Y229" s="685">
        <v>264</v>
      </c>
      <c r="Z229" s="692">
        <v>264</v>
      </c>
      <c r="AA229" s="692">
        <v>185</v>
      </c>
      <c r="AB229" s="692">
        <v>180</v>
      </c>
      <c r="AC229" s="693">
        <v>160</v>
      </c>
      <c r="AD229" s="694">
        <f t="shared" si="78"/>
        <v>0.68181818181818177</v>
      </c>
      <c r="AE229" s="695">
        <f t="shared" si="79"/>
        <v>0.97297297297297303</v>
      </c>
      <c r="AF229" s="685">
        <v>270</v>
      </c>
      <c r="AG229" s="692">
        <v>270</v>
      </c>
      <c r="AH229" s="692">
        <v>189</v>
      </c>
      <c r="AI229" s="692">
        <v>189</v>
      </c>
      <c r="AJ229" s="693">
        <v>164</v>
      </c>
      <c r="AK229" s="694">
        <f t="shared" si="80"/>
        <v>0.7</v>
      </c>
      <c r="AL229" s="695">
        <f t="shared" si="81"/>
        <v>1</v>
      </c>
      <c r="AM229"/>
    </row>
    <row r="230" spans="1:39" s="678" customFormat="1" ht="25.5" x14ac:dyDescent="0.25">
      <c r="A230" s="707" t="s">
        <v>556</v>
      </c>
      <c r="B230" s="596" t="s">
        <v>557</v>
      </c>
      <c r="C230" s="676" t="s">
        <v>211</v>
      </c>
      <c r="D230" s="696">
        <v>416</v>
      </c>
      <c r="E230" s="710">
        <v>415</v>
      </c>
      <c r="F230" s="710">
        <v>341</v>
      </c>
      <c r="G230" s="711">
        <v>337</v>
      </c>
      <c r="H230" s="711">
        <v>269</v>
      </c>
      <c r="I230" s="712">
        <f t="shared" si="68"/>
        <v>0.81204819277108431</v>
      </c>
      <c r="J230" s="713">
        <f t="shared" si="69"/>
        <v>0.98826979472140764</v>
      </c>
      <c r="K230" s="696">
        <v>405</v>
      </c>
      <c r="L230" s="710">
        <v>404</v>
      </c>
      <c r="M230" s="710">
        <v>332</v>
      </c>
      <c r="N230" s="711">
        <v>328</v>
      </c>
      <c r="O230" s="711">
        <v>289</v>
      </c>
      <c r="P230" s="712">
        <f t="shared" si="76"/>
        <v>0.81188118811881194</v>
      </c>
      <c r="Q230" s="713">
        <f t="shared" si="77"/>
        <v>0.98795180722891562</v>
      </c>
      <c r="R230" s="696">
        <v>437</v>
      </c>
      <c r="S230" s="710">
        <v>436</v>
      </c>
      <c r="T230" s="710">
        <v>341</v>
      </c>
      <c r="U230" s="711">
        <v>339</v>
      </c>
      <c r="V230" s="711">
        <v>276</v>
      </c>
      <c r="W230" s="712">
        <f t="shared" si="66"/>
        <v>0.77752293577981646</v>
      </c>
      <c r="X230" s="713">
        <f t="shared" si="67"/>
        <v>0.99413489736070382</v>
      </c>
      <c r="Y230" s="696">
        <v>409</v>
      </c>
      <c r="Z230" s="710">
        <v>409</v>
      </c>
      <c r="AA230" s="710">
        <v>302</v>
      </c>
      <c r="AB230" s="711">
        <v>301</v>
      </c>
      <c r="AC230" s="711">
        <v>230</v>
      </c>
      <c r="AD230" s="712">
        <f t="shared" si="78"/>
        <v>0.73594132029339854</v>
      </c>
      <c r="AE230" s="713">
        <f t="shared" si="79"/>
        <v>0.99668874172185429</v>
      </c>
      <c r="AF230" s="696">
        <v>326</v>
      </c>
      <c r="AG230" s="710">
        <v>326</v>
      </c>
      <c r="AH230" s="710">
        <v>326</v>
      </c>
      <c r="AI230" s="711">
        <v>270</v>
      </c>
      <c r="AJ230" s="711">
        <v>183</v>
      </c>
      <c r="AK230" s="712">
        <f t="shared" si="80"/>
        <v>0.82822085889570551</v>
      </c>
      <c r="AL230" s="713">
        <f t="shared" si="81"/>
        <v>0.82822085889570551</v>
      </c>
      <c r="AM230"/>
    </row>
    <row r="231" spans="1:39" s="678" customFormat="1" ht="26.25" x14ac:dyDescent="0.25">
      <c r="A231" s="714" t="s">
        <v>558</v>
      </c>
      <c r="B231" s="596" t="s">
        <v>559</v>
      </c>
      <c r="C231" s="676" t="s">
        <v>211</v>
      </c>
      <c r="D231" s="696">
        <v>192</v>
      </c>
      <c r="E231" s="710">
        <v>192</v>
      </c>
      <c r="F231" s="710">
        <v>182</v>
      </c>
      <c r="G231" s="710">
        <v>152</v>
      </c>
      <c r="H231" s="711">
        <v>127</v>
      </c>
      <c r="I231" s="712">
        <f t="shared" si="68"/>
        <v>0.79166666666666663</v>
      </c>
      <c r="J231" s="713">
        <f t="shared" si="69"/>
        <v>0.8351648351648352</v>
      </c>
      <c r="K231" s="696">
        <v>228</v>
      </c>
      <c r="L231" s="710">
        <v>226</v>
      </c>
      <c r="M231" s="710">
        <v>195</v>
      </c>
      <c r="N231" s="710">
        <v>180</v>
      </c>
      <c r="O231" s="711">
        <v>148</v>
      </c>
      <c r="P231" s="712">
        <f t="shared" si="76"/>
        <v>0.79646017699115046</v>
      </c>
      <c r="Q231" s="713">
        <f t="shared" si="77"/>
        <v>0.92307692307692313</v>
      </c>
      <c r="R231" s="696">
        <v>254</v>
      </c>
      <c r="S231" s="710">
        <v>249</v>
      </c>
      <c r="T231" s="710">
        <v>249</v>
      </c>
      <c r="U231" s="710">
        <v>189</v>
      </c>
      <c r="V231" s="711">
        <v>160</v>
      </c>
      <c r="W231" s="712">
        <f t="shared" si="66"/>
        <v>0.75903614457831325</v>
      </c>
      <c r="X231" s="713">
        <f t="shared" si="67"/>
        <v>0.75903614457831325</v>
      </c>
      <c r="Y231" s="696">
        <v>207</v>
      </c>
      <c r="Z231" s="710">
        <v>201</v>
      </c>
      <c r="AA231" s="710">
        <v>162</v>
      </c>
      <c r="AB231" s="710">
        <v>159</v>
      </c>
      <c r="AC231" s="711">
        <v>120</v>
      </c>
      <c r="AD231" s="712">
        <f t="shared" si="78"/>
        <v>0.79104477611940294</v>
      </c>
      <c r="AE231" s="713">
        <f t="shared" si="79"/>
        <v>0.98148148148148151</v>
      </c>
      <c r="AF231" s="696">
        <v>224</v>
      </c>
      <c r="AG231" s="710">
        <v>214</v>
      </c>
      <c r="AH231" s="710">
        <v>161</v>
      </c>
      <c r="AI231" s="710">
        <v>161</v>
      </c>
      <c r="AJ231" s="711">
        <v>123</v>
      </c>
      <c r="AK231" s="712">
        <f t="shared" si="80"/>
        <v>0.75233644859813087</v>
      </c>
      <c r="AL231" s="713">
        <f t="shared" si="81"/>
        <v>1</v>
      </c>
      <c r="AM231"/>
    </row>
    <row r="232" spans="1:39" s="678" customFormat="1" ht="26.25" x14ac:dyDescent="0.25">
      <c r="A232" s="714" t="s">
        <v>560</v>
      </c>
      <c r="B232" s="596" t="s">
        <v>561</v>
      </c>
      <c r="C232" s="676" t="s">
        <v>211</v>
      </c>
      <c r="D232" s="696">
        <v>212</v>
      </c>
      <c r="E232" s="710">
        <v>138</v>
      </c>
      <c r="F232" s="710">
        <v>119</v>
      </c>
      <c r="G232" s="710">
        <v>118</v>
      </c>
      <c r="H232" s="711">
        <v>92</v>
      </c>
      <c r="I232" s="712">
        <f t="shared" si="68"/>
        <v>0.85507246376811596</v>
      </c>
      <c r="J232" s="713">
        <f t="shared" si="69"/>
        <v>0.99159663865546221</v>
      </c>
      <c r="K232" s="696">
        <v>239</v>
      </c>
      <c r="L232" s="710">
        <v>200</v>
      </c>
      <c r="M232" s="710">
        <v>173</v>
      </c>
      <c r="N232" s="710">
        <v>172</v>
      </c>
      <c r="O232" s="711">
        <v>155</v>
      </c>
      <c r="P232" s="712">
        <f t="shared" si="76"/>
        <v>0.86</v>
      </c>
      <c r="Q232" s="713">
        <f t="shared" si="77"/>
        <v>0.9942196531791907</v>
      </c>
      <c r="R232" s="696">
        <v>223</v>
      </c>
      <c r="S232" s="710">
        <v>218</v>
      </c>
      <c r="T232" s="710">
        <v>159</v>
      </c>
      <c r="U232" s="710">
        <v>158</v>
      </c>
      <c r="V232" s="711">
        <v>135</v>
      </c>
      <c r="W232" s="712">
        <f t="shared" si="66"/>
        <v>0.72477064220183485</v>
      </c>
      <c r="X232" s="713">
        <f t="shared" si="67"/>
        <v>0.99371069182389937</v>
      </c>
      <c r="Y232" s="696">
        <v>272</v>
      </c>
      <c r="Z232" s="710">
        <v>257</v>
      </c>
      <c r="AA232" s="710">
        <v>204</v>
      </c>
      <c r="AB232" s="710">
        <v>203</v>
      </c>
      <c r="AC232" s="711">
        <v>182</v>
      </c>
      <c r="AD232" s="712">
        <f t="shared" si="78"/>
        <v>0.78988326848249024</v>
      </c>
      <c r="AE232" s="713">
        <f t="shared" si="79"/>
        <v>0.99509803921568629</v>
      </c>
      <c r="AF232" s="696">
        <v>259</v>
      </c>
      <c r="AG232" s="710">
        <v>247</v>
      </c>
      <c r="AH232" s="710">
        <v>196</v>
      </c>
      <c r="AI232" s="710">
        <v>195</v>
      </c>
      <c r="AJ232" s="711">
        <v>174</v>
      </c>
      <c r="AK232" s="712">
        <f t="shared" si="80"/>
        <v>0.78947368421052633</v>
      </c>
      <c r="AL232" s="713">
        <f t="shared" si="81"/>
        <v>0.99489795918367352</v>
      </c>
      <c r="AM232"/>
    </row>
    <row r="233" spans="1:39" s="44" customFormat="1" ht="26.25" x14ac:dyDescent="0.25">
      <c r="A233" s="714" t="s">
        <v>562</v>
      </c>
      <c r="B233" s="596" t="s">
        <v>563</v>
      </c>
      <c r="C233" s="715" t="s">
        <v>211</v>
      </c>
      <c r="D233" s="696">
        <v>99</v>
      </c>
      <c r="E233" s="716">
        <v>99</v>
      </c>
      <c r="F233" s="716">
        <v>99</v>
      </c>
      <c r="G233" s="716">
        <v>99</v>
      </c>
      <c r="H233" s="717">
        <v>99</v>
      </c>
      <c r="I233" s="718">
        <f t="shared" si="68"/>
        <v>1</v>
      </c>
      <c r="J233" s="719">
        <f t="shared" si="69"/>
        <v>1</v>
      </c>
      <c r="K233" s="696" t="s">
        <v>74</v>
      </c>
      <c r="L233" s="716" t="s">
        <v>74</v>
      </c>
      <c r="M233" s="716" t="s">
        <v>74</v>
      </c>
      <c r="N233" s="716" t="s">
        <v>74</v>
      </c>
      <c r="O233" s="717" t="s">
        <v>74</v>
      </c>
      <c r="P233" s="718" t="s">
        <v>74</v>
      </c>
      <c r="Q233" s="719" t="s">
        <v>74</v>
      </c>
      <c r="R233" s="696" t="s">
        <v>74</v>
      </c>
      <c r="S233" s="716" t="s">
        <v>74</v>
      </c>
      <c r="T233" s="716" t="s">
        <v>74</v>
      </c>
      <c r="U233" s="716" t="s">
        <v>74</v>
      </c>
      <c r="V233" s="717" t="s">
        <v>74</v>
      </c>
      <c r="W233" s="718" t="s">
        <v>74</v>
      </c>
      <c r="X233" s="719" t="s">
        <v>74</v>
      </c>
      <c r="Y233" s="696" t="s">
        <v>74</v>
      </c>
      <c r="Z233" s="716" t="s">
        <v>74</v>
      </c>
      <c r="AA233" s="716" t="s">
        <v>74</v>
      </c>
      <c r="AB233" s="716" t="s">
        <v>74</v>
      </c>
      <c r="AC233" s="717" t="s">
        <v>74</v>
      </c>
      <c r="AD233" s="718" t="s">
        <v>74</v>
      </c>
      <c r="AE233" s="719" t="s">
        <v>74</v>
      </c>
      <c r="AF233" s="667" t="s">
        <v>74</v>
      </c>
      <c r="AG233" s="668" t="s">
        <v>74</v>
      </c>
      <c r="AH233" s="668" t="s">
        <v>74</v>
      </c>
      <c r="AI233" s="668" t="s">
        <v>74</v>
      </c>
      <c r="AJ233" s="669" t="s">
        <v>74</v>
      </c>
      <c r="AK233" s="670" t="s">
        <v>74</v>
      </c>
      <c r="AL233" s="671" t="s">
        <v>74</v>
      </c>
      <c r="AM233"/>
    </row>
    <row r="234" spans="1:39" s="678" customFormat="1" ht="26.25" x14ac:dyDescent="0.25">
      <c r="A234" s="720" t="s">
        <v>564</v>
      </c>
      <c r="B234" s="721" t="s">
        <v>565</v>
      </c>
      <c r="C234" s="676" t="s">
        <v>211</v>
      </c>
      <c r="D234" s="722">
        <v>125</v>
      </c>
      <c r="E234" s="716">
        <v>124</v>
      </c>
      <c r="F234" s="716">
        <v>51</v>
      </c>
      <c r="G234" s="716">
        <v>51</v>
      </c>
      <c r="H234" s="717">
        <v>51</v>
      </c>
      <c r="I234" s="718">
        <f t="shared" si="68"/>
        <v>0.41129032258064518</v>
      </c>
      <c r="J234" s="719">
        <f t="shared" si="69"/>
        <v>1</v>
      </c>
      <c r="K234" s="722">
        <v>244</v>
      </c>
      <c r="L234" s="716">
        <v>239</v>
      </c>
      <c r="M234" s="716">
        <v>156</v>
      </c>
      <c r="N234" s="716">
        <v>156</v>
      </c>
      <c r="O234" s="717">
        <v>153</v>
      </c>
      <c r="P234" s="718">
        <f t="shared" si="76"/>
        <v>0.65271966527196656</v>
      </c>
      <c r="Q234" s="719">
        <f t="shared" si="77"/>
        <v>1</v>
      </c>
      <c r="R234" s="722">
        <v>257</v>
      </c>
      <c r="S234" s="716">
        <v>255</v>
      </c>
      <c r="T234" s="716">
        <v>255</v>
      </c>
      <c r="U234" s="716">
        <v>255</v>
      </c>
      <c r="V234" s="717">
        <v>106</v>
      </c>
      <c r="W234" s="718">
        <f t="shared" si="66"/>
        <v>1</v>
      </c>
      <c r="X234" s="719">
        <f t="shared" si="67"/>
        <v>1</v>
      </c>
      <c r="Y234" s="722">
        <v>171</v>
      </c>
      <c r="Z234" s="716">
        <v>169</v>
      </c>
      <c r="AA234" s="716">
        <v>169</v>
      </c>
      <c r="AB234" s="716">
        <v>169</v>
      </c>
      <c r="AC234" s="717">
        <v>71</v>
      </c>
      <c r="AD234" s="718">
        <f>AB234/Z234</f>
        <v>1</v>
      </c>
      <c r="AE234" s="719">
        <f>AB234/AA234</f>
        <v>1</v>
      </c>
      <c r="AF234" s="722">
        <v>225</v>
      </c>
      <c r="AG234" s="716">
        <v>225</v>
      </c>
      <c r="AH234" s="716">
        <v>212</v>
      </c>
      <c r="AI234" s="716">
        <v>212</v>
      </c>
      <c r="AJ234" s="717">
        <v>86</v>
      </c>
      <c r="AK234" s="718">
        <f>AI234/AG234</f>
        <v>0.94222222222222218</v>
      </c>
      <c r="AL234" s="719">
        <f>AI234/AH234</f>
        <v>1</v>
      </c>
      <c r="AM234"/>
    </row>
    <row r="235" spans="1:39" s="136" customFormat="1" ht="26.25" x14ac:dyDescent="0.25">
      <c r="A235" s="714" t="s">
        <v>566</v>
      </c>
      <c r="B235" s="596" t="s">
        <v>567</v>
      </c>
      <c r="C235" s="676" t="s">
        <v>211</v>
      </c>
      <c r="D235" s="696">
        <v>71</v>
      </c>
      <c r="E235" s="716">
        <v>71</v>
      </c>
      <c r="F235" s="716">
        <v>37</v>
      </c>
      <c r="G235" s="716">
        <v>23</v>
      </c>
      <c r="H235" s="717">
        <v>21</v>
      </c>
      <c r="I235" s="718">
        <f t="shared" si="68"/>
        <v>0.323943661971831</v>
      </c>
      <c r="J235" s="719">
        <f t="shared" si="69"/>
        <v>0.6216216216216216</v>
      </c>
      <c r="K235" s="696">
        <v>79</v>
      </c>
      <c r="L235" s="716">
        <v>78</v>
      </c>
      <c r="M235" s="716">
        <v>47</v>
      </c>
      <c r="N235" s="716">
        <v>20</v>
      </c>
      <c r="O235" s="717">
        <v>19</v>
      </c>
      <c r="P235" s="718">
        <f t="shared" si="76"/>
        <v>0.25641025641025639</v>
      </c>
      <c r="Q235" s="719">
        <f t="shared" si="77"/>
        <v>0.42553191489361702</v>
      </c>
      <c r="R235" s="696">
        <v>78</v>
      </c>
      <c r="S235" s="716">
        <v>76</v>
      </c>
      <c r="T235" s="716">
        <v>10</v>
      </c>
      <c r="U235" s="716">
        <v>10</v>
      </c>
      <c r="V235" s="717">
        <v>6</v>
      </c>
      <c r="W235" s="718">
        <f t="shared" si="66"/>
        <v>0.13157894736842105</v>
      </c>
      <c r="X235" s="719">
        <f t="shared" si="67"/>
        <v>1</v>
      </c>
      <c r="Y235" s="696">
        <v>46</v>
      </c>
      <c r="Z235" s="716">
        <v>45</v>
      </c>
      <c r="AA235" s="716">
        <v>22</v>
      </c>
      <c r="AB235" s="716">
        <v>22</v>
      </c>
      <c r="AC235" s="717">
        <v>22</v>
      </c>
      <c r="AD235" s="718">
        <f>AB235/Z235</f>
        <v>0.48888888888888887</v>
      </c>
      <c r="AE235" s="719">
        <f>AB235/AA235</f>
        <v>1</v>
      </c>
      <c r="AF235" s="696">
        <v>8</v>
      </c>
      <c r="AG235" s="716">
        <v>8</v>
      </c>
      <c r="AH235" s="716">
        <v>8</v>
      </c>
      <c r="AI235" s="716">
        <v>1</v>
      </c>
      <c r="AJ235" s="717">
        <v>1</v>
      </c>
      <c r="AK235" s="718">
        <f>AI235/AG235</f>
        <v>0.125</v>
      </c>
      <c r="AL235" s="719">
        <f>AI235/AH235</f>
        <v>0.125</v>
      </c>
      <c r="AM235"/>
    </row>
    <row r="236" spans="1:39" s="136" customFormat="1" ht="39" x14ac:dyDescent="0.25">
      <c r="A236" s="714" t="s">
        <v>568</v>
      </c>
      <c r="B236" s="596" t="s">
        <v>569</v>
      </c>
      <c r="C236" s="715" t="s">
        <v>211</v>
      </c>
      <c r="D236" s="696">
        <v>176</v>
      </c>
      <c r="E236" s="716">
        <v>176</v>
      </c>
      <c r="F236" s="716">
        <v>176</v>
      </c>
      <c r="G236" s="716">
        <v>163</v>
      </c>
      <c r="H236" s="717">
        <v>151</v>
      </c>
      <c r="I236" s="718">
        <f t="shared" si="68"/>
        <v>0.92613636363636365</v>
      </c>
      <c r="J236" s="719">
        <f t="shared" si="69"/>
        <v>0.92613636363636365</v>
      </c>
      <c r="K236" s="696">
        <v>197</v>
      </c>
      <c r="L236" s="716">
        <v>196</v>
      </c>
      <c r="M236" s="716">
        <v>196</v>
      </c>
      <c r="N236" s="716">
        <v>186</v>
      </c>
      <c r="O236" s="717">
        <v>159</v>
      </c>
      <c r="P236" s="718">
        <f t="shared" si="76"/>
        <v>0.94897959183673475</v>
      </c>
      <c r="Q236" s="719">
        <f t="shared" si="77"/>
        <v>0.94897959183673475</v>
      </c>
      <c r="R236" s="696">
        <v>189</v>
      </c>
      <c r="S236" s="716">
        <v>189</v>
      </c>
      <c r="T236" s="716">
        <v>189</v>
      </c>
      <c r="U236" s="716">
        <v>163</v>
      </c>
      <c r="V236" s="717">
        <v>136</v>
      </c>
      <c r="W236" s="718">
        <f t="shared" si="66"/>
        <v>0.86243386243386244</v>
      </c>
      <c r="X236" s="719">
        <f t="shared" si="67"/>
        <v>0.86243386243386244</v>
      </c>
      <c r="Y236" s="696">
        <v>138</v>
      </c>
      <c r="Z236" s="716">
        <v>137</v>
      </c>
      <c r="AA236" s="716">
        <v>120</v>
      </c>
      <c r="AB236" s="716">
        <v>119</v>
      </c>
      <c r="AC236" s="717">
        <v>105</v>
      </c>
      <c r="AD236" s="718">
        <f>AB236/Z236</f>
        <v>0.86861313868613144</v>
      </c>
      <c r="AE236" s="719">
        <f>AB236/AA236</f>
        <v>0.9916666666666667</v>
      </c>
      <c r="AF236" s="696">
        <v>113</v>
      </c>
      <c r="AG236" s="716">
        <v>113</v>
      </c>
      <c r="AH236" s="716">
        <v>98</v>
      </c>
      <c r="AI236" s="716">
        <v>96</v>
      </c>
      <c r="AJ236" s="717">
        <v>79</v>
      </c>
      <c r="AK236" s="718">
        <f>AI236/AG236</f>
        <v>0.84955752212389379</v>
      </c>
      <c r="AL236" s="719">
        <f>AI236/AH236</f>
        <v>0.97959183673469385</v>
      </c>
      <c r="AM236"/>
    </row>
    <row r="237" spans="1:39" s="44" customFormat="1" ht="39" x14ac:dyDescent="0.25">
      <c r="A237" s="714" t="s">
        <v>570</v>
      </c>
      <c r="B237" s="596" t="s">
        <v>571</v>
      </c>
      <c r="C237" s="715" t="s">
        <v>211</v>
      </c>
      <c r="D237" s="696" t="s">
        <v>21</v>
      </c>
      <c r="E237" s="716" t="s">
        <v>21</v>
      </c>
      <c r="F237" s="716" t="s">
        <v>21</v>
      </c>
      <c r="G237" s="716" t="s">
        <v>21</v>
      </c>
      <c r="H237" s="717" t="s">
        <v>21</v>
      </c>
      <c r="I237" s="718" t="s">
        <v>74</v>
      </c>
      <c r="J237" s="719" t="s">
        <v>74</v>
      </c>
      <c r="K237" s="696" t="s">
        <v>74</v>
      </c>
      <c r="L237" s="716" t="s">
        <v>74</v>
      </c>
      <c r="M237" s="716" t="s">
        <v>74</v>
      </c>
      <c r="N237" s="716" t="s">
        <v>74</v>
      </c>
      <c r="O237" s="717" t="s">
        <v>74</v>
      </c>
      <c r="P237" s="718" t="s">
        <v>74</v>
      </c>
      <c r="Q237" s="719" t="s">
        <v>74</v>
      </c>
      <c r="R237" s="696">
        <v>81</v>
      </c>
      <c r="S237" s="716">
        <v>78</v>
      </c>
      <c r="T237" s="716">
        <v>68</v>
      </c>
      <c r="U237" s="716">
        <v>66</v>
      </c>
      <c r="V237" s="717">
        <v>52</v>
      </c>
      <c r="W237" s="718">
        <f t="shared" si="66"/>
        <v>0.84615384615384615</v>
      </c>
      <c r="X237" s="719">
        <f t="shared" si="67"/>
        <v>0.97058823529411764</v>
      </c>
      <c r="Y237" s="696" t="s">
        <v>74</v>
      </c>
      <c r="Z237" s="716" t="s">
        <v>74</v>
      </c>
      <c r="AA237" s="716" t="s">
        <v>74</v>
      </c>
      <c r="AB237" s="716" t="s">
        <v>74</v>
      </c>
      <c r="AC237" s="717" t="s">
        <v>74</v>
      </c>
      <c r="AD237" s="718" t="s">
        <v>74</v>
      </c>
      <c r="AE237" s="719" t="s">
        <v>74</v>
      </c>
      <c r="AF237" s="667" t="s">
        <v>74</v>
      </c>
      <c r="AG237" s="668" t="s">
        <v>74</v>
      </c>
      <c r="AH237" s="668" t="s">
        <v>74</v>
      </c>
      <c r="AI237" s="668" t="s">
        <v>74</v>
      </c>
      <c r="AJ237" s="669" t="s">
        <v>74</v>
      </c>
      <c r="AK237" s="670" t="s">
        <v>74</v>
      </c>
      <c r="AL237" s="671" t="s">
        <v>74</v>
      </c>
      <c r="AM237"/>
    </row>
    <row r="238" spans="1:39" s="136" customFormat="1" ht="26.25" x14ac:dyDescent="0.25">
      <c r="A238" s="714" t="s">
        <v>572</v>
      </c>
      <c r="B238" s="596" t="s">
        <v>573</v>
      </c>
      <c r="C238" s="715" t="s">
        <v>211</v>
      </c>
      <c r="D238" s="696">
        <v>31</v>
      </c>
      <c r="E238" s="716">
        <v>30</v>
      </c>
      <c r="F238" s="716">
        <v>30</v>
      </c>
      <c r="G238" s="716">
        <v>25</v>
      </c>
      <c r="H238" s="717">
        <v>16</v>
      </c>
      <c r="I238" s="718">
        <f t="shared" si="68"/>
        <v>0.83333333333333337</v>
      </c>
      <c r="J238" s="719">
        <f t="shared" si="69"/>
        <v>0.83333333333333337</v>
      </c>
      <c r="K238" s="696">
        <v>23</v>
      </c>
      <c r="L238" s="716">
        <v>23</v>
      </c>
      <c r="M238" s="716">
        <v>23</v>
      </c>
      <c r="N238" s="716">
        <v>16</v>
      </c>
      <c r="O238" s="717">
        <v>12</v>
      </c>
      <c r="P238" s="718">
        <f>N238/L238</f>
        <v>0.69565217391304346</v>
      </c>
      <c r="Q238" s="719">
        <f>N238/M238</f>
        <v>0.69565217391304346</v>
      </c>
      <c r="R238" s="696">
        <v>13</v>
      </c>
      <c r="S238" s="716">
        <v>8</v>
      </c>
      <c r="T238" s="716">
        <v>8</v>
      </c>
      <c r="U238" s="716">
        <v>8</v>
      </c>
      <c r="V238" s="717">
        <v>8</v>
      </c>
      <c r="W238" s="718">
        <f t="shared" si="66"/>
        <v>1</v>
      </c>
      <c r="X238" s="719">
        <f t="shared" si="67"/>
        <v>1</v>
      </c>
      <c r="Y238" s="696">
        <v>67</v>
      </c>
      <c r="Z238" s="716">
        <v>67</v>
      </c>
      <c r="AA238" s="716">
        <v>67</v>
      </c>
      <c r="AB238" s="716">
        <v>52</v>
      </c>
      <c r="AC238" s="717">
        <v>41</v>
      </c>
      <c r="AD238" s="718">
        <f>AB238/Z238</f>
        <v>0.77611940298507465</v>
      </c>
      <c r="AE238" s="719">
        <f>AB238/AA238</f>
        <v>0.77611940298507465</v>
      </c>
      <c r="AF238" s="696">
        <v>66</v>
      </c>
      <c r="AG238" s="716">
        <v>66</v>
      </c>
      <c r="AH238" s="716">
        <v>66</v>
      </c>
      <c r="AI238" s="716">
        <v>57</v>
      </c>
      <c r="AJ238" s="717">
        <v>51</v>
      </c>
      <c r="AK238" s="718">
        <f>AI238/AG238</f>
        <v>0.86363636363636365</v>
      </c>
      <c r="AL238" s="719">
        <f>AI238/AH238</f>
        <v>0.86363636363636365</v>
      </c>
      <c r="AM238"/>
    </row>
    <row r="239" spans="1:39" s="44" customFormat="1" ht="15" x14ac:dyDescent="0.25">
      <c r="A239" s="714" t="s">
        <v>589</v>
      </c>
      <c r="B239" s="596" t="s">
        <v>574</v>
      </c>
      <c r="C239" s="715" t="s">
        <v>211</v>
      </c>
      <c r="D239" s="696"/>
      <c r="E239" s="716"/>
      <c r="F239" s="716"/>
      <c r="G239" s="716"/>
      <c r="H239" s="717"/>
      <c r="I239" s="718"/>
      <c r="J239" s="719"/>
      <c r="K239" s="696" t="s">
        <v>74</v>
      </c>
      <c r="L239" s="716" t="s">
        <v>74</v>
      </c>
      <c r="M239" s="716" t="s">
        <v>74</v>
      </c>
      <c r="N239" s="716" t="s">
        <v>74</v>
      </c>
      <c r="O239" s="717" t="s">
        <v>74</v>
      </c>
      <c r="P239" s="718" t="s">
        <v>74</v>
      </c>
      <c r="Q239" s="719" t="s">
        <v>74</v>
      </c>
      <c r="R239" s="696" t="s">
        <v>74</v>
      </c>
      <c r="S239" s="716" t="s">
        <v>74</v>
      </c>
      <c r="T239" s="716" t="s">
        <v>74</v>
      </c>
      <c r="U239" s="716" t="s">
        <v>74</v>
      </c>
      <c r="V239" s="717" t="s">
        <v>74</v>
      </c>
      <c r="W239" s="718" t="s">
        <v>74</v>
      </c>
      <c r="X239" s="719" t="s">
        <v>74</v>
      </c>
      <c r="Y239" s="696">
        <v>9</v>
      </c>
      <c r="Z239" s="716">
        <v>8</v>
      </c>
      <c r="AA239" s="716">
        <v>8</v>
      </c>
      <c r="AB239" s="716">
        <v>6</v>
      </c>
      <c r="AC239" s="717">
        <v>3</v>
      </c>
      <c r="AD239" s="718">
        <f>AB239/Z239</f>
        <v>0.75</v>
      </c>
      <c r="AE239" s="719">
        <f>AB239/AA239</f>
        <v>0.75</v>
      </c>
      <c r="AF239" s="696">
        <v>6</v>
      </c>
      <c r="AG239" s="716">
        <v>6</v>
      </c>
      <c r="AH239" s="716">
        <v>6</v>
      </c>
      <c r="AI239" s="716">
        <v>6</v>
      </c>
      <c r="AJ239" s="717">
        <v>2</v>
      </c>
      <c r="AK239" s="718">
        <f>AI239/AG239</f>
        <v>1</v>
      </c>
      <c r="AL239" s="719">
        <f>AI239/AH239</f>
        <v>1</v>
      </c>
      <c r="AM239"/>
    </row>
    <row r="240" spans="1:39" s="44" customFormat="1" ht="15" x14ac:dyDescent="0.25">
      <c r="A240" s="714" t="s">
        <v>575</v>
      </c>
      <c r="B240" s="596" t="s">
        <v>576</v>
      </c>
      <c r="C240" s="715" t="s">
        <v>211</v>
      </c>
      <c r="D240" s="696"/>
      <c r="E240" s="716"/>
      <c r="F240" s="716"/>
      <c r="G240" s="716"/>
      <c r="H240" s="717"/>
      <c r="I240" s="718"/>
      <c r="J240" s="719"/>
      <c r="K240" s="696" t="s">
        <v>74</v>
      </c>
      <c r="L240" s="716" t="s">
        <v>74</v>
      </c>
      <c r="M240" s="716" t="s">
        <v>74</v>
      </c>
      <c r="N240" s="716" t="s">
        <v>74</v>
      </c>
      <c r="O240" s="717" t="s">
        <v>74</v>
      </c>
      <c r="P240" s="718" t="s">
        <v>74</v>
      </c>
      <c r="Q240" s="719" t="s">
        <v>74</v>
      </c>
      <c r="R240" s="696" t="s">
        <v>74</v>
      </c>
      <c r="S240" s="716" t="s">
        <v>74</v>
      </c>
      <c r="T240" s="716" t="s">
        <v>74</v>
      </c>
      <c r="U240" s="716" t="s">
        <v>74</v>
      </c>
      <c r="V240" s="717" t="s">
        <v>74</v>
      </c>
      <c r="W240" s="718" t="s">
        <v>74</v>
      </c>
      <c r="X240" s="719" t="s">
        <v>74</v>
      </c>
      <c r="Y240" s="696">
        <v>33</v>
      </c>
      <c r="Z240" s="716">
        <v>29</v>
      </c>
      <c r="AA240" s="716">
        <v>19</v>
      </c>
      <c r="AB240" s="716">
        <v>18</v>
      </c>
      <c r="AC240" s="717">
        <v>16</v>
      </c>
      <c r="AD240" s="718">
        <f>AB240/Z240</f>
        <v>0.62068965517241381</v>
      </c>
      <c r="AE240" s="719">
        <f>AB240/AA240</f>
        <v>0.94736842105263153</v>
      </c>
      <c r="AF240" s="696">
        <v>50</v>
      </c>
      <c r="AG240" s="716">
        <v>50</v>
      </c>
      <c r="AH240" s="716">
        <v>42</v>
      </c>
      <c r="AI240" s="716">
        <v>42</v>
      </c>
      <c r="AJ240" s="717">
        <v>27</v>
      </c>
      <c r="AK240" s="718">
        <f>AI240/AG240</f>
        <v>0.84</v>
      </c>
      <c r="AL240" s="719">
        <f>AI240/AH240</f>
        <v>1</v>
      </c>
      <c r="AM240"/>
    </row>
    <row r="241" spans="1:39" s="44" customFormat="1" ht="15.75" thickBot="1" x14ac:dyDescent="0.3">
      <c r="A241" s="737" t="s">
        <v>587</v>
      </c>
      <c r="B241" s="723" t="s">
        <v>586</v>
      </c>
      <c r="C241" s="724" t="s">
        <v>211</v>
      </c>
      <c r="D241" s="725"/>
      <c r="E241" s="726"/>
      <c r="F241" s="726"/>
      <c r="G241" s="726"/>
      <c r="H241" s="727"/>
      <c r="I241" s="728"/>
      <c r="J241" s="729"/>
      <c r="K241" s="725" t="s">
        <v>74</v>
      </c>
      <c r="L241" s="726" t="s">
        <v>74</v>
      </c>
      <c r="M241" s="726" t="s">
        <v>74</v>
      </c>
      <c r="N241" s="726" t="s">
        <v>74</v>
      </c>
      <c r="O241" s="727" t="s">
        <v>74</v>
      </c>
      <c r="P241" s="728" t="s">
        <v>74</v>
      </c>
      <c r="Q241" s="729" t="s">
        <v>74</v>
      </c>
      <c r="R241" s="725" t="s">
        <v>74</v>
      </c>
      <c r="S241" s="726" t="s">
        <v>74</v>
      </c>
      <c r="T241" s="726" t="s">
        <v>74</v>
      </c>
      <c r="U241" s="726" t="s">
        <v>74</v>
      </c>
      <c r="V241" s="727" t="s">
        <v>74</v>
      </c>
      <c r="W241" s="728" t="s">
        <v>74</v>
      </c>
      <c r="X241" s="729" t="s">
        <v>74</v>
      </c>
      <c r="Y241" s="725">
        <v>33</v>
      </c>
      <c r="Z241" s="726">
        <v>29</v>
      </c>
      <c r="AA241" s="726">
        <v>19</v>
      </c>
      <c r="AB241" s="726">
        <v>18</v>
      </c>
      <c r="AC241" s="727">
        <v>16</v>
      </c>
      <c r="AD241" s="728">
        <f>AB241/Z241</f>
        <v>0.62068965517241381</v>
      </c>
      <c r="AE241" s="729">
        <f>AB241/AA241</f>
        <v>0.94736842105263153</v>
      </c>
      <c r="AF241" s="725">
        <v>62</v>
      </c>
      <c r="AG241" s="726">
        <v>62</v>
      </c>
      <c r="AH241" s="726">
        <v>62</v>
      </c>
      <c r="AI241" s="726">
        <v>62</v>
      </c>
      <c r="AJ241" s="727">
        <v>39</v>
      </c>
      <c r="AK241" s="728">
        <f>AI241/AG241</f>
        <v>1</v>
      </c>
      <c r="AL241" s="729">
        <f>AI241/AH241</f>
        <v>1</v>
      </c>
      <c r="AM241"/>
    </row>
    <row r="242" spans="1:39" s="44" customFormat="1" ht="13.5" thickTop="1" x14ac:dyDescent="0.2">
      <c r="A242" s="166" t="s">
        <v>577</v>
      </c>
      <c r="B242" s="730"/>
      <c r="C242" s="166"/>
      <c r="D242" s="136"/>
      <c r="E242" s="136"/>
      <c r="F242" s="136"/>
      <c r="G242" s="136"/>
      <c r="H242" s="136"/>
      <c r="I242" s="136"/>
      <c r="J242" s="136"/>
      <c r="K242" s="731"/>
      <c r="L242" s="136"/>
      <c r="M242" s="136"/>
      <c r="N242" s="136"/>
      <c r="O242" s="136"/>
      <c r="P242" s="136"/>
      <c r="Q242" s="136"/>
      <c r="R242" s="731"/>
      <c r="S242" s="136"/>
      <c r="T242" s="136"/>
      <c r="U242" s="136"/>
      <c r="V242" s="136"/>
      <c r="W242" s="136"/>
      <c r="X242" s="136"/>
      <c r="Y242" s="731"/>
      <c r="Z242" s="136"/>
      <c r="AA242" s="136"/>
      <c r="AB242" s="136"/>
      <c r="AC242" s="136"/>
      <c r="AD242" s="136"/>
      <c r="AE242" s="136"/>
      <c r="AF242" s="731"/>
      <c r="AG242" s="136"/>
      <c r="AH242" s="136"/>
      <c r="AI242" s="136"/>
      <c r="AJ242" s="136"/>
      <c r="AK242" s="136"/>
      <c r="AL242" s="136"/>
      <c r="AM242" s="678"/>
    </row>
    <row r="243" spans="1:39" s="44" customFormat="1" x14ac:dyDescent="0.2">
      <c r="A243" s="166" t="s">
        <v>578</v>
      </c>
      <c r="B243" s="730"/>
      <c r="C243" s="166"/>
      <c r="K243" s="731"/>
      <c r="L243" s="136"/>
      <c r="M243" s="136"/>
      <c r="N243" s="136"/>
      <c r="O243" s="136"/>
      <c r="P243" s="136"/>
      <c r="Q243" s="136"/>
      <c r="R243" s="731"/>
      <c r="S243" s="136"/>
      <c r="T243" s="136"/>
      <c r="U243" s="136"/>
      <c r="V243" s="136"/>
      <c r="W243" s="136"/>
      <c r="X243" s="136"/>
      <c r="Y243" s="731"/>
      <c r="Z243" s="136"/>
      <c r="AA243" s="136"/>
      <c r="AB243" s="136"/>
      <c r="AC243" s="136"/>
      <c r="AD243" s="136"/>
      <c r="AE243" s="136"/>
      <c r="AF243" s="731"/>
      <c r="AG243" s="136"/>
      <c r="AH243" s="136"/>
      <c r="AI243" s="136"/>
      <c r="AJ243" s="136"/>
      <c r="AK243" s="136"/>
      <c r="AL243" s="136"/>
      <c r="AM243" s="678"/>
    </row>
    <row r="244" spans="1:39" s="44" customFormat="1" x14ac:dyDescent="0.2">
      <c r="A244" s="166" t="s">
        <v>579</v>
      </c>
      <c r="B244" s="730"/>
      <c r="C244" s="166"/>
      <c r="K244" s="731"/>
      <c r="L244" s="136"/>
      <c r="M244" s="136"/>
      <c r="N244" s="136"/>
      <c r="O244" s="136"/>
      <c r="P244" s="136"/>
      <c r="Q244" s="136"/>
      <c r="R244" s="731"/>
      <c r="S244" s="136"/>
      <c r="T244" s="136"/>
      <c r="U244" s="136"/>
      <c r="V244" s="136"/>
      <c r="W244" s="136"/>
      <c r="X244" s="136"/>
      <c r="Y244" s="731"/>
      <c r="Z244" s="136"/>
      <c r="AA244" s="136"/>
      <c r="AB244" s="136"/>
      <c r="AC244" s="136"/>
      <c r="AD244" s="136"/>
      <c r="AE244" s="136"/>
      <c r="AF244" s="731"/>
      <c r="AG244" s="136"/>
      <c r="AH244" s="136"/>
      <c r="AI244" s="136"/>
      <c r="AJ244" s="136"/>
      <c r="AK244" s="136"/>
      <c r="AL244" s="136"/>
      <c r="AM244" s="678"/>
    </row>
    <row r="245" spans="1:39" s="44" customFormat="1" x14ac:dyDescent="0.2">
      <c r="A245" s="166" t="s">
        <v>580</v>
      </c>
      <c r="B245" s="730"/>
      <c r="C245" s="166"/>
      <c r="K245" s="731"/>
      <c r="L245" s="136"/>
      <c r="M245" s="136"/>
      <c r="N245" s="136"/>
      <c r="O245" s="136"/>
      <c r="P245" s="136"/>
      <c r="Q245" s="136"/>
      <c r="R245" s="731"/>
      <c r="S245" s="136"/>
      <c r="T245" s="136"/>
      <c r="U245" s="136"/>
      <c r="V245" s="136"/>
      <c r="W245" s="136"/>
      <c r="X245" s="136"/>
      <c r="Y245" s="731"/>
      <c r="Z245" s="136"/>
      <c r="AA245" s="136"/>
      <c r="AB245" s="136"/>
      <c r="AC245" s="136"/>
      <c r="AD245" s="136"/>
      <c r="AE245" s="136"/>
      <c r="AF245" s="731"/>
      <c r="AG245" s="136"/>
      <c r="AH245" s="136"/>
      <c r="AI245" s="136"/>
      <c r="AJ245" s="136"/>
      <c r="AK245" s="136"/>
      <c r="AL245" s="136"/>
      <c r="AM245" s="678"/>
    </row>
    <row r="246" spans="1:39" s="44" customFormat="1" x14ac:dyDescent="0.2">
      <c r="A246" s="732" t="s">
        <v>581</v>
      </c>
      <c r="B246" s="730"/>
      <c r="C246" s="16"/>
      <c r="K246" s="731"/>
      <c r="L246" s="136"/>
      <c r="M246" s="136"/>
      <c r="N246" s="136"/>
      <c r="O246" s="136"/>
      <c r="P246" s="136"/>
      <c r="Q246" s="136"/>
      <c r="R246" s="731"/>
      <c r="S246" s="136"/>
      <c r="T246" s="136"/>
      <c r="U246" s="136"/>
      <c r="V246" s="136"/>
      <c r="W246" s="136"/>
      <c r="X246" s="136"/>
      <c r="Y246" s="731"/>
      <c r="Z246" s="136"/>
      <c r="AA246" s="136"/>
      <c r="AB246" s="136"/>
      <c r="AC246" s="136"/>
      <c r="AD246" s="136"/>
      <c r="AE246" s="136"/>
      <c r="AF246" s="731"/>
      <c r="AG246" s="136"/>
      <c r="AH246" s="136"/>
      <c r="AI246" s="136"/>
      <c r="AJ246" s="136"/>
      <c r="AK246" s="136"/>
      <c r="AL246" s="136"/>
      <c r="AM246" s="678"/>
    </row>
    <row r="247" spans="1:39" s="44" customFormat="1" x14ac:dyDescent="0.2">
      <c r="A247" s="733"/>
      <c r="B247" s="734"/>
      <c r="C247" s="16"/>
      <c r="K247" s="731"/>
      <c r="L247" s="136"/>
      <c r="M247" s="136"/>
      <c r="N247" s="136"/>
      <c r="O247" s="136"/>
      <c r="P247" s="136"/>
      <c r="Q247" s="136"/>
      <c r="R247" s="731"/>
      <c r="S247" s="136"/>
      <c r="T247" s="136"/>
      <c r="U247" s="136"/>
      <c r="V247" s="136"/>
      <c r="W247" s="136"/>
      <c r="X247" s="136"/>
      <c r="Y247" s="731"/>
      <c r="Z247" s="136"/>
      <c r="AA247" s="136"/>
      <c r="AB247" s="136"/>
      <c r="AC247" s="136"/>
      <c r="AD247" s="136"/>
      <c r="AE247" s="136"/>
      <c r="AF247" s="731"/>
      <c r="AG247" s="136"/>
      <c r="AH247" s="136"/>
      <c r="AI247" s="136"/>
      <c r="AJ247" s="136"/>
      <c r="AK247" s="136"/>
      <c r="AL247" s="136"/>
      <c r="AM247" s="678"/>
    </row>
    <row r="248" spans="1:39" s="44" customFormat="1" ht="15" x14ac:dyDescent="0.2">
      <c r="A248" s="735"/>
      <c r="B248" s="734"/>
      <c r="C248" s="16"/>
      <c r="K248" s="731"/>
      <c r="L248" s="136"/>
      <c r="M248" s="136"/>
      <c r="N248" s="136"/>
      <c r="O248" s="136"/>
      <c r="P248" s="136"/>
      <c r="Q248" s="136"/>
      <c r="R248" s="731"/>
      <c r="S248" s="136"/>
      <c r="T248" s="136"/>
      <c r="U248" s="136"/>
      <c r="V248" s="136"/>
      <c r="W248" s="136"/>
      <c r="X248" s="136"/>
      <c r="Y248" s="731"/>
      <c r="Z248" s="136"/>
      <c r="AA248" s="136"/>
      <c r="AB248" s="136"/>
      <c r="AC248" s="136"/>
      <c r="AD248" s="136"/>
      <c r="AE248" s="136"/>
      <c r="AF248" s="731"/>
      <c r="AG248" s="136"/>
      <c r="AH248" s="136"/>
      <c r="AI248" s="136"/>
      <c r="AJ248" s="136"/>
      <c r="AK248" s="136"/>
      <c r="AL248" s="136"/>
      <c r="AM248" s="678"/>
    </row>
    <row r="249" spans="1:39" s="44" customFormat="1" x14ac:dyDescent="0.2">
      <c r="A249" s="16"/>
      <c r="B249" s="734"/>
      <c r="C249" s="16"/>
      <c r="K249" s="731"/>
      <c r="L249" s="136"/>
      <c r="M249" s="136"/>
      <c r="N249" s="136"/>
      <c r="O249" s="136"/>
      <c r="P249" s="136"/>
      <c r="Q249" s="136"/>
      <c r="R249" s="731"/>
      <c r="S249" s="136"/>
      <c r="T249" s="136"/>
      <c r="U249" s="136"/>
      <c r="V249" s="136"/>
      <c r="W249" s="136"/>
      <c r="X249" s="136"/>
      <c r="Y249" s="731"/>
      <c r="Z249" s="136"/>
      <c r="AA249" s="136"/>
      <c r="AB249" s="136"/>
      <c r="AC249" s="136"/>
      <c r="AD249" s="136"/>
      <c r="AE249" s="136"/>
      <c r="AF249" s="731"/>
      <c r="AG249" s="136"/>
      <c r="AH249" s="136"/>
      <c r="AI249" s="136"/>
      <c r="AJ249" s="136"/>
      <c r="AK249" s="136"/>
      <c r="AL249" s="136"/>
      <c r="AM249" s="678"/>
    </row>
    <row r="250" spans="1:39" s="44" customFormat="1" x14ac:dyDescent="0.2">
      <c r="A250" s="16"/>
      <c r="B250" s="734"/>
      <c r="C250" s="16"/>
      <c r="K250" s="731"/>
      <c r="L250" s="136"/>
      <c r="M250" s="136"/>
      <c r="N250" s="136"/>
      <c r="O250" s="136"/>
      <c r="P250" s="136"/>
      <c r="Q250" s="136"/>
      <c r="R250" s="731"/>
      <c r="S250" s="136"/>
      <c r="T250" s="136"/>
      <c r="U250" s="136"/>
      <c r="V250" s="136"/>
      <c r="W250" s="136"/>
      <c r="X250" s="136"/>
      <c r="Y250" s="731"/>
      <c r="Z250" s="136"/>
      <c r="AA250" s="136"/>
      <c r="AB250" s="136"/>
      <c r="AC250" s="136"/>
      <c r="AD250" s="136"/>
      <c r="AE250" s="136"/>
      <c r="AF250" s="731"/>
      <c r="AG250" s="136"/>
      <c r="AH250" s="136"/>
      <c r="AI250" s="136"/>
      <c r="AJ250" s="136"/>
      <c r="AK250" s="136"/>
      <c r="AL250" s="136"/>
    </row>
    <row r="251" spans="1:39" s="44" customFormat="1" x14ac:dyDescent="0.2">
      <c r="A251" s="16"/>
      <c r="B251" s="734"/>
      <c r="C251" s="16"/>
      <c r="K251" s="731"/>
      <c r="L251" s="136"/>
      <c r="M251" s="136"/>
      <c r="N251" s="136"/>
      <c r="O251" s="136"/>
      <c r="P251" s="136"/>
      <c r="Q251" s="136"/>
      <c r="R251" s="731"/>
      <c r="S251" s="136"/>
      <c r="T251" s="136"/>
      <c r="U251" s="136"/>
      <c r="V251" s="136"/>
      <c r="W251" s="136"/>
      <c r="X251" s="136"/>
      <c r="Y251" s="731"/>
      <c r="Z251" s="136"/>
      <c r="AA251" s="136"/>
      <c r="AB251" s="136"/>
      <c r="AC251" s="136"/>
      <c r="AD251" s="136"/>
      <c r="AE251" s="136"/>
      <c r="AF251" s="731"/>
      <c r="AG251" s="136"/>
      <c r="AH251" s="136"/>
      <c r="AI251" s="136"/>
      <c r="AJ251" s="136"/>
      <c r="AK251" s="136"/>
      <c r="AL251" s="136"/>
      <c r="AM251" s="678"/>
    </row>
    <row r="252" spans="1:39" s="44" customFormat="1" x14ac:dyDescent="0.2">
      <c r="A252" s="16"/>
      <c r="B252" s="734"/>
      <c r="C252" s="16"/>
      <c r="K252" s="731"/>
      <c r="L252" s="136"/>
      <c r="M252" s="136"/>
      <c r="N252" s="136"/>
      <c r="O252" s="136"/>
      <c r="P252" s="136"/>
      <c r="Q252" s="136"/>
      <c r="R252" s="731"/>
      <c r="S252" s="136"/>
      <c r="T252" s="136"/>
      <c r="U252" s="136"/>
      <c r="V252" s="136"/>
      <c r="W252" s="136"/>
      <c r="X252" s="136"/>
      <c r="Y252" s="731"/>
      <c r="Z252" s="136"/>
      <c r="AA252" s="136"/>
      <c r="AB252" s="136"/>
      <c r="AC252" s="136"/>
      <c r="AD252" s="136"/>
      <c r="AE252" s="136"/>
      <c r="AF252" s="731"/>
      <c r="AG252" s="136"/>
      <c r="AH252" s="136"/>
      <c r="AI252" s="136"/>
      <c r="AJ252" s="136"/>
      <c r="AK252" s="136"/>
      <c r="AL252" s="136"/>
      <c r="AM252" s="136"/>
    </row>
    <row r="253" spans="1:39" s="44" customFormat="1" x14ac:dyDescent="0.2">
      <c r="A253" s="16"/>
      <c r="B253" s="734"/>
      <c r="C253" s="16"/>
      <c r="K253" s="731"/>
      <c r="L253" s="136"/>
      <c r="M253" s="136"/>
      <c r="N253" s="136"/>
      <c r="O253" s="136"/>
      <c r="P253" s="136"/>
      <c r="Q253" s="136"/>
      <c r="R253" s="731"/>
      <c r="S253" s="136"/>
      <c r="T253" s="136"/>
      <c r="U253" s="136"/>
      <c r="V253" s="136"/>
      <c r="W253" s="136"/>
      <c r="X253" s="136"/>
      <c r="Y253" s="731"/>
      <c r="Z253" s="136"/>
      <c r="AA253" s="136"/>
      <c r="AB253" s="136"/>
      <c r="AC253" s="136"/>
      <c r="AD253" s="136"/>
      <c r="AE253" s="136"/>
      <c r="AF253" s="731"/>
      <c r="AG253" s="136"/>
      <c r="AH253" s="136"/>
      <c r="AI253" s="136"/>
      <c r="AJ253" s="136"/>
      <c r="AK253" s="136"/>
      <c r="AL253" s="136"/>
      <c r="AM253" s="136"/>
    </row>
    <row r="254" spans="1:39" s="44" customFormat="1" x14ac:dyDescent="0.2">
      <c r="A254" s="16"/>
      <c r="B254" s="734"/>
      <c r="C254" s="16"/>
      <c r="K254" s="731"/>
      <c r="L254" s="136"/>
      <c r="M254" s="136"/>
      <c r="N254" s="136"/>
      <c r="O254" s="136"/>
      <c r="P254" s="136"/>
      <c r="Q254" s="136"/>
      <c r="R254" s="731"/>
      <c r="S254" s="136"/>
      <c r="T254" s="136"/>
      <c r="U254" s="136"/>
      <c r="V254" s="136"/>
      <c r="W254" s="136"/>
      <c r="X254" s="136"/>
      <c r="Y254" s="731"/>
      <c r="Z254" s="136"/>
      <c r="AA254" s="136"/>
      <c r="AB254" s="136"/>
      <c r="AC254" s="136"/>
      <c r="AD254" s="136"/>
      <c r="AE254" s="136"/>
      <c r="AF254" s="731"/>
      <c r="AG254" s="136"/>
      <c r="AH254" s="136"/>
      <c r="AI254" s="136"/>
      <c r="AJ254" s="136"/>
      <c r="AK254" s="136"/>
      <c r="AL254" s="136"/>
    </row>
    <row r="255" spans="1:39" s="44" customFormat="1" x14ac:dyDescent="0.2">
      <c r="A255" s="16"/>
      <c r="B255" s="734"/>
      <c r="C255" s="16"/>
      <c r="K255" s="731"/>
      <c r="L255" s="136"/>
      <c r="M255" s="136"/>
      <c r="N255" s="136"/>
      <c r="O255" s="136"/>
      <c r="P255" s="136"/>
      <c r="Q255" s="136"/>
      <c r="R255" s="731"/>
      <c r="S255" s="136"/>
      <c r="T255" s="136"/>
      <c r="U255" s="136"/>
      <c r="V255" s="136"/>
      <c r="W255" s="136"/>
      <c r="X255" s="136"/>
      <c r="Y255" s="731"/>
      <c r="Z255" s="136"/>
      <c r="AA255" s="136"/>
      <c r="AB255" s="136"/>
      <c r="AC255" s="136"/>
      <c r="AD255" s="136"/>
      <c r="AE255" s="136"/>
      <c r="AF255" s="731"/>
      <c r="AG255" s="136"/>
      <c r="AH255" s="136"/>
      <c r="AI255" s="136"/>
      <c r="AJ255" s="136"/>
      <c r="AK255" s="136"/>
      <c r="AL255" s="136"/>
      <c r="AM255" s="136"/>
    </row>
    <row r="256" spans="1:39" s="44" customFormat="1" x14ac:dyDescent="0.2">
      <c r="A256" s="16"/>
      <c r="B256" s="734"/>
      <c r="C256" s="16"/>
      <c r="K256" s="731"/>
      <c r="L256" s="136"/>
      <c r="M256" s="136"/>
      <c r="N256" s="136"/>
      <c r="O256" s="136"/>
      <c r="P256" s="136"/>
      <c r="Q256" s="136"/>
      <c r="R256" s="731"/>
      <c r="S256" s="136"/>
      <c r="T256" s="136"/>
      <c r="U256" s="136"/>
      <c r="V256" s="136"/>
      <c r="W256" s="136"/>
      <c r="X256" s="136"/>
      <c r="Y256" s="731"/>
      <c r="Z256" s="136"/>
      <c r="AA256" s="136"/>
      <c r="AB256" s="136"/>
      <c r="AC256" s="136"/>
      <c r="AD256" s="136"/>
      <c r="AE256" s="136"/>
      <c r="AF256" s="731"/>
      <c r="AG256" s="136"/>
      <c r="AH256" s="136"/>
      <c r="AI256" s="136"/>
      <c r="AJ256" s="136"/>
      <c r="AK256" s="136"/>
      <c r="AL256" s="136"/>
    </row>
    <row r="257" spans="1:38" s="44" customFormat="1" x14ac:dyDescent="0.2">
      <c r="A257" s="16"/>
      <c r="B257" s="734"/>
      <c r="C257" s="16"/>
      <c r="K257" s="731"/>
      <c r="L257" s="136"/>
      <c r="M257" s="136"/>
      <c r="N257" s="136"/>
      <c r="O257" s="136"/>
      <c r="P257" s="136"/>
      <c r="Q257" s="136"/>
      <c r="R257" s="731"/>
      <c r="S257" s="136"/>
      <c r="T257" s="136"/>
      <c r="U257" s="136"/>
      <c r="V257" s="136"/>
      <c r="W257" s="136"/>
      <c r="X257" s="136"/>
      <c r="Y257" s="731"/>
      <c r="Z257" s="136"/>
      <c r="AA257" s="136"/>
      <c r="AB257" s="136"/>
      <c r="AC257" s="136"/>
      <c r="AD257" s="136"/>
      <c r="AE257" s="136"/>
      <c r="AF257" s="731"/>
      <c r="AG257" s="136"/>
      <c r="AH257" s="136"/>
      <c r="AI257" s="136"/>
      <c r="AJ257" s="136"/>
      <c r="AK257" s="136"/>
      <c r="AL257" s="136"/>
    </row>
    <row r="258" spans="1:38" s="44" customFormat="1" x14ac:dyDescent="0.2">
      <c r="A258" s="16"/>
      <c r="B258" s="734"/>
      <c r="C258" s="16"/>
      <c r="K258" s="731"/>
      <c r="L258" s="136"/>
      <c r="M258" s="136"/>
      <c r="N258" s="136"/>
      <c r="O258" s="136"/>
      <c r="P258" s="136"/>
      <c r="Q258" s="136"/>
      <c r="R258" s="731"/>
      <c r="S258" s="136"/>
      <c r="T258" s="136"/>
      <c r="U258" s="136"/>
      <c r="V258" s="136"/>
      <c r="W258" s="136"/>
      <c r="X258" s="136"/>
      <c r="Y258" s="731"/>
      <c r="Z258" s="136"/>
      <c r="AA258" s="136"/>
      <c r="AB258" s="136"/>
      <c r="AC258" s="136"/>
      <c r="AD258" s="136"/>
      <c r="AE258" s="136"/>
      <c r="AF258" s="731"/>
      <c r="AG258" s="136"/>
      <c r="AH258" s="136"/>
      <c r="AI258" s="136"/>
      <c r="AJ258" s="136"/>
      <c r="AK258" s="136"/>
      <c r="AL258" s="136"/>
    </row>
    <row r="259" spans="1:38" s="44" customFormat="1" x14ac:dyDescent="0.2">
      <c r="A259" s="16"/>
      <c r="B259" s="734"/>
      <c r="C259" s="16"/>
      <c r="K259" s="731"/>
      <c r="L259" s="136"/>
      <c r="M259" s="136"/>
      <c r="N259" s="136"/>
      <c r="O259" s="136"/>
      <c r="P259" s="136"/>
      <c r="Q259" s="136"/>
      <c r="R259" s="731"/>
      <c r="S259" s="136"/>
      <c r="T259" s="136"/>
      <c r="U259" s="136"/>
      <c r="V259" s="136"/>
      <c r="W259" s="136"/>
      <c r="X259" s="136"/>
      <c r="Y259" s="731"/>
      <c r="Z259" s="136"/>
      <c r="AA259" s="136"/>
      <c r="AB259" s="136"/>
      <c r="AC259" s="136"/>
      <c r="AD259" s="136"/>
      <c r="AE259" s="136"/>
      <c r="AF259" s="731"/>
      <c r="AG259" s="136"/>
      <c r="AH259" s="136"/>
      <c r="AI259" s="136"/>
      <c r="AJ259" s="136"/>
      <c r="AK259" s="136"/>
      <c r="AL259" s="136"/>
    </row>
    <row r="260" spans="1:38" s="44" customFormat="1" x14ac:dyDescent="0.2">
      <c r="A260" s="16"/>
      <c r="B260" s="734"/>
      <c r="C260" s="16"/>
      <c r="K260" s="731"/>
      <c r="L260" s="136"/>
      <c r="M260" s="136"/>
      <c r="N260" s="136"/>
      <c r="O260" s="136"/>
      <c r="P260" s="136"/>
      <c r="Q260" s="136"/>
      <c r="R260" s="731"/>
      <c r="S260" s="136"/>
      <c r="T260" s="136"/>
      <c r="U260" s="136"/>
      <c r="V260" s="136"/>
      <c r="W260" s="136"/>
      <c r="X260" s="136"/>
      <c r="Y260" s="731"/>
      <c r="Z260" s="136"/>
      <c r="AA260" s="136"/>
      <c r="AB260" s="136"/>
      <c r="AC260" s="136"/>
      <c r="AD260" s="136"/>
      <c r="AE260" s="136"/>
      <c r="AF260" s="731"/>
      <c r="AG260" s="136"/>
      <c r="AH260" s="136"/>
      <c r="AI260" s="136"/>
      <c r="AJ260" s="136"/>
      <c r="AK260" s="136"/>
      <c r="AL260" s="136"/>
    </row>
    <row r="261" spans="1:38" s="44" customFormat="1" x14ac:dyDescent="0.2">
      <c r="A261" s="16"/>
      <c r="B261" s="734"/>
      <c r="C261" s="16"/>
      <c r="K261" s="731"/>
      <c r="L261" s="136"/>
      <c r="M261" s="136"/>
      <c r="N261" s="136"/>
      <c r="O261" s="136"/>
      <c r="P261" s="136"/>
      <c r="Q261" s="136"/>
      <c r="R261" s="731"/>
      <c r="S261" s="136"/>
      <c r="T261" s="136"/>
      <c r="U261" s="136"/>
      <c r="V261" s="136"/>
      <c r="W261" s="136"/>
      <c r="X261" s="136"/>
      <c r="Y261" s="731"/>
      <c r="Z261" s="136"/>
      <c r="AA261" s="136"/>
      <c r="AB261" s="136"/>
      <c r="AC261" s="136"/>
      <c r="AD261" s="136"/>
      <c r="AE261" s="136"/>
      <c r="AF261" s="731"/>
      <c r="AG261" s="136"/>
      <c r="AH261" s="136"/>
      <c r="AI261" s="136"/>
      <c r="AJ261" s="136"/>
      <c r="AK261" s="136"/>
      <c r="AL261" s="136"/>
    </row>
    <row r="262" spans="1:38" s="44" customFormat="1" x14ac:dyDescent="0.2">
      <c r="A262" s="16"/>
      <c r="B262" s="734"/>
      <c r="C262" s="16"/>
      <c r="K262" s="731"/>
      <c r="L262" s="136"/>
      <c r="M262" s="136"/>
      <c r="N262" s="136"/>
      <c r="O262" s="136"/>
      <c r="P262" s="136"/>
      <c r="Q262" s="136"/>
      <c r="R262" s="731"/>
      <c r="S262" s="136"/>
      <c r="T262" s="136"/>
      <c r="U262" s="136"/>
      <c r="V262" s="136"/>
      <c r="W262" s="136"/>
      <c r="X262" s="136"/>
      <c r="Y262" s="731"/>
      <c r="Z262" s="136"/>
      <c r="AA262" s="136"/>
      <c r="AB262" s="136"/>
      <c r="AC262" s="136"/>
      <c r="AD262" s="136"/>
      <c r="AE262" s="136"/>
      <c r="AF262" s="731"/>
      <c r="AG262" s="136"/>
      <c r="AH262" s="136"/>
      <c r="AI262" s="136"/>
      <c r="AJ262" s="136"/>
      <c r="AK262" s="136"/>
      <c r="AL262" s="136"/>
    </row>
    <row r="263" spans="1:38" s="44" customFormat="1" x14ac:dyDescent="0.2">
      <c r="A263" s="16"/>
      <c r="B263" s="734"/>
      <c r="C263" s="16"/>
      <c r="K263" s="731"/>
      <c r="L263" s="136"/>
      <c r="M263" s="136"/>
      <c r="N263" s="136"/>
      <c r="O263" s="136"/>
      <c r="P263" s="136"/>
      <c r="Q263" s="136"/>
      <c r="R263" s="731"/>
      <c r="S263" s="136"/>
      <c r="T263" s="136"/>
      <c r="U263" s="136"/>
      <c r="V263" s="136"/>
      <c r="W263" s="136"/>
      <c r="X263" s="136"/>
      <c r="Y263" s="731"/>
      <c r="Z263" s="136"/>
      <c r="AA263" s="136"/>
      <c r="AB263" s="136"/>
      <c r="AC263" s="136"/>
      <c r="AD263" s="136"/>
      <c r="AE263" s="136"/>
      <c r="AF263" s="731"/>
      <c r="AG263" s="136"/>
      <c r="AH263" s="136"/>
      <c r="AI263" s="136"/>
      <c r="AJ263" s="136"/>
      <c r="AK263" s="136"/>
      <c r="AL263" s="136"/>
    </row>
    <row r="264" spans="1:38" s="44" customFormat="1" x14ac:dyDescent="0.2">
      <c r="A264" s="16"/>
      <c r="B264" s="734"/>
      <c r="C264" s="16"/>
      <c r="K264" s="731"/>
      <c r="L264" s="136"/>
      <c r="M264" s="136"/>
      <c r="N264" s="136"/>
      <c r="O264" s="136"/>
      <c r="P264" s="136"/>
      <c r="Q264" s="136"/>
      <c r="R264" s="731"/>
      <c r="S264" s="136"/>
      <c r="T264" s="136"/>
      <c r="U264" s="136"/>
      <c r="V264" s="136"/>
      <c r="W264" s="136"/>
      <c r="X264" s="136"/>
      <c r="Y264" s="731"/>
      <c r="Z264" s="136"/>
      <c r="AA264" s="136"/>
      <c r="AB264" s="136"/>
      <c r="AC264" s="136"/>
      <c r="AD264" s="136"/>
      <c r="AE264" s="136"/>
      <c r="AF264" s="731"/>
      <c r="AG264" s="136"/>
      <c r="AH264" s="136"/>
      <c r="AI264" s="136"/>
      <c r="AJ264" s="136"/>
      <c r="AK264" s="136"/>
      <c r="AL264" s="136"/>
    </row>
    <row r="265" spans="1:38" s="44" customFormat="1" x14ac:dyDescent="0.2">
      <c r="A265" s="16"/>
      <c r="B265" s="734"/>
      <c r="C265" s="16"/>
      <c r="K265" s="731"/>
      <c r="L265" s="136"/>
      <c r="M265" s="136"/>
      <c r="N265" s="136"/>
      <c r="O265" s="136"/>
      <c r="P265" s="136"/>
      <c r="Q265" s="136"/>
      <c r="R265" s="731"/>
      <c r="S265" s="136"/>
      <c r="T265" s="136"/>
      <c r="U265" s="136"/>
      <c r="V265" s="136"/>
      <c r="W265" s="136"/>
      <c r="X265" s="136"/>
      <c r="Y265" s="731"/>
      <c r="Z265" s="136"/>
      <c r="AA265" s="136"/>
      <c r="AB265" s="136"/>
      <c r="AC265" s="136"/>
      <c r="AD265" s="136"/>
      <c r="AE265" s="136"/>
      <c r="AF265" s="731"/>
      <c r="AG265" s="136"/>
      <c r="AH265" s="136"/>
      <c r="AI265" s="136"/>
      <c r="AJ265" s="136"/>
      <c r="AK265" s="136"/>
      <c r="AL265" s="136"/>
    </row>
    <row r="266" spans="1:38" s="44" customFormat="1" x14ac:dyDescent="0.2">
      <c r="A266" s="16"/>
      <c r="B266" s="736"/>
      <c r="C266" s="16"/>
      <c r="K266" s="731"/>
      <c r="L266" s="136"/>
      <c r="M266" s="136"/>
      <c r="N266" s="136"/>
      <c r="O266" s="136"/>
      <c r="P266" s="136"/>
      <c r="Q266" s="136"/>
      <c r="R266" s="731"/>
      <c r="S266" s="136"/>
      <c r="T266" s="136"/>
      <c r="U266" s="136"/>
      <c r="V266" s="136"/>
      <c r="W266" s="136"/>
      <c r="X266" s="136"/>
      <c r="Y266" s="731"/>
      <c r="Z266" s="136"/>
      <c r="AA266" s="136"/>
      <c r="AB266" s="136"/>
      <c r="AC266" s="136"/>
      <c r="AD266" s="136"/>
      <c r="AE266" s="136"/>
      <c r="AF266" s="731"/>
      <c r="AG266" s="136"/>
      <c r="AH266" s="136"/>
      <c r="AI266" s="136"/>
      <c r="AJ266" s="136"/>
      <c r="AK266" s="136"/>
      <c r="AL266" s="136"/>
    </row>
    <row r="267" spans="1:38" s="44" customFormat="1" x14ac:dyDescent="0.2">
      <c r="A267" s="16"/>
      <c r="B267" s="736"/>
      <c r="C267" s="16"/>
      <c r="K267" s="731"/>
      <c r="L267" s="136"/>
      <c r="M267" s="136"/>
      <c r="N267" s="136"/>
      <c r="O267" s="136"/>
      <c r="P267" s="136"/>
      <c r="Q267" s="136"/>
      <c r="R267" s="731"/>
      <c r="S267" s="136"/>
      <c r="T267" s="136"/>
      <c r="U267" s="136"/>
      <c r="V267" s="136"/>
      <c r="W267" s="136"/>
      <c r="X267" s="136"/>
      <c r="Y267" s="731"/>
      <c r="Z267" s="136"/>
      <c r="AA267" s="136"/>
      <c r="AB267" s="136"/>
      <c r="AC267" s="136"/>
      <c r="AD267" s="136"/>
      <c r="AE267" s="136"/>
      <c r="AF267" s="731"/>
      <c r="AG267" s="136"/>
      <c r="AH267" s="136"/>
      <c r="AI267" s="136"/>
      <c r="AJ267" s="136"/>
      <c r="AK267" s="136"/>
      <c r="AL267" s="136"/>
    </row>
    <row r="268" spans="1:38" s="44" customFormat="1" x14ac:dyDescent="0.2">
      <c r="A268" s="16"/>
      <c r="B268" s="736"/>
      <c r="C268" s="16"/>
      <c r="K268" s="731"/>
      <c r="L268" s="136"/>
      <c r="M268" s="136"/>
      <c r="N268" s="136"/>
      <c r="O268" s="136"/>
      <c r="P268" s="136"/>
      <c r="Q268" s="136"/>
      <c r="R268" s="731"/>
      <c r="S268" s="136"/>
      <c r="T268" s="136"/>
      <c r="U268" s="136"/>
      <c r="V268" s="136"/>
      <c r="W268" s="136"/>
      <c r="X268" s="136"/>
      <c r="Y268" s="731"/>
      <c r="Z268" s="136"/>
      <c r="AA268" s="136"/>
      <c r="AB268" s="136"/>
      <c r="AC268" s="136"/>
      <c r="AD268" s="136"/>
      <c r="AE268" s="136"/>
      <c r="AF268" s="731"/>
      <c r="AG268" s="136"/>
      <c r="AH268" s="136"/>
      <c r="AI268" s="136"/>
      <c r="AJ268" s="136"/>
      <c r="AK268" s="136"/>
      <c r="AL268" s="136"/>
    </row>
    <row r="269" spans="1:38" s="44" customFormat="1" x14ac:dyDescent="0.2">
      <c r="A269" s="16"/>
      <c r="B269" s="736"/>
      <c r="C269" s="16"/>
      <c r="K269" s="731"/>
      <c r="L269" s="136"/>
      <c r="M269" s="136"/>
      <c r="N269" s="136"/>
      <c r="O269" s="136"/>
      <c r="P269" s="136"/>
      <c r="Q269" s="136"/>
      <c r="R269" s="731"/>
      <c r="S269" s="136"/>
      <c r="T269" s="136"/>
      <c r="U269" s="136"/>
      <c r="V269" s="136"/>
      <c r="W269" s="136"/>
      <c r="X269" s="136"/>
      <c r="Y269" s="731"/>
      <c r="Z269" s="136"/>
      <c r="AA269" s="136"/>
      <c r="AB269" s="136"/>
      <c r="AC269" s="136"/>
      <c r="AD269" s="136"/>
      <c r="AE269" s="136"/>
      <c r="AF269" s="731"/>
      <c r="AG269" s="136"/>
      <c r="AH269" s="136"/>
      <c r="AI269" s="136"/>
      <c r="AJ269" s="136"/>
      <c r="AK269" s="136"/>
      <c r="AL269" s="136"/>
    </row>
    <row r="270" spans="1:38" s="44" customFormat="1" x14ac:dyDescent="0.2">
      <c r="A270" s="16"/>
      <c r="B270" s="736"/>
      <c r="C270" s="16"/>
      <c r="K270" s="731"/>
      <c r="L270" s="136"/>
      <c r="M270" s="136"/>
      <c r="N270" s="136"/>
      <c r="O270" s="136"/>
      <c r="P270" s="136"/>
      <c r="Q270" s="136"/>
      <c r="R270" s="731"/>
      <c r="S270" s="136"/>
      <c r="T270" s="136"/>
      <c r="U270" s="136"/>
      <c r="V270" s="136"/>
      <c r="W270" s="136"/>
      <c r="X270" s="136"/>
      <c r="Y270" s="731"/>
      <c r="Z270" s="136"/>
      <c r="AA270" s="136"/>
      <c r="AB270" s="136"/>
      <c r="AC270" s="136"/>
      <c r="AD270" s="136"/>
      <c r="AE270" s="136"/>
      <c r="AF270" s="731"/>
      <c r="AG270" s="136"/>
      <c r="AH270" s="136"/>
      <c r="AI270" s="136"/>
      <c r="AJ270" s="136"/>
      <c r="AK270" s="136"/>
      <c r="AL270" s="136"/>
    </row>
    <row r="271" spans="1:38" s="44" customFormat="1" x14ac:dyDescent="0.2">
      <c r="A271" s="16"/>
      <c r="B271" s="736"/>
      <c r="C271" s="16"/>
      <c r="K271" s="731"/>
      <c r="L271" s="136"/>
      <c r="M271" s="136"/>
      <c r="N271" s="136"/>
      <c r="O271" s="136"/>
      <c r="P271" s="136"/>
      <c r="Q271" s="136"/>
      <c r="R271" s="731"/>
      <c r="S271" s="136"/>
      <c r="T271" s="136"/>
      <c r="U271" s="136"/>
      <c r="V271" s="136"/>
      <c r="W271" s="136"/>
      <c r="X271" s="136"/>
      <c r="Y271" s="731"/>
      <c r="Z271" s="136"/>
      <c r="AA271" s="136"/>
      <c r="AB271" s="136"/>
      <c r="AC271" s="136"/>
      <c r="AD271" s="136"/>
      <c r="AE271" s="136"/>
      <c r="AF271" s="731"/>
      <c r="AG271" s="136"/>
      <c r="AH271" s="136"/>
      <c r="AI271" s="136"/>
      <c r="AJ271" s="136"/>
      <c r="AK271" s="136"/>
      <c r="AL271" s="136"/>
    </row>
    <row r="272" spans="1:38" s="44" customFormat="1" x14ac:dyDescent="0.2">
      <c r="A272" s="16"/>
      <c r="B272" s="736"/>
      <c r="C272" s="16"/>
      <c r="K272" s="731"/>
      <c r="L272" s="136"/>
      <c r="M272" s="136"/>
      <c r="N272" s="136"/>
      <c r="O272" s="136"/>
      <c r="P272" s="136"/>
      <c r="Q272" s="136"/>
      <c r="R272" s="731"/>
      <c r="S272" s="136"/>
      <c r="T272" s="136"/>
      <c r="U272" s="136"/>
      <c r="V272" s="136"/>
      <c r="W272" s="136"/>
      <c r="X272" s="136"/>
      <c r="Y272" s="731"/>
      <c r="Z272" s="136"/>
      <c r="AA272" s="136"/>
      <c r="AB272" s="136"/>
      <c r="AC272" s="136"/>
      <c r="AD272" s="136"/>
      <c r="AE272" s="136"/>
      <c r="AF272" s="731"/>
      <c r="AG272" s="136"/>
      <c r="AH272" s="136"/>
      <c r="AI272" s="136"/>
      <c r="AJ272" s="136"/>
      <c r="AK272" s="136"/>
      <c r="AL272" s="136"/>
    </row>
    <row r="273" spans="1:38" s="44" customFormat="1" x14ac:dyDescent="0.2">
      <c r="A273" s="16"/>
      <c r="B273" s="736"/>
      <c r="C273" s="16"/>
      <c r="K273" s="731"/>
      <c r="L273" s="136"/>
      <c r="M273" s="136"/>
      <c r="N273" s="136"/>
      <c r="O273" s="136"/>
      <c r="P273" s="136"/>
      <c r="Q273" s="136"/>
      <c r="R273" s="731"/>
      <c r="S273" s="136"/>
      <c r="T273" s="136"/>
      <c r="U273" s="136"/>
      <c r="V273" s="136"/>
      <c r="W273" s="136"/>
      <c r="X273" s="136"/>
      <c r="Y273" s="731"/>
      <c r="Z273" s="136"/>
      <c r="AA273" s="136"/>
      <c r="AB273" s="136"/>
      <c r="AC273" s="136"/>
      <c r="AD273" s="136"/>
      <c r="AE273" s="136"/>
      <c r="AF273" s="731"/>
      <c r="AG273" s="136"/>
      <c r="AH273" s="136"/>
      <c r="AI273" s="136"/>
      <c r="AJ273" s="136"/>
      <c r="AK273" s="136"/>
      <c r="AL273" s="136"/>
    </row>
    <row r="274" spans="1:38" s="44" customFormat="1" x14ac:dyDescent="0.2">
      <c r="A274" s="16"/>
      <c r="B274" s="736"/>
      <c r="C274" s="16"/>
      <c r="K274" s="731"/>
      <c r="L274" s="136"/>
      <c r="M274" s="136"/>
      <c r="N274" s="136"/>
      <c r="O274" s="136"/>
      <c r="P274" s="136"/>
      <c r="Q274" s="136"/>
      <c r="R274" s="731"/>
      <c r="S274" s="136"/>
      <c r="T274" s="136"/>
      <c r="U274" s="136"/>
      <c r="V274" s="136"/>
      <c r="W274" s="136"/>
      <c r="X274" s="136"/>
      <c r="Y274" s="731"/>
      <c r="Z274" s="136"/>
      <c r="AA274" s="136"/>
      <c r="AB274" s="136"/>
      <c r="AC274" s="136"/>
      <c r="AD274" s="136"/>
      <c r="AE274" s="136"/>
      <c r="AF274" s="731"/>
      <c r="AG274" s="136"/>
      <c r="AH274" s="136"/>
      <c r="AI274" s="136"/>
      <c r="AJ274" s="136"/>
      <c r="AK274" s="136"/>
      <c r="AL274" s="136"/>
    </row>
    <row r="275" spans="1:38" s="44" customFormat="1" x14ac:dyDescent="0.2">
      <c r="A275" s="16"/>
      <c r="B275" s="736"/>
      <c r="C275" s="16"/>
      <c r="K275" s="731"/>
      <c r="L275" s="136"/>
      <c r="M275" s="136"/>
      <c r="N275" s="136"/>
      <c r="O275" s="136"/>
      <c r="P275" s="136"/>
      <c r="Q275" s="136"/>
      <c r="R275" s="731"/>
      <c r="S275" s="136"/>
      <c r="T275" s="136"/>
      <c r="U275" s="136"/>
      <c r="V275" s="136"/>
      <c r="W275" s="136"/>
      <c r="X275" s="136"/>
      <c r="Y275" s="731"/>
      <c r="Z275" s="136"/>
      <c r="AA275" s="136"/>
      <c r="AB275" s="136"/>
      <c r="AC275" s="136"/>
      <c r="AD275" s="136"/>
      <c r="AE275" s="136"/>
      <c r="AF275" s="731"/>
      <c r="AG275" s="136"/>
      <c r="AH275" s="136"/>
      <c r="AI275" s="136"/>
      <c r="AJ275" s="136"/>
      <c r="AK275" s="136"/>
      <c r="AL275" s="136"/>
    </row>
    <row r="276" spans="1:38" s="44" customFormat="1" x14ac:dyDescent="0.2">
      <c r="A276" s="16"/>
      <c r="B276" s="736"/>
      <c r="C276" s="16"/>
      <c r="K276" s="731"/>
      <c r="L276" s="136"/>
      <c r="M276" s="136"/>
      <c r="N276" s="136"/>
      <c r="O276" s="136"/>
      <c r="P276" s="136"/>
      <c r="Q276" s="136"/>
      <c r="R276" s="731"/>
      <c r="S276" s="136"/>
      <c r="T276" s="136"/>
      <c r="U276" s="136"/>
      <c r="V276" s="136"/>
      <c r="W276" s="136"/>
      <c r="X276" s="136"/>
      <c r="Y276" s="731"/>
      <c r="Z276" s="136"/>
      <c r="AA276" s="136"/>
      <c r="AB276" s="136"/>
      <c r="AC276" s="136"/>
      <c r="AD276" s="136"/>
      <c r="AE276" s="136"/>
      <c r="AF276" s="731"/>
      <c r="AG276" s="136"/>
      <c r="AH276" s="136"/>
      <c r="AI276" s="136"/>
      <c r="AJ276" s="136"/>
      <c r="AK276" s="136"/>
      <c r="AL276" s="136"/>
    </row>
    <row r="277" spans="1:38" s="44" customFormat="1" x14ac:dyDescent="0.2">
      <c r="A277" s="16"/>
      <c r="B277" s="736"/>
      <c r="C277" s="16"/>
      <c r="K277" s="731"/>
      <c r="L277" s="136"/>
      <c r="M277" s="136"/>
      <c r="N277" s="136"/>
      <c r="O277" s="136"/>
      <c r="P277" s="136"/>
      <c r="Q277" s="136"/>
      <c r="R277" s="731"/>
      <c r="S277" s="136"/>
      <c r="T277" s="136"/>
      <c r="U277" s="136"/>
      <c r="V277" s="136"/>
      <c r="W277" s="136"/>
      <c r="X277" s="136"/>
      <c r="Y277" s="731"/>
      <c r="Z277" s="136"/>
      <c r="AA277" s="136"/>
      <c r="AB277" s="136"/>
      <c r="AC277" s="136"/>
      <c r="AD277" s="136"/>
      <c r="AE277" s="136"/>
      <c r="AF277" s="731"/>
      <c r="AG277" s="136"/>
      <c r="AH277" s="136"/>
      <c r="AI277" s="136"/>
      <c r="AJ277" s="136"/>
      <c r="AK277" s="136"/>
      <c r="AL277" s="136"/>
    </row>
    <row r="278" spans="1:38" s="44" customFormat="1" x14ac:dyDescent="0.2">
      <c r="A278" s="16"/>
      <c r="B278" s="736"/>
      <c r="C278" s="16"/>
      <c r="K278" s="731"/>
      <c r="L278" s="136"/>
      <c r="M278" s="136"/>
      <c r="N278" s="136"/>
      <c r="O278" s="136"/>
      <c r="P278" s="136"/>
      <c r="Q278" s="136"/>
      <c r="R278" s="731"/>
      <c r="S278" s="136"/>
      <c r="T278" s="136"/>
      <c r="U278" s="136"/>
      <c r="V278" s="136"/>
      <c r="W278" s="136"/>
      <c r="X278" s="136"/>
      <c r="Y278" s="731"/>
      <c r="Z278" s="136"/>
      <c r="AA278" s="136"/>
      <c r="AB278" s="136"/>
      <c r="AC278" s="136"/>
      <c r="AD278" s="136"/>
      <c r="AE278" s="136"/>
      <c r="AF278" s="731"/>
      <c r="AG278" s="136"/>
      <c r="AH278" s="136"/>
      <c r="AI278" s="136"/>
      <c r="AJ278" s="136"/>
      <c r="AK278" s="136"/>
      <c r="AL278" s="136"/>
    </row>
    <row r="279" spans="1:38" s="44" customFormat="1" x14ac:dyDescent="0.2">
      <c r="A279" s="16"/>
      <c r="B279" s="736"/>
      <c r="C279" s="16"/>
      <c r="K279" s="731"/>
      <c r="L279" s="136"/>
      <c r="M279" s="136"/>
      <c r="N279" s="136"/>
      <c r="O279" s="136"/>
      <c r="P279" s="136"/>
      <c r="Q279" s="136"/>
      <c r="R279" s="731"/>
      <c r="S279" s="136"/>
      <c r="T279" s="136"/>
      <c r="U279" s="136"/>
      <c r="V279" s="136"/>
      <c r="W279" s="136"/>
      <c r="X279" s="136"/>
      <c r="Y279" s="731"/>
      <c r="Z279" s="136"/>
      <c r="AA279" s="136"/>
      <c r="AB279" s="136"/>
      <c r="AC279" s="136"/>
      <c r="AD279" s="136"/>
      <c r="AE279" s="136"/>
      <c r="AF279" s="731"/>
      <c r="AG279" s="136"/>
      <c r="AH279" s="136"/>
      <c r="AI279" s="136"/>
      <c r="AJ279" s="136"/>
      <c r="AK279" s="136"/>
      <c r="AL279" s="136"/>
    </row>
    <row r="280" spans="1:38" s="44" customFormat="1" x14ac:dyDescent="0.2">
      <c r="A280" s="16"/>
      <c r="B280" s="736"/>
      <c r="C280" s="16"/>
      <c r="K280" s="731"/>
      <c r="L280" s="136"/>
      <c r="M280" s="136"/>
      <c r="N280" s="136"/>
      <c r="O280" s="136"/>
      <c r="P280" s="136"/>
      <c r="Q280" s="136"/>
      <c r="R280" s="731"/>
      <c r="S280" s="136"/>
      <c r="T280" s="136"/>
      <c r="U280" s="136"/>
      <c r="V280" s="136"/>
      <c r="W280" s="136"/>
      <c r="X280" s="136"/>
      <c r="Y280" s="731"/>
      <c r="Z280" s="136"/>
      <c r="AA280" s="136"/>
      <c r="AB280" s="136"/>
      <c r="AC280" s="136"/>
      <c r="AD280" s="136"/>
      <c r="AE280" s="136"/>
      <c r="AF280" s="731"/>
      <c r="AG280" s="136"/>
      <c r="AH280" s="136"/>
      <c r="AI280" s="136"/>
      <c r="AJ280" s="136"/>
      <c r="AK280" s="136"/>
      <c r="AL280" s="136"/>
    </row>
    <row r="281" spans="1:38" s="44" customFormat="1" x14ac:dyDescent="0.2">
      <c r="A281" s="16"/>
      <c r="B281" s="736"/>
      <c r="C281" s="16"/>
      <c r="K281" s="731"/>
      <c r="L281" s="136"/>
      <c r="M281" s="136"/>
      <c r="N281" s="136"/>
      <c r="O281" s="136"/>
      <c r="P281" s="136"/>
      <c r="Q281" s="136"/>
      <c r="R281" s="731"/>
      <c r="S281" s="136"/>
      <c r="T281" s="136"/>
      <c r="U281" s="136"/>
      <c r="V281" s="136"/>
      <c r="W281" s="136"/>
      <c r="X281" s="136"/>
      <c r="Y281" s="731"/>
      <c r="Z281" s="136"/>
      <c r="AA281" s="136"/>
      <c r="AB281" s="136"/>
      <c r="AC281" s="136"/>
      <c r="AD281" s="136"/>
      <c r="AE281" s="136"/>
      <c r="AF281" s="731"/>
      <c r="AG281" s="136"/>
      <c r="AH281" s="136"/>
      <c r="AI281" s="136"/>
      <c r="AJ281" s="136"/>
      <c r="AK281" s="136"/>
      <c r="AL281" s="136"/>
    </row>
    <row r="282" spans="1:38" s="44" customFormat="1" x14ac:dyDescent="0.2">
      <c r="A282" s="16"/>
      <c r="B282" s="736"/>
      <c r="C282" s="16"/>
      <c r="K282" s="731"/>
      <c r="L282" s="136"/>
      <c r="M282" s="136"/>
      <c r="N282" s="136"/>
      <c r="O282" s="136"/>
      <c r="P282" s="136"/>
      <c r="Q282" s="136"/>
      <c r="R282" s="731"/>
      <c r="S282" s="136"/>
      <c r="T282" s="136"/>
      <c r="U282" s="136"/>
      <c r="V282" s="136"/>
      <c r="W282" s="136"/>
      <c r="X282" s="136"/>
      <c r="Y282" s="731"/>
      <c r="Z282" s="136"/>
      <c r="AA282" s="136"/>
      <c r="AB282" s="136"/>
      <c r="AC282" s="136"/>
      <c r="AD282" s="136"/>
      <c r="AE282" s="136"/>
      <c r="AF282" s="731"/>
      <c r="AG282" s="136"/>
      <c r="AH282" s="136"/>
      <c r="AI282" s="136"/>
      <c r="AJ282" s="136"/>
      <c r="AK282" s="136"/>
      <c r="AL282" s="136"/>
    </row>
    <row r="283" spans="1:38" s="44" customFormat="1" x14ac:dyDescent="0.2">
      <c r="A283" s="16"/>
      <c r="B283" s="736"/>
      <c r="C283" s="16"/>
      <c r="K283" s="731"/>
      <c r="L283" s="136"/>
      <c r="M283" s="136"/>
      <c r="N283" s="136"/>
      <c r="O283" s="136"/>
      <c r="P283" s="136"/>
      <c r="Q283" s="136"/>
      <c r="R283" s="731"/>
      <c r="S283" s="136"/>
      <c r="T283" s="136"/>
      <c r="U283" s="136"/>
      <c r="V283" s="136"/>
      <c r="W283" s="136"/>
      <c r="X283" s="136"/>
      <c r="Y283" s="731"/>
      <c r="Z283" s="136"/>
      <c r="AA283" s="136"/>
      <c r="AB283" s="136"/>
      <c r="AC283" s="136"/>
      <c r="AD283" s="136"/>
      <c r="AE283" s="136"/>
      <c r="AF283" s="731"/>
      <c r="AG283" s="136"/>
      <c r="AH283" s="136"/>
      <c r="AI283" s="136"/>
      <c r="AJ283" s="136"/>
      <c r="AK283" s="136"/>
      <c r="AL283" s="136"/>
    </row>
    <row r="284" spans="1:38" s="44" customFormat="1" x14ac:dyDescent="0.2">
      <c r="A284" s="16"/>
      <c r="B284" s="736"/>
      <c r="C284" s="16"/>
      <c r="K284" s="731"/>
      <c r="L284" s="136"/>
      <c r="M284" s="136"/>
      <c r="N284" s="136"/>
      <c r="O284" s="136"/>
      <c r="P284" s="136"/>
      <c r="Q284" s="136"/>
      <c r="R284" s="731"/>
      <c r="S284" s="136"/>
      <c r="T284" s="136"/>
      <c r="U284" s="136"/>
      <c r="V284" s="136"/>
      <c r="W284" s="136"/>
      <c r="X284" s="136"/>
      <c r="Y284" s="731"/>
      <c r="Z284" s="136"/>
      <c r="AA284" s="136"/>
      <c r="AB284" s="136"/>
      <c r="AC284" s="136"/>
      <c r="AD284" s="136"/>
      <c r="AE284" s="136"/>
      <c r="AF284" s="731"/>
      <c r="AG284" s="136"/>
      <c r="AH284" s="136"/>
      <c r="AI284" s="136"/>
      <c r="AJ284" s="136"/>
      <c r="AK284" s="136"/>
      <c r="AL284" s="136"/>
    </row>
    <row r="285" spans="1:38" s="44" customFormat="1" x14ac:dyDescent="0.2">
      <c r="A285" s="16"/>
      <c r="B285" s="736"/>
      <c r="C285" s="16"/>
      <c r="K285" s="731"/>
      <c r="L285" s="136"/>
      <c r="M285" s="136"/>
      <c r="N285" s="136"/>
      <c r="O285" s="136"/>
      <c r="P285" s="136"/>
      <c r="Q285" s="136"/>
      <c r="R285" s="731"/>
      <c r="S285" s="136"/>
      <c r="T285" s="136"/>
      <c r="U285" s="136"/>
      <c r="V285" s="136"/>
      <c r="W285" s="136"/>
      <c r="X285" s="136"/>
      <c r="Y285" s="731"/>
      <c r="Z285" s="136"/>
      <c r="AA285" s="136"/>
      <c r="AB285" s="136"/>
      <c r="AC285" s="136"/>
      <c r="AD285" s="136"/>
      <c r="AE285" s="136"/>
      <c r="AF285" s="731"/>
      <c r="AG285" s="136"/>
      <c r="AH285" s="136"/>
      <c r="AI285" s="136"/>
      <c r="AJ285" s="136"/>
      <c r="AK285" s="136"/>
      <c r="AL285" s="136"/>
    </row>
    <row r="286" spans="1:38" s="44" customFormat="1" x14ac:dyDescent="0.2">
      <c r="A286" s="16"/>
      <c r="B286" s="736"/>
      <c r="C286" s="16"/>
      <c r="K286" s="731"/>
      <c r="L286" s="136"/>
      <c r="M286" s="136"/>
      <c r="N286" s="136"/>
      <c r="O286" s="136"/>
      <c r="P286" s="136"/>
      <c r="Q286" s="136"/>
      <c r="R286" s="731"/>
      <c r="S286" s="136"/>
      <c r="T286" s="136"/>
      <c r="U286" s="136"/>
      <c r="V286" s="136"/>
      <c r="W286" s="136"/>
      <c r="X286" s="136"/>
      <c r="Y286" s="731"/>
      <c r="Z286" s="136"/>
      <c r="AA286" s="136"/>
      <c r="AB286" s="136"/>
      <c r="AC286" s="136"/>
      <c r="AD286" s="136"/>
      <c r="AE286" s="136"/>
      <c r="AF286" s="731"/>
      <c r="AG286" s="136"/>
      <c r="AH286" s="136"/>
      <c r="AI286" s="136"/>
      <c r="AJ286" s="136"/>
      <c r="AK286" s="136"/>
      <c r="AL286" s="136"/>
    </row>
    <row r="287" spans="1:38" s="44" customFormat="1" x14ac:dyDescent="0.2">
      <c r="A287" s="16"/>
      <c r="B287" s="736"/>
      <c r="C287" s="16"/>
      <c r="K287" s="731"/>
      <c r="L287" s="136"/>
      <c r="M287" s="136"/>
      <c r="N287" s="136"/>
      <c r="O287" s="136"/>
      <c r="P287" s="136"/>
      <c r="Q287" s="136"/>
      <c r="R287" s="731"/>
      <c r="S287" s="136"/>
      <c r="T287" s="136"/>
      <c r="U287" s="136"/>
      <c r="V287" s="136"/>
      <c r="W287" s="136"/>
      <c r="X287" s="136"/>
      <c r="Y287" s="731"/>
      <c r="Z287" s="136"/>
      <c r="AA287" s="136"/>
      <c r="AB287" s="136"/>
      <c r="AC287" s="136"/>
      <c r="AD287" s="136"/>
      <c r="AE287" s="136"/>
      <c r="AF287" s="731"/>
      <c r="AG287" s="136"/>
      <c r="AH287" s="136"/>
      <c r="AI287" s="136"/>
      <c r="AJ287" s="136"/>
      <c r="AK287" s="136"/>
      <c r="AL287" s="136"/>
    </row>
    <row r="288" spans="1:38" s="44" customFormat="1" x14ac:dyDescent="0.2">
      <c r="A288" s="16"/>
      <c r="B288" s="736"/>
      <c r="C288" s="16"/>
      <c r="K288" s="731"/>
      <c r="L288" s="136"/>
      <c r="M288" s="136"/>
      <c r="N288" s="136"/>
      <c r="O288" s="136"/>
      <c r="P288" s="136"/>
      <c r="Q288" s="136"/>
      <c r="R288" s="731"/>
      <c r="S288" s="136"/>
      <c r="T288" s="136"/>
      <c r="U288" s="136"/>
      <c r="V288" s="136"/>
      <c r="W288" s="136"/>
      <c r="X288" s="136"/>
      <c r="Y288" s="731"/>
      <c r="Z288" s="136"/>
      <c r="AA288" s="136"/>
      <c r="AB288" s="136"/>
      <c r="AC288" s="136"/>
      <c r="AD288" s="136"/>
      <c r="AE288" s="136"/>
      <c r="AF288" s="731"/>
      <c r="AG288" s="136"/>
      <c r="AH288" s="136"/>
      <c r="AI288" s="136"/>
      <c r="AJ288" s="136"/>
      <c r="AK288" s="136"/>
      <c r="AL288" s="136"/>
    </row>
    <row r="289" spans="1:38" s="44" customFormat="1" x14ac:dyDescent="0.2">
      <c r="A289" s="16"/>
      <c r="B289" s="736"/>
      <c r="C289" s="16"/>
      <c r="K289" s="731"/>
      <c r="L289" s="136"/>
      <c r="M289" s="136"/>
      <c r="N289" s="136"/>
      <c r="O289" s="136"/>
      <c r="P289" s="136"/>
      <c r="Q289" s="136"/>
      <c r="R289" s="731"/>
      <c r="S289" s="136"/>
      <c r="T289" s="136"/>
      <c r="U289" s="136"/>
      <c r="V289" s="136"/>
      <c r="W289" s="136"/>
      <c r="X289" s="136"/>
      <c r="Y289" s="731"/>
      <c r="Z289" s="136"/>
      <c r="AA289" s="136"/>
      <c r="AB289" s="136"/>
      <c r="AC289" s="136"/>
      <c r="AD289" s="136"/>
      <c r="AE289" s="136"/>
      <c r="AF289" s="731"/>
      <c r="AG289" s="136"/>
      <c r="AH289" s="136"/>
      <c r="AI289" s="136"/>
      <c r="AJ289" s="136"/>
      <c r="AK289" s="136"/>
      <c r="AL289" s="136"/>
    </row>
    <row r="290" spans="1:38" s="44" customFormat="1" x14ac:dyDescent="0.2">
      <c r="A290" s="16"/>
      <c r="B290" s="736"/>
      <c r="C290" s="16"/>
      <c r="K290" s="731"/>
      <c r="L290" s="136"/>
      <c r="M290" s="136"/>
      <c r="N290" s="136"/>
      <c r="O290" s="136"/>
      <c r="P290" s="136"/>
      <c r="Q290" s="136"/>
      <c r="R290" s="731"/>
      <c r="S290" s="136"/>
      <c r="T290" s="136"/>
      <c r="U290" s="136"/>
      <c r="V290" s="136"/>
      <c r="W290" s="136"/>
      <c r="X290" s="136"/>
      <c r="Y290" s="731"/>
      <c r="Z290" s="136"/>
      <c r="AA290" s="136"/>
      <c r="AB290" s="136"/>
      <c r="AC290" s="136"/>
      <c r="AD290" s="136"/>
      <c r="AE290" s="136"/>
      <c r="AF290" s="731"/>
      <c r="AG290" s="136"/>
      <c r="AH290" s="136"/>
      <c r="AI290" s="136"/>
      <c r="AJ290" s="136"/>
      <c r="AK290" s="136"/>
      <c r="AL290" s="136"/>
    </row>
    <row r="291" spans="1:38" s="44" customFormat="1" x14ac:dyDescent="0.2">
      <c r="A291" s="16"/>
      <c r="B291" s="736"/>
      <c r="C291" s="16"/>
      <c r="K291" s="731"/>
      <c r="L291" s="136"/>
      <c r="M291" s="136"/>
      <c r="N291" s="136"/>
      <c r="O291" s="136"/>
      <c r="P291" s="136"/>
      <c r="Q291" s="136"/>
      <c r="R291" s="731"/>
      <c r="S291" s="136"/>
      <c r="T291" s="136"/>
      <c r="U291" s="136"/>
      <c r="V291" s="136"/>
      <c r="W291" s="136"/>
      <c r="X291" s="136"/>
      <c r="Y291" s="731"/>
      <c r="Z291" s="136"/>
      <c r="AA291" s="136"/>
      <c r="AB291" s="136"/>
      <c r="AC291" s="136"/>
      <c r="AD291" s="136"/>
      <c r="AE291" s="136"/>
      <c r="AF291" s="731"/>
      <c r="AG291" s="136"/>
      <c r="AH291" s="136"/>
      <c r="AI291" s="136"/>
      <c r="AJ291" s="136"/>
      <c r="AK291" s="136"/>
      <c r="AL291" s="136"/>
    </row>
    <row r="292" spans="1:38" s="44" customFormat="1" x14ac:dyDescent="0.2">
      <c r="A292" s="16"/>
      <c r="B292" s="736"/>
      <c r="C292" s="16"/>
      <c r="K292" s="731"/>
      <c r="L292" s="136"/>
      <c r="M292" s="136"/>
      <c r="N292" s="136"/>
      <c r="O292" s="136"/>
      <c r="P292" s="136"/>
      <c r="Q292" s="136"/>
      <c r="R292" s="731"/>
      <c r="S292" s="136"/>
      <c r="T292" s="136"/>
      <c r="U292" s="136"/>
      <c r="V292" s="136"/>
      <c r="W292" s="136"/>
      <c r="X292" s="136"/>
      <c r="Y292" s="731"/>
      <c r="Z292" s="136"/>
      <c r="AA292" s="136"/>
      <c r="AB292" s="136"/>
      <c r="AC292" s="136"/>
      <c r="AD292" s="136"/>
      <c r="AE292" s="136"/>
      <c r="AF292" s="731"/>
      <c r="AG292" s="136"/>
      <c r="AH292" s="136"/>
      <c r="AI292" s="136"/>
      <c r="AJ292" s="136"/>
      <c r="AK292" s="136"/>
      <c r="AL292" s="136"/>
    </row>
    <row r="293" spans="1:38" s="44" customFormat="1" x14ac:dyDescent="0.2">
      <c r="A293" s="16"/>
      <c r="B293" s="736"/>
      <c r="C293" s="16"/>
      <c r="K293" s="731"/>
      <c r="L293" s="136"/>
      <c r="M293" s="136"/>
      <c r="N293" s="136"/>
      <c r="O293" s="136"/>
      <c r="P293" s="136"/>
      <c r="Q293" s="136"/>
      <c r="R293" s="731"/>
      <c r="S293" s="136"/>
      <c r="T293" s="136"/>
      <c r="U293" s="136"/>
      <c r="V293" s="136"/>
      <c r="W293" s="136"/>
      <c r="X293" s="136"/>
      <c r="Y293" s="731"/>
      <c r="Z293" s="136"/>
      <c r="AA293" s="136"/>
      <c r="AB293" s="136"/>
      <c r="AC293" s="136"/>
      <c r="AD293" s="136"/>
      <c r="AE293" s="136"/>
      <c r="AF293" s="731"/>
      <c r="AG293" s="136"/>
      <c r="AH293" s="136"/>
      <c r="AI293" s="136"/>
      <c r="AJ293" s="136"/>
      <c r="AK293" s="136"/>
      <c r="AL293" s="136"/>
    </row>
    <row r="294" spans="1:38" s="44" customFormat="1" x14ac:dyDescent="0.2">
      <c r="A294" s="16"/>
      <c r="B294" s="736"/>
      <c r="C294" s="16"/>
      <c r="K294" s="731"/>
      <c r="L294" s="136"/>
      <c r="M294" s="136"/>
      <c r="N294" s="136"/>
      <c r="O294" s="136"/>
      <c r="P294" s="136"/>
      <c r="Q294" s="136"/>
      <c r="R294" s="731"/>
      <c r="S294" s="136"/>
      <c r="T294" s="136"/>
      <c r="U294" s="136"/>
      <c r="V294" s="136"/>
      <c r="W294" s="136"/>
      <c r="X294" s="136"/>
      <c r="Y294" s="731"/>
      <c r="Z294" s="136"/>
      <c r="AA294" s="136"/>
      <c r="AB294" s="136"/>
      <c r="AC294" s="136"/>
      <c r="AD294" s="136"/>
      <c r="AE294" s="136"/>
      <c r="AF294" s="731"/>
      <c r="AG294" s="136"/>
      <c r="AH294" s="136"/>
      <c r="AI294" s="136"/>
      <c r="AJ294" s="136"/>
      <c r="AK294" s="136"/>
      <c r="AL294" s="136"/>
    </row>
    <row r="295" spans="1:38" s="44" customFormat="1" x14ac:dyDescent="0.2">
      <c r="A295" s="16"/>
      <c r="B295" s="736"/>
      <c r="C295" s="16"/>
      <c r="K295" s="731"/>
      <c r="L295" s="136"/>
      <c r="M295" s="136"/>
      <c r="N295" s="136"/>
      <c r="O295" s="136"/>
      <c r="P295" s="136"/>
      <c r="Q295" s="136"/>
      <c r="R295" s="731"/>
      <c r="S295" s="136"/>
      <c r="T295" s="136"/>
      <c r="U295" s="136"/>
      <c r="V295" s="136"/>
      <c r="W295" s="136"/>
      <c r="X295" s="136"/>
      <c r="Y295" s="731"/>
      <c r="Z295" s="136"/>
      <c r="AA295" s="136"/>
      <c r="AB295" s="136"/>
      <c r="AC295" s="136"/>
      <c r="AD295" s="136"/>
      <c r="AE295" s="136"/>
      <c r="AF295" s="731"/>
      <c r="AG295" s="136"/>
      <c r="AH295" s="136"/>
      <c r="AI295" s="136"/>
      <c r="AJ295" s="136"/>
      <c r="AK295" s="136"/>
      <c r="AL295" s="136"/>
    </row>
    <row r="296" spans="1:38" s="44" customFormat="1" x14ac:dyDescent="0.2">
      <c r="A296" s="16"/>
      <c r="B296" s="736"/>
      <c r="C296" s="16"/>
      <c r="K296" s="731"/>
      <c r="L296" s="136"/>
      <c r="M296" s="136"/>
      <c r="N296" s="136"/>
      <c r="O296" s="136"/>
      <c r="P296" s="136"/>
      <c r="Q296" s="136"/>
      <c r="R296" s="731"/>
      <c r="S296" s="136"/>
      <c r="T296" s="136"/>
      <c r="U296" s="136"/>
      <c r="V296" s="136"/>
      <c r="W296" s="136"/>
      <c r="X296" s="136"/>
      <c r="Y296" s="731"/>
      <c r="Z296" s="136"/>
      <c r="AA296" s="136"/>
      <c r="AB296" s="136"/>
      <c r="AC296" s="136"/>
      <c r="AD296" s="136"/>
      <c r="AE296" s="136"/>
      <c r="AF296" s="731"/>
      <c r="AG296" s="136"/>
      <c r="AH296" s="136"/>
      <c r="AI296" s="136"/>
      <c r="AJ296" s="136"/>
      <c r="AK296" s="136"/>
      <c r="AL296" s="136"/>
    </row>
    <row r="297" spans="1:38" s="44" customFormat="1" x14ac:dyDescent="0.2">
      <c r="A297" s="16"/>
      <c r="B297" s="736"/>
      <c r="C297" s="16"/>
      <c r="K297" s="731"/>
      <c r="L297" s="136"/>
      <c r="M297" s="136"/>
      <c r="N297" s="136"/>
      <c r="O297" s="136"/>
      <c r="P297" s="136"/>
      <c r="Q297" s="136"/>
      <c r="R297" s="731"/>
      <c r="S297" s="136"/>
      <c r="T297" s="136"/>
      <c r="U297" s="136"/>
      <c r="V297" s="136"/>
      <c r="W297" s="136"/>
      <c r="X297" s="136"/>
      <c r="Y297" s="731"/>
      <c r="Z297" s="136"/>
      <c r="AA297" s="136"/>
      <c r="AB297" s="136"/>
      <c r="AC297" s="136"/>
      <c r="AD297" s="136"/>
      <c r="AE297" s="136"/>
      <c r="AF297" s="731"/>
      <c r="AG297" s="136"/>
      <c r="AH297" s="136"/>
      <c r="AI297" s="136"/>
      <c r="AJ297" s="136"/>
      <c r="AK297" s="136"/>
      <c r="AL297" s="136"/>
    </row>
    <row r="298" spans="1:38" s="44" customFormat="1" x14ac:dyDescent="0.2">
      <c r="A298" s="16"/>
      <c r="B298" s="736"/>
      <c r="C298" s="16"/>
      <c r="K298" s="731"/>
      <c r="L298" s="136"/>
      <c r="M298" s="136"/>
      <c r="N298" s="136"/>
      <c r="O298" s="136"/>
      <c r="P298" s="136"/>
      <c r="Q298" s="136"/>
      <c r="R298" s="731"/>
      <c r="S298" s="136"/>
      <c r="T298" s="136"/>
      <c r="U298" s="136"/>
      <c r="V298" s="136"/>
      <c r="W298" s="136"/>
      <c r="X298" s="136"/>
      <c r="Y298" s="731"/>
      <c r="Z298" s="136"/>
      <c r="AA298" s="136"/>
      <c r="AB298" s="136"/>
      <c r="AC298" s="136"/>
      <c r="AD298" s="136"/>
      <c r="AE298" s="136"/>
      <c r="AF298" s="731"/>
      <c r="AG298" s="136"/>
      <c r="AH298" s="136"/>
      <c r="AI298" s="136"/>
      <c r="AJ298" s="136"/>
      <c r="AK298" s="136"/>
      <c r="AL298" s="136"/>
    </row>
    <row r="299" spans="1:38" s="44" customFormat="1" x14ac:dyDescent="0.2">
      <c r="A299" s="16"/>
      <c r="B299" s="736"/>
      <c r="C299" s="16"/>
      <c r="K299" s="731"/>
      <c r="L299" s="136"/>
      <c r="M299" s="136"/>
      <c r="N299" s="136"/>
      <c r="O299" s="136"/>
      <c r="P299" s="136"/>
      <c r="Q299" s="136"/>
      <c r="R299" s="731"/>
      <c r="S299" s="136"/>
      <c r="T299" s="136"/>
      <c r="U299" s="136"/>
      <c r="V299" s="136"/>
      <c r="W299" s="136"/>
      <c r="X299" s="136"/>
      <c r="Y299" s="731"/>
      <c r="Z299" s="136"/>
      <c r="AA299" s="136"/>
      <c r="AB299" s="136"/>
      <c r="AC299" s="136"/>
      <c r="AD299" s="136"/>
      <c r="AE299" s="136"/>
      <c r="AF299" s="731"/>
      <c r="AG299" s="136"/>
      <c r="AH299" s="136"/>
      <c r="AI299" s="136"/>
      <c r="AJ299" s="136"/>
      <c r="AK299" s="136"/>
      <c r="AL299" s="136"/>
    </row>
    <row r="300" spans="1:38" s="44" customFormat="1" x14ac:dyDescent="0.2">
      <c r="A300" s="16"/>
      <c r="B300" s="736"/>
      <c r="C300" s="16"/>
      <c r="K300" s="731"/>
      <c r="L300" s="136"/>
      <c r="M300" s="136"/>
      <c r="N300" s="136"/>
      <c r="O300" s="136"/>
      <c r="P300" s="136"/>
      <c r="Q300" s="136"/>
      <c r="R300" s="731"/>
      <c r="S300" s="136"/>
      <c r="T300" s="136"/>
      <c r="U300" s="136"/>
      <c r="V300" s="136"/>
      <c r="W300" s="136"/>
      <c r="X300" s="136"/>
      <c r="Y300" s="731"/>
      <c r="Z300" s="136"/>
      <c r="AA300" s="136"/>
      <c r="AB300" s="136"/>
      <c r="AC300" s="136"/>
      <c r="AD300" s="136"/>
      <c r="AE300" s="136"/>
      <c r="AF300" s="731"/>
      <c r="AG300" s="136"/>
      <c r="AH300" s="136"/>
      <c r="AI300" s="136"/>
      <c r="AJ300" s="136"/>
      <c r="AK300" s="136"/>
      <c r="AL300" s="136"/>
    </row>
    <row r="301" spans="1:38" s="44" customFormat="1" x14ac:dyDescent="0.2">
      <c r="A301" s="16"/>
      <c r="B301" s="736"/>
      <c r="C301" s="16"/>
      <c r="K301" s="731"/>
      <c r="L301" s="136"/>
      <c r="M301" s="136"/>
      <c r="N301" s="136"/>
      <c r="O301" s="136"/>
      <c r="P301" s="136"/>
      <c r="Q301" s="136"/>
      <c r="R301" s="731"/>
      <c r="S301" s="136"/>
      <c r="T301" s="136"/>
      <c r="U301" s="136"/>
      <c r="V301" s="136"/>
      <c r="W301" s="136"/>
      <c r="X301" s="136"/>
      <c r="Y301" s="731"/>
      <c r="Z301" s="136"/>
      <c r="AA301" s="136"/>
      <c r="AB301" s="136"/>
      <c r="AC301" s="136"/>
      <c r="AD301" s="136"/>
      <c r="AE301" s="136"/>
      <c r="AF301" s="731"/>
      <c r="AG301" s="136"/>
      <c r="AH301" s="136"/>
      <c r="AI301" s="136"/>
      <c r="AJ301" s="136"/>
      <c r="AK301" s="136"/>
      <c r="AL301" s="136"/>
    </row>
    <row r="302" spans="1:38" s="44" customFormat="1" x14ac:dyDescent="0.2">
      <c r="A302" s="16"/>
      <c r="B302" s="736"/>
      <c r="C302" s="16"/>
      <c r="K302" s="731"/>
      <c r="L302" s="136"/>
      <c r="M302" s="136"/>
      <c r="N302" s="136"/>
      <c r="O302" s="136"/>
      <c r="P302" s="136"/>
      <c r="Q302" s="136"/>
      <c r="R302" s="731"/>
      <c r="S302" s="136"/>
      <c r="T302" s="136"/>
      <c r="U302" s="136"/>
      <c r="V302" s="136"/>
      <c r="W302" s="136"/>
      <c r="X302" s="136"/>
      <c r="Y302" s="731"/>
      <c r="Z302" s="136"/>
      <c r="AA302" s="136"/>
      <c r="AB302" s="136"/>
      <c r="AC302" s="136"/>
      <c r="AD302" s="136"/>
      <c r="AE302" s="136"/>
      <c r="AF302" s="731"/>
      <c r="AG302" s="136"/>
      <c r="AH302" s="136"/>
      <c r="AI302" s="136"/>
      <c r="AJ302" s="136"/>
      <c r="AK302" s="136"/>
      <c r="AL302" s="136"/>
    </row>
    <row r="303" spans="1:38" s="44" customFormat="1" x14ac:dyDescent="0.2">
      <c r="A303" s="16"/>
      <c r="B303" s="736"/>
      <c r="C303" s="16"/>
      <c r="K303" s="731"/>
      <c r="L303" s="136"/>
      <c r="M303" s="136"/>
      <c r="N303" s="136"/>
      <c r="O303" s="136"/>
      <c r="P303" s="136"/>
      <c r="Q303" s="136"/>
      <c r="R303" s="731"/>
      <c r="S303" s="136"/>
      <c r="T303" s="136"/>
      <c r="U303" s="136"/>
      <c r="V303" s="136"/>
      <c r="W303" s="136"/>
      <c r="X303" s="136"/>
      <c r="Y303" s="731"/>
      <c r="Z303" s="136"/>
      <c r="AA303" s="136"/>
      <c r="AB303" s="136"/>
      <c r="AC303" s="136"/>
      <c r="AD303" s="136"/>
      <c r="AE303" s="136"/>
      <c r="AF303" s="731"/>
      <c r="AG303" s="136"/>
      <c r="AH303" s="136"/>
      <c r="AI303" s="136"/>
      <c r="AJ303" s="136"/>
      <c r="AK303" s="136"/>
      <c r="AL303" s="136"/>
    </row>
    <row r="304" spans="1:38" s="44" customFormat="1" x14ac:dyDescent="0.2">
      <c r="A304" s="16"/>
      <c r="B304" s="736"/>
      <c r="C304" s="16"/>
      <c r="K304" s="731"/>
      <c r="L304" s="136"/>
      <c r="M304" s="136"/>
      <c r="N304" s="136"/>
      <c r="O304" s="136"/>
      <c r="P304" s="136"/>
      <c r="Q304" s="136"/>
      <c r="R304" s="731"/>
      <c r="S304" s="136"/>
      <c r="T304" s="136"/>
      <c r="U304" s="136"/>
      <c r="V304" s="136"/>
      <c r="W304" s="136"/>
      <c r="X304" s="136"/>
      <c r="Y304" s="731"/>
      <c r="Z304" s="136"/>
      <c r="AA304" s="136"/>
      <c r="AB304" s="136"/>
      <c r="AC304" s="136"/>
      <c r="AD304" s="136"/>
      <c r="AE304" s="136"/>
      <c r="AF304" s="731"/>
      <c r="AG304" s="136"/>
      <c r="AH304" s="136"/>
      <c r="AI304" s="136"/>
      <c r="AJ304" s="136"/>
      <c r="AK304" s="136"/>
      <c r="AL304" s="136"/>
    </row>
    <row r="305" spans="1:38" s="44" customFormat="1" x14ac:dyDescent="0.2">
      <c r="A305" s="16"/>
      <c r="B305" s="736"/>
      <c r="C305" s="16"/>
      <c r="K305" s="731"/>
      <c r="L305" s="136"/>
      <c r="M305" s="136"/>
      <c r="N305" s="136"/>
      <c r="O305" s="136"/>
      <c r="P305" s="136"/>
      <c r="Q305" s="136"/>
      <c r="R305" s="731"/>
      <c r="S305" s="136"/>
      <c r="T305" s="136"/>
      <c r="U305" s="136"/>
      <c r="V305" s="136"/>
      <c r="W305" s="136"/>
      <c r="X305" s="136"/>
      <c r="Y305" s="731"/>
      <c r="Z305" s="136"/>
      <c r="AA305" s="136"/>
      <c r="AB305" s="136"/>
      <c r="AC305" s="136"/>
      <c r="AD305" s="136"/>
      <c r="AE305" s="136"/>
      <c r="AF305" s="731"/>
      <c r="AG305" s="136"/>
      <c r="AH305" s="136"/>
      <c r="AI305" s="136"/>
      <c r="AJ305" s="136"/>
      <c r="AK305" s="136"/>
      <c r="AL305" s="136"/>
    </row>
    <row r="306" spans="1:38" s="44" customFormat="1" x14ac:dyDescent="0.2">
      <c r="A306" s="16"/>
      <c r="B306" s="736"/>
      <c r="C306" s="16"/>
      <c r="K306" s="731"/>
      <c r="L306" s="136"/>
      <c r="M306" s="136"/>
      <c r="N306" s="136"/>
      <c r="O306" s="136"/>
      <c r="P306" s="136"/>
      <c r="Q306" s="136"/>
      <c r="R306" s="731"/>
      <c r="S306" s="136"/>
      <c r="T306" s="136"/>
      <c r="U306" s="136"/>
      <c r="V306" s="136"/>
      <c r="W306" s="136"/>
      <c r="X306" s="136"/>
      <c r="Y306" s="731"/>
      <c r="Z306" s="136"/>
      <c r="AA306" s="136"/>
      <c r="AB306" s="136"/>
      <c r="AC306" s="136"/>
      <c r="AD306" s="136"/>
      <c r="AE306" s="136"/>
      <c r="AF306" s="731"/>
      <c r="AG306" s="136"/>
      <c r="AH306" s="136"/>
      <c r="AI306" s="136"/>
      <c r="AJ306" s="136"/>
      <c r="AK306" s="136"/>
      <c r="AL306" s="136"/>
    </row>
    <row r="307" spans="1:38" s="44" customFormat="1" x14ac:dyDescent="0.2">
      <c r="A307" s="16"/>
      <c r="B307" s="736"/>
      <c r="C307" s="16"/>
      <c r="K307" s="731"/>
      <c r="L307" s="136"/>
      <c r="M307" s="136"/>
      <c r="N307" s="136"/>
      <c r="O307" s="136"/>
      <c r="P307" s="136"/>
      <c r="Q307" s="136"/>
      <c r="R307" s="731"/>
      <c r="S307" s="136"/>
      <c r="T307" s="136"/>
      <c r="U307" s="136"/>
      <c r="V307" s="136"/>
      <c r="W307" s="136"/>
      <c r="X307" s="136"/>
      <c r="Y307" s="731"/>
      <c r="Z307" s="136"/>
      <c r="AA307" s="136"/>
      <c r="AB307" s="136"/>
      <c r="AC307" s="136"/>
      <c r="AD307" s="136"/>
      <c r="AE307" s="136"/>
      <c r="AF307" s="731"/>
      <c r="AG307" s="136"/>
      <c r="AH307" s="136"/>
      <c r="AI307" s="136"/>
      <c r="AJ307" s="136"/>
      <c r="AK307" s="136"/>
      <c r="AL307" s="136"/>
    </row>
    <row r="308" spans="1:38" s="44" customFormat="1" x14ac:dyDescent="0.2">
      <c r="A308" s="16"/>
      <c r="B308" s="736"/>
      <c r="C308" s="16"/>
      <c r="K308" s="731"/>
      <c r="L308" s="136"/>
      <c r="M308" s="136"/>
      <c r="N308" s="136"/>
      <c r="O308" s="136"/>
      <c r="P308" s="136"/>
      <c r="Q308" s="136"/>
      <c r="R308" s="731"/>
      <c r="S308" s="136"/>
      <c r="T308" s="136"/>
      <c r="U308" s="136"/>
      <c r="V308" s="136"/>
      <c r="W308" s="136"/>
      <c r="X308" s="136"/>
      <c r="Y308" s="731"/>
      <c r="Z308" s="136"/>
      <c r="AA308" s="136"/>
      <c r="AB308" s="136"/>
      <c r="AC308" s="136"/>
      <c r="AD308" s="136"/>
      <c r="AE308" s="136"/>
      <c r="AF308" s="731"/>
      <c r="AG308" s="136"/>
      <c r="AH308" s="136"/>
      <c r="AI308" s="136"/>
      <c r="AJ308" s="136"/>
      <c r="AK308" s="136"/>
      <c r="AL308" s="136"/>
    </row>
    <row r="309" spans="1:38" s="44" customFormat="1" x14ac:dyDescent="0.2">
      <c r="A309" s="16"/>
      <c r="B309" s="736"/>
      <c r="C309" s="16"/>
      <c r="K309" s="731"/>
      <c r="L309" s="136"/>
      <c r="M309" s="136"/>
      <c r="N309" s="136"/>
      <c r="O309" s="136"/>
      <c r="P309" s="136"/>
      <c r="Q309" s="136"/>
      <c r="R309" s="731"/>
      <c r="S309" s="136"/>
      <c r="T309" s="136"/>
      <c r="U309" s="136"/>
      <c r="V309" s="136"/>
      <c r="W309" s="136"/>
      <c r="X309" s="136"/>
      <c r="Y309" s="731"/>
      <c r="Z309" s="136"/>
      <c r="AA309" s="136"/>
      <c r="AB309" s="136"/>
      <c r="AC309" s="136"/>
      <c r="AD309" s="136"/>
      <c r="AE309" s="136"/>
      <c r="AF309" s="731"/>
      <c r="AG309" s="136"/>
      <c r="AH309" s="136"/>
      <c r="AI309" s="136"/>
      <c r="AJ309" s="136"/>
      <c r="AK309" s="136"/>
      <c r="AL309" s="136"/>
    </row>
    <row r="310" spans="1:38" s="44" customFormat="1" x14ac:dyDescent="0.2">
      <c r="A310" s="16"/>
      <c r="B310" s="736"/>
      <c r="C310" s="16"/>
      <c r="K310" s="731"/>
      <c r="L310" s="136"/>
      <c r="M310" s="136"/>
      <c r="N310" s="136"/>
      <c r="O310" s="136"/>
      <c r="P310" s="136"/>
      <c r="Q310" s="136"/>
      <c r="R310" s="731"/>
      <c r="S310" s="136"/>
      <c r="T310" s="136"/>
      <c r="U310" s="136"/>
      <c r="V310" s="136"/>
      <c r="W310" s="136"/>
      <c r="X310" s="136"/>
      <c r="Y310" s="731"/>
      <c r="Z310" s="136"/>
      <c r="AA310" s="136"/>
      <c r="AB310" s="136"/>
      <c r="AC310" s="136"/>
      <c r="AD310" s="136"/>
      <c r="AE310" s="136"/>
      <c r="AF310" s="731"/>
      <c r="AG310" s="136"/>
      <c r="AH310" s="136"/>
      <c r="AI310" s="136"/>
      <c r="AJ310" s="136"/>
      <c r="AK310" s="136"/>
      <c r="AL310" s="136"/>
    </row>
    <row r="311" spans="1:38" s="44" customFormat="1" x14ac:dyDescent="0.2">
      <c r="A311" s="16"/>
      <c r="B311" s="736"/>
      <c r="C311" s="16"/>
      <c r="K311" s="731"/>
      <c r="L311" s="136"/>
      <c r="M311" s="136"/>
      <c r="N311" s="136"/>
      <c r="O311" s="136"/>
      <c r="P311" s="136"/>
      <c r="Q311" s="136"/>
      <c r="R311" s="731"/>
      <c r="S311" s="136"/>
      <c r="T311" s="136"/>
      <c r="U311" s="136"/>
      <c r="V311" s="136"/>
      <c r="W311" s="136"/>
      <c r="X311" s="136"/>
      <c r="Y311" s="731"/>
      <c r="Z311" s="136"/>
      <c r="AA311" s="136"/>
      <c r="AB311" s="136"/>
      <c r="AC311" s="136"/>
      <c r="AD311" s="136"/>
      <c r="AE311" s="136"/>
      <c r="AF311" s="731"/>
      <c r="AG311" s="136"/>
      <c r="AH311" s="136"/>
      <c r="AI311" s="136"/>
      <c r="AJ311" s="136"/>
      <c r="AK311" s="136"/>
      <c r="AL311" s="136"/>
    </row>
    <row r="312" spans="1:38" s="44" customFormat="1" x14ac:dyDescent="0.2">
      <c r="A312" s="16"/>
      <c r="B312" s="736"/>
      <c r="C312" s="16"/>
      <c r="K312" s="731"/>
      <c r="L312" s="136"/>
      <c r="M312" s="136"/>
      <c r="N312" s="136"/>
      <c r="O312" s="136"/>
      <c r="P312" s="136"/>
      <c r="Q312" s="136"/>
      <c r="R312" s="731"/>
      <c r="S312" s="136"/>
      <c r="T312" s="136"/>
      <c r="U312" s="136"/>
      <c r="V312" s="136"/>
      <c r="W312" s="136"/>
      <c r="X312" s="136"/>
      <c r="Y312" s="731"/>
      <c r="Z312" s="136"/>
      <c r="AA312" s="136"/>
      <c r="AB312" s="136"/>
      <c r="AC312" s="136"/>
      <c r="AD312" s="136"/>
      <c r="AE312" s="136"/>
      <c r="AF312" s="731"/>
      <c r="AG312" s="136"/>
      <c r="AH312" s="136"/>
      <c r="AI312" s="136"/>
      <c r="AJ312" s="136"/>
      <c r="AK312" s="136"/>
      <c r="AL312" s="136"/>
    </row>
    <row r="313" spans="1:38" s="44" customFormat="1" x14ac:dyDescent="0.2">
      <c r="A313" s="16"/>
      <c r="B313" s="736"/>
      <c r="C313" s="16"/>
      <c r="K313" s="731"/>
      <c r="L313" s="136"/>
      <c r="M313" s="136"/>
      <c r="N313" s="136"/>
      <c r="O313" s="136"/>
      <c r="P313" s="136"/>
      <c r="Q313" s="136"/>
      <c r="R313" s="731"/>
      <c r="S313" s="136"/>
      <c r="T313" s="136"/>
      <c r="U313" s="136"/>
      <c r="V313" s="136"/>
      <c r="W313" s="136"/>
      <c r="X313" s="136"/>
      <c r="Y313" s="731"/>
      <c r="Z313" s="136"/>
      <c r="AA313" s="136"/>
      <c r="AB313" s="136"/>
      <c r="AC313" s="136"/>
      <c r="AD313" s="136"/>
      <c r="AE313" s="136"/>
      <c r="AF313" s="731"/>
      <c r="AG313" s="136"/>
      <c r="AH313" s="136"/>
      <c r="AI313" s="136"/>
      <c r="AJ313" s="136"/>
      <c r="AK313" s="136"/>
      <c r="AL313" s="136"/>
    </row>
    <row r="314" spans="1:38" s="44" customFormat="1" x14ac:dyDescent="0.2">
      <c r="A314" s="16"/>
      <c r="B314" s="736"/>
      <c r="C314" s="16"/>
      <c r="K314" s="731"/>
      <c r="L314" s="136"/>
      <c r="M314" s="136"/>
      <c r="N314" s="136"/>
      <c r="O314" s="136"/>
      <c r="P314" s="136"/>
      <c r="Q314" s="136"/>
      <c r="R314" s="731"/>
      <c r="S314" s="136"/>
      <c r="T314" s="136"/>
      <c r="U314" s="136"/>
      <c r="V314" s="136"/>
      <c r="W314" s="136"/>
      <c r="X314" s="136"/>
      <c r="Y314" s="731"/>
      <c r="Z314" s="136"/>
      <c r="AA314" s="136"/>
      <c r="AB314" s="136"/>
      <c r="AC314" s="136"/>
      <c r="AD314" s="136"/>
      <c r="AE314" s="136"/>
      <c r="AF314" s="731"/>
      <c r="AG314" s="136"/>
      <c r="AH314" s="136"/>
      <c r="AI314" s="136"/>
      <c r="AJ314" s="136"/>
      <c r="AK314" s="136"/>
      <c r="AL314" s="136"/>
    </row>
    <row r="315" spans="1:38" s="44" customFormat="1" x14ac:dyDescent="0.2">
      <c r="A315" s="16"/>
      <c r="B315" s="736"/>
      <c r="C315" s="16"/>
      <c r="K315" s="731"/>
      <c r="L315" s="136"/>
      <c r="M315" s="136"/>
      <c r="N315" s="136"/>
      <c r="O315" s="136"/>
      <c r="P315" s="136"/>
      <c r="Q315" s="136"/>
      <c r="R315" s="731"/>
      <c r="S315" s="136"/>
      <c r="T315" s="136"/>
      <c r="U315" s="136"/>
      <c r="V315" s="136"/>
      <c r="W315" s="136"/>
      <c r="X315" s="136"/>
      <c r="Y315" s="731"/>
      <c r="Z315" s="136"/>
      <c r="AA315" s="136"/>
      <c r="AB315" s="136"/>
      <c r="AC315" s="136"/>
      <c r="AD315" s="136"/>
      <c r="AE315" s="136"/>
      <c r="AF315" s="731"/>
      <c r="AG315" s="136"/>
      <c r="AH315" s="136"/>
      <c r="AI315" s="136"/>
      <c r="AJ315" s="136"/>
      <c r="AK315" s="136"/>
      <c r="AL315" s="136"/>
    </row>
    <row r="316" spans="1:38" s="44" customFormat="1" x14ac:dyDescent="0.2">
      <c r="A316" s="16"/>
      <c r="B316" s="736"/>
      <c r="C316" s="16"/>
      <c r="K316" s="731"/>
      <c r="L316" s="136"/>
      <c r="M316" s="136"/>
      <c r="N316" s="136"/>
      <c r="O316" s="136"/>
      <c r="P316" s="136"/>
      <c r="Q316" s="136"/>
      <c r="R316" s="731"/>
      <c r="S316" s="136"/>
      <c r="T316" s="136"/>
      <c r="U316" s="136"/>
      <c r="V316" s="136"/>
      <c r="W316" s="136"/>
      <c r="X316" s="136"/>
      <c r="Y316" s="731"/>
      <c r="Z316" s="136"/>
      <c r="AA316" s="136"/>
      <c r="AB316" s="136"/>
      <c r="AC316" s="136"/>
      <c r="AD316" s="136"/>
      <c r="AE316" s="136"/>
      <c r="AF316" s="731"/>
      <c r="AG316" s="136"/>
      <c r="AH316" s="136"/>
      <c r="AI316" s="136"/>
      <c r="AJ316" s="136"/>
      <c r="AK316" s="136"/>
      <c r="AL316" s="136"/>
    </row>
    <row r="317" spans="1:38" s="44" customFormat="1" x14ac:dyDescent="0.2">
      <c r="A317" s="16"/>
      <c r="B317" s="736"/>
      <c r="C317" s="16"/>
      <c r="K317" s="731"/>
      <c r="L317" s="136"/>
      <c r="M317" s="136"/>
      <c r="N317" s="136"/>
      <c r="O317" s="136"/>
      <c r="P317" s="136"/>
      <c r="Q317" s="136"/>
      <c r="R317" s="731"/>
      <c r="S317" s="136"/>
      <c r="T317" s="136"/>
      <c r="U317" s="136"/>
      <c r="V317" s="136"/>
      <c r="W317" s="136"/>
      <c r="X317" s="136"/>
      <c r="Y317" s="731"/>
      <c r="Z317" s="136"/>
      <c r="AA317" s="136"/>
      <c r="AB317" s="136"/>
      <c r="AC317" s="136"/>
      <c r="AD317" s="136"/>
      <c r="AE317" s="136"/>
      <c r="AF317" s="731"/>
      <c r="AG317" s="136"/>
      <c r="AH317" s="136"/>
      <c r="AI317" s="136"/>
      <c r="AJ317" s="136"/>
      <c r="AK317" s="136"/>
      <c r="AL317" s="136"/>
    </row>
    <row r="318" spans="1:38" s="44" customFormat="1" x14ac:dyDescent="0.2">
      <c r="A318" s="16"/>
      <c r="B318" s="736"/>
      <c r="C318" s="16"/>
      <c r="K318" s="731"/>
      <c r="L318" s="136"/>
      <c r="M318" s="136"/>
      <c r="N318" s="136"/>
      <c r="O318" s="136"/>
      <c r="P318" s="136"/>
      <c r="Q318" s="136"/>
      <c r="R318" s="731"/>
      <c r="S318" s="136"/>
      <c r="T318" s="136"/>
      <c r="U318" s="136"/>
      <c r="V318" s="136"/>
      <c r="W318" s="136"/>
      <c r="X318" s="136"/>
      <c r="Y318" s="731"/>
      <c r="Z318" s="136"/>
      <c r="AA318" s="136"/>
      <c r="AB318" s="136"/>
      <c r="AC318" s="136"/>
      <c r="AD318" s="136"/>
      <c r="AE318" s="136"/>
      <c r="AF318" s="731"/>
      <c r="AG318" s="136"/>
      <c r="AH318" s="136"/>
      <c r="AI318" s="136"/>
      <c r="AJ318" s="136"/>
      <c r="AK318" s="136"/>
      <c r="AL318" s="136"/>
    </row>
    <row r="319" spans="1:38" s="44" customFormat="1" x14ac:dyDescent="0.2">
      <c r="A319" s="16"/>
      <c r="B319" s="736"/>
      <c r="C319" s="16"/>
      <c r="K319" s="731"/>
      <c r="L319" s="136"/>
      <c r="M319" s="136"/>
      <c r="N319" s="136"/>
      <c r="O319" s="136"/>
      <c r="P319" s="136"/>
      <c r="Q319" s="136"/>
      <c r="R319" s="731"/>
      <c r="S319" s="136"/>
      <c r="T319" s="136"/>
      <c r="U319" s="136"/>
      <c r="V319" s="136"/>
      <c r="W319" s="136"/>
      <c r="X319" s="136"/>
      <c r="Y319" s="731"/>
      <c r="Z319" s="136"/>
      <c r="AA319" s="136"/>
      <c r="AB319" s="136"/>
      <c r="AC319" s="136"/>
      <c r="AD319" s="136"/>
      <c r="AE319" s="136"/>
      <c r="AF319" s="731"/>
      <c r="AG319" s="136"/>
      <c r="AH319" s="136"/>
      <c r="AI319" s="136"/>
      <c r="AJ319" s="136"/>
      <c r="AK319" s="136"/>
      <c r="AL319" s="136"/>
    </row>
    <row r="320" spans="1:38" s="44" customFormat="1" x14ac:dyDescent="0.2">
      <c r="A320" s="16"/>
      <c r="B320" s="736"/>
      <c r="C320" s="16"/>
      <c r="K320" s="731"/>
      <c r="L320" s="136"/>
      <c r="M320" s="136"/>
      <c r="N320" s="136"/>
      <c r="O320" s="136"/>
      <c r="P320" s="136"/>
      <c r="Q320" s="136"/>
      <c r="R320" s="731"/>
      <c r="S320" s="136"/>
      <c r="T320" s="136"/>
      <c r="U320" s="136"/>
      <c r="V320" s="136"/>
      <c r="W320" s="136"/>
      <c r="X320" s="136"/>
      <c r="Y320" s="731"/>
      <c r="Z320" s="136"/>
      <c r="AA320" s="136"/>
      <c r="AB320" s="136"/>
      <c r="AC320" s="136"/>
      <c r="AD320" s="136"/>
      <c r="AE320" s="136"/>
      <c r="AF320" s="731"/>
      <c r="AG320" s="136"/>
      <c r="AH320" s="136"/>
      <c r="AI320" s="136"/>
      <c r="AJ320" s="136"/>
      <c r="AK320" s="136"/>
      <c r="AL320" s="136"/>
    </row>
    <row r="321" spans="1:38" s="44" customFormat="1" x14ac:dyDescent="0.2">
      <c r="A321" s="16"/>
      <c r="B321" s="736"/>
      <c r="C321" s="16"/>
      <c r="K321" s="731"/>
      <c r="L321" s="136"/>
      <c r="M321" s="136"/>
      <c r="N321" s="136"/>
      <c r="O321" s="136"/>
      <c r="P321" s="136"/>
      <c r="Q321" s="136"/>
      <c r="R321" s="731"/>
      <c r="S321" s="136"/>
      <c r="T321" s="136"/>
      <c r="U321" s="136"/>
      <c r="V321" s="136"/>
      <c r="W321" s="136"/>
      <c r="X321" s="136"/>
      <c r="Y321" s="731"/>
      <c r="Z321" s="136"/>
      <c r="AA321" s="136"/>
      <c r="AB321" s="136"/>
      <c r="AC321" s="136"/>
      <c r="AD321" s="136"/>
      <c r="AE321" s="136"/>
      <c r="AF321" s="731"/>
      <c r="AG321" s="136"/>
      <c r="AH321" s="136"/>
      <c r="AI321" s="136"/>
      <c r="AJ321" s="136"/>
      <c r="AK321" s="136"/>
      <c r="AL321" s="136"/>
    </row>
    <row r="322" spans="1:38" s="44" customFormat="1" x14ac:dyDescent="0.2">
      <c r="A322" s="16"/>
      <c r="B322" s="736"/>
      <c r="C322" s="16"/>
      <c r="K322" s="731"/>
      <c r="L322" s="136"/>
      <c r="M322" s="136"/>
      <c r="N322" s="136"/>
      <c r="O322" s="136"/>
      <c r="P322" s="136"/>
      <c r="Q322" s="136"/>
      <c r="R322" s="731"/>
      <c r="S322" s="136"/>
      <c r="T322" s="136"/>
      <c r="U322" s="136"/>
      <c r="V322" s="136"/>
      <c r="W322" s="136"/>
      <c r="X322" s="136"/>
      <c r="Y322" s="731"/>
      <c r="Z322" s="136"/>
      <c r="AA322" s="136"/>
      <c r="AB322" s="136"/>
      <c r="AC322" s="136"/>
      <c r="AD322" s="136"/>
      <c r="AE322" s="136"/>
      <c r="AF322" s="731"/>
      <c r="AG322" s="136"/>
      <c r="AH322" s="136"/>
      <c r="AI322" s="136"/>
      <c r="AJ322" s="136"/>
      <c r="AK322" s="136"/>
      <c r="AL322" s="136"/>
    </row>
    <row r="323" spans="1:38" s="44" customFormat="1" x14ac:dyDescent="0.2">
      <c r="A323" s="16"/>
      <c r="B323" s="736"/>
      <c r="C323" s="16"/>
      <c r="K323" s="731"/>
      <c r="L323" s="136"/>
      <c r="M323" s="136"/>
      <c r="N323" s="136"/>
      <c r="O323" s="136"/>
      <c r="P323" s="136"/>
      <c r="Q323" s="136"/>
      <c r="R323" s="731"/>
      <c r="S323" s="136"/>
      <c r="T323" s="136"/>
      <c r="U323" s="136"/>
      <c r="V323" s="136"/>
      <c r="W323" s="136"/>
      <c r="X323" s="136"/>
      <c r="Y323" s="731"/>
      <c r="Z323" s="136"/>
      <c r="AA323" s="136"/>
      <c r="AB323" s="136"/>
      <c r="AC323" s="136"/>
      <c r="AD323" s="136"/>
      <c r="AE323" s="136"/>
      <c r="AF323" s="731"/>
      <c r="AG323" s="136"/>
      <c r="AH323" s="136"/>
      <c r="AI323" s="136"/>
      <c r="AJ323" s="136"/>
      <c r="AK323" s="136"/>
      <c r="AL323" s="136"/>
    </row>
    <row r="324" spans="1:38" s="44" customFormat="1" x14ac:dyDescent="0.2">
      <c r="A324" s="16"/>
      <c r="B324" s="736"/>
      <c r="C324" s="16"/>
      <c r="K324" s="731"/>
      <c r="L324" s="136"/>
      <c r="M324" s="136"/>
      <c r="N324" s="136"/>
      <c r="O324" s="136"/>
      <c r="P324" s="136"/>
      <c r="Q324" s="136"/>
      <c r="R324" s="731"/>
      <c r="S324" s="136"/>
      <c r="T324" s="136"/>
      <c r="U324" s="136"/>
      <c r="V324" s="136"/>
      <c r="W324" s="136"/>
      <c r="X324" s="136"/>
      <c r="Y324" s="731"/>
      <c r="Z324" s="136"/>
      <c r="AA324" s="136"/>
      <c r="AB324" s="136"/>
      <c r="AC324" s="136"/>
      <c r="AD324" s="136"/>
      <c r="AE324" s="136"/>
      <c r="AF324" s="731"/>
      <c r="AG324" s="136"/>
      <c r="AH324" s="136"/>
      <c r="AI324" s="136"/>
      <c r="AJ324" s="136"/>
      <c r="AK324" s="136"/>
      <c r="AL324" s="136"/>
    </row>
    <row r="325" spans="1:38" s="44" customFormat="1" x14ac:dyDescent="0.2">
      <c r="A325" s="16"/>
      <c r="B325" s="736"/>
      <c r="C325" s="16"/>
      <c r="K325" s="731"/>
      <c r="L325" s="136"/>
      <c r="M325" s="136"/>
      <c r="N325" s="136"/>
      <c r="O325" s="136"/>
      <c r="P325" s="136"/>
      <c r="Q325" s="136"/>
      <c r="R325" s="731"/>
      <c r="S325" s="136"/>
      <c r="T325" s="136"/>
      <c r="U325" s="136"/>
      <c r="V325" s="136"/>
      <c r="W325" s="136"/>
      <c r="X325" s="136"/>
      <c r="Y325" s="731"/>
      <c r="Z325" s="136"/>
      <c r="AA325" s="136"/>
      <c r="AB325" s="136"/>
      <c r="AC325" s="136"/>
      <c r="AD325" s="136"/>
      <c r="AE325" s="136"/>
      <c r="AF325" s="731"/>
      <c r="AG325" s="136"/>
      <c r="AH325" s="136"/>
      <c r="AI325" s="136"/>
      <c r="AJ325" s="136"/>
      <c r="AK325" s="136"/>
      <c r="AL325" s="136"/>
    </row>
    <row r="326" spans="1:38" s="44" customFormat="1" x14ac:dyDescent="0.2">
      <c r="A326" s="16"/>
      <c r="B326" s="736"/>
      <c r="C326" s="16"/>
      <c r="K326" s="731"/>
      <c r="L326" s="136"/>
      <c r="M326" s="136"/>
      <c r="N326" s="136"/>
      <c r="O326" s="136"/>
      <c r="P326" s="136"/>
      <c r="Q326" s="136"/>
      <c r="R326" s="731"/>
      <c r="S326" s="136"/>
      <c r="T326" s="136"/>
      <c r="U326" s="136"/>
      <c r="V326" s="136"/>
      <c r="W326" s="136"/>
      <c r="X326" s="136"/>
      <c r="Y326" s="731"/>
      <c r="Z326" s="136"/>
      <c r="AA326" s="136"/>
      <c r="AB326" s="136"/>
      <c r="AC326" s="136"/>
      <c r="AD326" s="136"/>
      <c r="AE326" s="136"/>
      <c r="AF326" s="731"/>
      <c r="AG326" s="136"/>
      <c r="AH326" s="136"/>
      <c r="AI326" s="136"/>
      <c r="AJ326" s="136"/>
      <c r="AK326" s="136"/>
      <c r="AL326" s="136"/>
    </row>
    <row r="327" spans="1:38" s="44" customFormat="1" x14ac:dyDescent="0.2">
      <c r="A327" s="16"/>
      <c r="B327" s="736"/>
      <c r="C327" s="16"/>
      <c r="K327" s="731"/>
      <c r="L327" s="136"/>
      <c r="M327" s="136"/>
      <c r="N327" s="136"/>
      <c r="O327" s="136"/>
      <c r="P327" s="136"/>
      <c r="Q327" s="136"/>
      <c r="R327" s="731"/>
      <c r="S327" s="136"/>
      <c r="T327" s="136"/>
      <c r="U327" s="136"/>
      <c r="V327" s="136"/>
      <c r="W327" s="136"/>
      <c r="X327" s="136"/>
      <c r="Y327" s="731"/>
      <c r="Z327" s="136"/>
      <c r="AA327" s="136"/>
      <c r="AB327" s="136"/>
      <c r="AC327" s="136"/>
      <c r="AD327" s="136"/>
      <c r="AE327" s="136"/>
      <c r="AF327" s="731"/>
      <c r="AG327" s="136"/>
      <c r="AH327" s="136"/>
      <c r="AI327" s="136"/>
      <c r="AJ327" s="136"/>
      <c r="AK327" s="136"/>
      <c r="AL327" s="136"/>
    </row>
    <row r="328" spans="1:38" s="44" customFormat="1" x14ac:dyDescent="0.2">
      <c r="A328" s="16"/>
      <c r="B328" s="736"/>
      <c r="C328" s="16"/>
      <c r="K328" s="731"/>
      <c r="L328" s="136"/>
      <c r="M328" s="136"/>
      <c r="N328" s="136"/>
      <c r="O328" s="136"/>
      <c r="P328" s="136"/>
      <c r="Q328" s="136"/>
      <c r="R328" s="731"/>
      <c r="S328" s="136"/>
      <c r="T328" s="136"/>
      <c r="U328" s="136"/>
      <c r="V328" s="136"/>
      <c r="W328" s="136"/>
      <c r="X328" s="136"/>
      <c r="Y328" s="731"/>
      <c r="Z328" s="136"/>
      <c r="AA328" s="136"/>
      <c r="AB328" s="136"/>
      <c r="AC328" s="136"/>
      <c r="AD328" s="136"/>
      <c r="AE328" s="136"/>
      <c r="AF328" s="731"/>
      <c r="AG328" s="136"/>
      <c r="AH328" s="136"/>
      <c r="AI328" s="136"/>
      <c r="AJ328" s="136"/>
      <c r="AK328" s="136"/>
      <c r="AL328" s="136"/>
    </row>
    <row r="329" spans="1:38" s="44" customFormat="1" x14ac:dyDescent="0.2">
      <c r="A329" s="16"/>
      <c r="B329" s="736"/>
      <c r="C329" s="16"/>
      <c r="K329" s="731"/>
      <c r="L329" s="136"/>
      <c r="M329" s="136"/>
      <c r="N329" s="136"/>
      <c r="O329" s="136"/>
      <c r="P329" s="136"/>
      <c r="Q329" s="136"/>
      <c r="R329" s="731"/>
      <c r="S329" s="136"/>
      <c r="T329" s="136"/>
      <c r="U329" s="136"/>
      <c r="V329" s="136"/>
      <c r="W329" s="136"/>
      <c r="X329" s="136"/>
      <c r="Y329" s="731"/>
      <c r="Z329" s="136"/>
      <c r="AA329" s="136"/>
      <c r="AB329" s="136"/>
      <c r="AC329" s="136"/>
      <c r="AD329" s="136"/>
      <c r="AE329" s="136"/>
      <c r="AF329" s="731"/>
      <c r="AG329" s="136"/>
      <c r="AH329" s="136"/>
      <c r="AI329" s="136"/>
      <c r="AJ329" s="136"/>
      <c r="AK329" s="136"/>
      <c r="AL329" s="136"/>
    </row>
    <row r="330" spans="1:38" s="44" customFormat="1" x14ac:dyDescent="0.2">
      <c r="A330" s="16"/>
      <c r="B330" s="736"/>
      <c r="C330" s="16"/>
      <c r="K330" s="731"/>
      <c r="L330" s="136"/>
      <c r="M330" s="136"/>
      <c r="N330" s="136"/>
      <c r="O330" s="136"/>
      <c r="P330" s="136"/>
      <c r="Q330" s="136"/>
      <c r="R330" s="731"/>
      <c r="S330" s="136"/>
      <c r="T330" s="136"/>
      <c r="U330" s="136"/>
      <c r="V330" s="136"/>
      <c r="W330" s="136"/>
      <c r="X330" s="136"/>
      <c r="Y330" s="731"/>
      <c r="Z330" s="136"/>
      <c r="AA330" s="136"/>
      <c r="AB330" s="136"/>
      <c r="AC330" s="136"/>
      <c r="AD330" s="136"/>
      <c r="AE330" s="136"/>
      <c r="AF330" s="731"/>
      <c r="AG330" s="136"/>
      <c r="AH330" s="136"/>
      <c r="AI330" s="136"/>
      <c r="AJ330" s="136"/>
      <c r="AK330" s="136"/>
      <c r="AL330" s="136"/>
    </row>
    <row r="331" spans="1:38" s="44" customFormat="1" x14ac:dyDescent="0.2">
      <c r="A331" s="16"/>
      <c r="B331" s="736"/>
      <c r="C331" s="16"/>
      <c r="K331" s="731"/>
      <c r="L331" s="136"/>
      <c r="M331" s="136"/>
      <c r="N331" s="136"/>
      <c r="O331" s="136"/>
      <c r="P331" s="136"/>
      <c r="Q331" s="136"/>
      <c r="R331" s="731"/>
      <c r="S331" s="136"/>
      <c r="T331" s="136"/>
      <c r="U331" s="136"/>
      <c r="V331" s="136"/>
      <c r="W331" s="136"/>
      <c r="X331" s="136"/>
      <c r="Y331" s="731"/>
      <c r="Z331" s="136"/>
      <c r="AA331" s="136"/>
      <c r="AB331" s="136"/>
      <c r="AC331" s="136"/>
      <c r="AD331" s="136"/>
      <c r="AE331" s="136"/>
      <c r="AF331" s="731"/>
      <c r="AG331" s="136"/>
      <c r="AH331" s="136"/>
      <c r="AI331" s="136"/>
      <c r="AJ331" s="136"/>
      <c r="AK331" s="136"/>
      <c r="AL331" s="136"/>
    </row>
    <row r="332" spans="1:38" s="44" customFormat="1" x14ac:dyDescent="0.2">
      <c r="A332" s="16"/>
      <c r="B332" s="736"/>
      <c r="C332" s="16"/>
      <c r="K332" s="731"/>
      <c r="L332" s="136"/>
      <c r="M332" s="136"/>
      <c r="N332" s="136"/>
      <c r="O332" s="136"/>
      <c r="P332" s="136"/>
      <c r="Q332" s="136"/>
      <c r="R332" s="731"/>
      <c r="S332" s="136"/>
      <c r="T332" s="136"/>
      <c r="U332" s="136"/>
      <c r="V332" s="136"/>
      <c r="W332" s="136"/>
      <c r="X332" s="136"/>
      <c r="Y332" s="731"/>
      <c r="Z332" s="136"/>
      <c r="AA332" s="136"/>
      <c r="AB332" s="136"/>
      <c r="AC332" s="136"/>
      <c r="AD332" s="136"/>
      <c r="AE332" s="136"/>
      <c r="AF332" s="731"/>
      <c r="AG332" s="136"/>
      <c r="AH332" s="136"/>
      <c r="AI332" s="136"/>
      <c r="AJ332" s="136"/>
      <c r="AK332" s="136"/>
      <c r="AL332" s="136"/>
    </row>
    <row r="333" spans="1:38" s="44" customFormat="1" x14ac:dyDescent="0.2">
      <c r="A333" s="16"/>
      <c r="B333" s="736"/>
      <c r="C333" s="16"/>
      <c r="K333" s="731"/>
      <c r="L333" s="136"/>
      <c r="M333" s="136"/>
      <c r="N333" s="136"/>
      <c r="O333" s="136"/>
      <c r="P333" s="136"/>
      <c r="Q333" s="136"/>
      <c r="R333" s="731"/>
      <c r="S333" s="136"/>
      <c r="T333" s="136"/>
      <c r="U333" s="136"/>
      <c r="V333" s="136"/>
      <c r="W333" s="136"/>
      <c r="X333" s="136"/>
      <c r="Y333" s="731"/>
      <c r="Z333" s="136"/>
      <c r="AA333" s="136"/>
      <c r="AB333" s="136"/>
      <c r="AC333" s="136"/>
      <c r="AD333" s="136"/>
      <c r="AE333" s="136"/>
      <c r="AF333" s="731"/>
      <c r="AG333" s="136"/>
      <c r="AH333" s="136"/>
      <c r="AI333" s="136"/>
      <c r="AJ333" s="136"/>
      <c r="AK333" s="136"/>
      <c r="AL333" s="136"/>
    </row>
    <row r="334" spans="1:38" s="44" customFormat="1" x14ac:dyDescent="0.2">
      <c r="A334" s="16"/>
      <c r="B334" s="736"/>
      <c r="C334" s="16"/>
      <c r="K334" s="731"/>
      <c r="L334" s="136"/>
      <c r="M334" s="136"/>
      <c r="N334" s="136"/>
      <c r="O334" s="136"/>
      <c r="P334" s="136"/>
      <c r="Q334" s="136"/>
      <c r="R334" s="731"/>
      <c r="S334" s="136"/>
      <c r="T334" s="136"/>
      <c r="U334" s="136"/>
      <c r="V334" s="136"/>
      <c r="W334" s="136"/>
      <c r="X334" s="136"/>
      <c r="Y334" s="731"/>
      <c r="Z334" s="136"/>
      <c r="AA334" s="136"/>
      <c r="AB334" s="136"/>
      <c r="AC334" s="136"/>
      <c r="AD334" s="136"/>
      <c r="AE334" s="136"/>
      <c r="AF334" s="731"/>
      <c r="AG334" s="136"/>
      <c r="AH334" s="136"/>
      <c r="AI334" s="136"/>
      <c r="AJ334" s="136"/>
      <c r="AK334" s="136"/>
      <c r="AL334" s="136"/>
    </row>
    <row r="335" spans="1:38" s="44" customFormat="1" x14ac:dyDescent="0.2">
      <c r="A335" s="16"/>
      <c r="B335" s="736"/>
      <c r="C335" s="16"/>
      <c r="K335" s="731"/>
      <c r="L335" s="136"/>
      <c r="M335" s="136"/>
      <c r="N335" s="136"/>
      <c r="O335" s="136"/>
      <c r="P335" s="136"/>
      <c r="Q335" s="136"/>
      <c r="R335" s="731"/>
      <c r="S335" s="136"/>
      <c r="T335" s="136"/>
      <c r="U335" s="136"/>
      <c r="V335" s="136"/>
      <c r="W335" s="136"/>
      <c r="X335" s="136"/>
      <c r="Y335" s="731"/>
      <c r="Z335" s="136"/>
      <c r="AA335" s="136"/>
      <c r="AB335" s="136"/>
      <c r="AC335" s="136"/>
      <c r="AD335" s="136"/>
      <c r="AE335" s="136"/>
      <c r="AF335" s="731"/>
      <c r="AG335" s="136"/>
      <c r="AH335" s="136"/>
      <c r="AI335" s="136"/>
      <c r="AJ335" s="136"/>
      <c r="AK335" s="136"/>
      <c r="AL335" s="136"/>
    </row>
    <row r="336" spans="1:38" s="44" customFormat="1" x14ac:dyDescent="0.2">
      <c r="A336" s="16"/>
      <c r="B336" s="736"/>
      <c r="C336" s="16"/>
      <c r="K336" s="731"/>
      <c r="L336" s="136"/>
      <c r="M336" s="136"/>
      <c r="N336" s="136"/>
      <c r="O336" s="136"/>
      <c r="P336" s="136"/>
      <c r="Q336" s="136"/>
      <c r="R336" s="731"/>
      <c r="S336" s="136"/>
      <c r="T336" s="136"/>
      <c r="U336" s="136"/>
      <c r="V336" s="136"/>
      <c r="W336" s="136"/>
      <c r="X336" s="136"/>
      <c r="Y336" s="731"/>
      <c r="Z336" s="136"/>
      <c r="AA336" s="136"/>
      <c r="AB336" s="136"/>
      <c r="AC336" s="136"/>
      <c r="AD336" s="136"/>
      <c r="AE336" s="136"/>
      <c r="AF336" s="731"/>
      <c r="AG336" s="136"/>
      <c r="AH336" s="136"/>
      <c r="AI336" s="136"/>
      <c r="AJ336" s="136"/>
      <c r="AK336" s="136"/>
      <c r="AL336" s="136"/>
    </row>
    <row r="337" spans="1:38" s="44" customFormat="1" x14ac:dyDescent="0.2">
      <c r="A337" s="16"/>
      <c r="B337" s="736"/>
      <c r="C337" s="16"/>
      <c r="K337" s="731"/>
      <c r="L337" s="136"/>
      <c r="M337" s="136"/>
      <c r="N337" s="136"/>
      <c r="O337" s="136"/>
      <c r="P337" s="136"/>
      <c r="Q337" s="136"/>
      <c r="R337" s="731"/>
      <c r="S337" s="136"/>
      <c r="T337" s="136"/>
      <c r="U337" s="136"/>
      <c r="V337" s="136"/>
      <c r="W337" s="136"/>
      <c r="X337" s="136"/>
      <c r="Y337" s="731"/>
      <c r="Z337" s="136"/>
      <c r="AA337" s="136"/>
      <c r="AB337" s="136"/>
      <c r="AC337" s="136"/>
      <c r="AD337" s="136"/>
      <c r="AE337" s="136"/>
      <c r="AF337" s="731"/>
      <c r="AG337" s="136"/>
      <c r="AH337" s="136"/>
      <c r="AI337" s="136"/>
      <c r="AJ337" s="136"/>
      <c r="AK337" s="136"/>
      <c r="AL337" s="136"/>
    </row>
    <row r="338" spans="1:38" s="44" customFormat="1" x14ac:dyDescent="0.2">
      <c r="A338" s="16"/>
      <c r="B338" s="736"/>
      <c r="C338" s="16"/>
      <c r="K338" s="731"/>
      <c r="L338" s="136"/>
      <c r="M338" s="136"/>
      <c r="N338" s="136"/>
      <c r="O338" s="136"/>
      <c r="P338" s="136"/>
      <c r="Q338" s="136"/>
      <c r="R338" s="731"/>
      <c r="S338" s="136"/>
      <c r="T338" s="136"/>
      <c r="U338" s="136"/>
      <c r="V338" s="136"/>
      <c r="W338" s="136"/>
      <c r="X338" s="136"/>
      <c r="Y338" s="731"/>
      <c r="Z338" s="136"/>
      <c r="AA338" s="136"/>
      <c r="AB338" s="136"/>
      <c r="AC338" s="136"/>
      <c r="AD338" s="136"/>
      <c r="AE338" s="136"/>
      <c r="AF338" s="731"/>
      <c r="AG338" s="136"/>
      <c r="AH338" s="136"/>
      <c r="AI338" s="136"/>
      <c r="AJ338" s="136"/>
      <c r="AK338" s="136"/>
      <c r="AL338" s="136"/>
    </row>
    <row r="339" spans="1:38" s="44" customFormat="1" x14ac:dyDescent="0.2">
      <c r="A339" s="16"/>
      <c r="B339" s="736"/>
      <c r="C339" s="16"/>
      <c r="K339" s="731"/>
      <c r="L339" s="136"/>
      <c r="M339" s="136"/>
      <c r="N339" s="136"/>
      <c r="O339" s="136"/>
      <c r="P339" s="136"/>
      <c r="Q339" s="136"/>
      <c r="R339" s="731"/>
      <c r="S339" s="136"/>
      <c r="T339" s="136"/>
      <c r="U339" s="136"/>
      <c r="V339" s="136"/>
      <c r="W339" s="136"/>
      <c r="X339" s="136"/>
      <c r="Y339" s="731"/>
      <c r="Z339" s="136"/>
      <c r="AA339" s="136"/>
      <c r="AB339" s="136"/>
      <c r="AC339" s="136"/>
      <c r="AD339" s="136"/>
      <c r="AE339" s="136"/>
      <c r="AF339" s="731"/>
      <c r="AG339" s="136"/>
      <c r="AH339" s="136"/>
      <c r="AI339" s="136"/>
      <c r="AJ339" s="136"/>
      <c r="AK339" s="136"/>
      <c r="AL339" s="136"/>
    </row>
    <row r="340" spans="1:38" s="44" customFormat="1" x14ac:dyDescent="0.2">
      <c r="A340" s="16"/>
      <c r="B340" s="736"/>
      <c r="C340" s="16"/>
      <c r="K340" s="731"/>
      <c r="L340" s="136"/>
      <c r="M340" s="136"/>
      <c r="N340" s="136"/>
      <c r="O340" s="136"/>
      <c r="P340" s="136"/>
      <c r="Q340" s="136"/>
      <c r="R340" s="731"/>
      <c r="S340" s="136"/>
      <c r="T340" s="136"/>
      <c r="U340" s="136"/>
      <c r="V340" s="136"/>
      <c r="W340" s="136"/>
      <c r="X340" s="136"/>
      <c r="Y340" s="731"/>
      <c r="Z340" s="136"/>
      <c r="AA340" s="136"/>
      <c r="AB340" s="136"/>
      <c r="AC340" s="136"/>
      <c r="AD340" s="136"/>
      <c r="AE340" s="136"/>
      <c r="AF340" s="731"/>
      <c r="AG340" s="136"/>
      <c r="AH340" s="136"/>
      <c r="AI340" s="136"/>
      <c r="AJ340" s="136"/>
      <c r="AK340" s="136"/>
      <c r="AL340" s="136"/>
    </row>
    <row r="341" spans="1:38" s="44" customFormat="1" x14ac:dyDescent="0.2">
      <c r="A341" s="16"/>
      <c r="B341" s="736"/>
      <c r="C341" s="16"/>
      <c r="K341" s="731"/>
      <c r="L341" s="136"/>
      <c r="M341" s="136"/>
      <c r="N341" s="136"/>
      <c r="O341" s="136"/>
      <c r="P341" s="136"/>
      <c r="Q341" s="136"/>
      <c r="R341" s="731"/>
      <c r="S341" s="136"/>
      <c r="T341" s="136"/>
      <c r="U341" s="136"/>
      <c r="V341" s="136"/>
      <c r="W341" s="136"/>
      <c r="X341" s="136"/>
      <c r="Y341" s="731"/>
      <c r="Z341" s="136"/>
      <c r="AA341" s="136"/>
      <c r="AB341" s="136"/>
      <c r="AC341" s="136"/>
      <c r="AD341" s="136"/>
      <c r="AE341" s="136"/>
      <c r="AF341" s="731"/>
      <c r="AG341" s="136"/>
      <c r="AH341" s="136"/>
      <c r="AI341" s="136"/>
      <c r="AJ341" s="136"/>
      <c r="AK341" s="136"/>
      <c r="AL341" s="136"/>
    </row>
    <row r="342" spans="1:38" s="44" customFormat="1" x14ac:dyDescent="0.2">
      <c r="A342" s="16"/>
      <c r="B342" s="736"/>
      <c r="C342" s="16"/>
      <c r="K342" s="731"/>
      <c r="L342" s="136"/>
      <c r="M342" s="136"/>
      <c r="N342" s="136"/>
      <c r="O342" s="136"/>
      <c r="P342" s="136"/>
      <c r="Q342" s="136"/>
      <c r="R342" s="731"/>
      <c r="S342" s="136"/>
      <c r="T342" s="136"/>
      <c r="U342" s="136"/>
      <c r="V342" s="136"/>
      <c r="W342" s="136"/>
      <c r="X342" s="136"/>
      <c r="Y342" s="731"/>
      <c r="Z342" s="136"/>
      <c r="AA342" s="136"/>
      <c r="AB342" s="136"/>
      <c r="AC342" s="136"/>
      <c r="AD342" s="136"/>
      <c r="AE342" s="136"/>
      <c r="AF342" s="731"/>
      <c r="AG342" s="136"/>
      <c r="AH342" s="136"/>
      <c r="AI342" s="136"/>
      <c r="AJ342" s="136"/>
      <c r="AK342" s="136"/>
      <c r="AL342" s="136"/>
    </row>
    <row r="343" spans="1:38" s="44" customFormat="1" x14ac:dyDescent="0.2">
      <c r="A343" s="16"/>
      <c r="B343" s="736"/>
      <c r="C343" s="16"/>
      <c r="K343" s="731"/>
      <c r="L343" s="136"/>
      <c r="M343" s="136"/>
      <c r="N343" s="136"/>
      <c r="O343" s="136"/>
      <c r="P343" s="136"/>
      <c r="Q343" s="136"/>
      <c r="R343" s="731"/>
      <c r="S343" s="136"/>
      <c r="T343" s="136"/>
      <c r="U343" s="136"/>
      <c r="V343" s="136"/>
      <c r="W343" s="136"/>
      <c r="X343" s="136"/>
      <c r="Y343" s="731"/>
      <c r="Z343" s="136"/>
      <c r="AA343" s="136"/>
      <c r="AB343" s="136"/>
      <c r="AC343" s="136"/>
      <c r="AD343" s="136"/>
      <c r="AE343" s="136"/>
      <c r="AF343" s="731"/>
      <c r="AG343" s="136"/>
      <c r="AH343" s="136"/>
      <c r="AI343" s="136"/>
      <c r="AJ343" s="136"/>
      <c r="AK343" s="136"/>
      <c r="AL343" s="136"/>
    </row>
    <row r="344" spans="1:38" s="44" customFormat="1" x14ac:dyDescent="0.2">
      <c r="A344" s="16"/>
      <c r="B344" s="736"/>
      <c r="C344" s="16"/>
      <c r="K344" s="731"/>
      <c r="L344" s="136"/>
      <c r="M344" s="136"/>
      <c r="N344" s="136"/>
      <c r="O344" s="136"/>
      <c r="P344" s="136"/>
      <c r="Q344" s="136"/>
      <c r="R344" s="731"/>
      <c r="S344" s="136"/>
      <c r="T344" s="136"/>
      <c r="U344" s="136"/>
      <c r="V344" s="136"/>
      <c r="W344" s="136"/>
      <c r="X344" s="136"/>
      <c r="Y344" s="731"/>
      <c r="Z344" s="136"/>
      <c r="AA344" s="136"/>
      <c r="AB344" s="136"/>
      <c r="AC344" s="136"/>
      <c r="AD344" s="136"/>
      <c r="AE344" s="136"/>
      <c r="AF344" s="731"/>
      <c r="AG344" s="136"/>
      <c r="AH344" s="136"/>
      <c r="AI344" s="136"/>
      <c r="AJ344" s="136"/>
      <c r="AK344" s="136"/>
      <c r="AL344" s="136"/>
    </row>
    <row r="345" spans="1:38" s="44" customFormat="1" x14ac:dyDescent="0.2">
      <c r="A345" s="16"/>
      <c r="B345" s="736"/>
      <c r="C345" s="16"/>
      <c r="K345" s="731"/>
      <c r="L345" s="136"/>
      <c r="M345" s="136"/>
      <c r="N345" s="136"/>
      <c r="O345" s="136"/>
      <c r="P345" s="136"/>
      <c r="Q345" s="136"/>
      <c r="R345" s="731"/>
      <c r="S345" s="136"/>
      <c r="T345" s="136"/>
      <c r="U345" s="136"/>
      <c r="V345" s="136"/>
      <c r="W345" s="136"/>
      <c r="X345" s="136"/>
      <c r="Y345" s="731"/>
      <c r="Z345" s="136"/>
      <c r="AA345" s="136"/>
      <c r="AB345" s="136"/>
      <c r="AC345" s="136"/>
      <c r="AD345" s="136"/>
      <c r="AE345" s="136"/>
      <c r="AF345" s="731"/>
      <c r="AG345" s="136"/>
      <c r="AH345" s="136"/>
      <c r="AI345" s="136"/>
      <c r="AJ345" s="136"/>
      <c r="AK345" s="136"/>
      <c r="AL345" s="136"/>
    </row>
    <row r="346" spans="1:38" s="44" customFormat="1" x14ac:dyDescent="0.2">
      <c r="A346" s="16"/>
      <c r="B346" s="736"/>
      <c r="C346" s="16"/>
      <c r="K346" s="731"/>
      <c r="L346" s="136"/>
      <c r="M346" s="136"/>
      <c r="N346" s="136"/>
      <c r="O346" s="136"/>
      <c r="P346" s="136"/>
      <c r="Q346" s="136"/>
      <c r="R346" s="731"/>
      <c r="S346" s="136"/>
      <c r="T346" s="136"/>
      <c r="U346" s="136"/>
      <c r="V346" s="136"/>
      <c r="W346" s="136"/>
      <c r="X346" s="136"/>
      <c r="Y346" s="731"/>
      <c r="Z346" s="136"/>
      <c r="AA346" s="136"/>
      <c r="AB346" s="136"/>
      <c r="AC346" s="136"/>
      <c r="AD346" s="136"/>
      <c r="AE346" s="136"/>
      <c r="AF346" s="731"/>
      <c r="AG346" s="136"/>
      <c r="AH346" s="136"/>
      <c r="AI346" s="136"/>
      <c r="AJ346" s="136"/>
      <c r="AK346" s="136"/>
      <c r="AL346" s="136"/>
    </row>
    <row r="347" spans="1:38" s="44" customFormat="1" x14ac:dyDescent="0.2">
      <c r="A347" s="16"/>
      <c r="B347" s="736"/>
      <c r="C347" s="16"/>
      <c r="K347" s="731"/>
      <c r="L347" s="136"/>
      <c r="M347" s="136"/>
      <c r="N347" s="136"/>
      <c r="O347" s="136"/>
      <c r="P347" s="136"/>
      <c r="Q347" s="136"/>
      <c r="R347" s="731"/>
      <c r="S347" s="136"/>
      <c r="T347" s="136"/>
      <c r="U347" s="136"/>
      <c r="V347" s="136"/>
      <c r="W347" s="136"/>
      <c r="X347" s="136"/>
      <c r="Y347" s="731"/>
      <c r="Z347" s="136"/>
      <c r="AA347" s="136"/>
      <c r="AB347" s="136"/>
      <c r="AC347" s="136"/>
      <c r="AD347" s="136"/>
      <c r="AE347" s="136"/>
      <c r="AF347" s="731"/>
      <c r="AG347" s="136"/>
      <c r="AH347" s="136"/>
      <c r="AI347" s="136"/>
      <c r="AJ347" s="136"/>
      <c r="AK347" s="136"/>
      <c r="AL347" s="136"/>
    </row>
    <row r="348" spans="1:38" s="44" customFormat="1" x14ac:dyDescent="0.2">
      <c r="A348" s="16"/>
      <c r="B348" s="736"/>
      <c r="C348" s="16"/>
      <c r="K348" s="731"/>
      <c r="L348" s="136"/>
      <c r="M348" s="136"/>
      <c r="N348" s="136"/>
      <c r="O348" s="136"/>
      <c r="P348" s="136"/>
      <c r="Q348" s="136"/>
      <c r="R348" s="731"/>
      <c r="S348" s="136"/>
      <c r="T348" s="136"/>
      <c r="U348" s="136"/>
      <c r="V348" s="136"/>
      <c r="W348" s="136"/>
      <c r="X348" s="136"/>
      <c r="Y348" s="731"/>
      <c r="Z348" s="136"/>
      <c r="AA348" s="136"/>
      <c r="AB348" s="136"/>
      <c r="AC348" s="136"/>
      <c r="AD348" s="136"/>
      <c r="AE348" s="136"/>
      <c r="AF348" s="731"/>
      <c r="AG348" s="136"/>
      <c r="AH348" s="136"/>
      <c r="AI348" s="136"/>
      <c r="AJ348" s="136"/>
      <c r="AK348" s="136"/>
      <c r="AL348" s="136"/>
    </row>
    <row r="349" spans="1:38" s="44" customFormat="1" x14ac:dyDescent="0.2">
      <c r="A349" s="16"/>
      <c r="B349" s="736"/>
      <c r="C349" s="16"/>
      <c r="K349" s="731"/>
      <c r="L349" s="136"/>
      <c r="M349" s="136"/>
      <c r="N349" s="136"/>
      <c r="O349" s="136"/>
      <c r="P349" s="136"/>
      <c r="Q349" s="136"/>
      <c r="R349" s="731"/>
      <c r="S349" s="136"/>
      <c r="T349" s="136"/>
      <c r="U349" s="136"/>
      <c r="V349" s="136"/>
      <c r="W349" s="136"/>
      <c r="X349" s="136"/>
      <c r="Y349" s="731"/>
      <c r="Z349" s="136"/>
      <c r="AA349" s="136"/>
      <c r="AB349" s="136"/>
      <c r="AC349" s="136"/>
      <c r="AD349" s="136"/>
      <c r="AE349" s="136"/>
      <c r="AF349" s="731"/>
      <c r="AG349" s="136"/>
      <c r="AH349" s="136"/>
      <c r="AI349" s="136"/>
      <c r="AJ349" s="136"/>
      <c r="AK349" s="136"/>
      <c r="AL349" s="136"/>
    </row>
    <row r="350" spans="1:38" s="44" customFormat="1" x14ac:dyDescent="0.2">
      <c r="A350" s="16"/>
      <c r="B350" s="736"/>
      <c r="C350" s="16"/>
      <c r="K350" s="731"/>
      <c r="L350" s="136"/>
      <c r="M350" s="136"/>
      <c r="N350" s="136"/>
      <c r="O350" s="136"/>
      <c r="P350" s="136"/>
      <c r="Q350" s="136"/>
      <c r="R350" s="731"/>
      <c r="S350" s="136"/>
      <c r="T350" s="136"/>
      <c r="U350" s="136"/>
      <c r="V350" s="136"/>
      <c r="W350" s="136"/>
      <c r="X350" s="136"/>
      <c r="Y350" s="731"/>
      <c r="Z350" s="136"/>
      <c r="AA350" s="136"/>
      <c r="AB350" s="136"/>
      <c r="AC350" s="136"/>
      <c r="AD350" s="136"/>
      <c r="AE350" s="136"/>
      <c r="AF350" s="731"/>
      <c r="AG350" s="136"/>
      <c r="AH350" s="136"/>
      <c r="AI350" s="136"/>
      <c r="AJ350" s="136"/>
      <c r="AK350" s="136"/>
      <c r="AL350" s="136"/>
    </row>
    <row r="351" spans="1:38" s="44" customFormat="1" x14ac:dyDescent="0.2">
      <c r="A351" s="16"/>
      <c r="B351" s="736"/>
      <c r="C351" s="16"/>
      <c r="K351" s="731"/>
      <c r="L351" s="136"/>
      <c r="M351" s="136"/>
      <c r="N351" s="136"/>
      <c r="O351" s="136"/>
      <c r="P351" s="136"/>
      <c r="Q351" s="136"/>
      <c r="R351" s="731"/>
      <c r="S351" s="136"/>
      <c r="T351" s="136"/>
      <c r="U351" s="136"/>
      <c r="V351" s="136"/>
      <c r="W351" s="136"/>
      <c r="X351" s="136"/>
      <c r="Y351" s="731"/>
      <c r="Z351" s="136"/>
      <c r="AA351" s="136"/>
      <c r="AB351" s="136"/>
      <c r="AC351" s="136"/>
      <c r="AD351" s="136"/>
      <c r="AE351" s="136"/>
      <c r="AF351" s="731"/>
      <c r="AG351" s="136"/>
      <c r="AH351" s="136"/>
      <c r="AI351" s="136"/>
      <c r="AJ351" s="136"/>
      <c r="AK351" s="136"/>
      <c r="AL351" s="136"/>
    </row>
    <row r="352" spans="1:38" s="44" customFormat="1" x14ac:dyDescent="0.2">
      <c r="A352" s="16"/>
      <c r="B352" s="736"/>
      <c r="C352" s="16"/>
      <c r="K352" s="731"/>
      <c r="L352" s="136"/>
      <c r="M352" s="136"/>
      <c r="N352" s="136"/>
      <c r="O352" s="136"/>
      <c r="P352" s="136"/>
      <c r="Q352" s="136"/>
      <c r="R352" s="731"/>
      <c r="S352" s="136"/>
      <c r="T352" s="136"/>
      <c r="U352" s="136"/>
      <c r="V352" s="136"/>
      <c r="W352" s="136"/>
      <c r="X352" s="136"/>
      <c r="Y352" s="731"/>
      <c r="Z352" s="136"/>
      <c r="AA352" s="136"/>
      <c r="AB352" s="136"/>
      <c r="AC352" s="136"/>
      <c r="AD352" s="136"/>
      <c r="AE352" s="136"/>
      <c r="AF352" s="731"/>
      <c r="AG352" s="136"/>
      <c r="AH352" s="136"/>
      <c r="AI352" s="136"/>
      <c r="AJ352" s="136"/>
      <c r="AK352" s="136"/>
      <c r="AL352" s="136"/>
    </row>
    <row r="353" spans="1:38" s="44" customFormat="1" x14ac:dyDescent="0.2">
      <c r="A353" s="16"/>
      <c r="B353" s="736"/>
      <c r="C353" s="16"/>
      <c r="K353" s="731"/>
      <c r="L353" s="136"/>
      <c r="M353" s="136"/>
      <c r="N353" s="136"/>
      <c r="O353" s="136"/>
      <c r="P353" s="136"/>
      <c r="Q353" s="136"/>
      <c r="R353" s="731"/>
      <c r="S353" s="136"/>
      <c r="T353" s="136"/>
      <c r="U353" s="136"/>
      <c r="V353" s="136"/>
      <c r="W353" s="136"/>
      <c r="X353" s="136"/>
      <c r="Y353" s="731"/>
      <c r="Z353" s="136"/>
      <c r="AA353" s="136"/>
      <c r="AB353" s="136"/>
      <c r="AC353" s="136"/>
      <c r="AD353" s="136"/>
      <c r="AE353" s="136"/>
      <c r="AF353" s="731"/>
      <c r="AG353" s="136"/>
      <c r="AH353" s="136"/>
      <c r="AI353" s="136"/>
      <c r="AJ353" s="136"/>
      <c r="AK353" s="136"/>
      <c r="AL353" s="136"/>
    </row>
    <row r="354" spans="1:38" s="44" customFormat="1" x14ac:dyDescent="0.2">
      <c r="A354" s="16"/>
      <c r="B354" s="736"/>
      <c r="C354" s="16"/>
      <c r="K354" s="731"/>
      <c r="L354" s="136"/>
      <c r="M354" s="136"/>
      <c r="N354" s="136"/>
      <c r="O354" s="136"/>
      <c r="P354" s="136"/>
      <c r="Q354" s="136"/>
      <c r="R354" s="731"/>
      <c r="S354" s="136"/>
      <c r="T354" s="136"/>
      <c r="U354" s="136"/>
      <c r="V354" s="136"/>
      <c r="W354" s="136"/>
      <c r="X354" s="136"/>
      <c r="Y354" s="731"/>
      <c r="Z354" s="136"/>
      <c r="AA354" s="136"/>
      <c r="AB354" s="136"/>
      <c r="AC354" s="136"/>
      <c r="AD354" s="136"/>
      <c r="AE354" s="136"/>
      <c r="AF354" s="731"/>
      <c r="AG354" s="136"/>
      <c r="AH354" s="136"/>
      <c r="AI354" s="136"/>
      <c r="AJ354" s="136"/>
      <c r="AK354" s="136"/>
      <c r="AL354" s="136"/>
    </row>
    <row r="355" spans="1:38" s="44" customFormat="1" x14ac:dyDescent="0.2">
      <c r="A355" s="16"/>
      <c r="B355" s="736"/>
      <c r="C355" s="16"/>
      <c r="K355" s="731"/>
      <c r="L355" s="136"/>
      <c r="M355" s="136"/>
      <c r="N355" s="136"/>
      <c r="O355" s="136"/>
      <c r="P355" s="136"/>
      <c r="Q355" s="136"/>
      <c r="R355" s="731"/>
      <c r="S355" s="136"/>
      <c r="T355" s="136"/>
      <c r="U355" s="136"/>
      <c r="V355" s="136"/>
      <c r="W355" s="136"/>
      <c r="X355" s="136"/>
      <c r="Y355" s="731"/>
      <c r="Z355" s="136"/>
      <c r="AA355" s="136"/>
      <c r="AB355" s="136"/>
      <c r="AC355" s="136"/>
      <c r="AD355" s="136"/>
      <c r="AE355" s="136"/>
      <c r="AF355" s="731"/>
      <c r="AG355" s="136"/>
      <c r="AH355" s="136"/>
      <c r="AI355" s="136"/>
      <c r="AJ355" s="136"/>
      <c r="AK355" s="136"/>
      <c r="AL355" s="136"/>
    </row>
    <row r="356" spans="1:38" s="44" customFormat="1" x14ac:dyDescent="0.2">
      <c r="A356" s="16"/>
      <c r="B356" s="736"/>
      <c r="C356" s="16"/>
      <c r="K356" s="731"/>
      <c r="L356" s="136"/>
      <c r="M356" s="136"/>
      <c r="N356" s="136"/>
      <c r="O356" s="136"/>
      <c r="P356" s="136"/>
      <c r="Q356" s="136"/>
      <c r="R356" s="731"/>
      <c r="S356" s="136"/>
      <c r="T356" s="136"/>
      <c r="U356" s="136"/>
      <c r="V356" s="136"/>
      <c r="W356" s="136"/>
      <c r="X356" s="136"/>
      <c r="Y356" s="731"/>
      <c r="Z356" s="136"/>
      <c r="AA356" s="136"/>
      <c r="AB356" s="136"/>
      <c r="AC356" s="136"/>
      <c r="AD356" s="136"/>
      <c r="AE356" s="136"/>
      <c r="AF356" s="731"/>
      <c r="AG356" s="136"/>
      <c r="AH356" s="136"/>
      <c r="AI356" s="136"/>
      <c r="AJ356" s="136"/>
      <c r="AK356" s="136"/>
      <c r="AL356" s="136"/>
    </row>
    <row r="357" spans="1:38" s="44" customFormat="1" x14ac:dyDescent="0.2">
      <c r="A357" s="16"/>
      <c r="B357" s="736"/>
      <c r="C357" s="16"/>
      <c r="K357" s="731"/>
      <c r="L357" s="136"/>
      <c r="M357" s="136"/>
      <c r="N357" s="136"/>
      <c r="O357" s="136"/>
      <c r="P357" s="136"/>
      <c r="Q357" s="136"/>
      <c r="R357" s="731"/>
      <c r="S357" s="136"/>
      <c r="T357" s="136"/>
      <c r="U357" s="136"/>
      <c r="V357" s="136"/>
      <c r="W357" s="136"/>
      <c r="X357" s="136"/>
      <c r="Y357" s="731"/>
      <c r="Z357" s="136"/>
      <c r="AA357" s="136"/>
      <c r="AB357" s="136"/>
      <c r="AC357" s="136"/>
      <c r="AD357" s="136"/>
      <c r="AE357" s="136"/>
      <c r="AF357" s="731"/>
      <c r="AG357" s="136"/>
      <c r="AH357" s="136"/>
      <c r="AI357" s="136"/>
      <c r="AJ357" s="136"/>
      <c r="AK357" s="136"/>
      <c r="AL357" s="136"/>
    </row>
    <row r="358" spans="1:38" s="44" customFormat="1" x14ac:dyDescent="0.2">
      <c r="A358" s="16"/>
      <c r="B358" s="736"/>
      <c r="C358" s="16"/>
      <c r="K358" s="731"/>
      <c r="L358" s="136"/>
      <c r="M358" s="136"/>
      <c r="N358" s="136"/>
      <c r="O358" s="136"/>
      <c r="P358" s="136"/>
      <c r="Q358" s="136"/>
      <c r="R358" s="731"/>
      <c r="S358" s="136"/>
      <c r="T358" s="136"/>
      <c r="U358" s="136"/>
      <c r="V358" s="136"/>
      <c r="W358" s="136"/>
      <c r="X358" s="136"/>
      <c r="Y358" s="731"/>
      <c r="Z358" s="136"/>
      <c r="AA358" s="136"/>
      <c r="AB358" s="136"/>
      <c r="AC358" s="136"/>
      <c r="AD358" s="136"/>
      <c r="AE358" s="136"/>
      <c r="AF358" s="731"/>
      <c r="AG358" s="136"/>
      <c r="AH358" s="136"/>
      <c r="AI358" s="136"/>
      <c r="AJ358" s="136"/>
      <c r="AK358" s="136"/>
      <c r="AL358" s="136"/>
    </row>
    <row r="359" spans="1:38" s="44" customFormat="1" x14ac:dyDescent="0.2">
      <c r="A359" s="16"/>
      <c r="B359" s="736"/>
      <c r="C359" s="16"/>
      <c r="K359" s="731"/>
      <c r="L359" s="136"/>
      <c r="M359" s="136"/>
      <c r="N359" s="136"/>
      <c r="O359" s="136"/>
      <c r="P359" s="136"/>
      <c r="Q359" s="136"/>
      <c r="R359" s="731"/>
      <c r="S359" s="136"/>
      <c r="T359" s="136"/>
      <c r="U359" s="136"/>
      <c r="V359" s="136"/>
      <c r="W359" s="136"/>
      <c r="X359" s="136"/>
      <c r="Y359" s="731"/>
      <c r="Z359" s="136"/>
      <c r="AA359" s="136"/>
      <c r="AB359" s="136"/>
      <c r="AC359" s="136"/>
      <c r="AD359" s="136"/>
      <c r="AE359" s="136"/>
      <c r="AF359" s="731"/>
      <c r="AG359" s="136"/>
      <c r="AH359" s="136"/>
      <c r="AI359" s="136"/>
      <c r="AJ359" s="136"/>
      <c r="AK359" s="136"/>
      <c r="AL359" s="136"/>
    </row>
    <row r="360" spans="1:38" s="44" customFormat="1" x14ac:dyDescent="0.2">
      <c r="A360" s="16"/>
      <c r="B360" s="736"/>
      <c r="C360" s="16"/>
      <c r="K360" s="731"/>
      <c r="L360" s="136"/>
      <c r="M360" s="136"/>
      <c r="N360" s="136"/>
      <c r="O360" s="136"/>
      <c r="P360" s="136"/>
      <c r="Q360" s="136"/>
      <c r="R360" s="731"/>
      <c r="S360" s="136"/>
      <c r="T360" s="136"/>
      <c r="U360" s="136"/>
      <c r="V360" s="136"/>
      <c r="W360" s="136"/>
      <c r="X360" s="136"/>
      <c r="Y360" s="731"/>
      <c r="Z360" s="136"/>
      <c r="AA360" s="136"/>
      <c r="AB360" s="136"/>
      <c r="AC360" s="136"/>
      <c r="AD360" s="136"/>
      <c r="AE360" s="136"/>
      <c r="AF360" s="731"/>
      <c r="AG360" s="136"/>
      <c r="AH360" s="136"/>
      <c r="AI360" s="136"/>
      <c r="AJ360" s="136"/>
      <c r="AK360" s="136"/>
      <c r="AL360" s="136"/>
    </row>
    <row r="361" spans="1:38" s="44" customFormat="1" x14ac:dyDescent="0.2">
      <c r="A361" s="16"/>
      <c r="B361" s="736"/>
      <c r="C361" s="16"/>
      <c r="K361" s="731"/>
      <c r="L361" s="136"/>
      <c r="M361" s="136"/>
      <c r="N361" s="136"/>
      <c r="O361" s="136"/>
      <c r="P361" s="136"/>
      <c r="Q361" s="136"/>
      <c r="R361" s="731"/>
      <c r="S361" s="136"/>
      <c r="T361" s="136"/>
      <c r="U361" s="136"/>
      <c r="V361" s="136"/>
      <c r="W361" s="136"/>
      <c r="X361" s="136"/>
      <c r="Y361" s="731"/>
      <c r="Z361" s="136"/>
      <c r="AA361" s="136"/>
      <c r="AB361" s="136"/>
      <c r="AC361" s="136"/>
      <c r="AD361" s="136"/>
      <c r="AE361" s="136"/>
      <c r="AF361" s="731"/>
      <c r="AG361" s="136"/>
      <c r="AH361" s="136"/>
      <c r="AI361" s="136"/>
      <c r="AJ361" s="136"/>
      <c r="AK361" s="136"/>
      <c r="AL361" s="136"/>
    </row>
    <row r="362" spans="1:38" s="44" customFormat="1" x14ac:dyDescent="0.2">
      <c r="A362" s="16"/>
      <c r="B362" s="736"/>
      <c r="C362" s="16"/>
      <c r="K362" s="731"/>
      <c r="L362" s="136"/>
      <c r="M362" s="136"/>
      <c r="N362" s="136"/>
      <c r="O362" s="136"/>
      <c r="P362" s="136"/>
      <c r="Q362" s="136"/>
      <c r="R362" s="731"/>
      <c r="S362" s="136"/>
      <c r="T362" s="136"/>
      <c r="U362" s="136"/>
      <c r="V362" s="136"/>
      <c r="W362" s="136"/>
      <c r="X362" s="136"/>
      <c r="Y362" s="731"/>
      <c r="Z362" s="136"/>
      <c r="AA362" s="136"/>
      <c r="AB362" s="136"/>
      <c r="AC362" s="136"/>
      <c r="AD362" s="136"/>
      <c r="AE362" s="136"/>
      <c r="AF362" s="731"/>
      <c r="AG362" s="136"/>
      <c r="AH362" s="136"/>
      <c r="AI362" s="136"/>
      <c r="AJ362" s="136"/>
      <c r="AK362" s="136"/>
      <c r="AL362" s="136"/>
    </row>
    <row r="363" spans="1:38" s="44" customFormat="1" x14ac:dyDescent="0.2">
      <c r="A363" s="16"/>
      <c r="B363" s="736"/>
      <c r="C363" s="16"/>
      <c r="K363" s="731"/>
      <c r="L363" s="136"/>
      <c r="M363" s="136"/>
      <c r="N363" s="136"/>
      <c r="O363" s="136"/>
      <c r="P363" s="136"/>
      <c r="Q363" s="136"/>
      <c r="R363" s="731"/>
      <c r="S363" s="136"/>
      <c r="T363" s="136"/>
      <c r="U363" s="136"/>
      <c r="V363" s="136"/>
      <c r="W363" s="136"/>
      <c r="X363" s="136"/>
      <c r="Y363" s="731"/>
      <c r="Z363" s="136"/>
      <c r="AA363" s="136"/>
      <c r="AB363" s="136"/>
      <c r="AC363" s="136"/>
      <c r="AD363" s="136"/>
      <c r="AE363" s="136"/>
      <c r="AF363" s="731"/>
      <c r="AG363" s="136"/>
      <c r="AH363" s="136"/>
      <c r="AI363" s="136"/>
      <c r="AJ363" s="136"/>
      <c r="AK363" s="136"/>
      <c r="AL363" s="136"/>
    </row>
    <row r="364" spans="1:38" s="44" customFormat="1" x14ac:dyDescent="0.2">
      <c r="A364" s="16"/>
      <c r="B364" s="736"/>
      <c r="C364" s="16"/>
      <c r="K364" s="731"/>
      <c r="L364" s="136"/>
      <c r="M364" s="136"/>
      <c r="N364" s="136"/>
      <c r="O364" s="136"/>
      <c r="P364" s="136"/>
      <c r="Q364" s="136"/>
      <c r="R364" s="731"/>
      <c r="S364" s="136"/>
      <c r="T364" s="136"/>
      <c r="U364" s="136"/>
      <c r="V364" s="136"/>
      <c r="W364" s="136"/>
      <c r="X364" s="136"/>
      <c r="Y364" s="731"/>
      <c r="Z364" s="136"/>
      <c r="AA364" s="136"/>
      <c r="AB364" s="136"/>
      <c r="AC364" s="136"/>
      <c r="AD364" s="136"/>
      <c r="AE364" s="136"/>
      <c r="AF364" s="731"/>
      <c r="AG364" s="136"/>
      <c r="AH364" s="136"/>
      <c r="AI364" s="136"/>
      <c r="AJ364" s="136"/>
      <c r="AK364" s="136"/>
      <c r="AL364" s="136"/>
    </row>
    <row r="365" spans="1:38" s="44" customFormat="1" x14ac:dyDescent="0.2">
      <c r="A365" s="16"/>
      <c r="B365" s="736"/>
      <c r="C365" s="16"/>
      <c r="K365" s="731"/>
      <c r="L365" s="136"/>
      <c r="M365" s="136"/>
      <c r="N365" s="136"/>
      <c r="O365" s="136"/>
      <c r="P365" s="136"/>
      <c r="Q365" s="136"/>
      <c r="R365" s="731"/>
      <c r="S365" s="136"/>
      <c r="T365" s="136"/>
      <c r="U365" s="136"/>
      <c r="V365" s="136"/>
      <c r="W365" s="136"/>
      <c r="X365" s="136"/>
      <c r="Y365" s="731"/>
      <c r="Z365" s="136"/>
      <c r="AA365" s="136"/>
      <c r="AB365" s="136"/>
      <c r="AC365" s="136"/>
      <c r="AD365" s="136"/>
      <c r="AE365" s="136"/>
      <c r="AF365" s="731"/>
      <c r="AG365" s="136"/>
      <c r="AH365" s="136"/>
      <c r="AI365" s="136"/>
      <c r="AJ365" s="136"/>
      <c r="AK365" s="136"/>
      <c r="AL365" s="136"/>
    </row>
    <row r="366" spans="1:38" s="44" customFormat="1" x14ac:dyDescent="0.2">
      <c r="A366" s="16"/>
      <c r="B366" s="736"/>
      <c r="C366" s="16"/>
      <c r="K366" s="731"/>
      <c r="L366" s="136"/>
      <c r="M366" s="136"/>
      <c r="N366" s="136"/>
      <c r="O366" s="136"/>
      <c r="P366" s="136"/>
      <c r="Q366" s="136"/>
      <c r="R366" s="731"/>
      <c r="S366" s="136"/>
      <c r="T366" s="136"/>
      <c r="U366" s="136"/>
      <c r="V366" s="136"/>
      <c r="W366" s="136"/>
      <c r="X366" s="136"/>
      <c r="Y366" s="731"/>
      <c r="Z366" s="136"/>
      <c r="AA366" s="136"/>
      <c r="AB366" s="136"/>
      <c r="AC366" s="136"/>
      <c r="AD366" s="136"/>
      <c r="AE366" s="136"/>
      <c r="AF366" s="731"/>
      <c r="AG366" s="136"/>
      <c r="AH366" s="136"/>
      <c r="AI366" s="136"/>
      <c r="AJ366" s="136"/>
      <c r="AK366" s="136"/>
      <c r="AL366" s="136"/>
    </row>
    <row r="367" spans="1:38" s="44" customFormat="1" x14ac:dyDescent="0.2">
      <c r="A367" s="16"/>
      <c r="B367" s="736"/>
      <c r="C367" s="16"/>
      <c r="K367" s="731"/>
      <c r="L367" s="136"/>
      <c r="M367" s="136"/>
      <c r="N367" s="136"/>
      <c r="O367" s="136"/>
      <c r="P367" s="136"/>
      <c r="Q367" s="136"/>
      <c r="R367" s="731"/>
      <c r="S367" s="136"/>
      <c r="T367" s="136"/>
      <c r="U367" s="136"/>
      <c r="V367" s="136"/>
      <c r="W367" s="136"/>
      <c r="X367" s="136"/>
      <c r="Y367" s="731"/>
      <c r="Z367" s="136"/>
      <c r="AA367" s="136"/>
      <c r="AB367" s="136"/>
      <c r="AC367" s="136"/>
      <c r="AD367" s="136"/>
      <c r="AE367" s="136"/>
      <c r="AF367" s="731"/>
      <c r="AG367" s="136"/>
      <c r="AH367" s="136"/>
      <c r="AI367" s="136"/>
      <c r="AJ367" s="136"/>
      <c r="AK367" s="136"/>
      <c r="AL367" s="136"/>
    </row>
    <row r="368" spans="1:38" s="44" customFormat="1" x14ac:dyDescent="0.2">
      <c r="A368" s="16"/>
      <c r="B368" s="736"/>
      <c r="C368" s="16"/>
      <c r="K368" s="731"/>
      <c r="L368" s="136"/>
      <c r="M368" s="136"/>
      <c r="N368" s="136"/>
      <c r="O368" s="136"/>
      <c r="P368" s="136"/>
      <c r="Q368" s="136"/>
      <c r="R368" s="731"/>
      <c r="S368" s="136"/>
      <c r="T368" s="136"/>
      <c r="U368" s="136"/>
      <c r="V368" s="136"/>
      <c r="W368" s="136"/>
      <c r="X368" s="136"/>
      <c r="Y368" s="731"/>
      <c r="Z368" s="136"/>
      <c r="AA368" s="136"/>
      <c r="AB368" s="136"/>
      <c r="AC368" s="136"/>
      <c r="AD368" s="136"/>
      <c r="AE368" s="136"/>
      <c r="AF368" s="731"/>
      <c r="AG368" s="136"/>
      <c r="AH368" s="136"/>
      <c r="AI368" s="136"/>
      <c r="AJ368" s="136"/>
      <c r="AK368" s="136"/>
      <c r="AL368" s="136"/>
    </row>
    <row r="369" spans="1:38" s="44" customFormat="1" x14ac:dyDescent="0.2">
      <c r="A369" s="16"/>
      <c r="B369" s="736"/>
      <c r="C369" s="16"/>
      <c r="K369" s="731"/>
      <c r="L369" s="136"/>
      <c r="M369" s="136"/>
      <c r="N369" s="136"/>
      <c r="O369" s="136"/>
      <c r="P369" s="136"/>
      <c r="Q369" s="136"/>
      <c r="R369" s="731"/>
      <c r="S369" s="136"/>
      <c r="T369" s="136"/>
      <c r="U369" s="136"/>
      <c r="V369" s="136"/>
      <c r="W369" s="136"/>
      <c r="X369" s="136"/>
      <c r="Y369" s="731"/>
      <c r="Z369" s="136"/>
      <c r="AA369" s="136"/>
      <c r="AB369" s="136"/>
      <c r="AC369" s="136"/>
      <c r="AD369" s="136"/>
      <c r="AE369" s="136"/>
      <c r="AF369" s="731"/>
      <c r="AG369" s="136"/>
      <c r="AH369" s="136"/>
      <c r="AI369" s="136"/>
      <c r="AJ369" s="136"/>
      <c r="AK369" s="136"/>
      <c r="AL369" s="136"/>
    </row>
    <row r="370" spans="1:38" s="44" customFormat="1" x14ac:dyDescent="0.2">
      <c r="A370" s="16"/>
      <c r="B370" s="736"/>
      <c r="C370" s="16"/>
      <c r="K370" s="731"/>
      <c r="L370" s="136"/>
      <c r="M370" s="136"/>
      <c r="N370" s="136"/>
      <c r="O370" s="136"/>
      <c r="P370" s="136"/>
      <c r="Q370" s="136"/>
      <c r="R370" s="731"/>
      <c r="S370" s="136"/>
      <c r="T370" s="136"/>
      <c r="U370" s="136"/>
      <c r="V370" s="136"/>
      <c r="W370" s="136"/>
      <c r="X370" s="136"/>
      <c r="Y370" s="731"/>
      <c r="Z370" s="136"/>
      <c r="AA370" s="136"/>
      <c r="AB370" s="136"/>
      <c r="AC370" s="136"/>
      <c r="AD370" s="136"/>
      <c r="AE370" s="136"/>
      <c r="AF370" s="731"/>
      <c r="AG370" s="136"/>
      <c r="AH370" s="136"/>
      <c r="AI370" s="136"/>
      <c r="AJ370" s="136"/>
      <c r="AK370" s="136"/>
      <c r="AL370" s="136"/>
    </row>
    <row r="371" spans="1:38" s="44" customFormat="1" x14ac:dyDescent="0.2">
      <c r="A371" s="16"/>
      <c r="B371" s="736"/>
      <c r="C371" s="16"/>
      <c r="K371" s="731"/>
      <c r="L371" s="136"/>
      <c r="M371" s="136"/>
      <c r="N371" s="136"/>
      <c r="O371" s="136"/>
      <c r="P371" s="136"/>
      <c r="Q371" s="136"/>
      <c r="R371" s="731"/>
      <c r="S371" s="136"/>
      <c r="T371" s="136"/>
      <c r="U371" s="136"/>
      <c r="V371" s="136"/>
      <c r="W371" s="136"/>
      <c r="X371" s="136"/>
      <c r="Y371" s="731"/>
      <c r="Z371" s="136"/>
      <c r="AA371" s="136"/>
      <c r="AB371" s="136"/>
      <c r="AC371" s="136"/>
      <c r="AD371" s="136"/>
      <c r="AE371" s="136"/>
      <c r="AF371" s="731"/>
      <c r="AG371" s="136"/>
      <c r="AH371" s="136"/>
      <c r="AI371" s="136"/>
      <c r="AJ371" s="136"/>
      <c r="AK371" s="136"/>
      <c r="AL371" s="136"/>
    </row>
    <row r="372" spans="1:38" s="44" customFormat="1" x14ac:dyDescent="0.2">
      <c r="A372" s="16"/>
      <c r="B372" s="736"/>
      <c r="C372" s="16"/>
      <c r="K372" s="731"/>
      <c r="L372" s="136"/>
      <c r="M372" s="136"/>
      <c r="N372" s="136"/>
      <c r="O372" s="136"/>
      <c r="P372" s="136"/>
      <c r="Q372" s="136"/>
      <c r="R372" s="731"/>
      <c r="S372" s="136"/>
      <c r="T372" s="136"/>
      <c r="U372" s="136"/>
      <c r="V372" s="136"/>
      <c r="W372" s="136"/>
      <c r="X372" s="136"/>
      <c r="Y372" s="731"/>
      <c r="Z372" s="136"/>
      <c r="AA372" s="136"/>
      <c r="AB372" s="136"/>
      <c r="AC372" s="136"/>
      <c r="AD372" s="136"/>
      <c r="AE372" s="136"/>
      <c r="AF372" s="731"/>
      <c r="AG372" s="136"/>
      <c r="AH372" s="136"/>
      <c r="AI372" s="136"/>
      <c r="AJ372" s="136"/>
      <c r="AK372" s="136"/>
      <c r="AL372" s="136"/>
    </row>
    <row r="373" spans="1:38" s="44" customFormat="1" x14ac:dyDescent="0.2">
      <c r="A373" s="16"/>
      <c r="B373" s="736"/>
      <c r="C373" s="16"/>
      <c r="K373" s="731"/>
      <c r="L373" s="136"/>
      <c r="M373" s="136"/>
      <c r="N373" s="136"/>
      <c r="O373" s="136"/>
      <c r="P373" s="136"/>
      <c r="Q373" s="136"/>
      <c r="R373" s="731"/>
      <c r="S373" s="136"/>
      <c r="T373" s="136"/>
      <c r="U373" s="136"/>
      <c r="V373" s="136"/>
      <c r="W373" s="136"/>
      <c r="X373" s="136"/>
      <c r="Y373" s="731"/>
      <c r="Z373" s="136"/>
      <c r="AA373" s="136"/>
      <c r="AB373" s="136"/>
      <c r="AC373" s="136"/>
      <c r="AD373" s="136"/>
      <c r="AE373" s="136"/>
      <c r="AF373" s="731"/>
      <c r="AG373" s="136"/>
      <c r="AH373" s="136"/>
      <c r="AI373" s="136"/>
      <c r="AJ373" s="136"/>
      <c r="AK373" s="136"/>
      <c r="AL373" s="136"/>
    </row>
    <row r="374" spans="1:38" s="44" customFormat="1" x14ac:dyDescent="0.2">
      <c r="A374" s="16"/>
      <c r="B374" s="736"/>
      <c r="C374" s="16"/>
      <c r="K374" s="731"/>
      <c r="L374" s="136"/>
      <c r="M374" s="136"/>
      <c r="N374" s="136"/>
      <c r="O374" s="136"/>
      <c r="P374" s="136"/>
      <c r="Q374" s="136"/>
      <c r="R374" s="731"/>
      <c r="S374" s="136"/>
      <c r="T374" s="136"/>
      <c r="U374" s="136"/>
      <c r="V374" s="136"/>
      <c r="W374" s="136"/>
      <c r="X374" s="136"/>
      <c r="Y374" s="731"/>
      <c r="Z374" s="136"/>
      <c r="AA374" s="136"/>
      <c r="AB374" s="136"/>
      <c r="AC374" s="136"/>
      <c r="AD374" s="136"/>
      <c r="AE374" s="136"/>
      <c r="AF374" s="731"/>
      <c r="AG374" s="136"/>
      <c r="AH374" s="136"/>
      <c r="AI374" s="136"/>
      <c r="AJ374" s="136"/>
      <c r="AK374" s="136"/>
      <c r="AL374" s="136"/>
    </row>
    <row r="375" spans="1:38" s="44" customFormat="1" x14ac:dyDescent="0.2">
      <c r="A375" s="16"/>
      <c r="B375" s="736"/>
      <c r="C375" s="16"/>
      <c r="K375" s="731"/>
      <c r="L375" s="136"/>
      <c r="M375" s="136"/>
      <c r="N375" s="136"/>
      <c r="O375" s="136"/>
      <c r="P375" s="136"/>
      <c r="Q375" s="136"/>
      <c r="R375" s="731"/>
      <c r="S375" s="136"/>
      <c r="T375" s="136"/>
      <c r="U375" s="136"/>
      <c r="V375" s="136"/>
      <c r="W375" s="136"/>
      <c r="X375" s="136"/>
      <c r="Y375" s="731"/>
      <c r="Z375" s="136"/>
      <c r="AA375" s="136"/>
      <c r="AB375" s="136"/>
      <c r="AC375" s="136"/>
      <c r="AD375" s="136"/>
      <c r="AE375" s="136"/>
      <c r="AF375" s="731"/>
      <c r="AG375" s="136"/>
      <c r="AH375" s="136"/>
      <c r="AI375" s="136"/>
      <c r="AJ375" s="136"/>
      <c r="AK375" s="136"/>
      <c r="AL375" s="136"/>
    </row>
    <row r="376" spans="1:38" s="44" customFormat="1" x14ac:dyDescent="0.2">
      <c r="A376" s="16"/>
      <c r="B376" s="736"/>
      <c r="C376" s="16"/>
      <c r="K376" s="731"/>
      <c r="L376" s="136"/>
      <c r="M376" s="136"/>
      <c r="N376" s="136"/>
      <c r="O376" s="136"/>
      <c r="P376" s="136"/>
      <c r="Q376" s="136"/>
      <c r="R376" s="731"/>
      <c r="S376" s="136"/>
      <c r="T376" s="136"/>
      <c r="U376" s="136"/>
      <c r="V376" s="136"/>
      <c r="W376" s="136"/>
      <c r="X376" s="136"/>
      <c r="Y376" s="731"/>
      <c r="Z376" s="136"/>
      <c r="AA376" s="136"/>
      <c r="AB376" s="136"/>
      <c r="AC376" s="136"/>
      <c r="AD376" s="136"/>
      <c r="AE376" s="136"/>
      <c r="AF376" s="731"/>
      <c r="AG376" s="136"/>
      <c r="AH376" s="136"/>
      <c r="AI376" s="136"/>
      <c r="AJ376" s="136"/>
      <c r="AK376" s="136"/>
      <c r="AL376" s="136"/>
    </row>
    <row r="377" spans="1:38" s="44" customFormat="1" x14ac:dyDescent="0.2">
      <c r="A377" s="16"/>
      <c r="B377" s="736"/>
      <c r="C377" s="16"/>
      <c r="K377" s="731"/>
      <c r="L377" s="136"/>
      <c r="M377" s="136"/>
      <c r="N377" s="136"/>
      <c r="O377" s="136"/>
      <c r="P377" s="136"/>
      <c r="Q377" s="136"/>
      <c r="R377" s="731"/>
      <c r="S377" s="136"/>
      <c r="T377" s="136"/>
      <c r="U377" s="136"/>
      <c r="V377" s="136"/>
      <c r="W377" s="136"/>
      <c r="X377" s="136"/>
      <c r="Y377" s="731"/>
      <c r="Z377" s="136"/>
      <c r="AA377" s="136"/>
      <c r="AB377" s="136"/>
      <c r="AC377" s="136"/>
      <c r="AD377" s="136"/>
      <c r="AE377" s="136"/>
      <c r="AF377" s="731"/>
      <c r="AG377" s="136"/>
      <c r="AH377" s="136"/>
      <c r="AI377" s="136"/>
      <c r="AJ377" s="136"/>
      <c r="AK377" s="136"/>
      <c r="AL377" s="136"/>
    </row>
    <row r="378" spans="1:38" s="44" customFormat="1" x14ac:dyDescent="0.2">
      <c r="A378" s="16"/>
      <c r="B378" s="736"/>
      <c r="C378" s="16"/>
      <c r="K378" s="731"/>
      <c r="L378" s="136"/>
      <c r="M378" s="136"/>
      <c r="N378" s="136"/>
      <c r="O378" s="136"/>
      <c r="P378" s="136"/>
      <c r="Q378" s="136"/>
      <c r="R378" s="731"/>
      <c r="S378" s="136"/>
      <c r="T378" s="136"/>
      <c r="U378" s="136"/>
      <c r="V378" s="136"/>
      <c r="W378" s="136"/>
      <c r="X378" s="136"/>
      <c r="Y378" s="731"/>
      <c r="Z378" s="136"/>
      <c r="AA378" s="136"/>
      <c r="AB378" s="136"/>
      <c r="AC378" s="136"/>
      <c r="AD378" s="136"/>
      <c r="AE378" s="136"/>
      <c r="AF378" s="731"/>
      <c r="AG378" s="136"/>
      <c r="AH378" s="136"/>
      <c r="AI378" s="136"/>
      <c r="AJ378" s="136"/>
      <c r="AK378" s="136"/>
      <c r="AL378" s="136"/>
    </row>
    <row r="379" spans="1:38" s="44" customFormat="1" x14ac:dyDescent="0.2">
      <c r="A379" s="16"/>
      <c r="B379" s="736"/>
      <c r="C379" s="16"/>
      <c r="K379" s="731"/>
      <c r="L379" s="136"/>
      <c r="M379" s="136"/>
      <c r="N379" s="136"/>
      <c r="O379" s="136"/>
      <c r="P379" s="136"/>
      <c r="Q379" s="136"/>
      <c r="R379" s="731"/>
      <c r="S379" s="136"/>
      <c r="T379" s="136"/>
      <c r="U379" s="136"/>
      <c r="V379" s="136"/>
      <c r="W379" s="136"/>
      <c r="X379" s="136"/>
      <c r="Y379" s="731"/>
      <c r="Z379" s="136"/>
      <c r="AA379" s="136"/>
      <c r="AB379" s="136"/>
      <c r="AC379" s="136"/>
      <c r="AD379" s="136"/>
      <c r="AE379" s="136"/>
      <c r="AF379" s="731"/>
      <c r="AG379" s="136"/>
      <c r="AH379" s="136"/>
      <c r="AI379" s="136"/>
      <c r="AJ379" s="136"/>
      <c r="AK379" s="136"/>
      <c r="AL379" s="136"/>
    </row>
    <row r="380" spans="1:38" s="44" customFormat="1" x14ac:dyDescent="0.2">
      <c r="A380" s="16"/>
      <c r="B380" s="736"/>
      <c r="C380" s="16"/>
      <c r="K380" s="731"/>
      <c r="L380" s="136"/>
      <c r="M380" s="136"/>
      <c r="N380" s="136"/>
      <c r="O380" s="136"/>
      <c r="P380" s="136"/>
      <c r="Q380" s="136"/>
      <c r="R380" s="731"/>
      <c r="S380" s="136"/>
      <c r="T380" s="136"/>
      <c r="U380" s="136"/>
      <c r="V380" s="136"/>
      <c r="W380" s="136"/>
      <c r="X380" s="136"/>
      <c r="Y380" s="731"/>
      <c r="Z380" s="136"/>
      <c r="AA380" s="136"/>
      <c r="AB380" s="136"/>
      <c r="AC380" s="136"/>
      <c r="AD380" s="136"/>
      <c r="AE380" s="136"/>
      <c r="AF380" s="731"/>
      <c r="AG380" s="136"/>
      <c r="AH380" s="136"/>
      <c r="AI380" s="136"/>
      <c r="AJ380" s="136"/>
      <c r="AK380" s="136"/>
      <c r="AL380" s="136"/>
    </row>
    <row r="381" spans="1:38" s="44" customFormat="1" x14ac:dyDescent="0.2">
      <c r="A381" s="16"/>
      <c r="B381" s="736"/>
      <c r="C381" s="16"/>
      <c r="K381" s="731"/>
      <c r="L381" s="136"/>
      <c r="M381" s="136"/>
      <c r="N381" s="136"/>
      <c r="O381" s="136"/>
      <c r="P381" s="136"/>
      <c r="Q381" s="136"/>
      <c r="R381" s="731"/>
      <c r="S381" s="136"/>
      <c r="T381" s="136"/>
      <c r="U381" s="136"/>
      <c r="V381" s="136"/>
      <c r="W381" s="136"/>
      <c r="X381" s="136"/>
      <c r="Y381" s="731"/>
      <c r="Z381" s="136"/>
      <c r="AA381" s="136"/>
      <c r="AB381" s="136"/>
      <c r="AC381" s="136"/>
      <c r="AD381" s="136"/>
      <c r="AE381" s="136"/>
      <c r="AF381" s="731"/>
      <c r="AG381" s="136"/>
      <c r="AH381" s="136"/>
      <c r="AI381" s="136"/>
      <c r="AJ381" s="136"/>
      <c r="AK381" s="136"/>
      <c r="AL381" s="136"/>
    </row>
    <row r="382" spans="1:38" s="44" customFormat="1" x14ac:dyDescent="0.2">
      <c r="A382" s="16"/>
      <c r="B382" s="736"/>
      <c r="C382" s="16"/>
      <c r="K382" s="731"/>
      <c r="L382" s="136"/>
      <c r="M382" s="136"/>
      <c r="N382" s="136"/>
      <c r="O382" s="136"/>
      <c r="P382" s="136"/>
      <c r="Q382" s="136"/>
      <c r="R382" s="731"/>
      <c r="S382" s="136"/>
      <c r="T382" s="136"/>
      <c r="U382" s="136"/>
      <c r="V382" s="136"/>
      <c r="W382" s="136"/>
      <c r="X382" s="136"/>
      <c r="Y382" s="731"/>
      <c r="Z382" s="136"/>
      <c r="AA382" s="136"/>
      <c r="AB382" s="136"/>
      <c r="AC382" s="136"/>
      <c r="AD382" s="136"/>
      <c r="AE382" s="136"/>
      <c r="AF382" s="731"/>
      <c r="AG382" s="136"/>
      <c r="AH382" s="136"/>
      <c r="AI382" s="136"/>
      <c r="AJ382" s="136"/>
      <c r="AK382" s="136"/>
      <c r="AL382" s="136"/>
    </row>
    <row r="383" spans="1:38" s="44" customFormat="1" x14ac:dyDescent="0.2">
      <c r="A383" s="16"/>
      <c r="B383" s="736"/>
      <c r="C383" s="16"/>
      <c r="K383" s="731"/>
      <c r="L383" s="136"/>
      <c r="M383" s="136"/>
      <c r="N383" s="136"/>
      <c r="O383" s="136"/>
      <c r="P383" s="136"/>
      <c r="Q383" s="136"/>
      <c r="R383" s="731"/>
      <c r="S383" s="136"/>
      <c r="T383" s="136"/>
      <c r="U383" s="136"/>
      <c r="V383" s="136"/>
      <c r="W383" s="136"/>
      <c r="X383" s="136"/>
      <c r="Y383" s="731"/>
      <c r="Z383" s="136"/>
      <c r="AA383" s="136"/>
      <c r="AB383" s="136"/>
      <c r="AC383" s="136"/>
      <c r="AD383" s="136"/>
      <c r="AE383" s="136"/>
      <c r="AF383" s="731"/>
      <c r="AG383" s="136"/>
      <c r="AH383" s="136"/>
      <c r="AI383" s="136"/>
      <c r="AJ383" s="136"/>
      <c r="AK383" s="136"/>
      <c r="AL383" s="136"/>
    </row>
    <row r="384" spans="1:38" s="44" customFormat="1" x14ac:dyDescent="0.2">
      <c r="A384" s="16"/>
      <c r="B384" s="736"/>
      <c r="C384" s="16"/>
      <c r="K384" s="731"/>
      <c r="L384" s="136"/>
      <c r="M384" s="136"/>
      <c r="N384" s="136"/>
      <c r="O384" s="136"/>
      <c r="P384" s="136"/>
      <c r="Q384" s="136"/>
      <c r="R384" s="731"/>
      <c r="S384" s="136"/>
      <c r="T384" s="136"/>
      <c r="U384" s="136"/>
      <c r="V384" s="136"/>
      <c r="W384" s="136"/>
      <c r="X384" s="136"/>
      <c r="Y384" s="731"/>
      <c r="Z384" s="136"/>
      <c r="AA384" s="136"/>
      <c r="AB384" s="136"/>
      <c r="AC384" s="136"/>
      <c r="AD384" s="136"/>
      <c r="AE384" s="136"/>
      <c r="AF384" s="731"/>
      <c r="AG384" s="136"/>
      <c r="AH384" s="136"/>
      <c r="AI384" s="136"/>
      <c r="AJ384" s="136"/>
      <c r="AK384" s="136"/>
      <c r="AL384" s="136"/>
    </row>
    <row r="385" spans="1:38" s="44" customFormat="1" x14ac:dyDescent="0.2">
      <c r="A385" s="16"/>
      <c r="B385" s="736"/>
      <c r="C385" s="16"/>
      <c r="K385" s="731"/>
      <c r="L385" s="136"/>
      <c r="M385" s="136"/>
      <c r="N385" s="136"/>
      <c r="O385" s="136"/>
      <c r="P385" s="136"/>
      <c r="Q385" s="136"/>
      <c r="R385" s="731"/>
      <c r="S385" s="136"/>
      <c r="T385" s="136"/>
      <c r="U385" s="136"/>
      <c r="V385" s="136"/>
      <c r="W385" s="136"/>
      <c r="X385" s="136"/>
      <c r="Y385" s="731"/>
      <c r="Z385" s="136"/>
      <c r="AA385" s="136"/>
      <c r="AB385" s="136"/>
      <c r="AC385" s="136"/>
      <c r="AD385" s="136"/>
      <c r="AE385" s="136"/>
      <c r="AF385" s="731"/>
      <c r="AG385" s="136"/>
      <c r="AH385" s="136"/>
      <c r="AI385" s="136"/>
      <c r="AJ385" s="136"/>
      <c r="AK385" s="136"/>
      <c r="AL385" s="136"/>
    </row>
    <row r="386" spans="1:38" s="44" customFormat="1" x14ac:dyDescent="0.2">
      <c r="A386" s="16"/>
      <c r="B386" s="736"/>
      <c r="C386" s="16"/>
      <c r="K386" s="731"/>
      <c r="L386" s="136"/>
      <c r="M386" s="136"/>
      <c r="N386" s="136"/>
      <c r="O386" s="136"/>
      <c r="P386" s="136"/>
      <c r="Q386" s="136"/>
      <c r="R386" s="731"/>
      <c r="S386" s="136"/>
      <c r="T386" s="136"/>
      <c r="U386" s="136"/>
      <c r="V386" s="136"/>
      <c r="W386" s="136"/>
      <c r="X386" s="136"/>
      <c r="Y386" s="731"/>
      <c r="Z386" s="136"/>
      <c r="AA386" s="136"/>
      <c r="AB386" s="136"/>
      <c r="AC386" s="136"/>
      <c r="AD386" s="136"/>
      <c r="AE386" s="136"/>
      <c r="AF386" s="731"/>
      <c r="AG386" s="136"/>
      <c r="AH386" s="136"/>
      <c r="AI386" s="136"/>
      <c r="AJ386" s="136"/>
      <c r="AK386" s="136"/>
      <c r="AL386" s="136"/>
    </row>
    <row r="387" spans="1:38" s="44" customFormat="1" x14ac:dyDescent="0.2">
      <c r="A387" s="16"/>
      <c r="B387" s="736"/>
      <c r="C387" s="16"/>
      <c r="K387" s="731"/>
      <c r="L387" s="136"/>
      <c r="M387" s="136"/>
      <c r="N387" s="136"/>
      <c r="O387" s="136"/>
      <c r="P387" s="136"/>
      <c r="Q387" s="136"/>
      <c r="R387" s="731"/>
      <c r="S387" s="136"/>
      <c r="T387" s="136"/>
      <c r="U387" s="136"/>
      <c r="V387" s="136"/>
      <c r="W387" s="136"/>
      <c r="X387" s="136"/>
      <c r="Y387" s="731"/>
      <c r="Z387" s="136"/>
      <c r="AA387" s="136"/>
      <c r="AB387" s="136"/>
      <c r="AC387" s="136"/>
      <c r="AD387" s="136"/>
      <c r="AE387" s="136"/>
      <c r="AF387" s="731"/>
      <c r="AG387" s="136"/>
      <c r="AH387" s="136"/>
      <c r="AI387" s="136"/>
      <c r="AJ387" s="136"/>
      <c r="AK387" s="136"/>
      <c r="AL387" s="136"/>
    </row>
    <row r="388" spans="1:38" s="44" customFormat="1" x14ac:dyDescent="0.2">
      <c r="A388" s="16"/>
      <c r="B388" s="736"/>
      <c r="C388" s="16"/>
      <c r="K388" s="731"/>
      <c r="L388" s="136"/>
      <c r="M388" s="136"/>
      <c r="N388" s="136"/>
      <c r="O388" s="136"/>
      <c r="P388" s="136"/>
      <c r="Q388" s="136"/>
      <c r="R388" s="731"/>
      <c r="S388" s="136"/>
      <c r="T388" s="136"/>
      <c r="U388" s="136"/>
      <c r="V388" s="136"/>
      <c r="W388" s="136"/>
      <c r="X388" s="136"/>
      <c r="Y388" s="731"/>
      <c r="Z388" s="136"/>
      <c r="AA388" s="136"/>
      <c r="AB388" s="136"/>
      <c r="AC388" s="136"/>
      <c r="AD388" s="136"/>
      <c r="AE388" s="136"/>
      <c r="AF388" s="731"/>
      <c r="AG388" s="136"/>
      <c r="AH388" s="136"/>
      <c r="AI388" s="136"/>
      <c r="AJ388" s="136"/>
      <c r="AK388" s="136"/>
      <c r="AL388" s="136"/>
    </row>
    <row r="389" spans="1:38" s="44" customFormat="1" x14ac:dyDescent="0.2">
      <c r="A389" s="16"/>
      <c r="B389" s="736"/>
      <c r="C389" s="16"/>
      <c r="K389" s="731"/>
      <c r="L389" s="136"/>
      <c r="M389" s="136"/>
      <c r="N389" s="136"/>
      <c r="O389" s="136"/>
      <c r="P389" s="136"/>
      <c r="Q389" s="136"/>
      <c r="R389" s="731"/>
      <c r="S389" s="136"/>
      <c r="T389" s="136"/>
      <c r="U389" s="136"/>
      <c r="V389" s="136"/>
      <c r="W389" s="136"/>
      <c r="X389" s="136"/>
      <c r="Y389" s="731"/>
      <c r="Z389" s="136"/>
      <c r="AA389" s="136"/>
      <c r="AB389" s="136"/>
      <c r="AC389" s="136"/>
      <c r="AD389" s="136"/>
      <c r="AE389" s="136"/>
      <c r="AF389" s="731"/>
      <c r="AG389" s="136"/>
      <c r="AH389" s="136"/>
      <c r="AI389" s="136"/>
      <c r="AJ389" s="136"/>
      <c r="AK389" s="136"/>
      <c r="AL389" s="136"/>
    </row>
    <row r="390" spans="1:38" s="44" customFormat="1" x14ac:dyDescent="0.2">
      <c r="A390" s="16"/>
      <c r="B390" s="736"/>
      <c r="C390" s="16"/>
      <c r="K390" s="731"/>
      <c r="L390" s="136"/>
      <c r="M390" s="136"/>
      <c r="N390" s="136"/>
      <c r="O390" s="136"/>
      <c r="P390" s="136"/>
      <c r="Q390" s="136"/>
      <c r="R390" s="731"/>
      <c r="S390" s="136"/>
      <c r="T390" s="136"/>
      <c r="U390" s="136"/>
      <c r="V390" s="136"/>
      <c r="W390" s="136"/>
      <c r="X390" s="136"/>
      <c r="Y390" s="731"/>
      <c r="Z390" s="136"/>
      <c r="AA390" s="136"/>
      <c r="AB390" s="136"/>
      <c r="AC390" s="136"/>
      <c r="AD390" s="136"/>
      <c r="AE390" s="136"/>
      <c r="AF390" s="731"/>
      <c r="AG390" s="136"/>
      <c r="AH390" s="136"/>
      <c r="AI390" s="136"/>
      <c r="AJ390" s="136"/>
      <c r="AK390" s="136"/>
      <c r="AL390" s="136"/>
    </row>
    <row r="391" spans="1:38" s="44" customFormat="1" x14ac:dyDescent="0.2">
      <c r="A391" s="16"/>
      <c r="B391" s="736"/>
      <c r="C391" s="16"/>
      <c r="K391" s="731"/>
      <c r="L391" s="136"/>
      <c r="M391" s="136"/>
      <c r="N391" s="136"/>
      <c r="O391" s="136"/>
      <c r="P391" s="136"/>
      <c r="Q391" s="136"/>
      <c r="R391" s="731"/>
      <c r="S391" s="136"/>
      <c r="T391" s="136"/>
      <c r="U391" s="136"/>
      <c r="V391" s="136"/>
      <c r="W391" s="136"/>
      <c r="X391" s="136"/>
      <c r="Y391" s="731"/>
      <c r="Z391" s="136"/>
      <c r="AA391" s="136"/>
      <c r="AB391" s="136"/>
      <c r="AC391" s="136"/>
      <c r="AD391" s="136"/>
      <c r="AE391" s="136"/>
      <c r="AF391" s="731"/>
      <c r="AG391" s="136"/>
      <c r="AH391" s="136"/>
      <c r="AI391" s="136"/>
      <c r="AJ391" s="136"/>
      <c r="AK391" s="136"/>
      <c r="AL391" s="136"/>
    </row>
    <row r="392" spans="1:38" s="44" customFormat="1" x14ac:dyDescent="0.2">
      <c r="A392" s="16"/>
      <c r="B392" s="736"/>
      <c r="C392" s="16"/>
      <c r="K392" s="731"/>
      <c r="L392" s="136"/>
      <c r="M392" s="136"/>
      <c r="N392" s="136"/>
      <c r="O392" s="136"/>
      <c r="P392" s="136"/>
      <c r="Q392" s="136"/>
      <c r="R392" s="731"/>
      <c r="S392" s="136"/>
      <c r="T392" s="136"/>
      <c r="U392" s="136"/>
      <c r="V392" s="136"/>
      <c r="W392" s="136"/>
      <c r="X392" s="136"/>
      <c r="Y392" s="731"/>
      <c r="Z392" s="136"/>
      <c r="AA392" s="136"/>
      <c r="AB392" s="136"/>
      <c r="AC392" s="136"/>
      <c r="AD392" s="136"/>
      <c r="AE392" s="136"/>
      <c r="AF392" s="731"/>
      <c r="AG392" s="136"/>
      <c r="AH392" s="136"/>
      <c r="AI392" s="136"/>
      <c r="AJ392" s="136"/>
      <c r="AK392" s="136"/>
      <c r="AL392" s="136"/>
    </row>
    <row r="393" spans="1:38" s="44" customFormat="1" x14ac:dyDescent="0.2">
      <c r="A393" s="16"/>
      <c r="B393" s="736"/>
      <c r="C393" s="16"/>
      <c r="K393" s="731"/>
      <c r="L393" s="136"/>
      <c r="M393" s="136"/>
      <c r="N393" s="136"/>
      <c r="O393" s="136"/>
      <c r="P393" s="136"/>
      <c r="Q393" s="136"/>
      <c r="R393" s="731"/>
      <c r="S393" s="136"/>
      <c r="T393" s="136"/>
      <c r="U393" s="136"/>
      <c r="V393" s="136"/>
      <c r="W393" s="136"/>
      <c r="X393" s="136"/>
      <c r="Y393" s="731"/>
      <c r="Z393" s="136"/>
      <c r="AA393" s="136"/>
      <c r="AB393" s="136"/>
      <c r="AC393" s="136"/>
      <c r="AD393" s="136"/>
      <c r="AE393" s="136"/>
      <c r="AF393" s="731"/>
      <c r="AG393" s="136"/>
      <c r="AH393" s="136"/>
      <c r="AI393" s="136"/>
      <c r="AJ393" s="136"/>
      <c r="AK393" s="136"/>
      <c r="AL393" s="136"/>
    </row>
    <row r="394" spans="1:38" s="44" customFormat="1" x14ac:dyDescent="0.2">
      <c r="A394" s="16"/>
      <c r="B394" s="736"/>
      <c r="C394" s="16"/>
      <c r="K394" s="731"/>
      <c r="L394" s="136"/>
      <c r="M394" s="136"/>
      <c r="N394" s="136"/>
      <c r="O394" s="136"/>
      <c r="P394" s="136"/>
      <c r="Q394" s="136"/>
      <c r="R394" s="731"/>
      <c r="S394" s="136"/>
      <c r="T394" s="136"/>
      <c r="U394" s="136"/>
      <c r="V394" s="136"/>
      <c r="W394" s="136"/>
      <c r="X394" s="136"/>
      <c r="Y394" s="731"/>
      <c r="Z394" s="136"/>
      <c r="AA394" s="136"/>
      <c r="AB394" s="136"/>
      <c r="AC394" s="136"/>
      <c r="AD394" s="136"/>
      <c r="AE394" s="136"/>
      <c r="AF394" s="731"/>
      <c r="AG394" s="136"/>
      <c r="AH394" s="136"/>
      <c r="AI394" s="136"/>
      <c r="AJ394" s="136"/>
      <c r="AK394" s="136"/>
      <c r="AL394" s="136"/>
    </row>
    <row r="395" spans="1:38" s="44" customFormat="1" x14ac:dyDescent="0.2">
      <c r="A395" s="16"/>
      <c r="B395" s="736"/>
      <c r="C395" s="16"/>
      <c r="K395" s="731"/>
      <c r="L395" s="136"/>
      <c r="M395" s="136"/>
      <c r="N395" s="136"/>
      <c r="O395" s="136"/>
      <c r="P395" s="136"/>
      <c r="Q395" s="136"/>
      <c r="R395" s="731"/>
      <c r="S395" s="136"/>
      <c r="T395" s="136"/>
      <c r="U395" s="136"/>
      <c r="V395" s="136"/>
      <c r="W395" s="136"/>
      <c r="X395" s="136"/>
      <c r="Y395" s="731"/>
      <c r="Z395" s="136"/>
      <c r="AA395" s="136"/>
      <c r="AB395" s="136"/>
      <c r="AC395" s="136"/>
      <c r="AD395" s="136"/>
      <c r="AE395" s="136"/>
      <c r="AF395" s="731"/>
      <c r="AG395" s="136"/>
      <c r="AH395" s="136"/>
      <c r="AI395" s="136"/>
      <c r="AJ395" s="136"/>
      <c r="AK395" s="136"/>
      <c r="AL395" s="136"/>
    </row>
    <row r="396" spans="1:38" s="44" customFormat="1" x14ac:dyDescent="0.2">
      <c r="A396" s="16"/>
      <c r="B396" s="736"/>
      <c r="C396" s="16"/>
      <c r="K396" s="731"/>
      <c r="L396" s="136"/>
      <c r="M396" s="136"/>
      <c r="N396" s="136"/>
      <c r="O396" s="136"/>
      <c r="P396" s="136"/>
      <c r="Q396" s="136"/>
      <c r="R396" s="731"/>
      <c r="S396" s="136"/>
      <c r="T396" s="136"/>
      <c r="U396" s="136"/>
      <c r="V396" s="136"/>
      <c r="W396" s="136"/>
      <c r="X396" s="136"/>
      <c r="Y396" s="731"/>
      <c r="Z396" s="136"/>
      <c r="AA396" s="136"/>
      <c r="AB396" s="136"/>
      <c r="AC396" s="136"/>
      <c r="AD396" s="136"/>
      <c r="AE396" s="136"/>
      <c r="AF396" s="731"/>
      <c r="AG396" s="136"/>
      <c r="AH396" s="136"/>
      <c r="AI396" s="136"/>
      <c r="AJ396" s="136"/>
      <c r="AK396" s="136"/>
      <c r="AL396" s="136"/>
    </row>
    <row r="397" spans="1:38" s="44" customFormat="1" x14ac:dyDescent="0.2">
      <c r="A397" s="16"/>
      <c r="B397" s="736"/>
      <c r="C397" s="16"/>
      <c r="K397" s="731"/>
      <c r="L397" s="136"/>
      <c r="M397" s="136"/>
      <c r="N397" s="136"/>
      <c r="O397" s="136"/>
      <c r="P397" s="136"/>
      <c r="Q397" s="136"/>
      <c r="R397" s="731"/>
      <c r="S397" s="136"/>
      <c r="T397" s="136"/>
      <c r="U397" s="136"/>
      <c r="V397" s="136"/>
      <c r="W397" s="136"/>
      <c r="X397" s="136"/>
      <c r="Y397" s="731"/>
      <c r="Z397" s="136"/>
      <c r="AA397" s="136"/>
      <c r="AB397" s="136"/>
      <c r="AC397" s="136"/>
      <c r="AD397" s="136"/>
      <c r="AE397" s="136"/>
      <c r="AF397" s="731"/>
      <c r="AG397" s="136"/>
      <c r="AH397" s="136"/>
      <c r="AI397" s="136"/>
      <c r="AJ397" s="136"/>
      <c r="AK397" s="136"/>
      <c r="AL397" s="136"/>
    </row>
    <row r="398" spans="1:38" s="44" customFormat="1" x14ac:dyDescent="0.2">
      <c r="A398" s="16"/>
      <c r="B398" s="736"/>
      <c r="C398" s="16"/>
      <c r="K398" s="731"/>
      <c r="L398" s="136"/>
      <c r="M398" s="136"/>
      <c r="N398" s="136"/>
      <c r="O398" s="136"/>
      <c r="P398" s="136"/>
      <c r="Q398" s="136"/>
      <c r="R398" s="731"/>
      <c r="S398" s="136"/>
      <c r="T398" s="136"/>
      <c r="U398" s="136"/>
      <c r="V398" s="136"/>
      <c r="W398" s="136"/>
      <c r="X398" s="136"/>
      <c r="Y398" s="731"/>
      <c r="Z398" s="136"/>
      <c r="AA398" s="136"/>
      <c r="AB398" s="136"/>
      <c r="AC398" s="136"/>
      <c r="AD398" s="136"/>
      <c r="AE398" s="136"/>
      <c r="AF398" s="731"/>
      <c r="AG398" s="136"/>
      <c r="AH398" s="136"/>
      <c r="AI398" s="136"/>
      <c r="AJ398" s="136"/>
      <c r="AK398" s="136"/>
      <c r="AL398" s="136"/>
    </row>
    <row r="399" spans="1:38" s="44" customFormat="1" x14ac:dyDescent="0.2">
      <c r="A399" s="16"/>
      <c r="B399" s="736"/>
      <c r="C399" s="16"/>
      <c r="K399" s="731"/>
      <c r="L399" s="136"/>
      <c r="M399" s="136"/>
      <c r="N399" s="136"/>
      <c r="O399" s="136"/>
      <c r="P399" s="136"/>
      <c r="Q399" s="136"/>
      <c r="R399" s="731"/>
      <c r="S399" s="136"/>
      <c r="T399" s="136"/>
      <c r="U399" s="136"/>
      <c r="V399" s="136"/>
      <c r="W399" s="136"/>
      <c r="X399" s="136"/>
      <c r="Y399" s="731"/>
      <c r="Z399" s="136"/>
      <c r="AA399" s="136"/>
      <c r="AB399" s="136"/>
      <c r="AC399" s="136"/>
      <c r="AD399" s="136"/>
      <c r="AE399" s="136"/>
      <c r="AF399" s="731"/>
      <c r="AG399" s="136"/>
      <c r="AH399" s="136"/>
      <c r="AI399" s="136"/>
      <c r="AJ399" s="136"/>
      <c r="AK399" s="136"/>
      <c r="AL399" s="136"/>
    </row>
    <row r="400" spans="1:38" s="44" customFormat="1" x14ac:dyDescent="0.2">
      <c r="A400" s="16"/>
      <c r="B400" s="736"/>
      <c r="C400" s="16"/>
      <c r="K400" s="731"/>
      <c r="L400" s="136"/>
      <c r="M400" s="136"/>
      <c r="N400" s="136"/>
      <c r="O400" s="136"/>
      <c r="P400" s="136"/>
      <c r="Q400" s="136"/>
      <c r="R400" s="731"/>
      <c r="S400" s="136"/>
      <c r="T400" s="136"/>
      <c r="U400" s="136"/>
      <c r="V400" s="136"/>
      <c r="W400" s="136"/>
      <c r="X400" s="136"/>
      <c r="Y400" s="731"/>
      <c r="Z400" s="136"/>
      <c r="AA400" s="136"/>
      <c r="AB400" s="136"/>
      <c r="AC400" s="136"/>
      <c r="AD400" s="136"/>
      <c r="AE400" s="136"/>
      <c r="AF400" s="731"/>
      <c r="AG400" s="136"/>
      <c r="AH400" s="136"/>
      <c r="AI400" s="136"/>
      <c r="AJ400" s="136"/>
      <c r="AK400" s="136"/>
      <c r="AL400" s="136"/>
    </row>
    <row r="401" spans="1:38" s="44" customFormat="1" x14ac:dyDescent="0.2">
      <c r="A401" s="16"/>
      <c r="B401" s="736"/>
      <c r="C401" s="16"/>
      <c r="K401" s="731"/>
      <c r="L401" s="136"/>
      <c r="M401" s="136"/>
      <c r="N401" s="136"/>
      <c r="O401" s="136"/>
      <c r="P401" s="136"/>
      <c r="Q401" s="136"/>
      <c r="R401" s="731"/>
      <c r="S401" s="136"/>
      <c r="T401" s="136"/>
      <c r="U401" s="136"/>
      <c r="V401" s="136"/>
      <c r="W401" s="136"/>
      <c r="X401" s="136"/>
      <c r="Y401" s="731"/>
      <c r="Z401" s="136"/>
      <c r="AA401" s="136"/>
      <c r="AB401" s="136"/>
      <c r="AC401" s="136"/>
      <c r="AD401" s="136"/>
      <c r="AE401" s="136"/>
      <c r="AF401" s="731"/>
      <c r="AG401" s="136"/>
      <c r="AH401" s="136"/>
      <c r="AI401" s="136"/>
      <c r="AJ401" s="136"/>
      <c r="AK401" s="136"/>
      <c r="AL401" s="136"/>
    </row>
    <row r="402" spans="1:38" s="44" customFormat="1" x14ac:dyDescent="0.2">
      <c r="A402" s="16"/>
      <c r="B402" s="736"/>
      <c r="C402" s="16"/>
      <c r="K402" s="731"/>
      <c r="L402" s="136"/>
      <c r="M402" s="136"/>
      <c r="N402" s="136"/>
      <c r="O402" s="136"/>
      <c r="P402" s="136"/>
      <c r="Q402" s="136"/>
      <c r="R402" s="731"/>
      <c r="S402" s="136"/>
      <c r="T402" s="136"/>
      <c r="U402" s="136"/>
      <c r="V402" s="136"/>
      <c r="W402" s="136"/>
      <c r="X402" s="136"/>
      <c r="Y402" s="731"/>
      <c r="Z402" s="136"/>
      <c r="AA402" s="136"/>
      <c r="AB402" s="136"/>
      <c r="AC402" s="136"/>
      <c r="AD402" s="136"/>
      <c r="AE402" s="136"/>
      <c r="AF402" s="731"/>
      <c r="AG402" s="136"/>
      <c r="AH402" s="136"/>
      <c r="AI402" s="136"/>
      <c r="AJ402" s="136"/>
      <c r="AK402" s="136"/>
      <c r="AL402" s="136"/>
    </row>
    <row r="403" spans="1:38" s="44" customFormat="1" x14ac:dyDescent="0.2">
      <c r="A403" s="16"/>
      <c r="B403" s="736"/>
      <c r="C403" s="16"/>
      <c r="K403" s="731"/>
      <c r="L403" s="136"/>
      <c r="M403" s="136"/>
      <c r="N403" s="136"/>
      <c r="O403" s="136"/>
      <c r="P403" s="136"/>
      <c r="Q403" s="136"/>
      <c r="R403" s="731"/>
      <c r="S403" s="136"/>
      <c r="T403" s="136"/>
      <c r="U403" s="136"/>
      <c r="V403" s="136"/>
      <c r="W403" s="136"/>
      <c r="X403" s="136"/>
      <c r="Y403" s="731"/>
      <c r="Z403" s="136"/>
      <c r="AA403" s="136"/>
      <c r="AB403" s="136"/>
      <c r="AC403" s="136"/>
      <c r="AD403" s="136"/>
      <c r="AE403" s="136"/>
      <c r="AF403" s="731"/>
      <c r="AG403" s="136"/>
      <c r="AH403" s="136"/>
      <c r="AI403" s="136"/>
      <c r="AJ403" s="136"/>
      <c r="AK403" s="136"/>
      <c r="AL403" s="136"/>
    </row>
    <row r="404" spans="1:38" s="44" customFormat="1" x14ac:dyDescent="0.2">
      <c r="A404" s="16"/>
      <c r="B404" s="736"/>
      <c r="C404" s="16"/>
      <c r="K404" s="731"/>
      <c r="L404" s="136"/>
      <c r="M404" s="136"/>
      <c r="N404" s="136"/>
      <c r="O404" s="136"/>
      <c r="P404" s="136"/>
      <c r="Q404" s="136"/>
      <c r="R404" s="731"/>
      <c r="S404" s="136"/>
      <c r="T404" s="136"/>
      <c r="U404" s="136"/>
      <c r="V404" s="136"/>
      <c r="W404" s="136"/>
      <c r="X404" s="136"/>
      <c r="Y404" s="731"/>
      <c r="Z404" s="136"/>
      <c r="AA404" s="136"/>
      <c r="AB404" s="136"/>
      <c r="AC404" s="136"/>
      <c r="AD404" s="136"/>
      <c r="AE404" s="136"/>
      <c r="AF404" s="731"/>
      <c r="AG404" s="136"/>
      <c r="AH404" s="136"/>
      <c r="AI404" s="136"/>
      <c r="AJ404" s="136"/>
      <c r="AK404" s="136"/>
      <c r="AL404" s="136"/>
    </row>
    <row r="405" spans="1:38" s="44" customFormat="1" x14ac:dyDescent="0.2">
      <c r="A405" s="16"/>
      <c r="B405" s="736"/>
      <c r="C405" s="16"/>
      <c r="K405" s="731"/>
      <c r="L405" s="136"/>
      <c r="M405" s="136"/>
      <c r="N405" s="136"/>
      <c r="O405" s="136"/>
      <c r="P405" s="136"/>
      <c r="Q405" s="136"/>
      <c r="R405" s="731"/>
      <c r="S405" s="136"/>
      <c r="T405" s="136"/>
      <c r="U405" s="136"/>
      <c r="V405" s="136"/>
      <c r="W405" s="136"/>
      <c r="X405" s="136"/>
      <c r="Y405" s="731"/>
      <c r="Z405" s="136"/>
      <c r="AA405" s="136"/>
      <c r="AB405" s="136"/>
      <c r="AC405" s="136"/>
      <c r="AD405" s="136"/>
      <c r="AE405" s="136"/>
      <c r="AF405" s="731"/>
      <c r="AG405" s="136"/>
      <c r="AH405" s="136"/>
      <c r="AI405" s="136"/>
      <c r="AJ405" s="136"/>
      <c r="AK405" s="136"/>
      <c r="AL405" s="136"/>
    </row>
    <row r="406" spans="1:38" s="44" customFormat="1" x14ac:dyDescent="0.2">
      <c r="A406" s="16"/>
      <c r="B406" s="736"/>
      <c r="C406" s="16"/>
      <c r="K406" s="731"/>
      <c r="L406" s="136"/>
      <c r="M406" s="136"/>
      <c r="N406" s="136"/>
      <c r="O406" s="136"/>
      <c r="P406" s="136"/>
      <c r="Q406" s="136"/>
      <c r="R406" s="731"/>
      <c r="S406" s="136"/>
      <c r="T406" s="136"/>
      <c r="U406" s="136"/>
      <c r="V406" s="136"/>
      <c r="W406" s="136"/>
      <c r="X406" s="136"/>
      <c r="Y406" s="731"/>
      <c r="Z406" s="136"/>
      <c r="AA406" s="136"/>
      <c r="AB406" s="136"/>
      <c r="AC406" s="136"/>
      <c r="AD406" s="136"/>
      <c r="AE406" s="136"/>
      <c r="AF406" s="731"/>
      <c r="AG406" s="136"/>
      <c r="AH406" s="136"/>
      <c r="AI406" s="136"/>
      <c r="AJ406" s="136"/>
      <c r="AK406" s="136"/>
      <c r="AL406" s="136"/>
    </row>
    <row r="407" spans="1:38" s="44" customFormat="1" x14ac:dyDescent="0.2">
      <c r="A407" s="16"/>
      <c r="B407" s="736"/>
      <c r="C407" s="16"/>
      <c r="K407" s="731"/>
      <c r="L407" s="136"/>
      <c r="M407" s="136"/>
      <c r="N407" s="136"/>
      <c r="O407" s="136"/>
      <c r="P407" s="136"/>
      <c r="Q407" s="136"/>
      <c r="R407" s="731"/>
      <c r="S407" s="136"/>
      <c r="T407" s="136"/>
      <c r="U407" s="136"/>
      <c r="V407" s="136"/>
      <c r="W407" s="136"/>
      <c r="X407" s="136"/>
      <c r="Y407" s="731"/>
      <c r="Z407" s="136"/>
      <c r="AA407" s="136"/>
      <c r="AB407" s="136"/>
      <c r="AC407" s="136"/>
      <c r="AD407" s="136"/>
      <c r="AE407" s="136"/>
      <c r="AF407" s="731"/>
      <c r="AG407" s="136"/>
      <c r="AH407" s="136"/>
      <c r="AI407" s="136"/>
      <c r="AJ407" s="136"/>
      <c r="AK407" s="136"/>
      <c r="AL407" s="136"/>
    </row>
    <row r="408" spans="1:38" s="44" customFormat="1" x14ac:dyDescent="0.2">
      <c r="A408" s="16"/>
      <c r="B408" s="736"/>
      <c r="C408" s="16"/>
      <c r="K408" s="731"/>
      <c r="L408" s="136"/>
      <c r="M408" s="136"/>
      <c r="N408" s="136"/>
      <c r="O408" s="136"/>
      <c r="P408" s="136"/>
      <c r="Q408" s="136"/>
      <c r="R408" s="731"/>
      <c r="S408" s="136"/>
      <c r="T408" s="136"/>
      <c r="U408" s="136"/>
      <c r="V408" s="136"/>
      <c r="W408" s="136"/>
      <c r="X408" s="136"/>
      <c r="Y408" s="731"/>
      <c r="Z408" s="136"/>
      <c r="AA408" s="136"/>
      <c r="AB408" s="136"/>
      <c r="AC408" s="136"/>
      <c r="AD408" s="136"/>
      <c r="AE408" s="136"/>
      <c r="AF408" s="731"/>
      <c r="AG408" s="136"/>
      <c r="AH408" s="136"/>
      <c r="AI408" s="136"/>
      <c r="AJ408" s="136"/>
      <c r="AK408" s="136"/>
      <c r="AL408" s="136"/>
    </row>
    <row r="409" spans="1:38" s="44" customFormat="1" x14ac:dyDescent="0.2">
      <c r="A409" s="16"/>
      <c r="B409" s="736"/>
      <c r="C409" s="16"/>
      <c r="K409" s="731"/>
      <c r="L409" s="136"/>
      <c r="M409" s="136"/>
      <c r="N409" s="136"/>
      <c r="O409" s="136"/>
      <c r="P409" s="136"/>
      <c r="Q409" s="136"/>
      <c r="R409" s="731"/>
      <c r="S409" s="136"/>
      <c r="T409" s="136"/>
      <c r="U409" s="136"/>
      <c r="V409" s="136"/>
      <c r="W409" s="136"/>
      <c r="X409" s="136"/>
      <c r="Y409" s="731"/>
      <c r="Z409" s="136"/>
      <c r="AA409" s="136"/>
      <c r="AB409" s="136"/>
      <c r="AC409" s="136"/>
      <c r="AD409" s="136"/>
      <c r="AE409" s="136"/>
      <c r="AF409" s="731"/>
      <c r="AG409" s="136"/>
      <c r="AH409" s="136"/>
      <c r="AI409" s="136"/>
      <c r="AJ409" s="136"/>
      <c r="AK409" s="136"/>
      <c r="AL409" s="136"/>
    </row>
    <row r="410" spans="1:38" s="44" customFormat="1" x14ac:dyDescent="0.2">
      <c r="A410" s="16"/>
      <c r="B410" s="736"/>
      <c r="C410" s="16"/>
      <c r="K410" s="731"/>
      <c r="L410" s="136"/>
      <c r="M410" s="136"/>
      <c r="N410" s="136"/>
      <c r="O410" s="136"/>
      <c r="P410" s="136"/>
      <c r="Q410" s="136"/>
      <c r="R410" s="731"/>
      <c r="S410" s="136"/>
      <c r="T410" s="136"/>
      <c r="U410" s="136"/>
      <c r="V410" s="136"/>
      <c r="W410" s="136"/>
      <c r="X410" s="136"/>
      <c r="Y410" s="731"/>
      <c r="Z410" s="136"/>
      <c r="AA410" s="136"/>
      <c r="AB410" s="136"/>
      <c r="AC410" s="136"/>
      <c r="AD410" s="136"/>
      <c r="AE410" s="136"/>
      <c r="AF410" s="731"/>
      <c r="AG410" s="136"/>
      <c r="AH410" s="136"/>
      <c r="AI410" s="136"/>
      <c r="AJ410" s="136"/>
      <c r="AK410" s="136"/>
      <c r="AL410" s="136"/>
    </row>
    <row r="411" spans="1:38" s="44" customFormat="1" x14ac:dyDescent="0.2">
      <c r="A411" s="16"/>
      <c r="B411" s="736"/>
      <c r="C411" s="16"/>
      <c r="K411" s="731"/>
      <c r="L411" s="136"/>
      <c r="M411" s="136"/>
      <c r="N411" s="136"/>
      <c r="O411" s="136"/>
      <c r="P411" s="136"/>
      <c r="Q411" s="136"/>
      <c r="R411" s="731"/>
      <c r="S411" s="136"/>
      <c r="T411" s="136"/>
      <c r="U411" s="136"/>
      <c r="V411" s="136"/>
      <c r="W411" s="136"/>
      <c r="X411" s="136"/>
      <c r="Y411" s="731"/>
      <c r="Z411" s="136"/>
      <c r="AA411" s="136"/>
      <c r="AB411" s="136"/>
      <c r="AC411" s="136"/>
      <c r="AD411" s="136"/>
      <c r="AE411" s="136"/>
      <c r="AF411" s="731"/>
      <c r="AG411" s="136"/>
      <c r="AH411" s="136"/>
      <c r="AI411" s="136"/>
      <c r="AJ411" s="136"/>
      <c r="AK411" s="136"/>
      <c r="AL411" s="136"/>
    </row>
    <row r="412" spans="1:38" s="44" customFormat="1" x14ac:dyDescent="0.2">
      <c r="A412" s="16"/>
      <c r="B412" s="736"/>
      <c r="C412" s="16"/>
      <c r="K412" s="731"/>
      <c r="L412" s="136"/>
      <c r="M412" s="136"/>
      <c r="N412" s="136"/>
      <c r="O412" s="136"/>
      <c r="P412" s="136"/>
      <c r="Q412" s="136"/>
      <c r="R412" s="731"/>
      <c r="S412" s="136"/>
      <c r="T412" s="136"/>
      <c r="U412" s="136"/>
      <c r="V412" s="136"/>
      <c r="W412" s="136"/>
      <c r="X412" s="136"/>
      <c r="Y412" s="731"/>
      <c r="Z412" s="136"/>
      <c r="AA412" s="136"/>
      <c r="AB412" s="136"/>
      <c r="AC412" s="136"/>
      <c r="AD412" s="136"/>
      <c r="AE412" s="136"/>
      <c r="AF412" s="731"/>
      <c r="AG412" s="136"/>
      <c r="AH412" s="136"/>
      <c r="AI412" s="136"/>
      <c r="AJ412" s="136"/>
      <c r="AK412" s="136"/>
      <c r="AL412" s="136"/>
    </row>
    <row r="413" spans="1:38" s="44" customFormat="1" x14ac:dyDescent="0.2">
      <c r="A413" s="16"/>
      <c r="B413" s="736"/>
      <c r="C413" s="16"/>
      <c r="K413" s="731"/>
      <c r="L413" s="136"/>
      <c r="M413" s="136"/>
      <c r="N413" s="136"/>
      <c r="O413" s="136"/>
      <c r="P413" s="136"/>
      <c r="Q413" s="136"/>
      <c r="R413" s="731"/>
      <c r="S413" s="136"/>
      <c r="T413" s="136"/>
      <c r="U413" s="136"/>
      <c r="V413" s="136"/>
      <c r="W413" s="136"/>
      <c r="X413" s="136"/>
      <c r="Y413" s="731"/>
      <c r="Z413" s="136"/>
      <c r="AA413" s="136"/>
      <c r="AB413" s="136"/>
      <c r="AC413" s="136"/>
      <c r="AD413" s="136"/>
      <c r="AE413" s="136"/>
      <c r="AF413" s="731"/>
      <c r="AG413" s="136"/>
      <c r="AH413" s="136"/>
      <c r="AI413" s="136"/>
      <c r="AJ413" s="136"/>
      <c r="AK413" s="136"/>
      <c r="AL413" s="136"/>
    </row>
    <row r="414" spans="1:38" s="44" customFormat="1" x14ac:dyDescent="0.2">
      <c r="A414" s="16"/>
      <c r="B414" s="736"/>
      <c r="C414" s="16"/>
      <c r="K414" s="731"/>
      <c r="L414" s="136"/>
      <c r="M414" s="136"/>
      <c r="N414" s="136"/>
      <c r="O414" s="136"/>
      <c r="P414" s="136"/>
      <c r="Q414" s="136"/>
      <c r="R414" s="731"/>
      <c r="S414" s="136"/>
      <c r="T414" s="136"/>
      <c r="U414" s="136"/>
      <c r="V414" s="136"/>
      <c r="W414" s="136"/>
      <c r="X414" s="136"/>
      <c r="Y414" s="731"/>
      <c r="Z414" s="136"/>
      <c r="AA414" s="136"/>
      <c r="AB414" s="136"/>
      <c r="AC414" s="136"/>
      <c r="AD414" s="136"/>
      <c r="AE414" s="136"/>
      <c r="AF414" s="731"/>
      <c r="AG414" s="136"/>
      <c r="AH414" s="136"/>
      <c r="AI414" s="136"/>
      <c r="AJ414" s="136"/>
      <c r="AK414" s="136"/>
      <c r="AL414" s="136"/>
    </row>
    <row r="415" spans="1:38" s="44" customFormat="1" x14ac:dyDescent="0.2">
      <c r="A415" s="16"/>
      <c r="B415" s="736"/>
      <c r="C415" s="16"/>
      <c r="K415" s="731"/>
      <c r="L415" s="136"/>
      <c r="M415" s="136"/>
      <c r="N415" s="136"/>
      <c r="O415" s="136"/>
      <c r="P415" s="136"/>
      <c r="Q415" s="136"/>
      <c r="R415" s="731"/>
      <c r="S415" s="136"/>
      <c r="T415" s="136"/>
      <c r="U415" s="136"/>
      <c r="V415" s="136"/>
      <c r="W415" s="136"/>
      <c r="X415" s="136"/>
      <c r="Y415" s="731"/>
      <c r="Z415" s="136"/>
      <c r="AA415" s="136"/>
      <c r="AB415" s="136"/>
      <c r="AC415" s="136"/>
      <c r="AD415" s="136"/>
      <c r="AE415" s="136"/>
      <c r="AF415" s="731"/>
      <c r="AG415" s="136"/>
      <c r="AH415" s="136"/>
      <c r="AI415" s="136"/>
      <c r="AJ415" s="136"/>
      <c r="AK415" s="136"/>
      <c r="AL415" s="136"/>
    </row>
    <row r="416" spans="1:38" s="44" customFormat="1" x14ac:dyDescent="0.2">
      <c r="A416" s="16"/>
      <c r="B416" s="736"/>
      <c r="C416" s="16"/>
      <c r="K416" s="731"/>
      <c r="L416" s="136"/>
      <c r="M416" s="136"/>
      <c r="N416" s="136"/>
      <c r="O416" s="136"/>
      <c r="P416" s="136"/>
      <c r="Q416" s="136"/>
      <c r="R416" s="731"/>
      <c r="S416" s="136"/>
      <c r="T416" s="136"/>
      <c r="U416" s="136"/>
      <c r="V416" s="136"/>
      <c r="W416" s="136"/>
      <c r="X416" s="136"/>
      <c r="Y416" s="731"/>
      <c r="Z416" s="136"/>
      <c r="AA416" s="136"/>
      <c r="AB416" s="136"/>
      <c r="AC416" s="136"/>
      <c r="AD416" s="136"/>
      <c r="AE416" s="136"/>
      <c r="AF416" s="731"/>
      <c r="AG416" s="136"/>
      <c r="AH416" s="136"/>
      <c r="AI416" s="136"/>
      <c r="AJ416" s="136"/>
      <c r="AK416" s="136"/>
      <c r="AL416" s="136"/>
    </row>
    <row r="417" spans="1:38" s="44" customFormat="1" x14ac:dyDescent="0.2">
      <c r="A417" s="16"/>
      <c r="B417" s="736"/>
      <c r="C417" s="16"/>
      <c r="K417" s="731"/>
      <c r="L417" s="136"/>
      <c r="M417" s="136"/>
      <c r="N417" s="136"/>
      <c r="O417" s="136"/>
      <c r="P417" s="136"/>
      <c r="Q417" s="136"/>
      <c r="R417" s="731"/>
      <c r="S417" s="136"/>
      <c r="T417" s="136"/>
      <c r="U417" s="136"/>
      <c r="V417" s="136"/>
      <c r="W417" s="136"/>
      <c r="X417" s="136"/>
      <c r="Y417" s="731"/>
      <c r="Z417" s="136"/>
      <c r="AA417" s="136"/>
      <c r="AB417" s="136"/>
      <c r="AC417" s="136"/>
      <c r="AD417" s="136"/>
      <c r="AE417" s="136"/>
      <c r="AF417" s="731"/>
      <c r="AG417" s="136"/>
      <c r="AH417" s="136"/>
      <c r="AI417" s="136"/>
      <c r="AJ417" s="136"/>
      <c r="AK417" s="136"/>
      <c r="AL417" s="136"/>
    </row>
    <row r="418" spans="1:38" s="44" customFormat="1" x14ac:dyDescent="0.2">
      <c r="A418" s="16"/>
      <c r="B418" s="736"/>
      <c r="C418" s="16"/>
      <c r="K418" s="731"/>
      <c r="L418" s="136"/>
      <c r="M418" s="136"/>
      <c r="N418" s="136"/>
      <c r="O418" s="136"/>
      <c r="P418" s="136"/>
      <c r="Q418" s="136"/>
      <c r="R418" s="731"/>
      <c r="S418" s="136"/>
      <c r="T418" s="136"/>
      <c r="U418" s="136"/>
      <c r="V418" s="136"/>
      <c r="W418" s="136"/>
      <c r="X418" s="136"/>
      <c r="Y418" s="731"/>
      <c r="Z418" s="136"/>
      <c r="AA418" s="136"/>
      <c r="AB418" s="136"/>
      <c r="AC418" s="136"/>
      <c r="AD418" s="136"/>
      <c r="AE418" s="136"/>
      <c r="AF418" s="731"/>
      <c r="AG418" s="136"/>
      <c r="AH418" s="136"/>
      <c r="AI418" s="136"/>
      <c r="AJ418" s="136"/>
      <c r="AK418" s="136"/>
      <c r="AL418" s="136"/>
    </row>
    <row r="419" spans="1:38" s="44" customFormat="1" x14ac:dyDescent="0.2">
      <c r="A419" s="16"/>
      <c r="B419" s="736"/>
      <c r="C419" s="16"/>
      <c r="K419" s="731"/>
      <c r="L419" s="136"/>
      <c r="M419" s="136"/>
      <c r="N419" s="136"/>
      <c r="O419" s="136"/>
      <c r="P419" s="136"/>
      <c r="Q419" s="136"/>
      <c r="R419" s="731"/>
      <c r="S419" s="136"/>
      <c r="T419" s="136"/>
      <c r="U419" s="136"/>
      <c r="V419" s="136"/>
      <c r="W419" s="136"/>
      <c r="X419" s="136"/>
      <c r="Y419" s="731"/>
      <c r="Z419" s="136"/>
      <c r="AA419" s="136"/>
      <c r="AB419" s="136"/>
      <c r="AC419" s="136"/>
      <c r="AD419" s="136"/>
      <c r="AE419" s="136"/>
      <c r="AF419" s="731"/>
      <c r="AG419" s="136"/>
      <c r="AH419" s="136"/>
      <c r="AI419" s="136"/>
      <c r="AJ419" s="136"/>
      <c r="AK419" s="136"/>
      <c r="AL419" s="136"/>
    </row>
    <row r="420" spans="1:38" s="44" customFormat="1" x14ac:dyDescent="0.2">
      <c r="A420" s="16"/>
      <c r="B420" s="736"/>
      <c r="C420" s="16"/>
      <c r="K420" s="731"/>
      <c r="L420" s="136"/>
      <c r="M420" s="136"/>
      <c r="N420" s="136"/>
      <c r="O420" s="136"/>
      <c r="P420" s="136"/>
      <c r="Q420" s="136"/>
      <c r="R420" s="731"/>
      <c r="S420" s="136"/>
      <c r="T420" s="136"/>
      <c r="U420" s="136"/>
      <c r="V420" s="136"/>
      <c r="W420" s="136"/>
      <c r="X420" s="136"/>
      <c r="Y420" s="731"/>
      <c r="Z420" s="136"/>
      <c r="AA420" s="136"/>
      <c r="AB420" s="136"/>
      <c r="AC420" s="136"/>
      <c r="AD420" s="136"/>
      <c r="AE420" s="136"/>
      <c r="AF420" s="731"/>
      <c r="AG420" s="136"/>
      <c r="AH420" s="136"/>
      <c r="AI420" s="136"/>
      <c r="AJ420" s="136"/>
      <c r="AK420" s="136"/>
      <c r="AL420" s="136"/>
    </row>
    <row r="421" spans="1:38" s="44" customFormat="1" x14ac:dyDescent="0.2">
      <c r="A421" s="16"/>
      <c r="B421" s="736"/>
      <c r="C421" s="16"/>
      <c r="K421" s="731"/>
      <c r="L421" s="136"/>
      <c r="M421" s="136"/>
      <c r="N421" s="136"/>
      <c r="O421" s="136"/>
      <c r="P421" s="136"/>
      <c r="Q421" s="136"/>
      <c r="R421" s="731"/>
      <c r="S421" s="136"/>
      <c r="T421" s="136"/>
      <c r="U421" s="136"/>
      <c r="V421" s="136"/>
      <c r="W421" s="136"/>
      <c r="X421" s="136"/>
      <c r="Y421" s="731"/>
      <c r="Z421" s="136"/>
      <c r="AA421" s="136"/>
      <c r="AB421" s="136"/>
      <c r="AC421" s="136"/>
      <c r="AD421" s="136"/>
      <c r="AE421" s="136"/>
      <c r="AF421" s="731"/>
      <c r="AG421" s="136"/>
      <c r="AH421" s="136"/>
      <c r="AI421" s="136"/>
      <c r="AJ421" s="136"/>
      <c r="AK421" s="136"/>
      <c r="AL421" s="136"/>
    </row>
    <row r="422" spans="1:38" s="44" customFormat="1" x14ac:dyDescent="0.2">
      <c r="A422" s="16"/>
      <c r="B422" s="736"/>
      <c r="C422" s="16"/>
      <c r="K422" s="731"/>
      <c r="L422" s="136"/>
      <c r="M422" s="136"/>
      <c r="N422" s="136"/>
      <c r="O422" s="136"/>
      <c r="P422" s="136"/>
      <c r="Q422" s="136"/>
      <c r="R422" s="731"/>
      <c r="S422" s="136"/>
      <c r="T422" s="136"/>
      <c r="U422" s="136"/>
      <c r="V422" s="136"/>
      <c r="W422" s="136"/>
      <c r="X422" s="136"/>
      <c r="Y422" s="731"/>
      <c r="Z422" s="136"/>
      <c r="AA422" s="136"/>
      <c r="AB422" s="136"/>
      <c r="AC422" s="136"/>
      <c r="AD422" s="136"/>
      <c r="AE422" s="136"/>
      <c r="AF422" s="731"/>
      <c r="AG422" s="136"/>
      <c r="AH422" s="136"/>
      <c r="AI422" s="136"/>
      <c r="AJ422" s="136"/>
      <c r="AK422" s="136"/>
      <c r="AL422" s="136"/>
    </row>
    <row r="423" spans="1:38" s="44" customFormat="1" x14ac:dyDescent="0.2">
      <c r="A423" s="16"/>
      <c r="B423" s="736"/>
      <c r="C423" s="16"/>
      <c r="K423" s="731"/>
      <c r="L423" s="136"/>
      <c r="M423" s="136"/>
      <c r="N423" s="136"/>
      <c r="O423" s="136"/>
      <c r="P423" s="136"/>
      <c r="Q423" s="136"/>
      <c r="R423" s="731"/>
      <c r="S423" s="136"/>
      <c r="T423" s="136"/>
      <c r="U423" s="136"/>
      <c r="V423" s="136"/>
      <c r="W423" s="136"/>
      <c r="X423" s="136"/>
      <c r="Y423" s="731"/>
      <c r="Z423" s="136"/>
      <c r="AA423" s="136"/>
      <c r="AB423" s="136"/>
      <c r="AC423" s="136"/>
      <c r="AD423" s="136"/>
      <c r="AE423" s="136"/>
      <c r="AF423" s="731"/>
      <c r="AG423" s="136"/>
      <c r="AH423" s="136"/>
      <c r="AI423" s="136"/>
      <c r="AJ423" s="136"/>
      <c r="AK423" s="136"/>
      <c r="AL423" s="136"/>
    </row>
    <row r="424" spans="1:38" s="44" customFormat="1" x14ac:dyDescent="0.2">
      <c r="A424" s="16"/>
      <c r="B424" s="736"/>
      <c r="C424" s="16"/>
      <c r="K424" s="731"/>
      <c r="L424" s="136"/>
      <c r="M424" s="136"/>
      <c r="N424" s="136"/>
      <c r="O424" s="136"/>
      <c r="P424" s="136"/>
      <c r="Q424" s="136"/>
      <c r="R424" s="731"/>
      <c r="S424" s="136"/>
      <c r="T424" s="136"/>
      <c r="U424" s="136"/>
      <c r="V424" s="136"/>
      <c r="W424" s="136"/>
      <c r="X424" s="136"/>
      <c r="Y424" s="731"/>
      <c r="Z424" s="136"/>
      <c r="AA424" s="136"/>
      <c r="AB424" s="136"/>
      <c r="AC424" s="136"/>
      <c r="AD424" s="136"/>
      <c r="AE424" s="136"/>
      <c r="AF424" s="731"/>
      <c r="AG424" s="136"/>
      <c r="AH424" s="136"/>
      <c r="AI424" s="136"/>
      <c r="AJ424" s="136"/>
      <c r="AK424" s="136"/>
      <c r="AL424" s="136"/>
    </row>
    <row r="425" spans="1:38" s="44" customFormat="1" x14ac:dyDescent="0.2">
      <c r="A425" s="16"/>
      <c r="B425" s="736"/>
      <c r="C425" s="16"/>
      <c r="K425" s="731"/>
      <c r="L425" s="136"/>
      <c r="M425" s="136"/>
      <c r="N425" s="136"/>
      <c r="O425" s="136"/>
      <c r="P425" s="136"/>
      <c r="Q425" s="136"/>
      <c r="R425" s="731"/>
      <c r="S425" s="136"/>
      <c r="T425" s="136"/>
      <c r="U425" s="136"/>
      <c r="V425" s="136"/>
      <c r="W425" s="136"/>
      <c r="X425" s="136"/>
      <c r="Y425" s="731"/>
      <c r="Z425" s="136"/>
      <c r="AA425" s="136"/>
      <c r="AB425" s="136"/>
      <c r="AC425" s="136"/>
      <c r="AD425" s="136"/>
      <c r="AE425" s="136"/>
      <c r="AF425" s="731"/>
      <c r="AG425" s="136"/>
      <c r="AH425" s="136"/>
      <c r="AI425" s="136"/>
      <c r="AJ425" s="136"/>
      <c r="AK425" s="136"/>
      <c r="AL425" s="136"/>
    </row>
    <row r="426" spans="1:38" s="44" customFormat="1" x14ac:dyDescent="0.2">
      <c r="A426" s="16"/>
      <c r="B426" s="736"/>
      <c r="C426" s="16"/>
      <c r="K426" s="731"/>
      <c r="L426" s="136"/>
      <c r="M426" s="136"/>
      <c r="N426" s="136"/>
      <c r="O426" s="136"/>
      <c r="P426" s="136"/>
      <c r="Q426" s="136"/>
      <c r="R426" s="731"/>
      <c r="S426" s="136"/>
      <c r="T426" s="136"/>
      <c r="U426" s="136"/>
      <c r="V426" s="136"/>
      <c r="W426" s="136"/>
      <c r="X426" s="136"/>
      <c r="Y426" s="731"/>
      <c r="Z426" s="136"/>
      <c r="AA426" s="136"/>
      <c r="AB426" s="136"/>
      <c r="AC426" s="136"/>
      <c r="AD426" s="136"/>
      <c r="AE426" s="136"/>
      <c r="AF426" s="731"/>
      <c r="AG426" s="136"/>
      <c r="AH426" s="136"/>
      <c r="AI426" s="136"/>
      <c r="AJ426" s="136"/>
      <c r="AK426" s="136"/>
      <c r="AL426" s="136"/>
    </row>
    <row r="427" spans="1:38" s="44" customFormat="1" x14ac:dyDescent="0.2">
      <c r="A427" s="16"/>
      <c r="B427" s="736"/>
      <c r="C427" s="16"/>
      <c r="K427" s="731"/>
      <c r="L427" s="136"/>
      <c r="M427" s="136"/>
      <c r="N427" s="136"/>
      <c r="O427" s="136"/>
      <c r="P427" s="136"/>
      <c r="Q427" s="136"/>
      <c r="R427" s="731"/>
      <c r="S427" s="136"/>
      <c r="T427" s="136"/>
      <c r="U427" s="136"/>
      <c r="V427" s="136"/>
      <c r="W427" s="136"/>
      <c r="X427" s="136"/>
      <c r="Y427" s="731"/>
      <c r="Z427" s="136"/>
      <c r="AA427" s="136"/>
      <c r="AB427" s="136"/>
      <c r="AC427" s="136"/>
      <c r="AD427" s="136"/>
      <c r="AE427" s="136"/>
      <c r="AF427" s="731"/>
      <c r="AG427" s="136"/>
      <c r="AH427" s="136"/>
      <c r="AI427" s="136"/>
      <c r="AJ427" s="136"/>
      <c r="AK427" s="136"/>
      <c r="AL427" s="136"/>
    </row>
    <row r="428" spans="1:38" s="44" customFormat="1" x14ac:dyDescent="0.2">
      <c r="A428" s="16"/>
      <c r="B428" s="736"/>
      <c r="C428" s="16"/>
      <c r="K428" s="731"/>
      <c r="L428" s="136"/>
      <c r="M428" s="136"/>
      <c r="N428" s="136"/>
      <c r="O428" s="136"/>
      <c r="P428" s="136"/>
      <c r="Q428" s="136"/>
      <c r="R428" s="731"/>
      <c r="S428" s="136"/>
      <c r="T428" s="136"/>
      <c r="U428" s="136"/>
      <c r="V428" s="136"/>
      <c r="W428" s="136"/>
      <c r="X428" s="136"/>
      <c r="Y428" s="731"/>
      <c r="Z428" s="136"/>
      <c r="AA428" s="136"/>
      <c r="AB428" s="136"/>
      <c r="AC428" s="136"/>
      <c r="AD428" s="136"/>
      <c r="AE428" s="136"/>
      <c r="AF428" s="731"/>
      <c r="AG428" s="136"/>
      <c r="AH428" s="136"/>
      <c r="AI428" s="136"/>
      <c r="AJ428" s="136"/>
      <c r="AK428" s="136"/>
      <c r="AL428" s="136"/>
    </row>
    <row r="429" spans="1:38" s="44" customFormat="1" x14ac:dyDescent="0.2">
      <c r="A429" s="16"/>
      <c r="B429" s="736"/>
      <c r="C429" s="16"/>
      <c r="K429" s="731"/>
      <c r="L429" s="136"/>
      <c r="M429" s="136"/>
      <c r="N429" s="136"/>
      <c r="O429" s="136"/>
      <c r="P429" s="136"/>
      <c r="Q429" s="136"/>
      <c r="R429" s="731"/>
      <c r="S429" s="136"/>
      <c r="T429" s="136"/>
      <c r="U429" s="136"/>
      <c r="V429" s="136"/>
      <c r="W429" s="136"/>
      <c r="X429" s="136"/>
      <c r="Y429" s="731"/>
      <c r="Z429" s="136"/>
      <c r="AA429" s="136"/>
      <c r="AB429" s="136"/>
      <c r="AC429" s="136"/>
      <c r="AD429" s="136"/>
      <c r="AE429" s="136"/>
      <c r="AF429" s="731"/>
      <c r="AG429" s="136"/>
      <c r="AH429" s="136"/>
      <c r="AI429" s="136"/>
      <c r="AJ429" s="136"/>
      <c r="AK429" s="136"/>
      <c r="AL429" s="136"/>
    </row>
    <row r="430" spans="1:38" s="44" customFormat="1" x14ac:dyDescent="0.2">
      <c r="A430" s="16"/>
      <c r="B430" s="736"/>
      <c r="C430" s="16"/>
      <c r="K430" s="731"/>
      <c r="L430" s="136"/>
      <c r="M430" s="136"/>
      <c r="N430" s="136"/>
      <c r="O430" s="136"/>
      <c r="P430" s="136"/>
      <c r="Q430" s="136"/>
      <c r="R430" s="731"/>
      <c r="S430" s="136"/>
      <c r="T430" s="136"/>
      <c r="U430" s="136"/>
      <c r="V430" s="136"/>
      <c r="W430" s="136"/>
      <c r="X430" s="136"/>
      <c r="Y430" s="731"/>
      <c r="Z430" s="136"/>
      <c r="AA430" s="136"/>
      <c r="AB430" s="136"/>
      <c r="AC430" s="136"/>
      <c r="AD430" s="136"/>
      <c r="AE430" s="136"/>
      <c r="AF430" s="731"/>
      <c r="AG430" s="136"/>
      <c r="AH430" s="136"/>
      <c r="AI430" s="136"/>
      <c r="AJ430" s="136"/>
      <c r="AK430" s="136"/>
      <c r="AL430" s="136"/>
    </row>
    <row r="431" spans="1:38" s="44" customFormat="1" x14ac:dyDescent="0.2">
      <c r="A431" s="16"/>
      <c r="B431" s="736"/>
      <c r="C431" s="16"/>
      <c r="K431" s="731"/>
      <c r="L431" s="136"/>
      <c r="M431" s="136"/>
      <c r="N431" s="136"/>
      <c r="O431" s="136"/>
      <c r="P431" s="136"/>
      <c r="Q431" s="136"/>
      <c r="R431" s="731"/>
      <c r="S431" s="136"/>
      <c r="T431" s="136"/>
      <c r="U431" s="136"/>
      <c r="V431" s="136"/>
      <c r="W431" s="136"/>
      <c r="X431" s="136"/>
      <c r="Y431" s="731"/>
      <c r="Z431" s="136"/>
      <c r="AA431" s="136"/>
      <c r="AB431" s="136"/>
      <c r="AC431" s="136"/>
      <c r="AD431" s="136"/>
      <c r="AE431" s="136"/>
      <c r="AF431" s="731"/>
      <c r="AG431" s="136"/>
      <c r="AH431" s="136"/>
      <c r="AI431" s="136"/>
      <c r="AJ431" s="136"/>
      <c r="AK431" s="136"/>
      <c r="AL431" s="136"/>
    </row>
    <row r="432" spans="1:38" s="44" customFormat="1" x14ac:dyDescent="0.2">
      <c r="A432" s="16"/>
      <c r="B432" s="736"/>
      <c r="C432" s="16"/>
      <c r="K432" s="731"/>
      <c r="L432" s="136"/>
      <c r="M432" s="136"/>
      <c r="N432" s="136"/>
      <c r="O432" s="136"/>
      <c r="P432" s="136"/>
      <c r="Q432" s="136"/>
      <c r="R432" s="731"/>
      <c r="S432" s="136"/>
      <c r="T432" s="136"/>
      <c r="U432" s="136"/>
      <c r="V432" s="136"/>
      <c r="W432" s="136"/>
      <c r="X432" s="136"/>
      <c r="Y432" s="731"/>
      <c r="Z432" s="136"/>
      <c r="AA432" s="136"/>
      <c r="AB432" s="136"/>
      <c r="AC432" s="136"/>
      <c r="AD432" s="136"/>
      <c r="AE432" s="136"/>
      <c r="AF432" s="731"/>
      <c r="AG432" s="136"/>
      <c r="AH432" s="136"/>
      <c r="AI432" s="136"/>
      <c r="AJ432" s="136"/>
      <c r="AK432" s="136"/>
      <c r="AL432" s="136"/>
    </row>
    <row r="433" spans="1:38" s="44" customFormat="1" x14ac:dyDescent="0.2">
      <c r="A433" s="16"/>
      <c r="B433" s="736"/>
      <c r="C433" s="16"/>
      <c r="K433" s="731"/>
      <c r="L433" s="136"/>
      <c r="M433" s="136"/>
      <c r="N433" s="136"/>
      <c r="O433" s="136"/>
      <c r="P433" s="136"/>
      <c r="Q433" s="136"/>
      <c r="R433" s="731"/>
      <c r="S433" s="136"/>
      <c r="T433" s="136"/>
      <c r="U433" s="136"/>
      <c r="V433" s="136"/>
      <c r="W433" s="136"/>
      <c r="X433" s="136"/>
      <c r="Y433" s="731"/>
      <c r="Z433" s="136"/>
      <c r="AA433" s="136"/>
      <c r="AB433" s="136"/>
      <c r="AC433" s="136"/>
      <c r="AD433" s="136"/>
      <c r="AE433" s="136"/>
      <c r="AF433" s="731"/>
      <c r="AG433" s="136"/>
      <c r="AH433" s="136"/>
      <c r="AI433" s="136"/>
      <c r="AJ433" s="136"/>
      <c r="AK433" s="136"/>
      <c r="AL433" s="136"/>
    </row>
    <row r="434" spans="1:38" s="44" customFormat="1" x14ac:dyDescent="0.2">
      <c r="A434" s="16"/>
      <c r="B434" s="736"/>
      <c r="C434" s="16"/>
      <c r="K434" s="731"/>
      <c r="L434" s="136"/>
      <c r="M434" s="136"/>
      <c r="N434" s="136"/>
      <c r="O434" s="136"/>
      <c r="P434" s="136"/>
      <c r="Q434" s="136"/>
      <c r="R434" s="731"/>
      <c r="S434" s="136"/>
      <c r="T434" s="136"/>
      <c r="U434" s="136"/>
      <c r="V434" s="136"/>
      <c r="W434" s="136"/>
      <c r="X434" s="136"/>
      <c r="Y434" s="731"/>
      <c r="Z434" s="136"/>
      <c r="AA434" s="136"/>
      <c r="AB434" s="136"/>
      <c r="AC434" s="136"/>
      <c r="AD434" s="136"/>
      <c r="AE434" s="136"/>
      <c r="AF434" s="731"/>
      <c r="AG434" s="136"/>
      <c r="AH434" s="136"/>
      <c r="AI434" s="136"/>
      <c r="AJ434" s="136"/>
      <c r="AK434" s="136"/>
      <c r="AL434" s="136"/>
    </row>
    <row r="435" spans="1:38" s="44" customFormat="1" x14ac:dyDescent="0.2">
      <c r="A435" s="16"/>
      <c r="B435" s="736"/>
      <c r="C435" s="16"/>
      <c r="K435" s="731"/>
      <c r="L435" s="136"/>
      <c r="M435" s="136"/>
      <c r="N435" s="136"/>
      <c r="O435" s="136"/>
      <c r="P435" s="136"/>
      <c r="Q435" s="136"/>
      <c r="R435" s="731"/>
      <c r="S435" s="136"/>
      <c r="T435" s="136"/>
      <c r="U435" s="136"/>
      <c r="V435" s="136"/>
      <c r="W435" s="136"/>
      <c r="X435" s="136"/>
      <c r="Y435" s="731"/>
      <c r="Z435" s="136"/>
      <c r="AA435" s="136"/>
      <c r="AB435" s="136"/>
      <c r="AC435" s="136"/>
      <c r="AD435" s="136"/>
      <c r="AE435" s="136"/>
      <c r="AF435" s="731"/>
      <c r="AG435" s="136"/>
      <c r="AH435" s="136"/>
      <c r="AI435" s="136"/>
      <c r="AJ435" s="136"/>
      <c r="AK435" s="136"/>
      <c r="AL435" s="136"/>
    </row>
    <row r="436" spans="1:38" s="44" customFormat="1" x14ac:dyDescent="0.2">
      <c r="A436" s="16"/>
      <c r="B436" s="736"/>
      <c r="C436" s="16"/>
      <c r="K436" s="731"/>
      <c r="L436" s="136"/>
      <c r="M436" s="136"/>
      <c r="N436" s="136"/>
      <c r="O436" s="136"/>
      <c r="P436" s="136"/>
      <c r="Q436" s="136"/>
      <c r="R436" s="731"/>
      <c r="S436" s="136"/>
      <c r="T436" s="136"/>
      <c r="U436" s="136"/>
      <c r="V436" s="136"/>
      <c r="W436" s="136"/>
      <c r="X436" s="136"/>
      <c r="Y436" s="731"/>
      <c r="Z436" s="136"/>
      <c r="AA436" s="136"/>
      <c r="AB436" s="136"/>
      <c r="AC436" s="136"/>
      <c r="AD436" s="136"/>
      <c r="AE436" s="136"/>
      <c r="AF436" s="731"/>
      <c r="AG436" s="136"/>
      <c r="AH436" s="136"/>
      <c r="AI436" s="136"/>
      <c r="AJ436" s="136"/>
      <c r="AK436" s="136"/>
      <c r="AL436" s="136"/>
    </row>
    <row r="437" spans="1:38" s="44" customFormat="1" x14ac:dyDescent="0.2">
      <c r="A437" s="16"/>
      <c r="B437" s="736"/>
      <c r="C437" s="16"/>
      <c r="K437" s="731"/>
      <c r="L437" s="136"/>
      <c r="M437" s="136"/>
      <c r="N437" s="136"/>
      <c r="O437" s="136"/>
      <c r="P437" s="136"/>
      <c r="Q437" s="136"/>
      <c r="R437" s="731"/>
      <c r="S437" s="136"/>
      <c r="T437" s="136"/>
      <c r="U437" s="136"/>
      <c r="V437" s="136"/>
      <c r="W437" s="136"/>
      <c r="X437" s="136"/>
      <c r="Y437" s="731"/>
      <c r="Z437" s="136"/>
      <c r="AA437" s="136"/>
      <c r="AB437" s="136"/>
      <c r="AC437" s="136"/>
      <c r="AD437" s="136"/>
      <c r="AE437" s="136"/>
      <c r="AF437" s="731"/>
      <c r="AG437" s="136"/>
      <c r="AH437" s="136"/>
      <c r="AI437" s="136"/>
      <c r="AJ437" s="136"/>
      <c r="AK437" s="136"/>
      <c r="AL437" s="136"/>
    </row>
    <row r="438" spans="1:38" s="44" customFormat="1" x14ac:dyDescent="0.2">
      <c r="A438" s="16"/>
      <c r="B438" s="736"/>
      <c r="C438" s="16"/>
      <c r="K438" s="731"/>
      <c r="L438" s="136"/>
      <c r="M438" s="136"/>
      <c r="N438" s="136"/>
      <c r="O438" s="136"/>
      <c r="P438" s="136"/>
      <c r="Q438" s="136"/>
      <c r="R438" s="731"/>
      <c r="S438" s="136"/>
      <c r="T438" s="136"/>
      <c r="U438" s="136"/>
      <c r="V438" s="136"/>
      <c r="W438" s="136"/>
      <c r="X438" s="136"/>
      <c r="Y438" s="731"/>
      <c r="Z438" s="136"/>
      <c r="AA438" s="136"/>
      <c r="AB438" s="136"/>
      <c r="AC438" s="136"/>
      <c r="AD438" s="136"/>
      <c r="AE438" s="136"/>
      <c r="AF438" s="731"/>
      <c r="AG438" s="136"/>
      <c r="AH438" s="136"/>
      <c r="AI438" s="136"/>
      <c r="AJ438" s="136"/>
      <c r="AK438" s="136"/>
      <c r="AL438" s="136"/>
    </row>
    <row r="439" spans="1:38" s="44" customFormat="1" x14ac:dyDescent="0.2">
      <c r="A439" s="16"/>
      <c r="B439" s="736"/>
      <c r="C439" s="16"/>
      <c r="K439" s="731"/>
      <c r="L439" s="136"/>
      <c r="M439" s="136"/>
      <c r="N439" s="136"/>
      <c r="O439" s="136"/>
      <c r="P439" s="136"/>
      <c r="Q439" s="136"/>
      <c r="R439" s="731"/>
      <c r="S439" s="136"/>
      <c r="T439" s="136"/>
      <c r="U439" s="136"/>
      <c r="V439" s="136"/>
      <c r="W439" s="136"/>
      <c r="X439" s="136"/>
      <c r="Y439" s="731"/>
      <c r="Z439" s="136"/>
      <c r="AA439" s="136"/>
      <c r="AB439" s="136"/>
      <c r="AC439" s="136"/>
      <c r="AD439" s="136"/>
      <c r="AE439" s="136"/>
      <c r="AF439" s="731"/>
      <c r="AG439" s="136"/>
      <c r="AH439" s="136"/>
      <c r="AI439" s="136"/>
      <c r="AJ439" s="136"/>
      <c r="AK439" s="136"/>
      <c r="AL439" s="136"/>
    </row>
    <row r="440" spans="1:38" s="44" customFormat="1" x14ac:dyDescent="0.2">
      <c r="A440" s="16"/>
      <c r="B440" s="736"/>
      <c r="C440" s="16"/>
      <c r="K440" s="731"/>
      <c r="L440" s="136"/>
      <c r="M440" s="136"/>
      <c r="N440" s="136"/>
      <c r="O440" s="136"/>
      <c r="P440" s="136"/>
      <c r="Q440" s="136"/>
      <c r="R440" s="731"/>
      <c r="S440" s="136"/>
      <c r="T440" s="136"/>
      <c r="U440" s="136"/>
      <c r="V440" s="136"/>
      <c r="W440" s="136"/>
      <c r="X440" s="136"/>
      <c r="Y440" s="731"/>
      <c r="Z440" s="136"/>
      <c r="AA440" s="136"/>
      <c r="AB440" s="136"/>
      <c r="AC440" s="136"/>
      <c r="AD440" s="136"/>
      <c r="AE440" s="136"/>
      <c r="AF440" s="731"/>
      <c r="AG440" s="136"/>
      <c r="AH440" s="136"/>
      <c r="AI440" s="136"/>
      <c r="AJ440" s="136"/>
      <c r="AK440" s="136"/>
      <c r="AL440" s="136"/>
    </row>
    <row r="441" spans="1:38" s="44" customFormat="1" x14ac:dyDescent="0.2">
      <c r="A441" s="16"/>
      <c r="B441" s="736"/>
      <c r="C441" s="16"/>
      <c r="K441" s="731"/>
      <c r="L441" s="136"/>
      <c r="M441" s="136"/>
      <c r="N441" s="136"/>
      <c r="O441" s="136"/>
      <c r="P441" s="136"/>
      <c r="Q441" s="136"/>
      <c r="R441" s="731"/>
      <c r="S441" s="136"/>
      <c r="T441" s="136"/>
      <c r="U441" s="136"/>
      <c r="V441" s="136"/>
      <c r="W441" s="136"/>
      <c r="X441" s="136"/>
      <c r="Y441" s="731"/>
      <c r="Z441" s="136"/>
      <c r="AA441" s="136"/>
      <c r="AB441" s="136"/>
      <c r="AC441" s="136"/>
      <c r="AD441" s="136"/>
      <c r="AE441" s="136"/>
      <c r="AF441" s="731"/>
      <c r="AG441" s="136"/>
      <c r="AH441" s="136"/>
      <c r="AI441" s="136"/>
      <c r="AJ441" s="136"/>
      <c r="AK441" s="136"/>
      <c r="AL441" s="136"/>
    </row>
    <row r="442" spans="1:38" s="44" customFormat="1" x14ac:dyDescent="0.2">
      <c r="A442" s="16"/>
      <c r="B442" s="736"/>
      <c r="C442" s="16"/>
      <c r="K442" s="731"/>
      <c r="L442" s="136"/>
      <c r="M442" s="136"/>
      <c r="N442" s="136"/>
      <c r="O442" s="136"/>
      <c r="P442" s="136"/>
      <c r="Q442" s="136"/>
      <c r="R442" s="731"/>
      <c r="S442" s="136"/>
      <c r="T442" s="136"/>
      <c r="U442" s="136"/>
      <c r="V442" s="136"/>
      <c r="W442" s="136"/>
      <c r="X442" s="136"/>
      <c r="Y442" s="731"/>
      <c r="Z442" s="136"/>
      <c r="AA442" s="136"/>
      <c r="AB442" s="136"/>
      <c r="AC442" s="136"/>
      <c r="AD442" s="136"/>
      <c r="AE442" s="136"/>
      <c r="AF442" s="731"/>
      <c r="AG442" s="136"/>
      <c r="AH442" s="136"/>
      <c r="AI442" s="136"/>
      <c r="AJ442" s="136"/>
      <c r="AK442" s="136"/>
      <c r="AL442" s="136"/>
    </row>
    <row r="443" spans="1:38" s="44" customFormat="1" x14ac:dyDescent="0.2">
      <c r="A443" s="16"/>
      <c r="B443" s="736"/>
      <c r="C443" s="16"/>
      <c r="K443" s="731"/>
      <c r="L443" s="136"/>
      <c r="M443" s="136"/>
      <c r="N443" s="136"/>
      <c r="O443" s="136"/>
      <c r="P443" s="136"/>
      <c r="Q443" s="136"/>
      <c r="R443" s="731"/>
      <c r="S443" s="136"/>
      <c r="T443" s="136"/>
      <c r="U443" s="136"/>
      <c r="V443" s="136"/>
      <c r="W443" s="136"/>
      <c r="X443" s="136"/>
      <c r="Y443" s="731"/>
      <c r="Z443" s="136"/>
      <c r="AA443" s="136"/>
      <c r="AB443" s="136"/>
      <c r="AC443" s="136"/>
      <c r="AD443" s="136"/>
      <c r="AE443" s="136"/>
      <c r="AF443" s="731"/>
      <c r="AG443" s="136"/>
      <c r="AH443" s="136"/>
      <c r="AI443" s="136"/>
      <c r="AJ443" s="136"/>
      <c r="AK443" s="136"/>
      <c r="AL443" s="136"/>
    </row>
    <row r="444" spans="1:38" s="44" customFormat="1" x14ac:dyDescent="0.2">
      <c r="A444" s="16"/>
      <c r="B444" s="736"/>
      <c r="C444" s="16"/>
      <c r="K444" s="731"/>
      <c r="L444" s="136"/>
      <c r="M444" s="136"/>
      <c r="N444" s="136"/>
      <c r="O444" s="136"/>
      <c r="P444" s="136"/>
      <c r="Q444" s="136"/>
      <c r="R444" s="731"/>
      <c r="S444" s="136"/>
      <c r="T444" s="136"/>
      <c r="U444" s="136"/>
      <c r="V444" s="136"/>
      <c r="W444" s="136"/>
      <c r="X444" s="136"/>
      <c r="Y444" s="731"/>
      <c r="Z444" s="136"/>
      <c r="AA444" s="136"/>
      <c r="AB444" s="136"/>
      <c r="AC444" s="136"/>
      <c r="AD444" s="136"/>
      <c r="AE444" s="136"/>
      <c r="AF444" s="731"/>
      <c r="AG444" s="136"/>
      <c r="AH444" s="136"/>
      <c r="AI444" s="136"/>
      <c r="AJ444" s="136"/>
      <c r="AK444" s="136"/>
      <c r="AL444" s="136"/>
    </row>
    <row r="445" spans="1:38" s="44" customFormat="1" x14ac:dyDescent="0.2">
      <c r="A445" s="16"/>
      <c r="B445" s="736"/>
      <c r="C445" s="16"/>
      <c r="K445" s="731"/>
      <c r="L445" s="136"/>
      <c r="M445" s="136"/>
      <c r="N445" s="136"/>
      <c r="O445" s="136"/>
      <c r="P445" s="136"/>
      <c r="Q445" s="136"/>
      <c r="R445" s="731"/>
      <c r="S445" s="136"/>
      <c r="T445" s="136"/>
      <c r="U445" s="136"/>
      <c r="V445" s="136"/>
      <c r="W445" s="136"/>
      <c r="X445" s="136"/>
      <c r="Y445" s="731"/>
      <c r="Z445" s="136"/>
      <c r="AA445" s="136"/>
      <c r="AB445" s="136"/>
      <c r="AC445" s="136"/>
      <c r="AD445" s="136"/>
      <c r="AE445" s="136"/>
      <c r="AF445" s="731"/>
      <c r="AG445" s="136"/>
      <c r="AH445" s="136"/>
      <c r="AI445" s="136"/>
      <c r="AJ445" s="136"/>
      <c r="AK445" s="136"/>
      <c r="AL445" s="136"/>
    </row>
    <row r="446" spans="1:38" s="44" customFormat="1" x14ac:dyDescent="0.2">
      <c r="A446" s="16"/>
      <c r="B446" s="736"/>
      <c r="C446" s="16"/>
      <c r="K446" s="731"/>
      <c r="L446" s="136"/>
      <c r="M446" s="136"/>
      <c r="N446" s="136"/>
      <c r="O446" s="136"/>
      <c r="P446" s="136"/>
      <c r="Q446" s="136"/>
      <c r="R446" s="731"/>
      <c r="S446" s="136"/>
      <c r="T446" s="136"/>
      <c r="U446" s="136"/>
      <c r="V446" s="136"/>
      <c r="W446" s="136"/>
      <c r="X446" s="136"/>
      <c r="Y446" s="731"/>
      <c r="Z446" s="136"/>
      <c r="AA446" s="136"/>
      <c r="AB446" s="136"/>
      <c r="AC446" s="136"/>
      <c r="AD446" s="136"/>
      <c r="AE446" s="136"/>
      <c r="AF446" s="731"/>
      <c r="AG446" s="136"/>
      <c r="AH446" s="136"/>
      <c r="AI446" s="136"/>
      <c r="AJ446" s="136"/>
      <c r="AK446" s="136"/>
      <c r="AL446" s="136"/>
    </row>
    <row r="447" spans="1:38" s="44" customFormat="1" x14ac:dyDescent="0.2">
      <c r="A447" s="16"/>
      <c r="B447" s="736"/>
      <c r="C447" s="16"/>
      <c r="K447" s="731"/>
      <c r="L447" s="136"/>
      <c r="M447" s="136"/>
      <c r="N447" s="136"/>
      <c r="O447" s="136"/>
      <c r="P447" s="136"/>
      <c r="Q447" s="136"/>
      <c r="R447" s="731"/>
      <c r="S447" s="136"/>
      <c r="T447" s="136"/>
      <c r="U447" s="136"/>
      <c r="V447" s="136"/>
      <c r="W447" s="136"/>
      <c r="X447" s="136"/>
      <c r="Y447" s="731"/>
      <c r="Z447" s="136"/>
      <c r="AA447" s="136"/>
      <c r="AB447" s="136"/>
      <c r="AC447" s="136"/>
      <c r="AD447" s="136"/>
      <c r="AE447" s="136"/>
      <c r="AF447" s="731"/>
      <c r="AG447" s="136"/>
      <c r="AH447" s="136"/>
      <c r="AI447" s="136"/>
      <c r="AJ447" s="136"/>
      <c r="AK447" s="136"/>
      <c r="AL447" s="136"/>
    </row>
    <row r="448" spans="1:38" s="44" customFormat="1" x14ac:dyDescent="0.2">
      <c r="A448" s="16"/>
      <c r="B448" s="736"/>
      <c r="C448" s="16"/>
      <c r="K448" s="731"/>
      <c r="L448" s="136"/>
      <c r="M448" s="136"/>
      <c r="N448" s="136"/>
      <c r="O448" s="136"/>
      <c r="P448" s="136"/>
      <c r="Q448" s="136"/>
      <c r="R448" s="731"/>
      <c r="S448" s="136"/>
      <c r="T448" s="136"/>
      <c r="U448" s="136"/>
      <c r="V448" s="136"/>
      <c r="W448" s="136"/>
      <c r="X448" s="136"/>
      <c r="Y448" s="731"/>
      <c r="Z448" s="136"/>
      <c r="AA448" s="136"/>
      <c r="AB448" s="136"/>
      <c r="AC448" s="136"/>
      <c r="AD448" s="136"/>
      <c r="AE448" s="136"/>
      <c r="AF448" s="731"/>
      <c r="AG448" s="136"/>
      <c r="AH448" s="136"/>
      <c r="AI448" s="136"/>
      <c r="AJ448" s="136"/>
      <c r="AK448" s="136"/>
      <c r="AL448" s="136"/>
    </row>
    <row r="449" spans="1:38" s="44" customFormat="1" x14ac:dyDescent="0.2">
      <c r="A449" s="16"/>
      <c r="B449" s="736"/>
      <c r="C449" s="16"/>
      <c r="K449" s="731"/>
      <c r="L449" s="136"/>
      <c r="M449" s="136"/>
      <c r="N449" s="136"/>
      <c r="O449" s="136"/>
      <c r="P449" s="136"/>
      <c r="Q449" s="136"/>
      <c r="R449" s="731"/>
      <c r="S449" s="136"/>
      <c r="T449" s="136"/>
      <c r="U449" s="136"/>
      <c r="V449" s="136"/>
      <c r="W449" s="136"/>
      <c r="X449" s="136"/>
      <c r="Y449" s="731"/>
      <c r="Z449" s="136"/>
      <c r="AA449" s="136"/>
      <c r="AB449" s="136"/>
      <c r="AC449" s="136"/>
      <c r="AD449" s="136"/>
      <c r="AE449" s="136"/>
      <c r="AF449" s="731"/>
      <c r="AG449" s="136"/>
      <c r="AH449" s="136"/>
      <c r="AI449" s="136"/>
      <c r="AJ449" s="136"/>
      <c r="AK449" s="136"/>
      <c r="AL449" s="136"/>
    </row>
    <row r="450" spans="1:38" s="44" customFormat="1" x14ac:dyDescent="0.2">
      <c r="A450" s="16"/>
      <c r="B450" s="736"/>
      <c r="C450" s="16"/>
      <c r="K450" s="731"/>
      <c r="L450" s="136"/>
      <c r="M450" s="136"/>
      <c r="N450" s="136"/>
      <c r="O450" s="136"/>
      <c r="P450" s="136"/>
      <c r="Q450" s="136"/>
      <c r="R450" s="731"/>
      <c r="S450" s="136"/>
      <c r="T450" s="136"/>
      <c r="U450" s="136"/>
      <c r="V450" s="136"/>
      <c r="W450" s="136"/>
      <c r="X450" s="136"/>
      <c r="Y450" s="731"/>
      <c r="Z450" s="136"/>
      <c r="AA450" s="136"/>
      <c r="AB450" s="136"/>
      <c r="AC450" s="136"/>
      <c r="AD450" s="136"/>
      <c r="AE450" s="136"/>
      <c r="AF450" s="731"/>
      <c r="AG450" s="136"/>
      <c r="AH450" s="136"/>
      <c r="AI450" s="136"/>
      <c r="AJ450" s="136"/>
      <c r="AK450" s="136"/>
      <c r="AL450" s="136"/>
    </row>
    <row r="451" spans="1:38" s="44" customFormat="1" x14ac:dyDescent="0.2">
      <c r="A451" s="16"/>
      <c r="B451" s="736"/>
      <c r="C451" s="16"/>
      <c r="K451" s="731"/>
      <c r="L451" s="136"/>
      <c r="M451" s="136"/>
      <c r="N451" s="136"/>
      <c r="O451" s="136"/>
      <c r="P451" s="136"/>
      <c r="Q451" s="136"/>
      <c r="R451" s="731"/>
      <c r="S451" s="136"/>
      <c r="T451" s="136"/>
      <c r="U451" s="136"/>
      <c r="V451" s="136"/>
      <c r="W451" s="136"/>
      <c r="X451" s="136"/>
      <c r="Y451" s="731"/>
      <c r="Z451" s="136"/>
      <c r="AA451" s="136"/>
      <c r="AB451" s="136"/>
      <c r="AC451" s="136"/>
      <c r="AD451" s="136"/>
      <c r="AE451" s="136"/>
      <c r="AF451" s="731"/>
      <c r="AG451" s="136"/>
      <c r="AH451" s="136"/>
      <c r="AI451" s="136"/>
      <c r="AJ451" s="136"/>
      <c r="AK451" s="136"/>
      <c r="AL451" s="136"/>
    </row>
    <row r="452" spans="1:38" s="44" customFormat="1" x14ac:dyDescent="0.2">
      <c r="A452" s="16"/>
      <c r="B452" s="736"/>
      <c r="C452" s="16"/>
      <c r="K452" s="731"/>
      <c r="L452" s="136"/>
      <c r="M452" s="136"/>
      <c r="N452" s="136"/>
      <c r="O452" s="136"/>
      <c r="P452" s="136"/>
      <c r="Q452" s="136"/>
      <c r="R452" s="731"/>
      <c r="S452" s="136"/>
      <c r="T452" s="136"/>
      <c r="U452" s="136"/>
      <c r="V452" s="136"/>
      <c r="W452" s="136"/>
      <c r="X452" s="136"/>
      <c r="Y452" s="731"/>
      <c r="Z452" s="136"/>
      <c r="AA452" s="136"/>
      <c r="AB452" s="136"/>
      <c r="AC452" s="136"/>
      <c r="AD452" s="136"/>
      <c r="AE452" s="136"/>
      <c r="AF452" s="731"/>
      <c r="AG452" s="136"/>
      <c r="AH452" s="136"/>
      <c r="AI452" s="136"/>
      <c r="AJ452" s="136"/>
      <c r="AK452" s="136"/>
      <c r="AL452" s="136"/>
    </row>
    <row r="453" spans="1:38" s="44" customFormat="1" x14ac:dyDescent="0.2">
      <c r="A453" s="16"/>
      <c r="B453" s="736"/>
      <c r="C453" s="16"/>
      <c r="K453" s="731"/>
      <c r="L453" s="136"/>
      <c r="M453" s="136"/>
      <c r="N453" s="136"/>
      <c r="O453" s="136"/>
      <c r="P453" s="136"/>
      <c r="Q453" s="136"/>
      <c r="R453" s="731"/>
      <c r="S453" s="136"/>
      <c r="T453" s="136"/>
      <c r="U453" s="136"/>
      <c r="V453" s="136"/>
      <c r="W453" s="136"/>
      <c r="X453" s="136"/>
      <c r="Y453" s="731"/>
      <c r="Z453" s="136"/>
      <c r="AA453" s="136"/>
      <c r="AB453" s="136"/>
      <c r="AC453" s="136"/>
      <c r="AD453" s="136"/>
      <c r="AE453" s="136"/>
      <c r="AF453" s="731"/>
      <c r="AG453" s="136"/>
      <c r="AH453" s="136"/>
      <c r="AI453" s="136"/>
      <c r="AJ453" s="136"/>
      <c r="AK453" s="136"/>
      <c r="AL453" s="136"/>
    </row>
    <row r="454" spans="1:38" s="44" customFormat="1" x14ac:dyDescent="0.2">
      <c r="A454" s="16"/>
      <c r="B454" s="736"/>
      <c r="C454" s="16"/>
      <c r="K454" s="731"/>
      <c r="L454" s="136"/>
      <c r="M454" s="136"/>
      <c r="N454" s="136"/>
      <c r="O454" s="136"/>
      <c r="P454" s="136"/>
      <c r="Q454" s="136"/>
      <c r="R454" s="731"/>
      <c r="S454" s="136"/>
      <c r="T454" s="136"/>
      <c r="U454" s="136"/>
      <c r="V454" s="136"/>
      <c r="W454" s="136"/>
      <c r="X454" s="136"/>
      <c r="Y454" s="731"/>
      <c r="Z454" s="136"/>
      <c r="AA454" s="136"/>
      <c r="AB454" s="136"/>
      <c r="AC454" s="136"/>
      <c r="AD454" s="136"/>
      <c r="AE454" s="136"/>
      <c r="AF454" s="731"/>
      <c r="AG454" s="136"/>
      <c r="AH454" s="136"/>
      <c r="AI454" s="136"/>
      <c r="AJ454" s="136"/>
      <c r="AK454" s="136"/>
      <c r="AL454" s="136"/>
    </row>
    <row r="455" spans="1:38" s="44" customFormat="1" x14ac:dyDescent="0.2">
      <c r="A455" s="16"/>
      <c r="B455" s="736"/>
      <c r="C455" s="16"/>
      <c r="K455" s="731"/>
      <c r="L455" s="136"/>
      <c r="M455" s="136"/>
      <c r="N455" s="136"/>
      <c r="O455" s="136"/>
      <c r="P455" s="136"/>
      <c r="Q455" s="136"/>
      <c r="R455" s="731"/>
      <c r="S455" s="136"/>
      <c r="T455" s="136"/>
      <c r="U455" s="136"/>
      <c r="V455" s="136"/>
      <c r="W455" s="136"/>
      <c r="X455" s="136"/>
      <c r="Y455" s="731"/>
      <c r="Z455" s="136"/>
      <c r="AA455" s="136"/>
      <c r="AB455" s="136"/>
      <c r="AC455" s="136"/>
      <c r="AD455" s="136"/>
      <c r="AE455" s="136"/>
      <c r="AF455" s="731"/>
      <c r="AG455" s="136"/>
      <c r="AH455" s="136"/>
      <c r="AI455" s="136"/>
      <c r="AJ455" s="136"/>
      <c r="AK455" s="136"/>
      <c r="AL455" s="136"/>
    </row>
    <row r="456" spans="1:38" s="44" customFormat="1" x14ac:dyDescent="0.2">
      <c r="A456" s="16"/>
      <c r="B456" s="736"/>
      <c r="C456" s="16"/>
      <c r="K456" s="731"/>
      <c r="L456" s="136"/>
      <c r="M456" s="136"/>
      <c r="N456" s="136"/>
      <c r="O456" s="136"/>
      <c r="P456" s="136"/>
      <c r="Q456" s="136"/>
      <c r="R456" s="731"/>
      <c r="S456" s="136"/>
      <c r="T456" s="136"/>
      <c r="U456" s="136"/>
      <c r="V456" s="136"/>
      <c r="W456" s="136"/>
      <c r="X456" s="136"/>
      <c r="Y456" s="731"/>
      <c r="Z456" s="136"/>
      <c r="AA456" s="136"/>
      <c r="AB456" s="136"/>
      <c r="AC456" s="136"/>
      <c r="AD456" s="136"/>
      <c r="AE456" s="136"/>
      <c r="AF456" s="731"/>
      <c r="AG456" s="136"/>
      <c r="AH456" s="136"/>
      <c r="AI456" s="136"/>
      <c r="AJ456" s="136"/>
      <c r="AK456" s="136"/>
      <c r="AL456" s="136"/>
    </row>
    <row r="457" spans="1:38" s="44" customFormat="1" x14ac:dyDescent="0.2">
      <c r="A457" s="16"/>
      <c r="B457" s="736"/>
      <c r="C457" s="16"/>
      <c r="K457" s="731"/>
      <c r="L457" s="136"/>
      <c r="M457" s="136"/>
      <c r="N457" s="136"/>
      <c r="O457" s="136"/>
      <c r="P457" s="136"/>
      <c r="Q457" s="136"/>
      <c r="R457" s="731"/>
      <c r="S457" s="136"/>
      <c r="T457" s="136"/>
      <c r="U457" s="136"/>
      <c r="V457" s="136"/>
      <c r="W457" s="136"/>
      <c r="X457" s="136"/>
      <c r="Y457" s="731"/>
      <c r="Z457" s="136"/>
      <c r="AA457" s="136"/>
      <c r="AB457" s="136"/>
      <c r="AC457" s="136"/>
      <c r="AD457" s="136"/>
      <c r="AE457" s="136"/>
      <c r="AF457" s="731"/>
      <c r="AG457" s="136"/>
      <c r="AH457" s="136"/>
      <c r="AI457" s="136"/>
      <c r="AJ457" s="136"/>
      <c r="AK457" s="136"/>
      <c r="AL457" s="136"/>
    </row>
    <row r="458" spans="1:38" s="44" customFormat="1" x14ac:dyDescent="0.2">
      <c r="A458" s="16"/>
      <c r="B458" s="736"/>
      <c r="C458" s="16"/>
      <c r="K458" s="731"/>
      <c r="L458" s="136"/>
      <c r="M458" s="136"/>
      <c r="N458" s="136"/>
      <c r="O458" s="136"/>
      <c r="P458" s="136"/>
      <c r="Q458" s="136"/>
      <c r="R458" s="731"/>
      <c r="S458" s="136"/>
      <c r="T458" s="136"/>
      <c r="U458" s="136"/>
      <c r="V458" s="136"/>
      <c r="W458" s="136"/>
      <c r="X458" s="136"/>
      <c r="Y458" s="731"/>
      <c r="Z458" s="136"/>
      <c r="AA458" s="136"/>
      <c r="AB458" s="136"/>
      <c r="AC458" s="136"/>
      <c r="AD458" s="136"/>
      <c r="AE458" s="136"/>
      <c r="AF458" s="731"/>
      <c r="AG458" s="136"/>
      <c r="AH458" s="136"/>
      <c r="AI458" s="136"/>
      <c r="AJ458" s="136"/>
      <c r="AK458" s="136"/>
      <c r="AL458" s="136"/>
    </row>
    <row r="459" spans="1:38" s="44" customFormat="1" x14ac:dyDescent="0.2">
      <c r="A459" s="16"/>
      <c r="B459" s="736"/>
      <c r="C459" s="16"/>
      <c r="K459" s="731"/>
      <c r="L459" s="136"/>
      <c r="M459" s="136"/>
      <c r="N459" s="136"/>
      <c r="O459" s="136"/>
      <c r="P459" s="136"/>
      <c r="Q459" s="136"/>
      <c r="R459" s="731"/>
      <c r="S459" s="136"/>
      <c r="T459" s="136"/>
      <c r="U459" s="136"/>
      <c r="V459" s="136"/>
      <c r="W459" s="136"/>
      <c r="X459" s="136"/>
      <c r="Y459" s="731"/>
      <c r="Z459" s="136"/>
      <c r="AA459" s="136"/>
      <c r="AB459" s="136"/>
      <c r="AC459" s="136"/>
      <c r="AD459" s="136"/>
      <c r="AE459" s="136"/>
      <c r="AF459" s="731"/>
      <c r="AG459" s="136"/>
      <c r="AH459" s="136"/>
      <c r="AI459" s="136"/>
      <c r="AJ459" s="136"/>
      <c r="AK459" s="136"/>
      <c r="AL459" s="136"/>
    </row>
    <row r="460" spans="1:38" s="44" customFormat="1" x14ac:dyDescent="0.2">
      <c r="A460" s="16"/>
      <c r="B460" s="736"/>
      <c r="C460" s="16"/>
      <c r="K460" s="731"/>
      <c r="L460" s="136"/>
      <c r="M460" s="136"/>
      <c r="N460" s="136"/>
      <c r="O460" s="136"/>
      <c r="P460" s="136"/>
      <c r="Q460" s="136"/>
      <c r="R460" s="731"/>
      <c r="S460" s="136"/>
      <c r="T460" s="136"/>
      <c r="U460" s="136"/>
      <c r="V460" s="136"/>
      <c r="W460" s="136"/>
      <c r="X460" s="136"/>
      <c r="Y460" s="731"/>
      <c r="Z460" s="136"/>
      <c r="AA460" s="136"/>
      <c r="AB460" s="136"/>
      <c r="AC460" s="136"/>
      <c r="AD460" s="136"/>
      <c r="AE460" s="136"/>
      <c r="AF460" s="731"/>
      <c r="AG460" s="136"/>
      <c r="AH460" s="136"/>
      <c r="AI460" s="136"/>
      <c r="AJ460" s="136"/>
      <c r="AK460" s="136"/>
      <c r="AL460" s="136"/>
    </row>
    <row r="461" spans="1:38" s="44" customFormat="1" x14ac:dyDescent="0.2">
      <c r="A461" s="16"/>
      <c r="B461" s="736"/>
      <c r="C461" s="16"/>
      <c r="K461" s="731"/>
      <c r="L461" s="136"/>
      <c r="M461" s="136"/>
      <c r="N461" s="136"/>
      <c r="O461" s="136"/>
      <c r="P461" s="136"/>
      <c r="Q461" s="136"/>
      <c r="R461" s="731"/>
      <c r="S461" s="136"/>
      <c r="T461" s="136"/>
      <c r="U461" s="136"/>
      <c r="V461" s="136"/>
      <c r="W461" s="136"/>
      <c r="X461" s="136"/>
      <c r="Y461" s="731"/>
      <c r="Z461" s="136"/>
      <c r="AA461" s="136"/>
      <c r="AB461" s="136"/>
      <c r="AC461" s="136"/>
      <c r="AD461" s="136"/>
      <c r="AE461" s="136"/>
      <c r="AF461" s="731"/>
      <c r="AG461" s="136"/>
      <c r="AH461" s="136"/>
      <c r="AI461" s="136"/>
      <c r="AJ461" s="136"/>
      <c r="AK461" s="136"/>
      <c r="AL461" s="136"/>
    </row>
    <row r="462" spans="1:38" s="44" customFormat="1" x14ac:dyDescent="0.2">
      <c r="A462" s="16"/>
      <c r="B462" s="736"/>
      <c r="C462" s="16"/>
      <c r="K462" s="731"/>
      <c r="L462" s="136"/>
      <c r="M462" s="136"/>
      <c r="N462" s="136"/>
      <c r="O462" s="136"/>
      <c r="P462" s="136"/>
      <c r="Q462" s="136"/>
      <c r="R462" s="731"/>
      <c r="S462" s="136"/>
      <c r="T462" s="136"/>
      <c r="U462" s="136"/>
      <c r="V462" s="136"/>
      <c r="W462" s="136"/>
      <c r="X462" s="136"/>
      <c r="Y462" s="731"/>
      <c r="Z462" s="136"/>
      <c r="AA462" s="136"/>
      <c r="AB462" s="136"/>
      <c r="AC462" s="136"/>
      <c r="AD462" s="136"/>
      <c r="AE462" s="136"/>
      <c r="AF462" s="731"/>
      <c r="AG462" s="136"/>
      <c r="AH462" s="136"/>
      <c r="AI462" s="136"/>
      <c r="AJ462" s="136"/>
      <c r="AK462" s="136"/>
      <c r="AL462" s="136"/>
    </row>
    <row r="463" spans="1:38" s="44" customFormat="1" x14ac:dyDescent="0.2">
      <c r="A463" s="16"/>
      <c r="B463" s="736"/>
      <c r="C463" s="16"/>
      <c r="K463" s="731"/>
      <c r="L463" s="136"/>
      <c r="M463" s="136"/>
      <c r="N463" s="136"/>
      <c r="O463" s="136"/>
      <c r="P463" s="136"/>
      <c r="Q463" s="136"/>
      <c r="R463" s="731"/>
      <c r="S463" s="136"/>
      <c r="T463" s="136"/>
      <c r="U463" s="136"/>
      <c r="V463" s="136"/>
      <c r="W463" s="136"/>
      <c r="X463" s="136"/>
      <c r="Y463" s="731"/>
      <c r="Z463" s="136"/>
      <c r="AA463" s="136"/>
      <c r="AB463" s="136"/>
      <c r="AC463" s="136"/>
      <c r="AD463" s="136"/>
      <c r="AE463" s="136"/>
      <c r="AF463" s="731"/>
      <c r="AG463" s="136"/>
      <c r="AH463" s="136"/>
      <c r="AI463" s="136"/>
      <c r="AJ463" s="136"/>
      <c r="AK463" s="136"/>
      <c r="AL463" s="136"/>
    </row>
    <row r="464" spans="1:38" s="44" customFormat="1" x14ac:dyDescent="0.2">
      <c r="A464" s="16"/>
      <c r="B464" s="736"/>
      <c r="C464" s="16"/>
      <c r="K464" s="731"/>
      <c r="L464" s="136"/>
      <c r="M464" s="136"/>
      <c r="N464" s="136"/>
      <c r="O464" s="136"/>
      <c r="P464" s="136"/>
      <c r="Q464" s="136"/>
      <c r="R464" s="731"/>
      <c r="S464" s="136"/>
      <c r="T464" s="136"/>
      <c r="U464" s="136"/>
      <c r="V464" s="136"/>
      <c r="W464" s="136"/>
      <c r="X464" s="136"/>
      <c r="Y464" s="731"/>
      <c r="Z464" s="136"/>
      <c r="AA464" s="136"/>
      <c r="AB464" s="136"/>
      <c r="AC464" s="136"/>
      <c r="AD464" s="136"/>
      <c r="AE464" s="136"/>
      <c r="AF464" s="731"/>
      <c r="AG464" s="136"/>
      <c r="AH464" s="136"/>
      <c r="AI464" s="136"/>
      <c r="AJ464" s="136"/>
      <c r="AK464" s="136"/>
      <c r="AL464" s="136"/>
    </row>
    <row r="465" spans="1:38" s="44" customFormat="1" x14ac:dyDescent="0.2">
      <c r="A465" s="16"/>
      <c r="B465" s="736"/>
      <c r="C465" s="16"/>
      <c r="K465" s="731"/>
      <c r="L465" s="136"/>
      <c r="M465" s="136"/>
      <c r="N465" s="136"/>
      <c r="O465" s="136"/>
      <c r="P465" s="136"/>
      <c r="Q465" s="136"/>
      <c r="R465" s="731"/>
      <c r="S465" s="136"/>
      <c r="T465" s="136"/>
      <c r="U465" s="136"/>
      <c r="V465" s="136"/>
      <c r="W465" s="136"/>
      <c r="X465" s="136"/>
      <c r="Y465" s="731"/>
      <c r="Z465" s="136"/>
      <c r="AA465" s="136"/>
      <c r="AB465" s="136"/>
      <c r="AC465" s="136"/>
      <c r="AD465" s="136"/>
      <c r="AE465" s="136"/>
      <c r="AF465" s="731"/>
      <c r="AG465" s="136"/>
      <c r="AH465" s="136"/>
      <c r="AI465" s="136"/>
      <c r="AJ465" s="136"/>
      <c r="AK465" s="136"/>
      <c r="AL465" s="136"/>
    </row>
    <row r="466" spans="1:38" s="44" customFormat="1" x14ac:dyDescent="0.2">
      <c r="A466" s="16"/>
      <c r="B466" s="736"/>
      <c r="C466" s="16"/>
      <c r="K466" s="731"/>
      <c r="L466" s="136"/>
      <c r="M466" s="136"/>
      <c r="N466" s="136"/>
      <c r="O466" s="136"/>
      <c r="P466" s="136"/>
      <c r="Q466" s="136"/>
      <c r="R466" s="731"/>
      <c r="S466" s="136"/>
      <c r="T466" s="136"/>
      <c r="U466" s="136"/>
      <c r="V466" s="136"/>
      <c r="W466" s="136"/>
      <c r="X466" s="136"/>
      <c r="Y466" s="731"/>
      <c r="Z466" s="136"/>
      <c r="AA466" s="136"/>
      <c r="AB466" s="136"/>
      <c r="AC466" s="136"/>
      <c r="AD466" s="136"/>
      <c r="AE466" s="136"/>
      <c r="AF466" s="731"/>
      <c r="AG466" s="136"/>
      <c r="AH466" s="136"/>
      <c r="AI466" s="136"/>
      <c r="AJ466" s="136"/>
      <c r="AK466" s="136"/>
      <c r="AL466" s="136"/>
    </row>
    <row r="467" spans="1:38" s="44" customFormat="1" x14ac:dyDescent="0.2">
      <c r="A467" s="16"/>
      <c r="B467" s="736"/>
      <c r="C467" s="16"/>
      <c r="K467" s="731"/>
      <c r="L467" s="136"/>
      <c r="M467" s="136"/>
      <c r="N467" s="136"/>
      <c r="O467" s="136"/>
      <c r="P467" s="136"/>
      <c r="Q467" s="136"/>
      <c r="R467" s="731"/>
      <c r="S467" s="136"/>
      <c r="T467" s="136"/>
      <c r="U467" s="136"/>
      <c r="V467" s="136"/>
      <c r="W467" s="136"/>
      <c r="X467" s="136"/>
      <c r="Y467" s="731"/>
      <c r="Z467" s="136"/>
      <c r="AA467" s="136"/>
      <c r="AB467" s="136"/>
      <c r="AC467" s="136"/>
      <c r="AD467" s="136"/>
      <c r="AE467" s="136"/>
      <c r="AF467" s="731"/>
      <c r="AG467" s="136"/>
      <c r="AH467" s="136"/>
      <c r="AI467" s="136"/>
      <c r="AJ467" s="136"/>
      <c r="AK467" s="136"/>
      <c r="AL467" s="136"/>
    </row>
    <row r="468" spans="1:38" s="44" customFormat="1" x14ac:dyDescent="0.2">
      <c r="A468" s="16"/>
      <c r="B468" s="736"/>
      <c r="C468" s="16"/>
      <c r="K468" s="731"/>
      <c r="L468" s="136"/>
      <c r="M468" s="136"/>
      <c r="N468" s="136"/>
      <c r="O468" s="136"/>
      <c r="P468" s="136"/>
      <c r="Q468" s="136"/>
      <c r="R468" s="731"/>
      <c r="S468" s="136"/>
      <c r="T468" s="136"/>
      <c r="U468" s="136"/>
      <c r="V468" s="136"/>
      <c r="W468" s="136"/>
      <c r="X468" s="136"/>
      <c r="Y468" s="731"/>
      <c r="Z468" s="136"/>
      <c r="AA468" s="136"/>
      <c r="AB468" s="136"/>
      <c r="AC468" s="136"/>
      <c r="AD468" s="136"/>
      <c r="AE468" s="136"/>
      <c r="AF468" s="731"/>
      <c r="AG468" s="136"/>
      <c r="AH468" s="136"/>
      <c r="AI468" s="136"/>
      <c r="AJ468" s="136"/>
      <c r="AK468" s="136"/>
      <c r="AL468" s="136"/>
    </row>
    <row r="469" spans="1:38" s="44" customFormat="1" x14ac:dyDescent="0.2">
      <c r="A469" s="16"/>
      <c r="B469" s="736"/>
      <c r="C469" s="16"/>
      <c r="K469" s="731"/>
      <c r="L469" s="136"/>
      <c r="M469" s="136"/>
      <c r="N469" s="136"/>
      <c r="O469" s="136"/>
      <c r="P469" s="136"/>
      <c r="Q469" s="136"/>
      <c r="R469" s="731"/>
      <c r="S469" s="136"/>
      <c r="T469" s="136"/>
      <c r="U469" s="136"/>
      <c r="V469" s="136"/>
      <c r="W469" s="136"/>
      <c r="X469" s="136"/>
      <c r="Y469" s="731"/>
      <c r="Z469" s="136"/>
      <c r="AA469" s="136"/>
      <c r="AB469" s="136"/>
      <c r="AC469" s="136"/>
      <c r="AD469" s="136"/>
      <c r="AE469" s="136"/>
      <c r="AF469" s="731"/>
      <c r="AG469" s="136"/>
      <c r="AH469" s="136"/>
      <c r="AI469" s="136"/>
      <c r="AJ469" s="136"/>
      <c r="AK469" s="136"/>
      <c r="AL469" s="136"/>
    </row>
    <row r="470" spans="1:38" s="44" customFormat="1" x14ac:dyDescent="0.2">
      <c r="A470" s="16"/>
      <c r="B470" s="736"/>
      <c r="C470" s="16"/>
      <c r="K470" s="731"/>
      <c r="L470" s="136"/>
      <c r="M470" s="136"/>
      <c r="N470" s="136"/>
      <c r="O470" s="136"/>
      <c r="P470" s="136"/>
      <c r="Q470" s="136"/>
      <c r="R470" s="731"/>
      <c r="S470" s="136"/>
      <c r="T470" s="136"/>
      <c r="U470" s="136"/>
      <c r="V470" s="136"/>
      <c r="W470" s="136"/>
      <c r="X470" s="136"/>
      <c r="Y470" s="731"/>
      <c r="Z470" s="136"/>
      <c r="AA470" s="136"/>
      <c r="AB470" s="136"/>
      <c r="AC470" s="136"/>
      <c r="AD470" s="136"/>
      <c r="AE470" s="136"/>
      <c r="AF470" s="731"/>
      <c r="AG470" s="136"/>
      <c r="AH470" s="136"/>
      <c r="AI470" s="136"/>
      <c r="AJ470" s="136"/>
      <c r="AK470" s="136"/>
      <c r="AL470" s="136"/>
    </row>
    <row r="471" spans="1:38" s="44" customFormat="1" x14ac:dyDescent="0.2">
      <c r="A471" s="16"/>
      <c r="B471" s="736"/>
      <c r="C471" s="16"/>
      <c r="K471" s="731"/>
      <c r="L471" s="136"/>
      <c r="M471" s="136"/>
      <c r="N471" s="136"/>
      <c r="O471" s="136"/>
      <c r="P471" s="136"/>
      <c r="Q471" s="136"/>
      <c r="R471" s="731"/>
      <c r="S471" s="136"/>
      <c r="T471" s="136"/>
      <c r="U471" s="136"/>
      <c r="V471" s="136"/>
      <c r="W471" s="136"/>
      <c r="X471" s="136"/>
      <c r="Y471" s="731"/>
      <c r="Z471" s="136"/>
      <c r="AA471" s="136"/>
      <c r="AB471" s="136"/>
      <c r="AC471" s="136"/>
      <c r="AD471" s="136"/>
      <c r="AE471" s="136"/>
      <c r="AF471" s="731"/>
      <c r="AG471" s="136"/>
      <c r="AH471" s="136"/>
      <c r="AI471" s="136"/>
      <c r="AJ471" s="136"/>
      <c r="AK471" s="136"/>
      <c r="AL471" s="136"/>
    </row>
    <row r="472" spans="1:38" s="44" customFormat="1" x14ac:dyDescent="0.2">
      <c r="A472" s="16"/>
      <c r="B472" s="736"/>
      <c r="C472" s="16"/>
      <c r="K472" s="731"/>
      <c r="L472" s="136"/>
      <c r="M472" s="136"/>
      <c r="N472" s="136"/>
      <c r="O472" s="136"/>
      <c r="P472" s="136"/>
      <c r="Q472" s="136"/>
      <c r="R472" s="731"/>
      <c r="S472" s="136"/>
      <c r="T472" s="136"/>
      <c r="U472" s="136"/>
      <c r="V472" s="136"/>
      <c r="W472" s="136"/>
      <c r="X472" s="136"/>
      <c r="Y472" s="731"/>
      <c r="Z472" s="136"/>
      <c r="AA472" s="136"/>
      <c r="AB472" s="136"/>
      <c r="AC472" s="136"/>
      <c r="AD472" s="136"/>
      <c r="AE472" s="136"/>
      <c r="AF472" s="731"/>
      <c r="AG472" s="136"/>
      <c r="AH472" s="136"/>
      <c r="AI472" s="136"/>
      <c r="AJ472" s="136"/>
      <c r="AK472" s="136"/>
      <c r="AL472" s="136"/>
    </row>
    <row r="473" spans="1:38" s="44" customFormat="1" x14ac:dyDescent="0.2">
      <c r="A473" s="16"/>
      <c r="B473" s="736"/>
      <c r="C473" s="16"/>
      <c r="K473" s="731"/>
      <c r="L473" s="136"/>
      <c r="M473" s="136"/>
      <c r="N473" s="136"/>
      <c r="O473" s="136"/>
      <c r="P473" s="136"/>
      <c r="Q473" s="136"/>
      <c r="R473" s="731"/>
      <c r="S473" s="136"/>
      <c r="T473" s="136"/>
      <c r="U473" s="136"/>
      <c r="V473" s="136"/>
      <c r="W473" s="136"/>
      <c r="X473" s="136"/>
      <c r="Y473" s="731"/>
      <c r="Z473" s="136"/>
      <c r="AA473" s="136"/>
      <c r="AB473" s="136"/>
      <c r="AC473" s="136"/>
      <c r="AD473" s="136"/>
      <c r="AE473" s="136"/>
      <c r="AF473" s="731"/>
      <c r="AG473" s="136"/>
      <c r="AH473" s="136"/>
      <c r="AI473" s="136"/>
      <c r="AJ473" s="136"/>
      <c r="AK473" s="136"/>
      <c r="AL473" s="136"/>
    </row>
    <row r="474" spans="1:38" s="44" customFormat="1" x14ac:dyDescent="0.2">
      <c r="A474" s="16"/>
      <c r="B474" s="736"/>
      <c r="C474" s="16"/>
      <c r="K474" s="731"/>
      <c r="L474" s="136"/>
      <c r="M474" s="136"/>
      <c r="N474" s="136"/>
      <c r="O474" s="136"/>
      <c r="P474" s="136"/>
      <c r="Q474" s="136"/>
      <c r="R474" s="731"/>
      <c r="S474" s="136"/>
      <c r="T474" s="136"/>
      <c r="U474" s="136"/>
      <c r="V474" s="136"/>
      <c r="W474" s="136"/>
      <c r="X474" s="136"/>
      <c r="Y474" s="731"/>
      <c r="Z474" s="136"/>
      <c r="AA474" s="136"/>
      <c r="AB474" s="136"/>
      <c r="AC474" s="136"/>
      <c r="AD474" s="136"/>
      <c r="AE474" s="136"/>
      <c r="AF474" s="731"/>
      <c r="AG474" s="136"/>
      <c r="AH474" s="136"/>
      <c r="AI474" s="136"/>
      <c r="AJ474" s="136"/>
      <c r="AK474" s="136"/>
      <c r="AL474" s="136"/>
    </row>
    <row r="475" spans="1:38" s="44" customFormat="1" x14ac:dyDescent="0.2">
      <c r="A475" s="16"/>
      <c r="B475" s="736"/>
      <c r="C475" s="16"/>
      <c r="K475" s="731"/>
      <c r="L475" s="136"/>
      <c r="M475" s="136"/>
      <c r="N475" s="136"/>
      <c r="O475" s="136"/>
      <c r="P475" s="136"/>
      <c r="Q475" s="136"/>
      <c r="R475" s="731"/>
      <c r="S475" s="136"/>
      <c r="T475" s="136"/>
      <c r="U475" s="136"/>
      <c r="V475" s="136"/>
      <c r="W475" s="136"/>
      <c r="X475" s="136"/>
      <c r="Y475" s="731"/>
      <c r="Z475" s="136"/>
      <c r="AA475" s="136"/>
      <c r="AB475" s="136"/>
      <c r="AC475" s="136"/>
      <c r="AD475" s="136"/>
      <c r="AE475" s="136"/>
      <c r="AF475" s="731"/>
      <c r="AG475" s="136"/>
      <c r="AH475" s="136"/>
      <c r="AI475" s="136"/>
      <c r="AJ475" s="136"/>
      <c r="AK475" s="136"/>
      <c r="AL475" s="136"/>
    </row>
    <row r="476" spans="1:38" s="44" customFormat="1" x14ac:dyDescent="0.2">
      <c r="A476" s="16"/>
      <c r="B476" s="736"/>
      <c r="C476" s="16"/>
      <c r="K476" s="731"/>
      <c r="L476" s="136"/>
      <c r="M476" s="136"/>
      <c r="N476" s="136"/>
      <c r="O476" s="136"/>
      <c r="P476" s="136"/>
      <c r="Q476" s="136"/>
      <c r="R476" s="731"/>
      <c r="S476" s="136"/>
      <c r="T476" s="136"/>
      <c r="U476" s="136"/>
      <c r="V476" s="136"/>
      <c r="W476" s="136"/>
      <c r="X476" s="136"/>
      <c r="Y476" s="731"/>
      <c r="Z476" s="136"/>
      <c r="AA476" s="136"/>
      <c r="AB476" s="136"/>
      <c r="AC476" s="136"/>
      <c r="AD476" s="136"/>
      <c r="AE476" s="136"/>
      <c r="AF476" s="731"/>
      <c r="AG476" s="136"/>
      <c r="AH476" s="136"/>
      <c r="AI476" s="136"/>
      <c r="AJ476" s="136"/>
      <c r="AK476" s="136"/>
      <c r="AL476" s="136"/>
    </row>
    <row r="477" spans="1:38" s="44" customFormat="1" x14ac:dyDescent="0.2">
      <c r="A477" s="16"/>
      <c r="B477" s="736"/>
      <c r="C477" s="16"/>
      <c r="K477" s="731"/>
      <c r="L477" s="136"/>
      <c r="M477" s="136"/>
      <c r="N477" s="136"/>
      <c r="O477" s="136"/>
      <c r="P477" s="136"/>
      <c r="Q477" s="136"/>
      <c r="R477" s="731"/>
      <c r="S477" s="136"/>
      <c r="T477" s="136"/>
      <c r="U477" s="136"/>
      <c r="V477" s="136"/>
      <c r="W477" s="136"/>
      <c r="X477" s="136"/>
      <c r="Y477" s="731"/>
      <c r="Z477" s="136"/>
      <c r="AA477" s="136"/>
      <c r="AB477" s="136"/>
      <c r="AC477" s="136"/>
      <c r="AD477" s="136"/>
      <c r="AE477" s="136"/>
      <c r="AF477" s="731"/>
      <c r="AG477" s="136"/>
      <c r="AH477" s="136"/>
      <c r="AI477" s="136"/>
      <c r="AJ477" s="136"/>
      <c r="AK477" s="136"/>
      <c r="AL477" s="136"/>
    </row>
    <row r="478" spans="1:38" s="44" customFormat="1" x14ac:dyDescent="0.2">
      <c r="A478" s="16"/>
      <c r="B478" s="736"/>
      <c r="C478" s="16"/>
      <c r="K478" s="731"/>
      <c r="L478" s="136"/>
      <c r="M478" s="136"/>
      <c r="N478" s="136"/>
      <c r="O478" s="136"/>
      <c r="P478" s="136"/>
      <c r="Q478" s="136"/>
      <c r="R478" s="731"/>
      <c r="S478" s="136"/>
      <c r="T478" s="136"/>
      <c r="U478" s="136"/>
      <c r="V478" s="136"/>
      <c r="W478" s="136"/>
      <c r="X478" s="136"/>
      <c r="Y478" s="731"/>
      <c r="Z478" s="136"/>
      <c r="AA478" s="136"/>
      <c r="AB478" s="136"/>
      <c r="AC478" s="136"/>
      <c r="AD478" s="136"/>
      <c r="AE478" s="136"/>
      <c r="AF478" s="731"/>
      <c r="AG478" s="136"/>
      <c r="AH478" s="136"/>
      <c r="AI478" s="136"/>
      <c r="AJ478" s="136"/>
      <c r="AK478" s="136"/>
      <c r="AL478" s="136"/>
    </row>
    <row r="479" spans="1:38" s="44" customFormat="1" x14ac:dyDescent="0.2">
      <c r="A479" s="16"/>
      <c r="B479" s="736"/>
      <c r="C479" s="16"/>
      <c r="K479" s="731"/>
      <c r="L479" s="136"/>
      <c r="M479" s="136"/>
      <c r="N479" s="136"/>
      <c r="O479" s="136"/>
      <c r="P479" s="136"/>
      <c r="Q479" s="136"/>
      <c r="R479" s="731"/>
      <c r="S479" s="136"/>
      <c r="T479" s="136"/>
      <c r="U479" s="136"/>
      <c r="V479" s="136"/>
      <c r="W479" s="136"/>
      <c r="X479" s="136"/>
      <c r="Y479" s="731"/>
      <c r="Z479" s="136"/>
      <c r="AA479" s="136"/>
      <c r="AB479" s="136"/>
      <c r="AC479" s="136"/>
      <c r="AD479" s="136"/>
      <c r="AE479" s="136"/>
      <c r="AF479" s="731"/>
      <c r="AG479" s="136"/>
      <c r="AH479" s="136"/>
      <c r="AI479" s="136"/>
      <c r="AJ479" s="136"/>
      <c r="AK479" s="136"/>
      <c r="AL479" s="136"/>
    </row>
    <row r="480" spans="1:38" s="44" customFormat="1" x14ac:dyDescent="0.2">
      <c r="A480" s="16"/>
      <c r="B480" s="736"/>
      <c r="C480" s="16"/>
      <c r="K480" s="731"/>
      <c r="L480" s="136"/>
      <c r="M480" s="136"/>
      <c r="N480" s="136"/>
      <c r="O480" s="136"/>
      <c r="P480" s="136"/>
      <c r="Q480" s="136"/>
      <c r="R480" s="731"/>
      <c r="S480" s="136"/>
      <c r="T480" s="136"/>
      <c r="U480" s="136"/>
      <c r="V480" s="136"/>
      <c r="W480" s="136"/>
      <c r="X480" s="136"/>
      <c r="Y480" s="731"/>
      <c r="Z480" s="136"/>
      <c r="AA480" s="136"/>
      <c r="AB480" s="136"/>
      <c r="AC480" s="136"/>
      <c r="AD480" s="136"/>
      <c r="AE480" s="136"/>
      <c r="AF480" s="731"/>
      <c r="AG480" s="136"/>
      <c r="AH480" s="136"/>
      <c r="AI480" s="136"/>
      <c r="AJ480" s="136"/>
      <c r="AK480" s="136"/>
      <c r="AL480" s="136"/>
    </row>
    <row r="481" spans="1:38" s="44" customFormat="1" x14ac:dyDescent="0.2">
      <c r="A481" s="16"/>
      <c r="B481" s="736"/>
      <c r="C481" s="16"/>
      <c r="K481" s="731"/>
      <c r="L481" s="136"/>
      <c r="M481" s="136"/>
      <c r="N481" s="136"/>
      <c r="O481" s="136"/>
      <c r="P481" s="136"/>
      <c r="Q481" s="136"/>
      <c r="R481" s="731"/>
      <c r="S481" s="136"/>
      <c r="T481" s="136"/>
      <c r="U481" s="136"/>
      <c r="V481" s="136"/>
      <c r="W481" s="136"/>
      <c r="X481" s="136"/>
      <c r="Y481" s="731"/>
      <c r="Z481" s="136"/>
      <c r="AA481" s="136"/>
      <c r="AB481" s="136"/>
      <c r="AC481" s="136"/>
      <c r="AD481" s="136"/>
      <c r="AE481" s="136"/>
      <c r="AF481" s="731"/>
      <c r="AG481" s="136"/>
      <c r="AH481" s="136"/>
      <c r="AI481" s="136"/>
      <c r="AJ481" s="136"/>
      <c r="AK481" s="136"/>
      <c r="AL481" s="136"/>
    </row>
    <row r="482" spans="1:38" s="44" customFormat="1" x14ac:dyDescent="0.2">
      <c r="A482" s="16"/>
      <c r="B482" s="736"/>
      <c r="C482" s="16"/>
      <c r="K482" s="731"/>
      <c r="L482" s="136"/>
      <c r="M482" s="136"/>
      <c r="N482" s="136"/>
      <c r="O482" s="136"/>
      <c r="P482" s="136"/>
      <c r="Q482" s="136"/>
      <c r="R482" s="731"/>
      <c r="S482" s="136"/>
      <c r="T482" s="136"/>
      <c r="U482" s="136"/>
      <c r="V482" s="136"/>
      <c r="W482" s="136"/>
      <c r="X482" s="136"/>
      <c r="Y482" s="731"/>
      <c r="Z482" s="136"/>
      <c r="AA482" s="136"/>
      <c r="AB482" s="136"/>
      <c r="AC482" s="136"/>
      <c r="AD482" s="136"/>
      <c r="AE482" s="136"/>
      <c r="AF482" s="731"/>
      <c r="AG482" s="136"/>
      <c r="AH482" s="136"/>
      <c r="AI482" s="136"/>
      <c r="AJ482" s="136"/>
      <c r="AK482" s="136"/>
      <c r="AL482" s="136"/>
    </row>
    <row r="483" spans="1:38" s="44" customFormat="1" x14ac:dyDescent="0.2">
      <c r="A483" s="16"/>
      <c r="B483" s="736"/>
      <c r="C483" s="16"/>
      <c r="K483" s="731"/>
      <c r="L483" s="136"/>
      <c r="M483" s="136"/>
      <c r="N483" s="136"/>
      <c r="O483" s="136"/>
      <c r="P483" s="136"/>
      <c r="Q483" s="136"/>
      <c r="R483" s="731"/>
      <c r="S483" s="136"/>
      <c r="T483" s="136"/>
      <c r="U483" s="136"/>
      <c r="V483" s="136"/>
      <c r="W483" s="136"/>
      <c r="X483" s="136"/>
      <c r="Y483" s="731"/>
      <c r="Z483" s="136"/>
      <c r="AA483" s="136"/>
      <c r="AB483" s="136"/>
      <c r="AC483" s="136"/>
      <c r="AD483" s="136"/>
      <c r="AE483" s="136"/>
      <c r="AF483" s="731"/>
      <c r="AG483" s="136"/>
      <c r="AH483" s="136"/>
      <c r="AI483" s="136"/>
      <c r="AJ483" s="136"/>
      <c r="AK483" s="136"/>
      <c r="AL483" s="136"/>
    </row>
    <row r="484" spans="1:38" s="44" customFormat="1" x14ac:dyDescent="0.2">
      <c r="A484" s="16"/>
      <c r="B484" s="736"/>
      <c r="C484" s="16"/>
      <c r="K484" s="731"/>
      <c r="L484" s="136"/>
      <c r="M484" s="136"/>
      <c r="N484" s="136"/>
      <c r="O484" s="136"/>
      <c r="P484" s="136"/>
      <c r="Q484" s="136"/>
      <c r="R484" s="731"/>
      <c r="S484" s="136"/>
      <c r="T484" s="136"/>
      <c r="U484" s="136"/>
      <c r="V484" s="136"/>
      <c r="W484" s="136"/>
      <c r="X484" s="136"/>
      <c r="Y484" s="731"/>
      <c r="Z484" s="136"/>
      <c r="AA484" s="136"/>
      <c r="AB484" s="136"/>
      <c r="AC484" s="136"/>
      <c r="AD484" s="136"/>
      <c r="AE484" s="136"/>
      <c r="AF484" s="731"/>
      <c r="AG484" s="136"/>
      <c r="AH484" s="136"/>
      <c r="AI484" s="136"/>
      <c r="AJ484" s="136"/>
      <c r="AK484" s="136"/>
      <c r="AL484" s="136"/>
    </row>
    <row r="485" spans="1:38" s="44" customFormat="1" x14ac:dyDescent="0.2">
      <c r="A485" s="16"/>
      <c r="B485" s="736"/>
      <c r="C485" s="16"/>
      <c r="K485" s="731"/>
      <c r="L485" s="136"/>
      <c r="M485" s="136"/>
      <c r="N485" s="136"/>
      <c r="O485" s="136"/>
      <c r="P485" s="136"/>
      <c r="Q485" s="136"/>
      <c r="R485" s="731"/>
      <c r="S485" s="136"/>
      <c r="T485" s="136"/>
      <c r="U485" s="136"/>
      <c r="V485" s="136"/>
      <c r="W485" s="136"/>
      <c r="X485" s="136"/>
      <c r="Y485" s="731"/>
      <c r="Z485" s="136"/>
      <c r="AA485" s="136"/>
      <c r="AB485" s="136"/>
      <c r="AC485" s="136"/>
      <c r="AD485" s="136"/>
      <c r="AE485" s="136"/>
      <c r="AF485" s="731"/>
      <c r="AG485" s="136"/>
      <c r="AH485" s="136"/>
      <c r="AI485" s="136"/>
      <c r="AJ485" s="136"/>
      <c r="AK485" s="136"/>
      <c r="AL485" s="136"/>
    </row>
    <row r="486" spans="1:38" s="44" customFormat="1" x14ac:dyDescent="0.2">
      <c r="A486" s="16"/>
      <c r="B486" s="736"/>
      <c r="C486" s="16"/>
      <c r="K486" s="731"/>
      <c r="L486" s="136"/>
      <c r="M486" s="136"/>
      <c r="N486" s="136"/>
      <c r="O486" s="136"/>
      <c r="P486" s="136"/>
      <c r="Q486" s="136"/>
      <c r="R486" s="731"/>
      <c r="S486" s="136"/>
      <c r="T486" s="136"/>
      <c r="U486" s="136"/>
      <c r="V486" s="136"/>
      <c r="W486" s="136"/>
      <c r="X486" s="136"/>
      <c r="Y486" s="731"/>
      <c r="Z486" s="136"/>
      <c r="AA486" s="136"/>
      <c r="AB486" s="136"/>
      <c r="AC486" s="136"/>
      <c r="AD486" s="136"/>
      <c r="AE486" s="136"/>
      <c r="AF486" s="731"/>
      <c r="AG486" s="136"/>
      <c r="AH486" s="136"/>
      <c r="AI486" s="136"/>
      <c r="AJ486" s="136"/>
      <c r="AK486" s="136"/>
      <c r="AL486" s="136"/>
    </row>
    <row r="487" spans="1:38" s="44" customFormat="1" x14ac:dyDescent="0.2">
      <c r="A487" s="16"/>
      <c r="B487" s="736"/>
      <c r="C487" s="16"/>
      <c r="K487" s="731"/>
      <c r="L487" s="136"/>
      <c r="M487" s="136"/>
      <c r="N487" s="136"/>
      <c r="O487" s="136"/>
      <c r="P487" s="136"/>
      <c r="Q487" s="136"/>
      <c r="R487" s="731"/>
      <c r="S487" s="136"/>
      <c r="T487" s="136"/>
      <c r="U487" s="136"/>
      <c r="V487" s="136"/>
      <c r="W487" s="136"/>
      <c r="X487" s="136"/>
      <c r="Y487" s="731"/>
      <c r="Z487" s="136"/>
      <c r="AA487" s="136"/>
      <c r="AB487" s="136"/>
      <c r="AC487" s="136"/>
      <c r="AD487" s="136"/>
      <c r="AE487" s="136"/>
      <c r="AF487" s="731"/>
      <c r="AG487" s="136"/>
      <c r="AH487" s="136"/>
      <c r="AI487" s="136"/>
      <c r="AJ487" s="136"/>
      <c r="AK487" s="136"/>
      <c r="AL487" s="136"/>
    </row>
    <row r="488" spans="1:38" s="44" customFormat="1" x14ac:dyDescent="0.2">
      <c r="A488" s="16"/>
      <c r="B488" s="736"/>
      <c r="C488" s="16"/>
      <c r="K488" s="731"/>
      <c r="L488" s="136"/>
      <c r="M488" s="136"/>
      <c r="N488" s="136"/>
      <c r="O488" s="136"/>
      <c r="P488" s="136"/>
      <c r="Q488" s="136"/>
      <c r="R488" s="731"/>
      <c r="S488" s="136"/>
      <c r="T488" s="136"/>
      <c r="U488" s="136"/>
      <c r="V488" s="136"/>
      <c r="W488" s="136"/>
      <c r="X488" s="136"/>
      <c r="Y488" s="731"/>
      <c r="Z488" s="136"/>
      <c r="AA488" s="136"/>
      <c r="AB488" s="136"/>
      <c r="AC488" s="136"/>
      <c r="AD488" s="136"/>
      <c r="AE488" s="136"/>
      <c r="AF488" s="731"/>
      <c r="AG488" s="136"/>
      <c r="AH488" s="136"/>
      <c r="AI488" s="136"/>
      <c r="AJ488" s="136"/>
      <c r="AK488" s="136"/>
      <c r="AL488" s="136"/>
    </row>
    <row r="489" spans="1:38" s="44" customFormat="1" x14ac:dyDescent="0.2">
      <c r="A489" s="16"/>
      <c r="B489" s="736"/>
      <c r="C489" s="16"/>
      <c r="K489" s="731"/>
      <c r="L489" s="136"/>
      <c r="M489" s="136"/>
      <c r="N489" s="136"/>
      <c r="O489" s="136"/>
      <c r="P489" s="136"/>
      <c r="Q489" s="136"/>
      <c r="R489" s="731"/>
      <c r="S489" s="136"/>
      <c r="T489" s="136"/>
      <c r="U489" s="136"/>
      <c r="V489" s="136"/>
      <c r="W489" s="136"/>
      <c r="X489" s="136"/>
      <c r="Y489" s="731"/>
      <c r="Z489" s="136"/>
      <c r="AA489" s="136"/>
      <c r="AB489" s="136"/>
      <c r="AC489" s="136"/>
      <c r="AD489" s="136"/>
      <c r="AE489" s="136"/>
      <c r="AF489" s="731"/>
      <c r="AG489" s="136"/>
      <c r="AH489" s="136"/>
      <c r="AI489" s="136"/>
      <c r="AJ489" s="136"/>
      <c r="AK489" s="136"/>
      <c r="AL489" s="136"/>
    </row>
    <row r="490" spans="1:38" s="44" customFormat="1" x14ac:dyDescent="0.2">
      <c r="A490" s="16"/>
      <c r="B490" s="736"/>
      <c r="C490" s="16"/>
      <c r="K490" s="731"/>
      <c r="L490" s="136"/>
      <c r="M490" s="136"/>
      <c r="N490" s="136"/>
      <c r="O490" s="136"/>
      <c r="P490" s="136"/>
      <c r="Q490" s="136"/>
      <c r="R490" s="731"/>
      <c r="S490" s="136"/>
      <c r="T490" s="136"/>
      <c r="U490" s="136"/>
      <c r="V490" s="136"/>
      <c r="W490" s="136"/>
      <c r="X490" s="136"/>
      <c r="Y490" s="731"/>
      <c r="Z490" s="136"/>
      <c r="AA490" s="136"/>
      <c r="AB490" s="136"/>
      <c r="AC490" s="136"/>
      <c r="AD490" s="136"/>
      <c r="AE490" s="136"/>
      <c r="AF490" s="731"/>
      <c r="AG490" s="136"/>
      <c r="AH490" s="136"/>
      <c r="AI490" s="136"/>
      <c r="AJ490" s="136"/>
      <c r="AK490" s="136"/>
      <c r="AL490" s="136"/>
    </row>
    <row r="491" spans="1:38" s="44" customFormat="1" x14ac:dyDescent="0.2">
      <c r="A491" s="16"/>
      <c r="B491" s="736"/>
      <c r="C491" s="16"/>
      <c r="K491" s="731"/>
      <c r="L491" s="136"/>
      <c r="M491" s="136"/>
      <c r="N491" s="136"/>
      <c r="O491" s="136"/>
      <c r="P491" s="136"/>
      <c r="Q491" s="136"/>
      <c r="R491" s="731"/>
      <c r="S491" s="136"/>
      <c r="T491" s="136"/>
      <c r="U491" s="136"/>
      <c r="V491" s="136"/>
      <c r="W491" s="136"/>
      <c r="X491" s="136"/>
      <c r="Y491" s="731"/>
      <c r="Z491" s="136"/>
      <c r="AA491" s="136"/>
      <c r="AB491" s="136"/>
      <c r="AC491" s="136"/>
      <c r="AD491" s="136"/>
      <c r="AE491" s="136"/>
      <c r="AF491" s="731"/>
      <c r="AG491" s="136"/>
      <c r="AH491" s="136"/>
      <c r="AI491" s="136"/>
      <c r="AJ491" s="136"/>
      <c r="AK491" s="136"/>
      <c r="AL491" s="136"/>
    </row>
    <row r="492" spans="1:38" s="44" customFormat="1" x14ac:dyDescent="0.2">
      <c r="A492" s="16"/>
      <c r="B492" s="736"/>
      <c r="C492" s="16"/>
      <c r="K492" s="731"/>
      <c r="L492" s="136"/>
      <c r="M492" s="136"/>
      <c r="N492" s="136"/>
      <c r="O492" s="136"/>
      <c r="P492" s="136"/>
      <c r="Q492" s="136"/>
      <c r="R492" s="731"/>
      <c r="S492" s="136"/>
      <c r="T492" s="136"/>
      <c r="U492" s="136"/>
      <c r="V492" s="136"/>
      <c r="W492" s="136"/>
      <c r="X492" s="136"/>
      <c r="Y492" s="731"/>
      <c r="Z492" s="136"/>
      <c r="AA492" s="136"/>
      <c r="AB492" s="136"/>
      <c r="AC492" s="136"/>
      <c r="AD492" s="136"/>
      <c r="AE492" s="136"/>
      <c r="AF492" s="731"/>
      <c r="AG492" s="136"/>
      <c r="AH492" s="136"/>
      <c r="AI492" s="136"/>
      <c r="AJ492" s="136"/>
      <c r="AK492" s="136"/>
      <c r="AL492" s="136"/>
    </row>
    <row r="493" spans="1:38" s="44" customFormat="1" x14ac:dyDescent="0.2">
      <c r="A493" s="16"/>
      <c r="B493" s="736"/>
      <c r="C493" s="16"/>
      <c r="K493" s="731"/>
      <c r="L493" s="136"/>
      <c r="M493" s="136"/>
      <c r="N493" s="136"/>
      <c r="O493" s="136"/>
      <c r="P493" s="136"/>
      <c r="Q493" s="136"/>
      <c r="R493" s="731"/>
      <c r="S493" s="136"/>
      <c r="T493" s="136"/>
      <c r="U493" s="136"/>
      <c r="V493" s="136"/>
      <c r="W493" s="136"/>
      <c r="X493" s="136"/>
      <c r="Y493" s="731"/>
      <c r="Z493" s="136"/>
      <c r="AA493" s="136"/>
      <c r="AB493" s="136"/>
      <c r="AC493" s="136"/>
      <c r="AD493" s="136"/>
      <c r="AE493" s="136"/>
      <c r="AF493" s="731"/>
      <c r="AG493" s="136"/>
      <c r="AH493" s="136"/>
      <c r="AI493" s="136"/>
      <c r="AJ493" s="136"/>
      <c r="AK493" s="136"/>
      <c r="AL493" s="136"/>
    </row>
    <row r="494" spans="1:38" s="44" customFormat="1" x14ac:dyDescent="0.2">
      <c r="A494" s="16"/>
      <c r="B494" s="736"/>
      <c r="C494" s="16"/>
      <c r="K494" s="731"/>
      <c r="L494" s="136"/>
      <c r="M494" s="136"/>
      <c r="N494" s="136"/>
      <c r="O494" s="136"/>
      <c r="P494" s="136"/>
      <c r="Q494" s="136"/>
      <c r="R494" s="731"/>
      <c r="S494" s="136"/>
      <c r="T494" s="136"/>
      <c r="U494" s="136"/>
      <c r="V494" s="136"/>
      <c r="W494" s="136"/>
      <c r="X494" s="136"/>
      <c r="Y494" s="731"/>
      <c r="Z494" s="136"/>
      <c r="AA494" s="136"/>
      <c r="AB494" s="136"/>
      <c r="AC494" s="136"/>
      <c r="AD494" s="136"/>
      <c r="AE494" s="136"/>
      <c r="AF494" s="731"/>
      <c r="AG494" s="136"/>
      <c r="AH494" s="136"/>
      <c r="AI494" s="136"/>
      <c r="AJ494" s="136"/>
      <c r="AK494" s="136"/>
      <c r="AL494" s="136"/>
    </row>
    <row r="495" spans="1:38" s="44" customFormat="1" x14ac:dyDescent="0.2">
      <c r="A495" s="16"/>
      <c r="B495" s="736"/>
      <c r="C495" s="16"/>
      <c r="K495" s="731"/>
      <c r="L495" s="136"/>
      <c r="M495" s="136"/>
      <c r="N495" s="136"/>
      <c r="O495" s="136"/>
      <c r="P495" s="136"/>
      <c r="Q495" s="136"/>
      <c r="R495" s="731"/>
      <c r="S495" s="136"/>
      <c r="T495" s="136"/>
      <c r="U495" s="136"/>
      <c r="V495" s="136"/>
      <c r="W495" s="136"/>
      <c r="X495" s="136"/>
      <c r="Y495" s="731"/>
      <c r="Z495" s="136"/>
      <c r="AA495" s="136"/>
      <c r="AB495" s="136"/>
      <c r="AC495" s="136"/>
      <c r="AD495" s="136"/>
      <c r="AE495" s="136"/>
      <c r="AF495" s="731"/>
      <c r="AG495" s="136"/>
      <c r="AH495" s="136"/>
      <c r="AI495" s="136"/>
      <c r="AJ495" s="136"/>
      <c r="AK495" s="136"/>
      <c r="AL495" s="136"/>
    </row>
    <row r="496" spans="1:38" s="44" customFormat="1" x14ac:dyDescent="0.2">
      <c r="A496" s="16"/>
      <c r="B496" s="736"/>
      <c r="C496" s="16"/>
      <c r="K496" s="731"/>
      <c r="L496" s="136"/>
      <c r="M496" s="136"/>
      <c r="N496" s="136"/>
      <c r="O496" s="136"/>
      <c r="P496" s="136"/>
      <c r="Q496" s="136"/>
      <c r="R496" s="731"/>
      <c r="S496" s="136"/>
      <c r="T496" s="136"/>
      <c r="U496" s="136"/>
      <c r="V496" s="136"/>
      <c r="W496" s="136"/>
      <c r="X496" s="136"/>
      <c r="Y496" s="731"/>
      <c r="Z496" s="136"/>
      <c r="AA496" s="136"/>
      <c r="AB496" s="136"/>
      <c r="AC496" s="136"/>
      <c r="AD496" s="136"/>
      <c r="AE496" s="136"/>
      <c r="AF496" s="731"/>
      <c r="AG496" s="136"/>
      <c r="AH496" s="136"/>
      <c r="AI496" s="136"/>
      <c r="AJ496" s="136"/>
      <c r="AK496" s="136"/>
      <c r="AL496" s="136"/>
    </row>
    <row r="497" spans="1:38" s="44" customFormat="1" x14ac:dyDescent="0.2">
      <c r="A497" s="16"/>
      <c r="B497" s="736"/>
      <c r="C497" s="16"/>
      <c r="K497" s="731"/>
      <c r="L497" s="136"/>
      <c r="M497" s="136"/>
      <c r="N497" s="136"/>
      <c r="O497" s="136"/>
      <c r="P497" s="136"/>
      <c r="Q497" s="136"/>
      <c r="R497" s="731"/>
      <c r="S497" s="136"/>
      <c r="T497" s="136"/>
      <c r="U497" s="136"/>
      <c r="V497" s="136"/>
      <c r="W497" s="136"/>
      <c r="X497" s="136"/>
      <c r="Y497" s="731"/>
      <c r="Z497" s="136"/>
      <c r="AA497" s="136"/>
      <c r="AB497" s="136"/>
      <c r="AC497" s="136"/>
      <c r="AD497" s="136"/>
      <c r="AE497" s="136"/>
      <c r="AF497" s="731"/>
      <c r="AG497" s="136"/>
      <c r="AH497" s="136"/>
      <c r="AI497" s="136"/>
      <c r="AJ497" s="136"/>
      <c r="AK497" s="136"/>
      <c r="AL497" s="136"/>
    </row>
    <row r="498" spans="1:38" s="44" customFormat="1" x14ac:dyDescent="0.2">
      <c r="A498" s="16"/>
      <c r="B498" s="736"/>
      <c r="C498" s="16"/>
      <c r="K498" s="731"/>
      <c r="L498" s="136"/>
      <c r="M498" s="136"/>
      <c r="N498" s="136"/>
      <c r="O498" s="136"/>
      <c r="P498" s="136"/>
      <c r="Q498" s="136"/>
      <c r="R498" s="731"/>
      <c r="S498" s="136"/>
      <c r="T498" s="136"/>
      <c r="U498" s="136"/>
      <c r="V498" s="136"/>
      <c r="W498" s="136"/>
      <c r="X498" s="136"/>
      <c r="Y498" s="731"/>
      <c r="Z498" s="136"/>
      <c r="AA498" s="136"/>
      <c r="AB498" s="136"/>
      <c r="AC498" s="136"/>
      <c r="AD498" s="136"/>
      <c r="AE498" s="136"/>
      <c r="AF498" s="731"/>
      <c r="AG498" s="136"/>
      <c r="AH498" s="136"/>
      <c r="AI498" s="136"/>
      <c r="AJ498" s="136"/>
      <c r="AK498" s="136"/>
      <c r="AL498" s="136"/>
    </row>
    <row r="499" spans="1:38" s="44" customFormat="1" x14ac:dyDescent="0.2">
      <c r="A499" s="16"/>
      <c r="B499" s="736"/>
      <c r="C499" s="16"/>
      <c r="K499" s="731"/>
      <c r="L499" s="136"/>
      <c r="M499" s="136"/>
      <c r="N499" s="136"/>
      <c r="O499" s="136"/>
      <c r="P499" s="136"/>
      <c r="Q499" s="136"/>
      <c r="R499" s="731"/>
      <c r="S499" s="136"/>
      <c r="T499" s="136"/>
      <c r="U499" s="136"/>
      <c r="V499" s="136"/>
      <c r="W499" s="136"/>
      <c r="X499" s="136"/>
      <c r="Y499" s="731"/>
      <c r="Z499" s="136"/>
      <c r="AA499" s="136"/>
      <c r="AB499" s="136"/>
      <c r="AC499" s="136"/>
      <c r="AD499" s="136"/>
      <c r="AE499" s="136"/>
      <c r="AF499" s="731"/>
      <c r="AG499" s="136"/>
      <c r="AH499" s="136"/>
      <c r="AI499" s="136"/>
      <c r="AJ499" s="136"/>
      <c r="AK499" s="136"/>
      <c r="AL499" s="136"/>
    </row>
    <row r="500" spans="1:38" s="44" customFormat="1" x14ac:dyDescent="0.2">
      <c r="A500" s="16"/>
      <c r="B500" s="736"/>
      <c r="C500" s="16"/>
      <c r="K500" s="731"/>
      <c r="L500" s="136"/>
      <c r="M500" s="136"/>
      <c r="N500" s="136"/>
      <c r="O500" s="136"/>
      <c r="P500" s="136"/>
      <c r="Q500" s="136"/>
      <c r="R500" s="731"/>
      <c r="S500" s="136"/>
      <c r="T500" s="136"/>
      <c r="U500" s="136"/>
      <c r="V500" s="136"/>
      <c r="W500" s="136"/>
      <c r="X500" s="136"/>
      <c r="Y500" s="731"/>
      <c r="Z500" s="136"/>
      <c r="AA500" s="136"/>
      <c r="AB500" s="136"/>
      <c r="AC500" s="136"/>
      <c r="AD500" s="136"/>
      <c r="AE500" s="136"/>
      <c r="AF500" s="731"/>
      <c r="AG500" s="136"/>
      <c r="AH500" s="136"/>
      <c r="AI500" s="136"/>
      <c r="AJ500" s="136"/>
      <c r="AK500" s="136"/>
      <c r="AL500" s="136"/>
    </row>
    <row r="501" spans="1:38" s="44" customFormat="1" x14ac:dyDescent="0.2">
      <c r="A501" s="16"/>
      <c r="B501" s="736"/>
      <c r="C501" s="16"/>
      <c r="K501" s="731"/>
      <c r="L501" s="136"/>
      <c r="M501" s="136"/>
      <c r="N501" s="136"/>
      <c r="O501" s="136"/>
      <c r="P501" s="136"/>
      <c r="Q501" s="136"/>
      <c r="R501" s="731"/>
      <c r="S501" s="136"/>
      <c r="T501" s="136"/>
      <c r="U501" s="136"/>
      <c r="V501" s="136"/>
      <c r="W501" s="136"/>
      <c r="X501" s="136"/>
      <c r="Y501" s="731"/>
      <c r="Z501" s="136"/>
      <c r="AA501" s="136"/>
      <c r="AB501" s="136"/>
      <c r="AC501" s="136"/>
      <c r="AD501" s="136"/>
      <c r="AE501" s="136"/>
      <c r="AF501" s="731"/>
      <c r="AG501" s="136"/>
      <c r="AH501" s="136"/>
      <c r="AI501" s="136"/>
      <c r="AJ501" s="136"/>
      <c r="AK501" s="136"/>
      <c r="AL501" s="136"/>
    </row>
    <row r="502" spans="1:38" s="44" customFormat="1" x14ac:dyDescent="0.2">
      <c r="A502" s="16"/>
      <c r="B502" s="736"/>
      <c r="C502" s="16"/>
      <c r="K502" s="731"/>
      <c r="L502" s="136"/>
      <c r="M502" s="136"/>
      <c r="N502" s="136"/>
      <c r="O502" s="136"/>
      <c r="P502" s="136"/>
      <c r="Q502" s="136"/>
      <c r="R502" s="731"/>
      <c r="S502" s="136"/>
      <c r="T502" s="136"/>
      <c r="U502" s="136"/>
      <c r="V502" s="136"/>
      <c r="W502" s="136"/>
      <c r="X502" s="136"/>
      <c r="Y502" s="731"/>
      <c r="Z502" s="136"/>
      <c r="AA502" s="136"/>
      <c r="AB502" s="136"/>
      <c r="AC502" s="136"/>
      <c r="AD502" s="136"/>
      <c r="AE502" s="136"/>
      <c r="AF502" s="731"/>
      <c r="AG502" s="136"/>
      <c r="AH502" s="136"/>
      <c r="AI502" s="136"/>
      <c r="AJ502" s="136"/>
      <c r="AK502" s="136"/>
      <c r="AL502" s="136"/>
    </row>
    <row r="503" spans="1:38" s="44" customFormat="1" x14ac:dyDescent="0.2">
      <c r="A503" s="16"/>
      <c r="B503" s="736"/>
      <c r="C503" s="16"/>
      <c r="K503" s="731"/>
      <c r="L503" s="136"/>
      <c r="M503" s="136"/>
      <c r="N503" s="136"/>
      <c r="O503" s="136"/>
      <c r="P503" s="136"/>
      <c r="Q503" s="136"/>
      <c r="R503" s="731"/>
      <c r="S503" s="136"/>
      <c r="T503" s="136"/>
      <c r="U503" s="136"/>
      <c r="V503" s="136"/>
      <c r="W503" s="136"/>
      <c r="X503" s="136"/>
      <c r="Y503" s="731"/>
      <c r="Z503" s="136"/>
      <c r="AA503" s="136"/>
      <c r="AB503" s="136"/>
      <c r="AC503" s="136"/>
      <c r="AD503" s="136"/>
      <c r="AE503" s="136"/>
      <c r="AF503" s="731"/>
      <c r="AG503" s="136"/>
      <c r="AH503" s="136"/>
      <c r="AI503" s="136"/>
      <c r="AJ503" s="136"/>
      <c r="AK503" s="136"/>
      <c r="AL503" s="136"/>
    </row>
    <row r="504" spans="1:38" s="44" customFormat="1" x14ac:dyDescent="0.2">
      <c r="A504" s="16"/>
      <c r="B504" s="736"/>
      <c r="C504" s="16"/>
      <c r="K504" s="731"/>
      <c r="L504" s="136"/>
      <c r="M504" s="136"/>
      <c r="N504" s="136"/>
      <c r="O504" s="136"/>
      <c r="P504" s="136"/>
      <c r="Q504" s="136"/>
      <c r="R504" s="731"/>
      <c r="S504" s="136"/>
      <c r="T504" s="136"/>
      <c r="U504" s="136"/>
      <c r="V504" s="136"/>
      <c r="W504" s="136"/>
      <c r="X504" s="136"/>
      <c r="Y504" s="731"/>
      <c r="Z504" s="136"/>
      <c r="AA504" s="136"/>
      <c r="AB504" s="136"/>
      <c r="AC504" s="136"/>
      <c r="AD504" s="136"/>
      <c r="AE504" s="136"/>
      <c r="AF504" s="731"/>
      <c r="AG504" s="136"/>
      <c r="AH504" s="136"/>
      <c r="AI504" s="136"/>
      <c r="AJ504" s="136"/>
      <c r="AK504" s="136"/>
      <c r="AL504" s="136"/>
    </row>
    <row r="505" spans="1:38" s="44" customFormat="1" x14ac:dyDescent="0.2">
      <c r="A505" s="16"/>
      <c r="B505" s="736"/>
      <c r="C505" s="16"/>
      <c r="K505" s="731"/>
      <c r="L505" s="136"/>
      <c r="M505" s="136"/>
      <c r="N505" s="136"/>
      <c r="O505" s="136"/>
      <c r="P505" s="136"/>
      <c r="Q505" s="136"/>
      <c r="R505" s="731"/>
      <c r="S505" s="136"/>
      <c r="T505" s="136"/>
      <c r="U505" s="136"/>
      <c r="V505" s="136"/>
      <c r="W505" s="136"/>
      <c r="X505" s="136"/>
      <c r="Y505" s="731"/>
      <c r="Z505" s="136"/>
      <c r="AA505" s="136"/>
      <c r="AB505" s="136"/>
      <c r="AC505" s="136"/>
      <c r="AD505" s="136"/>
      <c r="AE505" s="136"/>
      <c r="AF505" s="731"/>
      <c r="AG505" s="136"/>
      <c r="AH505" s="136"/>
      <c r="AI505" s="136"/>
      <c r="AJ505" s="136"/>
      <c r="AK505" s="136"/>
      <c r="AL505" s="136"/>
    </row>
    <row r="506" spans="1:38" s="44" customFormat="1" x14ac:dyDescent="0.2">
      <c r="A506" s="16"/>
      <c r="B506" s="736"/>
      <c r="C506" s="16"/>
      <c r="K506" s="731"/>
      <c r="L506" s="136"/>
      <c r="M506" s="136"/>
      <c r="N506" s="136"/>
      <c r="O506" s="136"/>
      <c r="P506" s="136"/>
      <c r="Q506" s="136"/>
      <c r="R506" s="731"/>
      <c r="S506" s="136"/>
      <c r="T506" s="136"/>
      <c r="U506" s="136"/>
      <c r="V506" s="136"/>
      <c r="W506" s="136"/>
      <c r="X506" s="136"/>
      <c r="Y506" s="731"/>
      <c r="Z506" s="136"/>
      <c r="AA506" s="136"/>
      <c r="AB506" s="136"/>
      <c r="AC506" s="136"/>
      <c r="AD506" s="136"/>
      <c r="AE506" s="136"/>
      <c r="AF506" s="731"/>
      <c r="AG506" s="136"/>
      <c r="AH506" s="136"/>
      <c r="AI506" s="136"/>
      <c r="AJ506" s="136"/>
      <c r="AK506" s="136"/>
      <c r="AL506" s="136"/>
    </row>
    <row r="507" spans="1:38" s="44" customFormat="1" x14ac:dyDescent="0.2">
      <c r="A507" s="16"/>
      <c r="B507" s="736"/>
      <c r="C507" s="16"/>
      <c r="K507" s="731"/>
      <c r="L507" s="136"/>
      <c r="M507" s="136"/>
      <c r="N507" s="136"/>
      <c r="O507" s="136"/>
      <c r="P507" s="136"/>
      <c r="Q507" s="136"/>
      <c r="R507" s="731"/>
      <c r="S507" s="136"/>
      <c r="T507" s="136"/>
      <c r="U507" s="136"/>
      <c r="V507" s="136"/>
      <c r="W507" s="136"/>
      <c r="X507" s="136"/>
      <c r="Y507" s="731"/>
      <c r="Z507" s="136"/>
      <c r="AA507" s="136"/>
      <c r="AB507" s="136"/>
      <c r="AC507" s="136"/>
      <c r="AD507" s="136"/>
      <c r="AE507" s="136"/>
      <c r="AF507" s="731"/>
      <c r="AG507" s="136"/>
      <c r="AH507" s="136"/>
      <c r="AI507" s="136"/>
      <c r="AJ507" s="136"/>
      <c r="AK507" s="136"/>
      <c r="AL507" s="136"/>
    </row>
    <row r="508" spans="1:38" s="44" customFormat="1" x14ac:dyDescent="0.2">
      <c r="A508" s="16"/>
      <c r="B508" s="736"/>
      <c r="C508" s="16"/>
      <c r="K508" s="731"/>
      <c r="L508" s="136"/>
      <c r="M508" s="136"/>
      <c r="N508" s="136"/>
      <c r="O508" s="136"/>
      <c r="P508" s="136"/>
      <c r="Q508" s="136"/>
      <c r="R508" s="731"/>
      <c r="S508" s="136"/>
      <c r="T508" s="136"/>
      <c r="U508" s="136"/>
      <c r="V508" s="136"/>
      <c r="W508" s="136"/>
      <c r="X508" s="136"/>
      <c r="Y508" s="731"/>
      <c r="Z508" s="136"/>
      <c r="AA508" s="136"/>
      <c r="AB508" s="136"/>
      <c r="AC508" s="136"/>
      <c r="AD508" s="136"/>
      <c r="AE508" s="136"/>
      <c r="AF508" s="731"/>
      <c r="AG508" s="136"/>
      <c r="AH508" s="136"/>
      <c r="AI508" s="136"/>
      <c r="AJ508" s="136"/>
      <c r="AK508" s="136"/>
      <c r="AL508" s="136"/>
    </row>
    <row r="509" spans="1:38" s="44" customFormat="1" x14ac:dyDescent="0.2">
      <c r="A509" s="16"/>
      <c r="B509" s="736"/>
      <c r="C509" s="16"/>
      <c r="K509" s="731"/>
      <c r="L509" s="136"/>
      <c r="M509" s="136"/>
      <c r="N509" s="136"/>
      <c r="O509" s="136"/>
      <c r="P509" s="136"/>
      <c r="Q509" s="136"/>
      <c r="R509" s="731"/>
      <c r="S509" s="136"/>
      <c r="T509" s="136"/>
      <c r="U509" s="136"/>
      <c r="V509" s="136"/>
      <c r="W509" s="136"/>
      <c r="X509" s="136"/>
      <c r="Y509" s="731"/>
      <c r="Z509" s="136"/>
      <c r="AA509" s="136"/>
      <c r="AB509" s="136"/>
      <c r="AC509" s="136"/>
      <c r="AD509" s="136"/>
      <c r="AE509" s="136"/>
      <c r="AF509" s="731"/>
      <c r="AG509" s="136"/>
      <c r="AH509" s="136"/>
      <c r="AI509" s="136"/>
      <c r="AJ509" s="136"/>
      <c r="AK509" s="136"/>
      <c r="AL509" s="136"/>
    </row>
    <row r="510" spans="1:38" s="44" customFormat="1" x14ac:dyDescent="0.2">
      <c r="A510" s="16"/>
      <c r="B510" s="736"/>
      <c r="C510" s="16"/>
      <c r="K510" s="731"/>
      <c r="L510" s="136"/>
      <c r="M510" s="136"/>
      <c r="N510" s="136"/>
      <c r="O510" s="136"/>
      <c r="P510" s="136"/>
      <c r="Q510" s="136"/>
      <c r="R510" s="731"/>
      <c r="S510" s="136"/>
      <c r="T510" s="136"/>
      <c r="U510" s="136"/>
      <c r="V510" s="136"/>
      <c r="W510" s="136"/>
      <c r="X510" s="136"/>
      <c r="Y510" s="731"/>
      <c r="Z510" s="136"/>
      <c r="AA510" s="136"/>
      <c r="AB510" s="136"/>
      <c r="AC510" s="136"/>
      <c r="AD510" s="136"/>
      <c r="AE510" s="136"/>
      <c r="AF510" s="731"/>
      <c r="AG510" s="136"/>
      <c r="AH510" s="136"/>
      <c r="AI510" s="136"/>
      <c r="AJ510" s="136"/>
      <c r="AK510" s="136"/>
      <c r="AL510" s="136"/>
    </row>
    <row r="511" spans="1:38" s="44" customFormat="1" x14ac:dyDescent="0.2">
      <c r="A511" s="16"/>
      <c r="B511" s="736"/>
      <c r="C511" s="16"/>
      <c r="K511" s="731"/>
      <c r="L511" s="136"/>
      <c r="M511" s="136"/>
      <c r="N511" s="136"/>
      <c r="O511" s="136"/>
      <c r="P511" s="136"/>
      <c r="Q511" s="136"/>
      <c r="R511" s="731"/>
      <c r="S511" s="136"/>
      <c r="T511" s="136"/>
      <c r="U511" s="136"/>
      <c r="V511" s="136"/>
      <c r="W511" s="136"/>
      <c r="X511" s="136"/>
      <c r="Y511" s="731"/>
      <c r="Z511" s="136"/>
      <c r="AA511" s="136"/>
      <c r="AB511" s="136"/>
      <c r="AC511" s="136"/>
      <c r="AD511" s="136"/>
      <c r="AE511" s="136"/>
      <c r="AF511" s="731"/>
      <c r="AG511" s="136"/>
      <c r="AH511" s="136"/>
      <c r="AI511" s="136"/>
      <c r="AJ511" s="136"/>
      <c r="AK511" s="136"/>
      <c r="AL511" s="136"/>
    </row>
    <row r="512" spans="1:38" s="44" customFormat="1" x14ac:dyDescent="0.2">
      <c r="A512" s="16"/>
      <c r="B512" s="736"/>
      <c r="C512" s="16"/>
      <c r="K512" s="731"/>
      <c r="L512" s="136"/>
      <c r="M512" s="136"/>
      <c r="N512" s="136"/>
      <c r="O512" s="136"/>
      <c r="P512" s="136"/>
      <c r="Q512" s="136"/>
      <c r="R512" s="731"/>
      <c r="S512" s="136"/>
      <c r="T512" s="136"/>
      <c r="U512" s="136"/>
      <c r="V512" s="136"/>
      <c r="W512" s="136"/>
      <c r="X512" s="136"/>
      <c r="Y512" s="731"/>
      <c r="Z512" s="136"/>
      <c r="AA512" s="136"/>
      <c r="AB512" s="136"/>
      <c r="AC512" s="136"/>
      <c r="AD512" s="136"/>
      <c r="AE512" s="136"/>
      <c r="AF512" s="731"/>
      <c r="AG512" s="136"/>
      <c r="AH512" s="136"/>
      <c r="AI512" s="136"/>
      <c r="AJ512" s="136"/>
      <c r="AK512" s="136"/>
      <c r="AL512" s="136"/>
    </row>
    <row r="513" spans="1:38" s="44" customFormat="1" x14ac:dyDescent="0.2">
      <c r="A513" s="16"/>
      <c r="B513" s="736"/>
      <c r="C513" s="16"/>
      <c r="K513" s="731"/>
      <c r="L513" s="136"/>
      <c r="M513" s="136"/>
      <c r="N513" s="136"/>
      <c r="O513" s="136"/>
      <c r="P513" s="136"/>
      <c r="Q513" s="136"/>
      <c r="R513" s="731"/>
      <c r="S513" s="136"/>
      <c r="T513" s="136"/>
      <c r="U513" s="136"/>
      <c r="V513" s="136"/>
      <c r="W513" s="136"/>
      <c r="X513" s="136"/>
      <c r="Y513" s="731"/>
      <c r="Z513" s="136"/>
      <c r="AA513" s="136"/>
      <c r="AB513" s="136"/>
      <c r="AC513" s="136"/>
      <c r="AD513" s="136"/>
      <c r="AE513" s="136"/>
      <c r="AF513" s="731"/>
      <c r="AG513" s="136"/>
      <c r="AH513" s="136"/>
      <c r="AI513" s="136"/>
      <c r="AJ513" s="136"/>
      <c r="AK513" s="136"/>
      <c r="AL513" s="136"/>
    </row>
    <row r="514" spans="1:38" s="44" customFormat="1" x14ac:dyDescent="0.2">
      <c r="A514" s="16"/>
      <c r="B514" s="736"/>
      <c r="C514" s="16"/>
      <c r="K514" s="731"/>
      <c r="L514" s="136"/>
      <c r="M514" s="136"/>
      <c r="N514" s="136"/>
      <c r="O514" s="136"/>
      <c r="P514" s="136"/>
      <c r="Q514" s="136"/>
      <c r="R514" s="731"/>
      <c r="S514" s="136"/>
      <c r="T514" s="136"/>
      <c r="U514" s="136"/>
      <c r="V514" s="136"/>
      <c r="W514" s="136"/>
      <c r="X514" s="136"/>
      <c r="Y514" s="731"/>
      <c r="Z514" s="136"/>
      <c r="AA514" s="136"/>
      <c r="AB514" s="136"/>
      <c r="AC514" s="136"/>
      <c r="AD514" s="136"/>
      <c r="AE514" s="136"/>
      <c r="AF514" s="731"/>
      <c r="AG514" s="136"/>
      <c r="AH514" s="136"/>
      <c r="AI514" s="136"/>
      <c r="AJ514" s="136"/>
      <c r="AK514" s="136"/>
      <c r="AL514" s="136"/>
    </row>
    <row r="515" spans="1:38" s="44" customFormat="1" x14ac:dyDescent="0.2">
      <c r="A515" s="16"/>
      <c r="B515" s="736"/>
      <c r="C515" s="16"/>
      <c r="K515" s="731"/>
      <c r="L515" s="136"/>
      <c r="M515" s="136"/>
      <c r="N515" s="136"/>
      <c r="O515" s="136"/>
      <c r="P515" s="136"/>
      <c r="Q515" s="136"/>
      <c r="R515" s="731"/>
      <c r="S515" s="136"/>
      <c r="T515" s="136"/>
      <c r="U515" s="136"/>
      <c r="V515" s="136"/>
      <c r="W515" s="136"/>
      <c r="X515" s="136"/>
      <c r="Y515" s="731"/>
      <c r="Z515" s="136"/>
      <c r="AA515" s="136"/>
      <c r="AB515" s="136"/>
      <c r="AC515" s="136"/>
      <c r="AD515" s="136"/>
      <c r="AE515" s="136"/>
      <c r="AF515" s="731"/>
      <c r="AG515" s="136"/>
      <c r="AH515" s="136"/>
      <c r="AI515" s="136"/>
      <c r="AJ515" s="136"/>
      <c r="AK515" s="136"/>
      <c r="AL515" s="136"/>
    </row>
    <row r="516" spans="1:38" s="44" customFormat="1" x14ac:dyDescent="0.2">
      <c r="A516" s="16"/>
      <c r="B516" s="736"/>
      <c r="C516" s="16"/>
      <c r="K516" s="731"/>
      <c r="L516" s="136"/>
      <c r="M516" s="136"/>
      <c r="N516" s="136"/>
      <c r="O516" s="136"/>
      <c r="P516" s="136"/>
      <c r="Q516" s="136"/>
      <c r="R516" s="731"/>
      <c r="S516" s="136"/>
      <c r="T516" s="136"/>
      <c r="U516" s="136"/>
      <c r="V516" s="136"/>
      <c r="W516" s="136"/>
      <c r="X516" s="136"/>
      <c r="Y516" s="731"/>
      <c r="Z516" s="136"/>
      <c r="AA516" s="136"/>
      <c r="AB516" s="136"/>
      <c r="AC516" s="136"/>
      <c r="AD516" s="136"/>
      <c r="AE516" s="136"/>
      <c r="AF516" s="731"/>
      <c r="AG516" s="136"/>
      <c r="AH516" s="136"/>
      <c r="AI516" s="136"/>
      <c r="AJ516" s="136"/>
      <c r="AK516" s="136"/>
      <c r="AL516" s="136"/>
    </row>
    <row r="517" spans="1:38" s="44" customFormat="1" x14ac:dyDescent="0.2">
      <c r="A517" s="16"/>
      <c r="B517" s="736"/>
      <c r="C517" s="16"/>
      <c r="K517" s="731"/>
      <c r="L517" s="136"/>
      <c r="M517" s="136"/>
      <c r="N517" s="136"/>
      <c r="O517" s="136"/>
      <c r="P517" s="136"/>
      <c r="Q517" s="136"/>
      <c r="R517" s="731"/>
      <c r="S517" s="136"/>
      <c r="T517" s="136"/>
      <c r="U517" s="136"/>
      <c r="V517" s="136"/>
      <c r="W517" s="136"/>
      <c r="X517" s="136"/>
      <c r="Y517" s="731"/>
      <c r="Z517" s="136"/>
      <c r="AA517" s="136"/>
      <c r="AB517" s="136"/>
      <c r="AC517" s="136"/>
      <c r="AD517" s="136"/>
      <c r="AE517" s="136"/>
      <c r="AF517" s="731"/>
      <c r="AG517" s="136"/>
      <c r="AH517" s="136"/>
      <c r="AI517" s="136"/>
      <c r="AJ517" s="136"/>
      <c r="AK517" s="136"/>
      <c r="AL517" s="136"/>
    </row>
    <row r="518" spans="1:38" s="44" customFormat="1" x14ac:dyDescent="0.2">
      <c r="A518" s="16"/>
      <c r="B518" s="736"/>
      <c r="C518" s="16"/>
      <c r="K518" s="731"/>
      <c r="L518" s="136"/>
      <c r="M518" s="136"/>
      <c r="N518" s="136"/>
      <c r="O518" s="136"/>
      <c r="P518" s="136"/>
      <c r="Q518" s="136"/>
      <c r="R518" s="731"/>
      <c r="S518" s="136"/>
      <c r="T518" s="136"/>
      <c r="U518" s="136"/>
      <c r="V518" s="136"/>
      <c r="W518" s="136"/>
      <c r="X518" s="136"/>
      <c r="Y518" s="731"/>
      <c r="Z518" s="136"/>
      <c r="AA518" s="136"/>
      <c r="AB518" s="136"/>
      <c r="AC518" s="136"/>
      <c r="AD518" s="136"/>
      <c r="AE518" s="136"/>
      <c r="AF518" s="731"/>
      <c r="AG518" s="136"/>
      <c r="AH518" s="136"/>
      <c r="AI518" s="136"/>
      <c r="AJ518" s="136"/>
      <c r="AK518" s="136"/>
      <c r="AL518" s="136"/>
    </row>
    <row r="519" spans="1:38" s="44" customFormat="1" x14ac:dyDescent="0.2">
      <c r="A519" s="16"/>
      <c r="B519" s="736"/>
      <c r="C519" s="16"/>
      <c r="K519" s="731"/>
      <c r="L519" s="136"/>
      <c r="M519" s="136"/>
      <c r="N519" s="136"/>
      <c r="O519" s="136"/>
      <c r="P519" s="136"/>
      <c r="Q519" s="136"/>
      <c r="R519" s="731"/>
      <c r="S519" s="136"/>
      <c r="T519" s="136"/>
      <c r="U519" s="136"/>
      <c r="V519" s="136"/>
      <c r="W519" s="136"/>
      <c r="X519" s="136"/>
      <c r="Y519" s="731"/>
      <c r="Z519" s="136"/>
      <c r="AA519" s="136"/>
      <c r="AB519" s="136"/>
      <c r="AC519" s="136"/>
      <c r="AD519" s="136"/>
      <c r="AE519" s="136"/>
      <c r="AF519" s="731"/>
      <c r="AG519" s="136"/>
      <c r="AH519" s="136"/>
      <c r="AI519" s="136"/>
      <c r="AJ519" s="136"/>
      <c r="AK519" s="136"/>
      <c r="AL519" s="136"/>
    </row>
    <row r="520" spans="1:38" s="44" customFormat="1" x14ac:dyDescent="0.2">
      <c r="A520" s="16"/>
      <c r="B520" s="736"/>
      <c r="C520" s="16"/>
      <c r="K520" s="731"/>
      <c r="L520" s="136"/>
      <c r="M520" s="136"/>
      <c r="N520" s="136"/>
      <c r="O520" s="136"/>
      <c r="P520" s="136"/>
      <c r="Q520" s="136"/>
      <c r="R520" s="731"/>
      <c r="S520" s="136"/>
      <c r="T520" s="136"/>
      <c r="U520" s="136"/>
      <c r="V520" s="136"/>
      <c r="W520" s="136"/>
      <c r="X520" s="136"/>
      <c r="Y520" s="731"/>
      <c r="Z520" s="136"/>
      <c r="AA520" s="136"/>
      <c r="AB520" s="136"/>
      <c r="AC520" s="136"/>
      <c r="AD520" s="136"/>
      <c r="AE520" s="136"/>
      <c r="AF520" s="731"/>
      <c r="AG520" s="136"/>
      <c r="AH520" s="136"/>
      <c r="AI520" s="136"/>
      <c r="AJ520" s="136"/>
      <c r="AK520" s="136"/>
      <c r="AL520" s="136"/>
    </row>
    <row r="521" spans="1:38" s="44" customFormat="1" x14ac:dyDescent="0.2">
      <c r="A521" s="16"/>
      <c r="B521" s="736"/>
      <c r="C521" s="16"/>
      <c r="K521" s="731"/>
      <c r="L521" s="136"/>
      <c r="M521" s="136"/>
      <c r="N521" s="136"/>
      <c r="O521" s="136"/>
      <c r="P521" s="136"/>
      <c r="Q521" s="136"/>
      <c r="R521" s="731"/>
      <c r="S521" s="136"/>
      <c r="T521" s="136"/>
      <c r="U521" s="136"/>
      <c r="V521" s="136"/>
      <c r="W521" s="136"/>
      <c r="X521" s="136"/>
      <c r="Y521" s="731"/>
      <c r="Z521" s="136"/>
      <c r="AA521" s="136"/>
      <c r="AB521" s="136"/>
      <c r="AC521" s="136"/>
      <c r="AD521" s="136"/>
      <c r="AE521" s="136"/>
      <c r="AF521" s="731"/>
      <c r="AG521" s="136"/>
      <c r="AH521" s="136"/>
      <c r="AI521" s="136"/>
      <c r="AJ521" s="136"/>
      <c r="AK521" s="136"/>
      <c r="AL521" s="136"/>
    </row>
    <row r="522" spans="1:38" s="44" customFormat="1" x14ac:dyDescent="0.2">
      <c r="A522" s="16"/>
      <c r="B522" s="736"/>
      <c r="C522" s="16"/>
      <c r="K522" s="731"/>
      <c r="L522" s="136"/>
      <c r="M522" s="136"/>
      <c r="N522" s="136"/>
      <c r="O522" s="136"/>
      <c r="P522" s="136"/>
      <c r="Q522" s="136"/>
      <c r="R522" s="731"/>
      <c r="S522" s="136"/>
      <c r="T522" s="136"/>
      <c r="U522" s="136"/>
      <c r="V522" s="136"/>
      <c r="W522" s="136"/>
      <c r="X522" s="136"/>
      <c r="Y522" s="731"/>
      <c r="Z522" s="136"/>
      <c r="AA522" s="136"/>
      <c r="AB522" s="136"/>
      <c r="AC522" s="136"/>
      <c r="AD522" s="136"/>
      <c r="AE522" s="136"/>
      <c r="AF522" s="731"/>
      <c r="AG522" s="136"/>
      <c r="AH522" s="136"/>
      <c r="AI522" s="136"/>
      <c r="AJ522" s="136"/>
      <c r="AK522" s="136"/>
      <c r="AL522" s="136"/>
    </row>
    <row r="523" spans="1:38" s="44" customFormat="1" x14ac:dyDescent="0.2">
      <c r="A523" s="16"/>
      <c r="B523" s="736"/>
      <c r="C523" s="16"/>
      <c r="K523" s="731"/>
      <c r="L523" s="136"/>
      <c r="M523" s="136"/>
      <c r="N523" s="136"/>
      <c r="O523" s="136"/>
      <c r="P523" s="136"/>
      <c r="Q523" s="136"/>
      <c r="R523" s="731"/>
      <c r="S523" s="136"/>
      <c r="T523" s="136"/>
      <c r="U523" s="136"/>
      <c r="V523" s="136"/>
      <c r="W523" s="136"/>
      <c r="X523" s="136"/>
      <c r="Y523" s="731"/>
      <c r="Z523" s="136"/>
      <c r="AA523" s="136"/>
      <c r="AB523" s="136"/>
      <c r="AC523" s="136"/>
      <c r="AD523" s="136"/>
      <c r="AE523" s="136"/>
      <c r="AF523" s="731"/>
      <c r="AG523" s="136"/>
      <c r="AH523" s="136"/>
      <c r="AI523" s="136"/>
      <c r="AJ523" s="136"/>
      <c r="AK523" s="136"/>
      <c r="AL523" s="136"/>
    </row>
    <row r="524" spans="1:38" s="44" customFormat="1" x14ac:dyDescent="0.2">
      <c r="A524" s="16"/>
      <c r="B524" s="736"/>
      <c r="C524" s="16"/>
      <c r="K524" s="731"/>
      <c r="L524" s="136"/>
      <c r="M524" s="136"/>
      <c r="N524" s="136"/>
      <c r="O524" s="136"/>
      <c r="P524" s="136"/>
      <c r="Q524" s="136"/>
      <c r="R524" s="731"/>
      <c r="S524" s="136"/>
      <c r="T524" s="136"/>
      <c r="U524" s="136"/>
      <c r="V524" s="136"/>
      <c r="W524" s="136"/>
      <c r="X524" s="136"/>
      <c r="Y524" s="731"/>
      <c r="Z524" s="136"/>
      <c r="AA524" s="136"/>
      <c r="AB524" s="136"/>
      <c r="AC524" s="136"/>
      <c r="AD524" s="136"/>
      <c r="AE524" s="136"/>
      <c r="AF524" s="731"/>
      <c r="AG524" s="136"/>
      <c r="AH524" s="136"/>
      <c r="AI524" s="136"/>
      <c r="AJ524" s="136"/>
      <c r="AK524" s="136"/>
      <c r="AL524" s="136"/>
    </row>
    <row r="525" spans="1:38" s="44" customFormat="1" x14ac:dyDescent="0.2">
      <c r="A525" s="16"/>
      <c r="B525" s="736"/>
      <c r="C525" s="16"/>
      <c r="K525" s="731"/>
      <c r="L525" s="136"/>
      <c r="M525" s="136"/>
      <c r="N525" s="136"/>
      <c r="O525" s="136"/>
      <c r="P525" s="136"/>
      <c r="Q525" s="136"/>
      <c r="R525" s="731"/>
      <c r="S525" s="136"/>
      <c r="T525" s="136"/>
      <c r="U525" s="136"/>
      <c r="V525" s="136"/>
      <c r="W525" s="136"/>
      <c r="X525" s="136"/>
      <c r="Y525" s="731"/>
      <c r="Z525" s="136"/>
      <c r="AA525" s="136"/>
      <c r="AB525" s="136"/>
      <c r="AC525" s="136"/>
      <c r="AD525" s="136"/>
      <c r="AE525" s="136"/>
      <c r="AF525" s="731"/>
      <c r="AG525" s="136"/>
      <c r="AH525" s="136"/>
      <c r="AI525" s="136"/>
      <c r="AJ525" s="136"/>
      <c r="AK525" s="136"/>
      <c r="AL525" s="136"/>
    </row>
    <row r="526" spans="1:38" s="44" customFormat="1" x14ac:dyDescent="0.2">
      <c r="A526" s="16"/>
      <c r="B526" s="736"/>
      <c r="C526" s="16"/>
      <c r="K526" s="731"/>
      <c r="L526" s="136"/>
      <c r="M526" s="136"/>
      <c r="N526" s="136"/>
      <c r="O526" s="136"/>
      <c r="P526" s="136"/>
      <c r="Q526" s="136"/>
      <c r="R526" s="731"/>
      <c r="S526" s="136"/>
      <c r="T526" s="136"/>
      <c r="U526" s="136"/>
      <c r="V526" s="136"/>
      <c r="W526" s="136"/>
      <c r="X526" s="136"/>
      <c r="Y526" s="731"/>
      <c r="Z526" s="136"/>
      <c r="AA526" s="136"/>
      <c r="AB526" s="136"/>
      <c r="AC526" s="136"/>
      <c r="AD526" s="136"/>
      <c r="AE526" s="136"/>
      <c r="AF526" s="731"/>
      <c r="AG526" s="136"/>
      <c r="AH526" s="136"/>
      <c r="AI526" s="136"/>
      <c r="AJ526" s="136"/>
      <c r="AK526" s="136"/>
      <c r="AL526" s="136"/>
    </row>
    <row r="527" spans="1:38" s="44" customFormat="1" x14ac:dyDescent="0.2">
      <c r="A527" s="16"/>
      <c r="B527" s="736"/>
      <c r="C527" s="16"/>
      <c r="K527" s="731"/>
      <c r="L527" s="136"/>
      <c r="M527" s="136"/>
      <c r="N527" s="136"/>
      <c r="O527" s="136"/>
      <c r="P527" s="136"/>
      <c r="Q527" s="136"/>
      <c r="R527" s="731"/>
      <c r="S527" s="136"/>
      <c r="T527" s="136"/>
      <c r="U527" s="136"/>
      <c r="V527" s="136"/>
      <c r="W527" s="136"/>
      <c r="X527" s="136"/>
      <c r="Y527" s="731"/>
      <c r="Z527" s="136"/>
      <c r="AA527" s="136"/>
      <c r="AB527" s="136"/>
      <c r="AC527" s="136"/>
      <c r="AD527" s="136"/>
      <c r="AE527" s="136"/>
      <c r="AF527" s="731"/>
      <c r="AG527" s="136"/>
      <c r="AH527" s="136"/>
      <c r="AI527" s="136"/>
      <c r="AJ527" s="136"/>
      <c r="AK527" s="136"/>
      <c r="AL527" s="136"/>
    </row>
    <row r="528" spans="1:38" s="44" customFormat="1" x14ac:dyDescent="0.2">
      <c r="A528" s="16"/>
      <c r="B528" s="736"/>
      <c r="C528" s="16"/>
      <c r="K528" s="731"/>
      <c r="L528" s="136"/>
      <c r="M528" s="136"/>
      <c r="N528" s="136"/>
      <c r="O528" s="136"/>
      <c r="P528" s="136"/>
      <c r="Q528" s="136"/>
      <c r="R528" s="731"/>
      <c r="S528" s="136"/>
      <c r="T528" s="136"/>
      <c r="U528" s="136"/>
      <c r="V528" s="136"/>
      <c r="W528" s="136"/>
      <c r="X528" s="136"/>
      <c r="Y528" s="731"/>
      <c r="Z528" s="136"/>
      <c r="AA528" s="136"/>
      <c r="AB528" s="136"/>
      <c r="AC528" s="136"/>
      <c r="AD528" s="136"/>
      <c r="AE528" s="136"/>
      <c r="AF528" s="731"/>
      <c r="AG528" s="136"/>
      <c r="AH528" s="136"/>
      <c r="AI528" s="136"/>
      <c r="AJ528" s="136"/>
      <c r="AK528" s="136"/>
      <c r="AL528" s="136"/>
    </row>
    <row r="529" spans="1:38" s="44" customFormat="1" x14ac:dyDescent="0.2">
      <c r="A529" s="16"/>
      <c r="B529" s="736"/>
      <c r="C529" s="16"/>
      <c r="K529" s="731"/>
      <c r="L529" s="136"/>
      <c r="M529" s="136"/>
      <c r="N529" s="136"/>
      <c r="O529" s="136"/>
      <c r="P529" s="136"/>
      <c r="Q529" s="136"/>
      <c r="R529" s="731"/>
      <c r="S529" s="136"/>
      <c r="T529" s="136"/>
      <c r="U529" s="136"/>
      <c r="V529" s="136"/>
      <c r="W529" s="136"/>
      <c r="X529" s="136"/>
      <c r="Y529" s="731"/>
      <c r="Z529" s="136"/>
      <c r="AA529" s="136"/>
      <c r="AB529" s="136"/>
      <c r="AC529" s="136"/>
      <c r="AD529" s="136"/>
      <c r="AE529" s="136"/>
      <c r="AF529" s="731"/>
      <c r="AG529" s="136"/>
      <c r="AH529" s="136"/>
      <c r="AI529" s="136"/>
      <c r="AJ529" s="136"/>
      <c r="AK529" s="136"/>
      <c r="AL529" s="136"/>
    </row>
    <row r="530" spans="1:38" s="44" customFormat="1" x14ac:dyDescent="0.2">
      <c r="A530" s="16"/>
      <c r="B530" s="736"/>
      <c r="C530" s="16"/>
      <c r="K530" s="731"/>
      <c r="L530" s="136"/>
      <c r="M530" s="136"/>
      <c r="N530" s="136"/>
      <c r="O530" s="136"/>
      <c r="P530" s="136"/>
      <c r="Q530" s="136"/>
      <c r="R530" s="731"/>
      <c r="S530" s="136"/>
      <c r="T530" s="136"/>
      <c r="U530" s="136"/>
      <c r="V530" s="136"/>
      <c r="W530" s="136"/>
      <c r="X530" s="136"/>
      <c r="Y530" s="731"/>
      <c r="Z530" s="136"/>
      <c r="AA530" s="136"/>
      <c r="AB530" s="136"/>
      <c r="AC530" s="136"/>
      <c r="AD530" s="136"/>
      <c r="AE530" s="136"/>
      <c r="AF530" s="731"/>
      <c r="AG530" s="136"/>
      <c r="AH530" s="136"/>
      <c r="AI530" s="136"/>
      <c r="AJ530" s="136"/>
      <c r="AK530" s="136"/>
      <c r="AL530" s="136"/>
    </row>
    <row r="531" spans="1:38" s="44" customFormat="1" x14ac:dyDescent="0.2">
      <c r="A531" s="16"/>
      <c r="B531" s="736"/>
      <c r="C531" s="16"/>
      <c r="K531" s="731"/>
      <c r="L531" s="136"/>
      <c r="M531" s="136"/>
      <c r="N531" s="136"/>
      <c r="O531" s="136"/>
      <c r="P531" s="136"/>
      <c r="Q531" s="136"/>
      <c r="R531" s="731"/>
      <c r="S531" s="136"/>
      <c r="T531" s="136"/>
      <c r="U531" s="136"/>
      <c r="V531" s="136"/>
      <c r="W531" s="136"/>
      <c r="X531" s="136"/>
      <c r="Y531" s="731"/>
      <c r="Z531" s="136"/>
      <c r="AA531" s="136"/>
      <c r="AB531" s="136"/>
      <c r="AC531" s="136"/>
      <c r="AD531" s="136"/>
      <c r="AE531" s="136"/>
      <c r="AF531" s="731"/>
      <c r="AG531" s="136"/>
      <c r="AH531" s="136"/>
      <c r="AI531" s="136"/>
      <c r="AJ531" s="136"/>
      <c r="AK531" s="136"/>
      <c r="AL531" s="136"/>
    </row>
    <row r="532" spans="1:38" s="44" customFormat="1" x14ac:dyDescent="0.2">
      <c r="A532" s="16"/>
      <c r="B532" s="736"/>
      <c r="C532" s="16"/>
      <c r="K532" s="731"/>
      <c r="L532" s="136"/>
      <c r="M532" s="136"/>
      <c r="N532" s="136"/>
      <c r="O532" s="136"/>
      <c r="P532" s="136"/>
      <c r="Q532" s="136"/>
      <c r="R532" s="731"/>
      <c r="S532" s="136"/>
      <c r="T532" s="136"/>
      <c r="U532" s="136"/>
      <c r="V532" s="136"/>
      <c r="W532" s="136"/>
      <c r="X532" s="136"/>
      <c r="Y532" s="731"/>
      <c r="Z532" s="136"/>
      <c r="AA532" s="136"/>
      <c r="AB532" s="136"/>
      <c r="AC532" s="136"/>
      <c r="AD532" s="136"/>
      <c r="AE532" s="136"/>
      <c r="AF532" s="731"/>
      <c r="AG532" s="136"/>
      <c r="AH532" s="136"/>
      <c r="AI532" s="136"/>
      <c r="AJ532" s="136"/>
      <c r="AK532" s="136"/>
      <c r="AL532" s="136"/>
    </row>
    <row r="533" spans="1:38" s="44" customFormat="1" x14ac:dyDescent="0.2">
      <c r="A533" s="16"/>
      <c r="B533" s="736"/>
      <c r="C533" s="16"/>
      <c r="K533" s="731"/>
      <c r="L533" s="136"/>
      <c r="M533" s="136"/>
      <c r="N533" s="136"/>
      <c r="O533" s="136"/>
      <c r="P533" s="136"/>
      <c r="Q533" s="136"/>
      <c r="R533" s="731"/>
      <c r="S533" s="136"/>
      <c r="T533" s="136"/>
      <c r="U533" s="136"/>
      <c r="V533" s="136"/>
      <c r="W533" s="136"/>
      <c r="X533" s="136"/>
      <c r="Y533" s="731"/>
      <c r="Z533" s="136"/>
      <c r="AA533" s="136"/>
      <c r="AB533" s="136"/>
      <c r="AC533" s="136"/>
      <c r="AD533" s="136"/>
      <c r="AE533" s="136"/>
      <c r="AF533" s="731"/>
      <c r="AG533" s="136"/>
      <c r="AH533" s="136"/>
      <c r="AI533" s="136"/>
      <c r="AJ533" s="136"/>
      <c r="AK533" s="136"/>
      <c r="AL533" s="136"/>
    </row>
    <row r="534" spans="1:38" s="44" customFormat="1" x14ac:dyDescent="0.2">
      <c r="A534" s="16"/>
      <c r="B534" s="736"/>
      <c r="C534" s="16"/>
      <c r="K534" s="731"/>
      <c r="L534" s="136"/>
      <c r="M534" s="136"/>
      <c r="N534" s="136"/>
      <c r="O534" s="136"/>
      <c r="P534" s="136"/>
      <c r="Q534" s="136"/>
      <c r="R534" s="731"/>
      <c r="S534" s="136"/>
      <c r="T534" s="136"/>
      <c r="U534" s="136"/>
      <c r="V534" s="136"/>
      <c r="W534" s="136"/>
      <c r="X534" s="136"/>
      <c r="Y534" s="731"/>
      <c r="Z534" s="136"/>
      <c r="AA534" s="136"/>
      <c r="AB534" s="136"/>
      <c r="AC534" s="136"/>
      <c r="AD534" s="136"/>
      <c r="AE534" s="136"/>
      <c r="AF534" s="731"/>
      <c r="AG534" s="136"/>
      <c r="AH534" s="136"/>
      <c r="AI534" s="136"/>
      <c r="AJ534" s="136"/>
      <c r="AK534" s="136"/>
      <c r="AL534" s="136"/>
    </row>
    <row r="535" spans="1:38" s="44" customFormat="1" x14ac:dyDescent="0.2">
      <c r="A535" s="16"/>
      <c r="B535" s="736"/>
      <c r="C535" s="16"/>
      <c r="K535" s="731"/>
      <c r="L535" s="136"/>
      <c r="M535" s="136"/>
      <c r="N535" s="136"/>
      <c r="O535" s="136"/>
      <c r="P535" s="136"/>
      <c r="Q535" s="136"/>
      <c r="R535" s="731"/>
      <c r="S535" s="136"/>
      <c r="T535" s="136"/>
      <c r="U535" s="136"/>
      <c r="V535" s="136"/>
      <c r="W535" s="136"/>
      <c r="X535" s="136"/>
      <c r="Y535" s="731"/>
      <c r="Z535" s="136"/>
      <c r="AA535" s="136"/>
      <c r="AB535" s="136"/>
      <c r="AC535" s="136"/>
      <c r="AD535" s="136"/>
      <c r="AE535" s="136"/>
      <c r="AF535" s="731"/>
      <c r="AG535" s="136"/>
      <c r="AH535" s="136"/>
      <c r="AI535" s="136"/>
      <c r="AJ535" s="136"/>
      <c r="AK535" s="136"/>
      <c r="AL535" s="136"/>
    </row>
    <row r="536" spans="1:38" s="44" customFormat="1" x14ac:dyDescent="0.2">
      <c r="A536" s="16"/>
      <c r="B536" s="736"/>
      <c r="C536" s="16"/>
      <c r="K536" s="731"/>
      <c r="L536" s="136"/>
      <c r="M536" s="136"/>
      <c r="N536" s="136"/>
      <c r="O536" s="136"/>
      <c r="P536" s="136"/>
      <c r="Q536" s="136"/>
      <c r="R536" s="731"/>
      <c r="S536" s="136"/>
      <c r="T536" s="136"/>
      <c r="U536" s="136"/>
      <c r="V536" s="136"/>
      <c r="W536" s="136"/>
      <c r="X536" s="136"/>
      <c r="Y536" s="731"/>
      <c r="Z536" s="136"/>
      <c r="AA536" s="136"/>
      <c r="AB536" s="136"/>
      <c r="AC536" s="136"/>
      <c r="AD536" s="136"/>
      <c r="AE536" s="136"/>
      <c r="AF536" s="731"/>
      <c r="AG536" s="136"/>
      <c r="AH536" s="136"/>
      <c r="AI536" s="136"/>
      <c r="AJ536" s="136"/>
      <c r="AK536" s="136"/>
      <c r="AL536" s="136"/>
    </row>
    <row r="537" spans="1:38" s="44" customFormat="1" x14ac:dyDescent="0.2">
      <c r="A537" s="16"/>
      <c r="B537" s="736"/>
      <c r="C537" s="16"/>
      <c r="K537" s="731"/>
      <c r="L537" s="136"/>
      <c r="M537" s="136"/>
      <c r="N537" s="136"/>
      <c r="O537" s="136"/>
      <c r="P537" s="136"/>
      <c r="Q537" s="136"/>
      <c r="R537" s="731"/>
      <c r="S537" s="136"/>
      <c r="T537" s="136"/>
      <c r="U537" s="136"/>
      <c r="V537" s="136"/>
      <c r="W537" s="136"/>
      <c r="X537" s="136"/>
      <c r="Y537" s="731"/>
      <c r="Z537" s="136"/>
      <c r="AA537" s="136"/>
      <c r="AB537" s="136"/>
      <c r="AC537" s="136"/>
      <c r="AD537" s="136"/>
      <c r="AE537" s="136"/>
      <c r="AF537" s="731"/>
      <c r="AG537" s="136"/>
      <c r="AH537" s="136"/>
      <c r="AI537" s="136"/>
      <c r="AJ537" s="136"/>
      <c r="AK537" s="136"/>
      <c r="AL537" s="136"/>
    </row>
    <row r="538" spans="1:38" s="44" customFormat="1" x14ac:dyDescent="0.2">
      <c r="A538" s="16"/>
      <c r="B538" s="736"/>
      <c r="C538" s="16"/>
      <c r="K538" s="731"/>
      <c r="L538" s="136"/>
      <c r="M538" s="136"/>
      <c r="N538" s="136"/>
      <c r="O538" s="136"/>
      <c r="P538" s="136"/>
      <c r="Q538" s="136"/>
      <c r="R538" s="731"/>
      <c r="S538" s="136"/>
      <c r="T538" s="136"/>
      <c r="U538" s="136"/>
      <c r="V538" s="136"/>
      <c r="W538" s="136"/>
      <c r="X538" s="136"/>
      <c r="Y538" s="731"/>
      <c r="Z538" s="136"/>
      <c r="AA538" s="136"/>
      <c r="AB538" s="136"/>
      <c r="AC538" s="136"/>
      <c r="AD538" s="136"/>
      <c r="AE538" s="136"/>
      <c r="AF538" s="731"/>
      <c r="AG538" s="136"/>
      <c r="AH538" s="136"/>
      <c r="AI538" s="136"/>
      <c r="AJ538" s="136"/>
      <c r="AK538" s="136"/>
      <c r="AL538" s="136"/>
    </row>
    <row r="539" spans="1:38" s="44" customFormat="1" x14ac:dyDescent="0.2">
      <c r="A539" s="16"/>
      <c r="B539" s="736"/>
      <c r="C539" s="16"/>
      <c r="K539" s="731"/>
      <c r="L539" s="136"/>
      <c r="M539" s="136"/>
      <c r="N539" s="136"/>
      <c r="O539" s="136"/>
      <c r="P539" s="136"/>
      <c r="Q539" s="136"/>
      <c r="R539" s="731"/>
      <c r="S539" s="136"/>
      <c r="T539" s="136"/>
      <c r="U539" s="136"/>
      <c r="V539" s="136"/>
      <c r="W539" s="136"/>
      <c r="X539" s="136"/>
      <c r="Y539" s="731"/>
      <c r="Z539" s="136"/>
      <c r="AA539" s="136"/>
      <c r="AB539" s="136"/>
      <c r="AC539" s="136"/>
      <c r="AD539" s="136"/>
      <c r="AE539" s="136"/>
      <c r="AF539" s="731"/>
      <c r="AG539" s="136"/>
      <c r="AH539" s="136"/>
      <c r="AI539" s="136"/>
      <c r="AJ539" s="136"/>
      <c r="AK539" s="136"/>
      <c r="AL539" s="136"/>
    </row>
    <row r="540" spans="1:38" s="44" customFormat="1" x14ac:dyDescent="0.2">
      <c r="A540" s="16"/>
      <c r="B540" s="736"/>
      <c r="C540" s="16"/>
      <c r="K540" s="731"/>
      <c r="L540" s="136"/>
      <c r="M540" s="136"/>
      <c r="N540" s="136"/>
      <c r="O540" s="136"/>
      <c r="P540" s="136"/>
      <c r="Q540" s="136"/>
      <c r="R540" s="731"/>
      <c r="S540" s="136"/>
      <c r="T540" s="136"/>
      <c r="U540" s="136"/>
      <c r="V540" s="136"/>
      <c r="W540" s="136"/>
      <c r="X540" s="136"/>
      <c r="Y540" s="731"/>
      <c r="Z540" s="136"/>
      <c r="AA540" s="136"/>
      <c r="AB540" s="136"/>
      <c r="AC540" s="136"/>
      <c r="AD540" s="136"/>
      <c r="AE540" s="136"/>
      <c r="AF540" s="731"/>
      <c r="AG540" s="136"/>
      <c r="AH540" s="136"/>
      <c r="AI540" s="136"/>
      <c r="AJ540" s="136"/>
      <c r="AK540" s="136"/>
      <c r="AL540" s="136"/>
    </row>
    <row r="541" spans="1:38" s="44" customFormat="1" x14ac:dyDescent="0.2">
      <c r="A541" s="16"/>
      <c r="B541" s="736"/>
      <c r="C541" s="16"/>
      <c r="K541" s="731"/>
      <c r="L541" s="136"/>
      <c r="M541" s="136"/>
      <c r="N541" s="136"/>
      <c r="O541" s="136"/>
      <c r="P541" s="136"/>
      <c r="Q541" s="136"/>
      <c r="R541" s="731"/>
      <c r="S541" s="136"/>
      <c r="T541" s="136"/>
      <c r="U541" s="136"/>
      <c r="V541" s="136"/>
      <c r="W541" s="136"/>
      <c r="X541" s="136"/>
      <c r="Y541" s="731"/>
      <c r="Z541" s="136"/>
      <c r="AA541" s="136"/>
      <c r="AB541" s="136"/>
      <c r="AC541" s="136"/>
      <c r="AD541" s="136"/>
      <c r="AE541" s="136"/>
      <c r="AF541" s="731"/>
      <c r="AG541" s="136"/>
      <c r="AH541" s="136"/>
      <c r="AI541" s="136"/>
      <c r="AJ541" s="136"/>
      <c r="AK541" s="136"/>
      <c r="AL541" s="136"/>
    </row>
    <row r="542" spans="1:38" s="44" customFormat="1" x14ac:dyDescent="0.2">
      <c r="A542" s="16"/>
      <c r="B542" s="736"/>
      <c r="C542" s="16"/>
      <c r="K542" s="731"/>
      <c r="L542" s="136"/>
      <c r="M542" s="136"/>
      <c r="N542" s="136"/>
      <c r="O542" s="136"/>
      <c r="P542" s="136"/>
      <c r="Q542" s="136"/>
      <c r="R542" s="731"/>
      <c r="S542" s="136"/>
      <c r="T542" s="136"/>
      <c r="U542" s="136"/>
      <c r="V542" s="136"/>
      <c r="W542" s="136"/>
      <c r="X542" s="136"/>
      <c r="Y542" s="731"/>
      <c r="Z542" s="136"/>
      <c r="AA542" s="136"/>
      <c r="AB542" s="136"/>
      <c r="AC542" s="136"/>
      <c r="AD542" s="136"/>
      <c r="AE542" s="136"/>
      <c r="AF542" s="731"/>
      <c r="AG542" s="136"/>
      <c r="AH542" s="136"/>
      <c r="AI542" s="136"/>
      <c r="AJ542" s="136"/>
      <c r="AK542" s="136"/>
      <c r="AL542" s="136"/>
    </row>
    <row r="543" spans="1:38" s="44" customFormat="1" x14ac:dyDescent="0.2">
      <c r="A543" s="16"/>
      <c r="B543" s="736"/>
      <c r="C543" s="16"/>
      <c r="K543" s="731"/>
      <c r="L543" s="136"/>
      <c r="M543" s="136"/>
      <c r="N543" s="136"/>
      <c r="O543" s="136"/>
      <c r="P543" s="136"/>
      <c r="Q543" s="136"/>
      <c r="R543" s="731"/>
      <c r="S543" s="136"/>
      <c r="T543" s="136"/>
      <c r="U543" s="136"/>
      <c r="V543" s="136"/>
      <c r="W543" s="136"/>
      <c r="X543" s="136"/>
      <c r="Y543" s="731"/>
      <c r="Z543" s="136"/>
      <c r="AA543" s="136"/>
      <c r="AB543" s="136"/>
      <c r="AC543" s="136"/>
      <c r="AD543" s="136"/>
      <c r="AE543" s="136"/>
      <c r="AF543" s="731"/>
      <c r="AG543" s="136"/>
      <c r="AH543" s="136"/>
      <c r="AI543" s="136"/>
      <c r="AJ543" s="136"/>
      <c r="AK543" s="136"/>
      <c r="AL543" s="136"/>
    </row>
    <row r="544" spans="1:38" s="44" customFormat="1" x14ac:dyDescent="0.2">
      <c r="A544" s="16"/>
      <c r="B544" s="736"/>
      <c r="C544" s="16"/>
      <c r="K544" s="731"/>
      <c r="L544" s="136"/>
      <c r="M544" s="136"/>
      <c r="N544" s="136"/>
      <c r="O544" s="136"/>
      <c r="P544" s="136"/>
      <c r="Q544" s="136"/>
      <c r="R544" s="731"/>
      <c r="S544" s="136"/>
      <c r="T544" s="136"/>
      <c r="U544" s="136"/>
      <c r="V544" s="136"/>
      <c r="W544" s="136"/>
      <c r="X544" s="136"/>
      <c r="Y544" s="731"/>
      <c r="Z544" s="136"/>
      <c r="AA544" s="136"/>
      <c r="AB544" s="136"/>
      <c r="AC544" s="136"/>
      <c r="AD544" s="136"/>
      <c r="AE544" s="136"/>
      <c r="AF544" s="731"/>
      <c r="AG544" s="136"/>
      <c r="AH544" s="136"/>
      <c r="AI544" s="136"/>
      <c r="AJ544" s="136"/>
      <c r="AK544" s="136"/>
      <c r="AL544" s="136"/>
    </row>
    <row r="545" spans="1:38" s="44" customFormat="1" x14ac:dyDescent="0.2">
      <c r="A545" s="16"/>
      <c r="B545" s="736"/>
      <c r="C545" s="16"/>
      <c r="K545" s="731"/>
      <c r="L545" s="136"/>
      <c r="M545" s="136"/>
      <c r="N545" s="136"/>
      <c r="O545" s="136"/>
      <c r="P545" s="136"/>
      <c r="Q545" s="136"/>
      <c r="R545" s="731"/>
      <c r="S545" s="136"/>
      <c r="T545" s="136"/>
      <c r="U545" s="136"/>
      <c r="V545" s="136"/>
      <c r="W545" s="136"/>
      <c r="X545" s="136"/>
      <c r="Y545" s="731"/>
      <c r="Z545" s="136"/>
      <c r="AA545" s="136"/>
      <c r="AB545" s="136"/>
      <c r="AC545" s="136"/>
      <c r="AD545" s="136"/>
      <c r="AE545" s="136"/>
      <c r="AF545" s="731"/>
      <c r="AG545" s="136"/>
      <c r="AH545" s="136"/>
      <c r="AI545" s="136"/>
      <c r="AJ545" s="136"/>
      <c r="AK545" s="136"/>
      <c r="AL545" s="136"/>
    </row>
    <row r="546" spans="1:38" s="44" customFormat="1" x14ac:dyDescent="0.2">
      <c r="A546" s="16"/>
      <c r="B546" s="736"/>
      <c r="C546" s="16"/>
      <c r="K546" s="731"/>
      <c r="L546" s="136"/>
      <c r="M546" s="136"/>
      <c r="N546" s="136"/>
      <c r="O546" s="136"/>
      <c r="P546" s="136"/>
      <c r="Q546" s="136"/>
      <c r="R546" s="731"/>
      <c r="S546" s="136"/>
      <c r="T546" s="136"/>
      <c r="U546" s="136"/>
      <c r="V546" s="136"/>
      <c r="W546" s="136"/>
      <c r="X546" s="136"/>
      <c r="Y546" s="731"/>
      <c r="Z546" s="136"/>
      <c r="AA546" s="136"/>
      <c r="AB546" s="136"/>
      <c r="AC546" s="136"/>
      <c r="AD546" s="136"/>
      <c r="AE546" s="136"/>
      <c r="AF546" s="731"/>
      <c r="AG546" s="136"/>
      <c r="AH546" s="136"/>
      <c r="AI546" s="136"/>
      <c r="AJ546" s="136"/>
      <c r="AK546" s="136"/>
      <c r="AL546" s="136"/>
    </row>
    <row r="547" spans="1:38" s="44" customFormat="1" x14ac:dyDescent="0.2">
      <c r="A547" s="16"/>
      <c r="B547" s="736"/>
      <c r="C547" s="16"/>
      <c r="K547" s="731"/>
      <c r="L547" s="136"/>
      <c r="M547" s="136"/>
      <c r="N547" s="136"/>
      <c r="O547" s="136"/>
      <c r="P547" s="136"/>
      <c r="Q547" s="136"/>
      <c r="R547" s="731"/>
      <c r="S547" s="136"/>
      <c r="T547" s="136"/>
      <c r="U547" s="136"/>
      <c r="V547" s="136"/>
      <c r="W547" s="136"/>
      <c r="X547" s="136"/>
      <c r="Y547" s="731"/>
      <c r="Z547" s="136"/>
      <c r="AA547" s="136"/>
      <c r="AB547" s="136"/>
      <c r="AC547" s="136"/>
      <c r="AD547" s="136"/>
      <c r="AE547" s="136"/>
      <c r="AF547" s="731"/>
      <c r="AG547" s="136"/>
      <c r="AH547" s="136"/>
      <c r="AI547" s="136"/>
      <c r="AJ547" s="136"/>
      <c r="AK547" s="136"/>
      <c r="AL547" s="136"/>
    </row>
    <row r="548" spans="1:38" s="44" customFormat="1" x14ac:dyDescent="0.2">
      <c r="A548" s="16"/>
      <c r="B548" s="736"/>
      <c r="C548" s="16"/>
      <c r="K548" s="731"/>
      <c r="L548" s="136"/>
      <c r="M548" s="136"/>
      <c r="N548" s="136"/>
      <c r="O548" s="136"/>
      <c r="P548" s="136"/>
      <c r="Q548" s="136"/>
      <c r="R548" s="731"/>
      <c r="S548" s="136"/>
      <c r="T548" s="136"/>
      <c r="U548" s="136"/>
      <c r="V548" s="136"/>
      <c r="W548" s="136"/>
      <c r="X548" s="136"/>
      <c r="Y548" s="731"/>
      <c r="Z548" s="136"/>
      <c r="AA548" s="136"/>
      <c r="AB548" s="136"/>
      <c r="AC548" s="136"/>
      <c r="AD548" s="136"/>
      <c r="AE548" s="136"/>
      <c r="AF548" s="731"/>
      <c r="AG548" s="136"/>
      <c r="AH548" s="136"/>
      <c r="AI548" s="136"/>
      <c r="AJ548" s="136"/>
      <c r="AK548" s="136"/>
      <c r="AL548" s="136"/>
    </row>
    <row r="549" spans="1:38" s="44" customFormat="1" x14ac:dyDescent="0.2">
      <c r="A549" s="16"/>
      <c r="B549" s="736"/>
      <c r="C549" s="16"/>
      <c r="K549" s="731"/>
      <c r="L549" s="136"/>
      <c r="M549" s="136"/>
      <c r="N549" s="136"/>
      <c r="O549" s="136"/>
      <c r="P549" s="136"/>
      <c r="Q549" s="136"/>
      <c r="R549" s="731"/>
      <c r="S549" s="136"/>
      <c r="T549" s="136"/>
      <c r="U549" s="136"/>
      <c r="V549" s="136"/>
      <c r="W549" s="136"/>
      <c r="X549" s="136"/>
      <c r="Y549" s="731"/>
      <c r="Z549" s="136"/>
      <c r="AA549" s="136"/>
      <c r="AB549" s="136"/>
      <c r="AC549" s="136"/>
      <c r="AD549" s="136"/>
      <c r="AE549" s="136"/>
      <c r="AF549" s="731"/>
      <c r="AG549" s="136"/>
      <c r="AH549" s="136"/>
      <c r="AI549" s="136"/>
      <c r="AJ549" s="136"/>
      <c r="AK549" s="136"/>
      <c r="AL549" s="136"/>
    </row>
    <row r="550" spans="1:38" s="44" customFormat="1" x14ac:dyDescent="0.2">
      <c r="A550" s="16"/>
      <c r="B550" s="736"/>
      <c r="C550" s="16"/>
      <c r="K550" s="731"/>
      <c r="L550" s="136"/>
      <c r="M550" s="136"/>
      <c r="N550" s="136"/>
      <c r="O550" s="136"/>
      <c r="P550" s="136"/>
      <c r="Q550" s="136"/>
      <c r="R550" s="731"/>
      <c r="S550" s="136"/>
      <c r="T550" s="136"/>
      <c r="U550" s="136"/>
      <c r="V550" s="136"/>
      <c r="W550" s="136"/>
      <c r="X550" s="136"/>
      <c r="Y550" s="731"/>
      <c r="Z550" s="136"/>
      <c r="AA550" s="136"/>
      <c r="AB550" s="136"/>
      <c r="AC550" s="136"/>
      <c r="AD550" s="136"/>
      <c r="AE550" s="136"/>
      <c r="AF550" s="731"/>
      <c r="AG550" s="136"/>
      <c r="AH550" s="136"/>
      <c r="AI550" s="136"/>
      <c r="AJ550" s="136"/>
      <c r="AK550" s="136"/>
      <c r="AL550" s="136"/>
    </row>
    <row r="551" spans="1:38" s="44" customFormat="1" x14ac:dyDescent="0.2">
      <c r="A551" s="16"/>
      <c r="B551" s="736"/>
      <c r="C551" s="16"/>
      <c r="K551" s="731"/>
      <c r="L551" s="136"/>
      <c r="M551" s="136"/>
      <c r="N551" s="136"/>
      <c r="O551" s="136"/>
      <c r="P551" s="136"/>
      <c r="Q551" s="136"/>
      <c r="R551" s="731"/>
      <c r="S551" s="136"/>
      <c r="T551" s="136"/>
      <c r="U551" s="136"/>
      <c r="V551" s="136"/>
      <c r="W551" s="136"/>
      <c r="X551" s="136"/>
      <c r="Y551" s="731"/>
      <c r="Z551" s="136"/>
      <c r="AA551" s="136"/>
      <c r="AB551" s="136"/>
      <c r="AC551" s="136"/>
      <c r="AD551" s="136"/>
      <c r="AE551" s="136"/>
      <c r="AF551" s="731"/>
      <c r="AG551" s="136"/>
      <c r="AH551" s="136"/>
      <c r="AI551" s="136"/>
      <c r="AJ551" s="136"/>
      <c r="AK551" s="136"/>
      <c r="AL551" s="136"/>
    </row>
    <row r="552" spans="1:38" s="44" customFormat="1" x14ac:dyDescent="0.2">
      <c r="A552" s="16"/>
      <c r="B552" s="736"/>
      <c r="C552" s="16"/>
      <c r="K552" s="731"/>
      <c r="L552" s="136"/>
      <c r="M552" s="136"/>
      <c r="N552" s="136"/>
      <c r="O552" s="136"/>
      <c r="P552" s="136"/>
      <c r="Q552" s="136"/>
      <c r="R552" s="731"/>
      <c r="S552" s="136"/>
      <c r="T552" s="136"/>
      <c r="U552" s="136"/>
      <c r="V552" s="136"/>
      <c r="W552" s="136"/>
      <c r="X552" s="136"/>
      <c r="Y552" s="731"/>
      <c r="Z552" s="136"/>
      <c r="AA552" s="136"/>
      <c r="AB552" s="136"/>
      <c r="AC552" s="136"/>
      <c r="AD552" s="136"/>
      <c r="AE552" s="136"/>
      <c r="AF552" s="731"/>
      <c r="AG552" s="136"/>
      <c r="AH552" s="136"/>
      <c r="AI552" s="136"/>
      <c r="AJ552" s="136"/>
      <c r="AK552" s="136"/>
      <c r="AL552" s="136"/>
    </row>
    <row r="553" spans="1:38" s="44" customFormat="1" x14ac:dyDescent="0.2">
      <c r="A553" s="16"/>
      <c r="B553" s="736"/>
      <c r="C553" s="16"/>
      <c r="K553" s="731"/>
      <c r="L553" s="136"/>
      <c r="M553" s="136"/>
      <c r="N553" s="136"/>
      <c r="O553" s="136"/>
      <c r="P553" s="136"/>
      <c r="Q553" s="136"/>
      <c r="R553" s="731"/>
      <c r="S553" s="136"/>
      <c r="T553" s="136"/>
      <c r="U553" s="136"/>
      <c r="V553" s="136"/>
      <c r="W553" s="136"/>
      <c r="X553" s="136"/>
      <c r="Y553" s="731"/>
      <c r="Z553" s="136"/>
      <c r="AA553" s="136"/>
      <c r="AB553" s="136"/>
      <c r="AC553" s="136"/>
      <c r="AD553" s="136"/>
      <c r="AE553" s="136"/>
      <c r="AF553" s="731"/>
      <c r="AG553" s="136"/>
      <c r="AH553" s="136"/>
      <c r="AI553" s="136"/>
      <c r="AJ553" s="136"/>
      <c r="AK553" s="136"/>
      <c r="AL553" s="136"/>
    </row>
    <row r="554" spans="1:38" s="44" customFormat="1" x14ac:dyDescent="0.2">
      <c r="A554" s="16"/>
      <c r="B554" s="736"/>
      <c r="C554" s="16"/>
      <c r="K554" s="731"/>
      <c r="L554" s="136"/>
      <c r="M554" s="136"/>
      <c r="N554" s="136"/>
      <c r="O554" s="136"/>
      <c r="P554" s="136"/>
      <c r="Q554" s="136"/>
      <c r="R554" s="731"/>
      <c r="S554" s="136"/>
      <c r="T554" s="136"/>
      <c r="U554" s="136"/>
      <c r="V554" s="136"/>
      <c r="W554" s="136"/>
      <c r="X554" s="136"/>
      <c r="Y554" s="731"/>
      <c r="Z554" s="136"/>
      <c r="AA554" s="136"/>
      <c r="AB554" s="136"/>
      <c r="AC554" s="136"/>
      <c r="AD554" s="136"/>
      <c r="AE554" s="136"/>
      <c r="AF554" s="731"/>
      <c r="AG554" s="136"/>
      <c r="AH554" s="136"/>
      <c r="AI554" s="136"/>
      <c r="AJ554" s="136"/>
      <c r="AK554" s="136"/>
      <c r="AL554" s="136"/>
    </row>
    <row r="555" spans="1:38" s="44" customFormat="1" x14ac:dyDescent="0.2">
      <c r="A555" s="16"/>
      <c r="B555" s="736"/>
      <c r="C555" s="16"/>
      <c r="K555" s="731"/>
      <c r="L555" s="136"/>
      <c r="M555" s="136"/>
      <c r="N555" s="136"/>
      <c r="O555" s="136"/>
      <c r="P555" s="136"/>
      <c r="Q555" s="136"/>
      <c r="R555" s="731"/>
      <c r="S555" s="136"/>
      <c r="T555" s="136"/>
      <c r="U555" s="136"/>
      <c r="V555" s="136"/>
      <c r="W555" s="136"/>
      <c r="X555" s="136"/>
      <c r="Y555" s="731"/>
      <c r="Z555" s="136"/>
      <c r="AA555" s="136"/>
      <c r="AB555" s="136"/>
      <c r="AC555" s="136"/>
      <c r="AD555" s="136"/>
      <c r="AE555" s="136"/>
      <c r="AF555" s="731"/>
      <c r="AG555" s="136"/>
      <c r="AH555" s="136"/>
      <c r="AI555" s="136"/>
      <c r="AJ555" s="136"/>
      <c r="AK555" s="136"/>
      <c r="AL555" s="136"/>
    </row>
    <row r="556" spans="1:38" s="44" customFormat="1" x14ac:dyDescent="0.2">
      <c r="A556" s="16"/>
      <c r="B556" s="736"/>
      <c r="C556" s="16"/>
      <c r="K556" s="731"/>
      <c r="L556" s="136"/>
      <c r="M556" s="136"/>
      <c r="N556" s="136"/>
      <c r="O556" s="136"/>
      <c r="P556" s="136"/>
      <c r="Q556" s="136"/>
      <c r="R556" s="731"/>
      <c r="S556" s="136"/>
      <c r="T556" s="136"/>
      <c r="U556" s="136"/>
      <c r="V556" s="136"/>
      <c r="W556" s="136"/>
      <c r="X556" s="136"/>
      <c r="Y556" s="731"/>
      <c r="Z556" s="136"/>
      <c r="AA556" s="136"/>
      <c r="AB556" s="136"/>
      <c r="AC556" s="136"/>
      <c r="AD556" s="136"/>
      <c r="AE556" s="136"/>
      <c r="AF556" s="731"/>
      <c r="AG556" s="136"/>
      <c r="AH556" s="136"/>
      <c r="AI556" s="136"/>
      <c r="AJ556" s="136"/>
      <c r="AK556" s="136"/>
      <c r="AL556" s="136"/>
    </row>
    <row r="557" spans="1:38" s="44" customFormat="1" x14ac:dyDescent="0.2">
      <c r="A557" s="16"/>
      <c r="B557" s="736"/>
      <c r="C557" s="16"/>
      <c r="K557" s="731"/>
      <c r="L557" s="136"/>
      <c r="M557" s="136"/>
      <c r="N557" s="136"/>
      <c r="O557" s="136"/>
      <c r="P557" s="136"/>
      <c r="Q557" s="136"/>
      <c r="R557" s="731"/>
      <c r="S557" s="136"/>
      <c r="T557" s="136"/>
      <c r="U557" s="136"/>
      <c r="V557" s="136"/>
      <c r="W557" s="136"/>
      <c r="X557" s="136"/>
      <c r="Y557" s="731"/>
      <c r="Z557" s="136"/>
      <c r="AA557" s="136"/>
      <c r="AB557" s="136"/>
      <c r="AC557" s="136"/>
      <c r="AD557" s="136"/>
      <c r="AE557" s="136"/>
      <c r="AF557" s="731"/>
      <c r="AG557" s="136"/>
      <c r="AH557" s="136"/>
      <c r="AI557" s="136"/>
      <c r="AJ557" s="136"/>
      <c r="AK557" s="136"/>
      <c r="AL557" s="136"/>
    </row>
    <row r="558" spans="1:38" s="44" customFormat="1" x14ac:dyDescent="0.2">
      <c r="A558" s="16"/>
      <c r="B558" s="736"/>
      <c r="C558" s="16"/>
      <c r="K558" s="731"/>
      <c r="L558" s="136"/>
      <c r="M558" s="136"/>
      <c r="N558" s="136"/>
      <c r="O558" s="136"/>
      <c r="P558" s="136"/>
      <c r="Q558" s="136"/>
      <c r="R558" s="731"/>
      <c r="S558" s="136"/>
      <c r="T558" s="136"/>
      <c r="U558" s="136"/>
      <c r="V558" s="136"/>
      <c r="W558" s="136"/>
      <c r="X558" s="136"/>
      <c r="Y558" s="731"/>
      <c r="Z558" s="136"/>
      <c r="AA558" s="136"/>
      <c r="AB558" s="136"/>
      <c r="AC558" s="136"/>
      <c r="AD558" s="136"/>
      <c r="AE558" s="136"/>
      <c r="AF558" s="731"/>
      <c r="AG558" s="136"/>
      <c r="AH558" s="136"/>
      <c r="AI558" s="136"/>
      <c r="AJ558" s="136"/>
      <c r="AK558" s="136"/>
      <c r="AL558" s="136"/>
    </row>
    <row r="559" spans="1:38" s="44" customFormat="1" x14ac:dyDescent="0.2">
      <c r="A559" s="16"/>
      <c r="B559" s="736"/>
      <c r="C559" s="16"/>
      <c r="K559" s="731"/>
      <c r="L559" s="136"/>
      <c r="M559" s="136"/>
      <c r="N559" s="136"/>
      <c r="O559" s="136"/>
      <c r="P559" s="136"/>
      <c r="Q559" s="136"/>
      <c r="R559" s="731"/>
      <c r="S559" s="136"/>
      <c r="T559" s="136"/>
      <c r="U559" s="136"/>
      <c r="V559" s="136"/>
      <c r="W559" s="136"/>
      <c r="X559" s="136"/>
      <c r="Y559" s="731"/>
      <c r="Z559" s="136"/>
      <c r="AA559" s="136"/>
      <c r="AB559" s="136"/>
      <c r="AC559" s="136"/>
      <c r="AD559" s="136"/>
      <c r="AE559" s="136"/>
      <c r="AF559" s="731"/>
      <c r="AG559" s="136"/>
      <c r="AH559" s="136"/>
      <c r="AI559" s="136"/>
      <c r="AJ559" s="136"/>
      <c r="AK559" s="136"/>
      <c r="AL559" s="136"/>
    </row>
    <row r="560" spans="1:38" s="44" customFormat="1" x14ac:dyDescent="0.2">
      <c r="A560" s="16"/>
      <c r="B560" s="736"/>
      <c r="C560" s="16"/>
      <c r="K560" s="731"/>
      <c r="L560" s="136"/>
      <c r="M560" s="136"/>
      <c r="N560" s="136"/>
      <c r="O560" s="136"/>
      <c r="P560" s="136"/>
      <c r="Q560" s="136"/>
      <c r="R560" s="731"/>
      <c r="S560" s="136"/>
      <c r="T560" s="136"/>
      <c r="U560" s="136"/>
      <c r="V560" s="136"/>
      <c r="W560" s="136"/>
      <c r="X560" s="136"/>
      <c r="Y560" s="731"/>
      <c r="Z560" s="136"/>
      <c r="AA560" s="136"/>
      <c r="AB560" s="136"/>
      <c r="AC560" s="136"/>
      <c r="AD560" s="136"/>
      <c r="AE560" s="136"/>
      <c r="AF560" s="731"/>
      <c r="AG560" s="136"/>
      <c r="AH560" s="136"/>
      <c r="AI560" s="136"/>
      <c r="AJ560" s="136"/>
      <c r="AK560" s="136"/>
      <c r="AL560" s="136"/>
    </row>
    <row r="561" spans="1:38" s="44" customFormat="1" x14ac:dyDescent="0.2">
      <c r="A561" s="16"/>
      <c r="B561" s="736"/>
      <c r="C561" s="16"/>
      <c r="K561" s="731"/>
      <c r="L561" s="136"/>
      <c r="M561" s="136"/>
      <c r="N561" s="136"/>
      <c r="O561" s="136"/>
      <c r="P561" s="136"/>
      <c r="Q561" s="136"/>
      <c r="R561" s="731"/>
      <c r="S561" s="136"/>
      <c r="T561" s="136"/>
      <c r="U561" s="136"/>
      <c r="V561" s="136"/>
      <c r="W561" s="136"/>
      <c r="X561" s="136"/>
      <c r="Y561" s="731"/>
      <c r="Z561" s="136"/>
      <c r="AA561" s="136"/>
      <c r="AB561" s="136"/>
      <c r="AC561" s="136"/>
      <c r="AD561" s="136"/>
      <c r="AE561" s="136"/>
      <c r="AF561" s="731"/>
      <c r="AG561" s="136"/>
      <c r="AH561" s="136"/>
      <c r="AI561" s="136"/>
      <c r="AJ561" s="136"/>
      <c r="AK561" s="136"/>
      <c r="AL561" s="136"/>
    </row>
    <row r="562" spans="1:38" s="44" customFormat="1" x14ac:dyDescent="0.2">
      <c r="A562" s="16"/>
      <c r="B562" s="736"/>
      <c r="C562" s="16"/>
      <c r="K562" s="731"/>
      <c r="L562" s="136"/>
      <c r="M562" s="136"/>
      <c r="N562" s="136"/>
      <c r="O562" s="136"/>
      <c r="P562" s="136"/>
      <c r="Q562" s="136"/>
      <c r="R562" s="731"/>
      <c r="S562" s="136"/>
      <c r="T562" s="136"/>
      <c r="U562" s="136"/>
      <c r="V562" s="136"/>
      <c r="W562" s="136"/>
      <c r="X562" s="136"/>
      <c r="Y562" s="731"/>
      <c r="Z562" s="136"/>
      <c r="AA562" s="136"/>
      <c r="AB562" s="136"/>
      <c r="AC562" s="136"/>
      <c r="AD562" s="136"/>
      <c r="AE562" s="136"/>
      <c r="AF562" s="731"/>
      <c r="AG562" s="136"/>
      <c r="AH562" s="136"/>
      <c r="AI562" s="136"/>
      <c r="AJ562" s="136"/>
      <c r="AK562" s="136"/>
      <c r="AL562" s="136"/>
    </row>
    <row r="563" spans="1:38" s="44" customFormat="1" x14ac:dyDescent="0.2">
      <c r="A563" s="16"/>
      <c r="B563" s="736"/>
      <c r="C563" s="16"/>
      <c r="K563" s="731"/>
      <c r="L563" s="136"/>
      <c r="M563" s="136"/>
      <c r="N563" s="136"/>
      <c r="O563" s="136"/>
      <c r="P563" s="136"/>
      <c r="Q563" s="136"/>
      <c r="R563" s="731"/>
      <c r="S563" s="136"/>
      <c r="T563" s="136"/>
      <c r="U563" s="136"/>
      <c r="V563" s="136"/>
      <c r="W563" s="136"/>
      <c r="X563" s="136"/>
      <c r="Y563" s="731"/>
      <c r="Z563" s="136"/>
      <c r="AA563" s="136"/>
      <c r="AB563" s="136"/>
      <c r="AC563" s="136"/>
      <c r="AD563" s="136"/>
      <c r="AE563" s="136"/>
      <c r="AF563" s="731"/>
      <c r="AG563" s="136"/>
      <c r="AH563" s="136"/>
      <c r="AI563" s="136"/>
      <c r="AJ563" s="136"/>
      <c r="AK563" s="136"/>
      <c r="AL563" s="136"/>
    </row>
    <row r="564" spans="1:38" s="44" customFormat="1" x14ac:dyDescent="0.2">
      <c r="A564" s="16"/>
      <c r="B564" s="736"/>
      <c r="C564" s="16"/>
      <c r="K564" s="731"/>
      <c r="L564" s="136"/>
      <c r="M564" s="136"/>
      <c r="N564" s="136"/>
      <c r="O564" s="136"/>
      <c r="P564" s="136"/>
      <c r="Q564" s="136"/>
      <c r="R564" s="731"/>
      <c r="S564" s="136"/>
      <c r="T564" s="136"/>
      <c r="U564" s="136"/>
      <c r="V564" s="136"/>
      <c r="W564" s="136"/>
      <c r="X564" s="136"/>
      <c r="Y564" s="731"/>
      <c r="Z564" s="136"/>
      <c r="AA564" s="136"/>
      <c r="AB564" s="136"/>
      <c r="AC564" s="136"/>
      <c r="AD564" s="136"/>
      <c r="AE564" s="136"/>
      <c r="AF564" s="731"/>
      <c r="AG564" s="136"/>
      <c r="AH564" s="136"/>
      <c r="AI564" s="136"/>
      <c r="AJ564" s="136"/>
      <c r="AK564" s="136"/>
      <c r="AL564" s="136"/>
    </row>
    <row r="565" spans="1:38" s="44" customFormat="1" x14ac:dyDescent="0.2">
      <c r="A565" s="16"/>
      <c r="B565" s="736"/>
      <c r="C565" s="16"/>
      <c r="K565" s="731"/>
      <c r="L565" s="136"/>
      <c r="M565" s="136"/>
      <c r="N565" s="136"/>
      <c r="O565" s="136"/>
      <c r="P565" s="136"/>
      <c r="Q565" s="136"/>
      <c r="R565" s="731"/>
      <c r="S565" s="136"/>
      <c r="T565" s="136"/>
      <c r="U565" s="136"/>
      <c r="V565" s="136"/>
      <c r="W565" s="136"/>
      <c r="X565" s="136"/>
      <c r="Y565" s="731"/>
      <c r="Z565" s="136"/>
      <c r="AA565" s="136"/>
      <c r="AB565" s="136"/>
      <c r="AC565" s="136"/>
      <c r="AD565" s="136"/>
      <c r="AE565" s="136"/>
      <c r="AF565" s="731"/>
      <c r="AG565" s="136"/>
      <c r="AH565" s="136"/>
      <c r="AI565" s="136"/>
      <c r="AJ565" s="136"/>
      <c r="AK565" s="136"/>
      <c r="AL565" s="136"/>
    </row>
    <row r="566" spans="1:38" s="44" customFormat="1" x14ac:dyDescent="0.2">
      <c r="A566" s="16"/>
      <c r="B566" s="736"/>
      <c r="C566" s="16"/>
      <c r="K566" s="731"/>
      <c r="L566" s="136"/>
      <c r="M566" s="136"/>
      <c r="N566" s="136"/>
      <c r="O566" s="136"/>
      <c r="P566" s="136"/>
      <c r="Q566" s="136"/>
      <c r="R566" s="731"/>
      <c r="S566" s="136"/>
      <c r="T566" s="136"/>
      <c r="U566" s="136"/>
      <c r="V566" s="136"/>
      <c r="W566" s="136"/>
      <c r="X566" s="136"/>
      <c r="Y566" s="731"/>
      <c r="Z566" s="136"/>
      <c r="AA566" s="136"/>
      <c r="AB566" s="136"/>
      <c r="AC566" s="136"/>
      <c r="AD566" s="136"/>
      <c r="AE566" s="136"/>
      <c r="AF566" s="731"/>
      <c r="AG566" s="136"/>
      <c r="AH566" s="136"/>
      <c r="AI566" s="136"/>
      <c r="AJ566" s="136"/>
      <c r="AK566" s="136"/>
      <c r="AL566" s="136"/>
    </row>
    <row r="567" spans="1:38" s="44" customFormat="1" x14ac:dyDescent="0.2">
      <c r="A567" s="16"/>
      <c r="B567" s="736"/>
      <c r="C567" s="16"/>
      <c r="K567" s="731"/>
      <c r="L567" s="136"/>
      <c r="M567" s="136"/>
      <c r="N567" s="136"/>
      <c r="O567" s="136"/>
      <c r="P567" s="136"/>
      <c r="Q567" s="136"/>
      <c r="R567" s="731"/>
      <c r="S567" s="136"/>
      <c r="T567" s="136"/>
      <c r="U567" s="136"/>
      <c r="V567" s="136"/>
      <c r="W567" s="136"/>
      <c r="X567" s="136"/>
      <c r="Y567" s="731"/>
      <c r="Z567" s="136"/>
      <c r="AA567" s="136"/>
      <c r="AB567" s="136"/>
      <c r="AC567" s="136"/>
      <c r="AD567" s="136"/>
      <c r="AE567" s="136"/>
      <c r="AF567" s="731"/>
      <c r="AG567" s="136"/>
      <c r="AH567" s="136"/>
      <c r="AI567" s="136"/>
      <c r="AJ567" s="136"/>
      <c r="AK567" s="136"/>
      <c r="AL567" s="136"/>
    </row>
    <row r="568" spans="1:38" s="44" customFormat="1" x14ac:dyDescent="0.2">
      <c r="A568" s="16"/>
      <c r="B568" s="736"/>
      <c r="C568" s="16"/>
      <c r="K568" s="731"/>
      <c r="L568" s="136"/>
      <c r="M568" s="136"/>
      <c r="N568" s="136"/>
      <c r="O568" s="136"/>
      <c r="P568" s="136"/>
      <c r="Q568" s="136"/>
      <c r="R568" s="731"/>
      <c r="S568" s="136"/>
      <c r="T568" s="136"/>
      <c r="U568" s="136"/>
      <c r="V568" s="136"/>
      <c r="W568" s="136"/>
      <c r="X568" s="136"/>
      <c r="Y568" s="731"/>
      <c r="Z568" s="136"/>
      <c r="AA568" s="136"/>
      <c r="AB568" s="136"/>
      <c r="AC568" s="136"/>
      <c r="AD568" s="136"/>
      <c r="AE568" s="136"/>
      <c r="AF568" s="731"/>
      <c r="AG568" s="136"/>
      <c r="AH568" s="136"/>
      <c r="AI568" s="136"/>
      <c r="AJ568" s="136"/>
      <c r="AK568" s="136"/>
      <c r="AL568" s="136"/>
    </row>
    <row r="569" spans="1:38" s="44" customFormat="1" x14ac:dyDescent="0.2">
      <c r="A569" s="16"/>
      <c r="B569" s="736"/>
      <c r="C569" s="16"/>
      <c r="K569" s="731"/>
      <c r="L569" s="136"/>
      <c r="M569" s="136"/>
      <c r="N569" s="136"/>
      <c r="O569" s="136"/>
      <c r="P569" s="136"/>
      <c r="Q569" s="136"/>
      <c r="R569" s="731"/>
      <c r="S569" s="136"/>
      <c r="T569" s="136"/>
      <c r="U569" s="136"/>
      <c r="V569" s="136"/>
      <c r="W569" s="136"/>
      <c r="X569" s="136"/>
      <c r="Y569" s="731"/>
      <c r="Z569" s="136"/>
      <c r="AA569" s="136"/>
      <c r="AB569" s="136"/>
      <c r="AC569" s="136"/>
      <c r="AD569" s="136"/>
      <c r="AE569" s="136"/>
      <c r="AF569" s="731"/>
      <c r="AG569" s="136"/>
      <c r="AH569" s="136"/>
      <c r="AI569" s="136"/>
      <c r="AJ569" s="136"/>
      <c r="AK569" s="136"/>
      <c r="AL569" s="136"/>
    </row>
    <row r="570" spans="1:38" s="44" customFormat="1" x14ac:dyDescent="0.2">
      <c r="A570" s="16"/>
      <c r="B570" s="736"/>
      <c r="C570" s="16"/>
      <c r="K570" s="731"/>
      <c r="L570" s="136"/>
      <c r="M570" s="136"/>
      <c r="N570" s="136"/>
      <c r="O570" s="136"/>
      <c r="P570" s="136"/>
      <c r="Q570" s="136"/>
      <c r="R570" s="731"/>
      <c r="S570" s="136"/>
      <c r="T570" s="136"/>
      <c r="U570" s="136"/>
      <c r="V570" s="136"/>
      <c r="W570" s="136"/>
      <c r="X570" s="136"/>
      <c r="Y570" s="731"/>
      <c r="Z570" s="136"/>
      <c r="AA570" s="136"/>
      <c r="AB570" s="136"/>
      <c r="AC570" s="136"/>
      <c r="AD570" s="136"/>
      <c r="AE570" s="136"/>
      <c r="AF570" s="731"/>
      <c r="AG570" s="136"/>
      <c r="AH570" s="136"/>
      <c r="AI570" s="136"/>
      <c r="AJ570" s="136"/>
      <c r="AK570" s="136"/>
      <c r="AL570" s="136"/>
    </row>
    <row r="571" spans="1:38" s="44" customFormat="1" x14ac:dyDescent="0.2">
      <c r="A571" s="16"/>
      <c r="B571" s="736"/>
      <c r="C571" s="16"/>
      <c r="K571" s="731"/>
      <c r="L571" s="136"/>
      <c r="M571" s="136"/>
      <c r="N571" s="136"/>
      <c r="O571" s="136"/>
      <c r="P571" s="136"/>
      <c r="Q571" s="136"/>
      <c r="R571" s="731"/>
      <c r="S571" s="136"/>
      <c r="T571" s="136"/>
      <c r="U571" s="136"/>
      <c r="V571" s="136"/>
      <c r="W571" s="136"/>
      <c r="X571" s="136"/>
      <c r="Y571" s="731"/>
      <c r="Z571" s="136"/>
      <c r="AA571" s="136"/>
      <c r="AB571" s="136"/>
      <c r="AC571" s="136"/>
      <c r="AD571" s="136"/>
      <c r="AE571" s="136"/>
      <c r="AF571" s="731"/>
      <c r="AG571" s="136"/>
      <c r="AH571" s="136"/>
      <c r="AI571" s="136"/>
      <c r="AJ571" s="136"/>
      <c r="AK571" s="136"/>
      <c r="AL571" s="136"/>
    </row>
    <row r="572" spans="1:38" s="44" customFormat="1" x14ac:dyDescent="0.2">
      <c r="A572" s="16"/>
      <c r="B572" s="736"/>
      <c r="C572" s="16"/>
      <c r="K572" s="731"/>
      <c r="L572" s="136"/>
      <c r="M572" s="136"/>
      <c r="N572" s="136"/>
      <c r="O572" s="136"/>
      <c r="P572" s="136"/>
      <c r="Q572" s="136"/>
      <c r="R572" s="731"/>
      <c r="S572" s="136"/>
      <c r="T572" s="136"/>
      <c r="U572" s="136"/>
      <c r="V572" s="136"/>
      <c r="W572" s="136"/>
      <c r="X572" s="136"/>
      <c r="Y572" s="731"/>
      <c r="Z572" s="136"/>
      <c r="AA572" s="136"/>
      <c r="AB572" s="136"/>
      <c r="AC572" s="136"/>
      <c r="AD572" s="136"/>
      <c r="AE572" s="136"/>
      <c r="AF572" s="731"/>
      <c r="AG572" s="136"/>
      <c r="AH572" s="136"/>
      <c r="AI572" s="136"/>
      <c r="AJ572" s="136"/>
      <c r="AK572" s="136"/>
      <c r="AL572" s="136"/>
    </row>
    <row r="573" spans="1:38" s="44" customFormat="1" x14ac:dyDescent="0.2">
      <c r="A573" s="16"/>
      <c r="B573" s="736"/>
      <c r="C573" s="16"/>
      <c r="K573" s="731"/>
      <c r="L573" s="136"/>
      <c r="M573" s="136"/>
      <c r="N573" s="136"/>
      <c r="O573" s="136"/>
      <c r="P573" s="136"/>
      <c r="Q573" s="136"/>
      <c r="R573" s="731"/>
      <c r="S573" s="136"/>
      <c r="T573" s="136"/>
      <c r="U573" s="136"/>
      <c r="V573" s="136"/>
      <c r="W573" s="136"/>
      <c r="X573" s="136"/>
      <c r="Y573" s="731"/>
      <c r="Z573" s="136"/>
      <c r="AA573" s="136"/>
      <c r="AB573" s="136"/>
      <c r="AC573" s="136"/>
      <c r="AD573" s="136"/>
      <c r="AE573" s="136"/>
      <c r="AF573" s="731"/>
      <c r="AG573" s="136"/>
      <c r="AH573" s="136"/>
      <c r="AI573" s="136"/>
      <c r="AJ573" s="136"/>
      <c r="AK573" s="136"/>
      <c r="AL573" s="136"/>
    </row>
    <row r="574" spans="1:38" s="44" customFormat="1" x14ac:dyDescent="0.2">
      <c r="A574" s="16"/>
      <c r="B574" s="736"/>
      <c r="C574" s="16"/>
      <c r="K574" s="731"/>
      <c r="L574" s="136"/>
      <c r="M574" s="136"/>
      <c r="N574" s="136"/>
      <c r="O574" s="136"/>
      <c r="P574" s="136"/>
      <c r="Q574" s="136"/>
      <c r="R574" s="731"/>
      <c r="S574" s="136"/>
      <c r="T574" s="136"/>
      <c r="U574" s="136"/>
      <c r="V574" s="136"/>
      <c r="W574" s="136"/>
      <c r="X574" s="136"/>
      <c r="Y574" s="731"/>
      <c r="Z574" s="136"/>
      <c r="AA574" s="136"/>
      <c r="AB574" s="136"/>
      <c r="AC574" s="136"/>
      <c r="AD574" s="136"/>
      <c r="AE574" s="136"/>
      <c r="AF574" s="731"/>
      <c r="AG574" s="136"/>
      <c r="AH574" s="136"/>
      <c r="AI574" s="136"/>
      <c r="AJ574" s="136"/>
      <c r="AK574" s="136"/>
      <c r="AL574" s="136"/>
    </row>
    <row r="575" spans="1:38" s="44" customFormat="1" x14ac:dyDescent="0.2">
      <c r="A575" s="16"/>
      <c r="B575" s="736"/>
      <c r="C575" s="16"/>
      <c r="K575" s="731"/>
      <c r="L575" s="136"/>
      <c r="M575" s="136"/>
      <c r="N575" s="136"/>
      <c r="O575" s="136"/>
      <c r="P575" s="136"/>
      <c r="Q575" s="136"/>
      <c r="R575" s="731"/>
      <c r="S575" s="136"/>
      <c r="T575" s="136"/>
      <c r="U575" s="136"/>
      <c r="V575" s="136"/>
      <c r="W575" s="136"/>
      <c r="X575" s="136"/>
      <c r="Y575" s="731"/>
      <c r="Z575" s="136"/>
      <c r="AA575" s="136"/>
      <c r="AB575" s="136"/>
      <c r="AC575" s="136"/>
      <c r="AD575" s="136"/>
      <c r="AE575" s="136"/>
      <c r="AF575" s="731"/>
      <c r="AG575" s="136"/>
      <c r="AH575" s="136"/>
      <c r="AI575" s="136"/>
      <c r="AJ575" s="136"/>
      <c r="AK575" s="136"/>
      <c r="AL575" s="136"/>
    </row>
    <row r="576" spans="1:38" s="44" customFormat="1" x14ac:dyDescent="0.2">
      <c r="A576" s="16"/>
      <c r="B576" s="736"/>
      <c r="C576" s="16"/>
      <c r="K576" s="731"/>
      <c r="L576" s="136"/>
      <c r="M576" s="136"/>
      <c r="N576" s="136"/>
      <c r="O576" s="136"/>
      <c r="P576" s="136"/>
      <c r="Q576" s="136"/>
      <c r="R576" s="731"/>
      <c r="S576" s="136"/>
      <c r="T576" s="136"/>
      <c r="U576" s="136"/>
      <c r="V576" s="136"/>
      <c r="W576" s="136"/>
      <c r="X576" s="136"/>
      <c r="Y576" s="731"/>
      <c r="Z576" s="136"/>
      <c r="AA576" s="136"/>
      <c r="AB576" s="136"/>
      <c r="AC576" s="136"/>
      <c r="AD576" s="136"/>
      <c r="AE576" s="136"/>
      <c r="AF576" s="731"/>
      <c r="AG576" s="136"/>
      <c r="AH576" s="136"/>
      <c r="AI576" s="136"/>
      <c r="AJ576" s="136"/>
      <c r="AK576" s="136"/>
      <c r="AL576" s="136"/>
    </row>
    <row r="577" spans="1:38" s="44" customFormat="1" x14ac:dyDescent="0.2">
      <c r="A577" s="16"/>
      <c r="B577" s="736"/>
      <c r="C577" s="16"/>
      <c r="K577" s="731"/>
      <c r="L577" s="136"/>
      <c r="M577" s="136"/>
      <c r="N577" s="136"/>
      <c r="O577" s="136"/>
      <c r="P577" s="136"/>
      <c r="Q577" s="136"/>
      <c r="R577" s="731"/>
      <c r="S577" s="136"/>
      <c r="T577" s="136"/>
      <c r="U577" s="136"/>
      <c r="V577" s="136"/>
      <c r="W577" s="136"/>
      <c r="X577" s="136"/>
      <c r="Y577" s="731"/>
      <c r="Z577" s="136"/>
      <c r="AA577" s="136"/>
      <c r="AB577" s="136"/>
      <c r="AC577" s="136"/>
      <c r="AD577" s="136"/>
      <c r="AE577" s="136"/>
      <c r="AF577" s="731"/>
      <c r="AG577" s="136"/>
      <c r="AH577" s="136"/>
      <c r="AI577" s="136"/>
      <c r="AJ577" s="136"/>
      <c r="AK577" s="136"/>
      <c r="AL577" s="136"/>
    </row>
    <row r="578" spans="1:38" s="44" customFormat="1" x14ac:dyDescent="0.2">
      <c r="A578" s="16"/>
      <c r="B578" s="736"/>
      <c r="C578" s="16"/>
      <c r="K578" s="731"/>
      <c r="L578" s="136"/>
      <c r="M578" s="136"/>
      <c r="N578" s="136"/>
      <c r="O578" s="136"/>
      <c r="P578" s="136"/>
      <c r="Q578" s="136"/>
      <c r="R578" s="731"/>
      <c r="S578" s="136"/>
      <c r="T578" s="136"/>
      <c r="U578" s="136"/>
      <c r="V578" s="136"/>
      <c r="W578" s="136"/>
      <c r="X578" s="136"/>
      <c r="Y578" s="731"/>
      <c r="Z578" s="136"/>
      <c r="AA578" s="136"/>
      <c r="AB578" s="136"/>
      <c r="AC578" s="136"/>
      <c r="AD578" s="136"/>
      <c r="AE578" s="136"/>
      <c r="AF578" s="731"/>
      <c r="AG578" s="136"/>
      <c r="AH578" s="136"/>
      <c r="AI578" s="136"/>
      <c r="AJ578" s="136"/>
      <c r="AK578" s="136"/>
      <c r="AL578" s="136"/>
    </row>
    <row r="579" spans="1:38" s="44" customFormat="1" x14ac:dyDescent="0.2">
      <c r="A579" s="16"/>
      <c r="B579" s="736"/>
      <c r="C579" s="16"/>
      <c r="K579" s="731"/>
      <c r="L579" s="136"/>
      <c r="M579" s="136"/>
      <c r="N579" s="136"/>
      <c r="O579" s="136"/>
      <c r="P579" s="136"/>
      <c r="Q579" s="136"/>
      <c r="R579" s="731"/>
      <c r="S579" s="136"/>
      <c r="T579" s="136"/>
      <c r="U579" s="136"/>
      <c r="V579" s="136"/>
      <c r="W579" s="136"/>
      <c r="X579" s="136"/>
      <c r="Y579" s="731"/>
      <c r="Z579" s="136"/>
      <c r="AA579" s="136"/>
      <c r="AB579" s="136"/>
      <c r="AC579" s="136"/>
      <c r="AD579" s="136"/>
      <c r="AE579" s="136"/>
      <c r="AF579" s="731"/>
      <c r="AG579" s="136"/>
      <c r="AH579" s="136"/>
      <c r="AI579" s="136"/>
      <c r="AJ579" s="136"/>
      <c r="AK579" s="136"/>
      <c r="AL579" s="136"/>
    </row>
    <row r="580" spans="1:38" s="44" customFormat="1" x14ac:dyDescent="0.2">
      <c r="A580" s="16"/>
      <c r="B580" s="736"/>
      <c r="C580" s="16"/>
      <c r="K580" s="731"/>
      <c r="L580" s="136"/>
      <c r="M580" s="136"/>
      <c r="N580" s="136"/>
      <c r="O580" s="136"/>
      <c r="P580" s="136"/>
      <c r="Q580" s="136"/>
      <c r="R580" s="731"/>
      <c r="S580" s="136"/>
      <c r="T580" s="136"/>
      <c r="U580" s="136"/>
      <c r="V580" s="136"/>
      <c r="W580" s="136"/>
      <c r="X580" s="136"/>
      <c r="Y580" s="731"/>
      <c r="Z580" s="136"/>
      <c r="AA580" s="136"/>
      <c r="AB580" s="136"/>
      <c r="AC580" s="136"/>
      <c r="AD580" s="136"/>
      <c r="AE580" s="136"/>
      <c r="AF580" s="731"/>
      <c r="AG580" s="136"/>
      <c r="AH580" s="136"/>
      <c r="AI580" s="136"/>
      <c r="AJ580" s="136"/>
      <c r="AK580" s="136"/>
      <c r="AL580" s="136"/>
    </row>
    <row r="581" spans="1:38" s="44" customFormat="1" x14ac:dyDescent="0.2">
      <c r="A581" s="16"/>
      <c r="B581" s="736"/>
      <c r="C581" s="16"/>
      <c r="K581" s="731"/>
      <c r="L581" s="136"/>
      <c r="M581" s="136"/>
      <c r="N581" s="136"/>
      <c r="O581" s="136"/>
      <c r="P581" s="136"/>
      <c r="Q581" s="136"/>
      <c r="R581" s="731"/>
      <c r="S581" s="136"/>
      <c r="T581" s="136"/>
      <c r="U581" s="136"/>
      <c r="V581" s="136"/>
      <c r="W581" s="136"/>
      <c r="X581" s="136"/>
      <c r="Y581" s="731"/>
      <c r="Z581" s="136"/>
      <c r="AA581" s="136"/>
      <c r="AB581" s="136"/>
      <c r="AC581" s="136"/>
      <c r="AD581" s="136"/>
      <c r="AE581" s="136"/>
      <c r="AF581" s="731"/>
      <c r="AG581" s="136"/>
      <c r="AH581" s="136"/>
      <c r="AI581" s="136"/>
      <c r="AJ581" s="136"/>
      <c r="AK581" s="136"/>
      <c r="AL581" s="136"/>
    </row>
    <row r="582" spans="1:38" s="44" customFormat="1" x14ac:dyDescent="0.2">
      <c r="A582" s="16"/>
      <c r="B582" s="736"/>
      <c r="C582" s="16"/>
      <c r="K582" s="731"/>
      <c r="L582" s="136"/>
      <c r="M582" s="136"/>
      <c r="N582" s="136"/>
      <c r="O582" s="136"/>
      <c r="P582" s="136"/>
      <c r="Q582" s="136"/>
      <c r="R582" s="731"/>
      <c r="S582" s="136"/>
      <c r="T582" s="136"/>
      <c r="U582" s="136"/>
      <c r="V582" s="136"/>
      <c r="W582" s="136"/>
      <c r="X582" s="136"/>
      <c r="Y582" s="731"/>
      <c r="Z582" s="136"/>
      <c r="AA582" s="136"/>
      <c r="AB582" s="136"/>
      <c r="AC582" s="136"/>
      <c r="AD582" s="136"/>
      <c r="AE582" s="136"/>
      <c r="AF582" s="731"/>
      <c r="AG582" s="136"/>
      <c r="AH582" s="136"/>
      <c r="AI582" s="136"/>
      <c r="AJ582" s="136"/>
      <c r="AK582" s="136"/>
      <c r="AL582" s="136"/>
    </row>
    <row r="583" spans="1:38" s="44" customFormat="1" x14ac:dyDescent="0.2">
      <c r="A583" s="16"/>
      <c r="B583" s="736"/>
      <c r="C583" s="16"/>
      <c r="K583" s="731"/>
      <c r="L583" s="136"/>
      <c r="M583" s="136"/>
      <c r="N583" s="136"/>
      <c r="O583" s="136"/>
      <c r="P583" s="136"/>
      <c r="Q583" s="136"/>
      <c r="R583" s="731"/>
      <c r="S583" s="136"/>
      <c r="T583" s="136"/>
      <c r="U583" s="136"/>
      <c r="V583" s="136"/>
      <c r="W583" s="136"/>
      <c r="X583" s="136"/>
      <c r="Y583" s="731"/>
      <c r="Z583" s="136"/>
      <c r="AA583" s="136"/>
      <c r="AB583" s="136"/>
      <c r="AC583" s="136"/>
      <c r="AD583" s="136"/>
      <c r="AE583" s="136"/>
      <c r="AF583" s="731"/>
      <c r="AG583" s="136"/>
      <c r="AH583" s="136"/>
      <c r="AI583" s="136"/>
      <c r="AJ583" s="136"/>
      <c r="AK583" s="136"/>
      <c r="AL583" s="136"/>
    </row>
    <row r="584" spans="1:38" s="44" customFormat="1" x14ac:dyDescent="0.2">
      <c r="A584" s="16"/>
      <c r="B584" s="736"/>
      <c r="C584" s="16"/>
      <c r="K584" s="731"/>
      <c r="L584" s="136"/>
      <c r="M584" s="136"/>
      <c r="N584" s="136"/>
      <c r="O584" s="136"/>
      <c r="P584" s="136"/>
      <c r="Q584" s="136"/>
      <c r="R584" s="731"/>
      <c r="S584" s="136"/>
      <c r="T584" s="136"/>
      <c r="U584" s="136"/>
      <c r="V584" s="136"/>
      <c r="W584" s="136"/>
      <c r="X584" s="136"/>
      <c r="Y584" s="731"/>
      <c r="Z584" s="136"/>
      <c r="AA584" s="136"/>
      <c r="AB584" s="136"/>
      <c r="AC584" s="136"/>
      <c r="AD584" s="136"/>
      <c r="AE584" s="136"/>
      <c r="AF584" s="731"/>
      <c r="AG584" s="136"/>
      <c r="AH584" s="136"/>
      <c r="AI584" s="136"/>
      <c r="AJ584" s="136"/>
      <c r="AK584" s="136"/>
      <c r="AL584" s="136"/>
    </row>
    <row r="585" spans="1:38" s="44" customFormat="1" x14ac:dyDescent="0.2">
      <c r="A585" s="16"/>
      <c r="B585" s="736"/>
      <c r="C585" s="16"/>
      <c r="K585" s="731"/>
      <c r="L585" s="136"/>
      <c r="M585" s="136"/>
      <c r="N585" s="136"/>
      <c r="O585" s="136"/>
      <c r="P585" s="136"/>
      <c r="Q585" s="136"/>
      <c r="R585" s="731"/>
      <c r="S585" s="136"/>
      <c r="T585" s="136"/>
      <c r="U585" s="136"/>
      <c r="V585" s="136"/>
      <c r="W585" s="136"/>
      <c r="X585" s="136"/>
      <c r="Y585" s="731"/>
      <c r="Z585" s="136"/>
      <c r="AA585" s="136"/>
      <c r="AB585" s="136"/>
      <c r="AC585" s="136"/>
      <c r="AD585" s="136"/>
      <c r="AE585" s="136"/>
      <c r="AF585" s="731"/>
      <c r="AG585" s="136"/>
      <c r="AH585" s="136"/>
      <c r="AI585" s="136"/>
      <c r="AJ585" s="136"/>
      <c r="AK585" s="136"/>
      <c r="AL585" s="136"/>
    </row>
    <row r="586" spans="1:38" s="44" customFormat="1" x14ac:dyDescent="0.2">
      <c r="A586" s="16"/>
      <c r="B586" s="736"/>
      <c r="C586" s="16"/>
      <c r="K586" s="731"/>
      <c r="L586" s="136"/>
      <c r="M586" s="136"/>
      <c r="N586" s="136"/>
      <c r="O586" s="136"/>
      <c r="P586" s="136"/>
      <c r="Q586" s="136"/>
      <c r="R586" s="731"/>
      <c r="S586" s="136"/>
      <c r="T586" s="136"/>
      <c r="U586" s="136"/>
      <c r="V586" s="136"/>
      <c r="W586" s="136"/>
      <c r="X586" s="136"/>
      <c r="Y586" s="731"/>
      <c r="Z586" s="136"/>
      <c r="AA586" s="136"/>
      <c r="AB586" s="136"/>
      <c r="AC586" s="136"/>
      <c r="AD586" s="136"/>
      <c r="AE586" s="136"/>
      <c r="AF586" s="731"/>
      <c r="AG586" s="136"/>
      <c r="AH586" s="136"/>
      <c r="AI586" s="136"/>
      <c r="AJ586" s="136"/>
      <c r="AK586" s="136"/>
      <c r="AL586" s="136"/>
    </row>
    <row r="587" spans="1:38" s="44" customFormat="1" x14ac:dyDescent="0.2">
      <c r="A587" s="16"/>
      <c r="B587" s="736"/>
      <c r="C587" s="16"/>
      <c r="K587" s="731"/>
      <c r="L587" s="136"/>
      <c r="M587" s="136"/>
      <c r="N587" s="136"/>
      <c r="O587" s="136"/>
      <c r="P587" s="136"/>
      <c r="Q587" s="136"/>
      <c r="R587" s="731"/>
      <c r="S587" s="136"/>
      <c r="T587" s="136"/>
      <c r="U587" s="136"/>
      <c r="V587" s="136"/>
      <c r="W587" s="136"/>
      <c r="X587" s="136"/>
      <c r="Y587" s="731"/>
      <c r="Z587" s="136"/>
      <c r="AA587" s="136"/>
      <c r="AB587" s="136"/>
      <c r="AC587" s="136"/>
      <c r="AD587" s="136"/>
      <c r="AE587" s="136"/>
      <c r="AF587" s="731"/>
      <c r="AG587" s="136"/>
      <c r="AH587" s="136"/>
      <c r="AI587" s="136"/>
      <c r="AJ587" s="136"/>
      <c r="AK587" s="136"/>
      <c r="AL587" s="136"/>
    </row>
    <row r="588" spans="1:38" s="44" customFormat="1" x14ac:dyDescent="0.2">
      <c r="A588" s="16"/>
      <c r="B588" s="736"/>
      <c r="C588" s="16"/>
      <c r="K588" s="731"/>
      <c r="L588" s="136"/>
      <c r="M588" s="136"/>
      <c r="N588" s="136"/>
      <c r="O588" s="136"/>
      <c r="P588" s="136"/>
      <c r="Q588" s="136"/>
      <c r="R588" s="731"/>
      <c r="S588" s="136"/>
      <c r="T588" s="136"/>
      <c r="U588" s="136"/>
      <c r="V588" s="136"/>
      <c r="W588" s="136"/>
      <c r="X588" s="136"/>
      <c r="Y588" s="731"/>
      <c r="Z588" s="136"/>
      <c r="AA588" s="136"/>
      <c r="AB588" s="136"/>
      <c r="AC588" s="136"/>
      <c r="AD588" s="136"/>
      <c r="AE588" s="136"/>
      <c r="AF588" s="731"/>
      <c r="AG588" s="136"/>
      <c r="AH588" s="136"/>
      <c r="AI588" s="136"/>
      <c r="AJ588" s="136"/>
      <c r="AK588" s="136"/>
      <c r="AL588" s="136"/>
    </row>
    <row r="589" spans="1:38" s="44" customFormat="1" x14ac:dyDescent="0.2">
      <c r="A589" s="16"/>
      <c r="B589" s="736"/>
      <c r="C589" s="16"/>
      <c r="K589" s="731"/>
      <c r="L589" s="136"/>
      <c r="M589" s="136"/>
      <c r="N589" s="136"/>
      <c r="O589" s="136"/>
      <c r="P589" s="136"/>
      <c r="Q589" s="136"/>
      <c r="R589" s="731"/>
      <c r="S589" s="136"/>
      <c r="T589" s="136"/>
      <c r="U589" s="136"/>
      <c r="V589" s="136"/>
      <c r="W589" s="136"/>
      <c r="X589" s="136"/>
      <c r="Y589" s="731"/>
      <c r="Z589" s="136"/>
      <c r="AA589" s="136"/>
      <c r="AB589" s="136"/>
      <c r="AC589" s="136"/>
      <c r="AD589" s="136"/>
      <c r="AE589" s="136"/>
      <c r="AF589" s="731"/>
      <c r="AG589" s="136"/>
      <c r="AH589" s="136"/>
      <c r="AI589" s="136"/>
      <c r="AJ589" s="136"/>
      <c r="AK589" s="136"/>
      <c r="AL589" s="136"/>
    </row>
    <row r="590" spans="1:38" s="44" customFormat="1" x14ac:dyDescent="0.2">
      <c r="A590" s="16"/>
      <c r="B590" s="736"/>
      <c r="C590" s="16"/>
      <c r="K590" s="731"/>
      <c r="L590" s="136"/>
      <c r="M590" s="136"/>
      <c r="N590" s="136"/>
      <c r="O590" s="136"/>
      <c r="P590" s="136"/>
      <c r="Q590" s="136"/>
      <c r="R590" s="731"/>
      <c r="S590" s="136"/>
      <c r="T590" s="136"/>
      <c r="U590" s="136"/>
      <c r="V590" s="136"/>
      <c r="W590" s="136"/>
      <c r="X590" s="136"/>
      <c r="Y590" s="731"/>
      <c r="Z590" s="136"/>
      <c r="AA590" s="136"/>
      <c r="AB590" s="136"/>
      <c r="AC590" s="136"/>
      <c r="AD590" s="136"/>
      <c r="AE590" s="136"/>
      <c r="AF590" s="731"/>
      <c r="AG590" s="136"/>
      <c r="AH590" s="136"/>
      <c r="AI590" s="136"/>
      <c r="AJ590" s="136"/>
      <c r="AK590" s="136"/>
      <c r="AL590" s="136"/>
    </row>
    <row r="591" spans="1:38" s="44" customFormat="1" x14ac:dyDescent="0.2">
      <c r="A591" s="16"/>
      <c r="B591" s="736"/>
      <c r="C591" s="16"/>
      <c r="K591" s="731"/>
      <c r="L591" s="136"/>
      <c r="M591" s="136"/>
      <c r="N591" s="136"/>
      <c r="O591" s="136"/>
      <c r="P591" s="136"/>
      <c r="Q591" s="136"/>
      <c r="R591" s="731"/>
      <c r="S591" s="136"/>
      <c r="T591" s="136"/>
      <c r="U591" s="136"/>
      <c r="V591" s="136"/>
      <c r="W591" s="136"/>
      <c r="X591" s="136"/>
      <c r="Y591" s="731"/>
      <c r="Z591" s="136"/>
      <c r="AA591" s="136"/>
      <c r="AB591" s="136"/>
      <c r="AC591" s="136"/>
      <c r="AD591" s="136"/>
      <c r="AE591" s="136"/>
      <c r="AF591" s="731"/>
      <c r="AG591" s="136"/>
      <c r="AH591" s="136"/>
      <c r="AI591" s="136"/>
      <c r="AJ591" s="136"/>
      <c r="AK591" s="136"/>
      <c r="AL591" s="136"/>
    </row>
    <row r="592" spans="1:38" s="44" customFormat="1" x14ac:dyDescent="0.2">
      <c r="A592" s="16"/>
      <c r="B592" s="736"/>
      <c r="C592" s="16"/>
      <c r="K592" s="731"/>
      <c r="L592" s="136"/>
      <c r="M592" s="136"/>
      <c r="N592" s="136"/>
      <c r="O592" s="136"/>
      <c r="P592" s="136"/>
      <c r="Q592" s="136"/>
      <c r="R592" s="731"/>
      <c r="S592" s="136"/>
      <c r="T592" s="136"/>
      <c r="U592" s="136"/>
      <c r="V592" s="136"/>
      <c r="W592" s="136"/>
      <c r="X592" s="136"/>
      <c r="Y592" s="731"/>
      <c r="Z592" s="136"/>
      <c r="AA592" s="136"/>
      <c r="AB592" s="136"/>
      <c r="AC592" s="136"/>
      <c r="AD592" s="136"/>
      <c r="AE592" s="136"/>
      <c r="AF592" s="731"/>
      <c r="AG592" s="136"/>
      <c r="AH592" s="136"/>
      <c r="AI592" s="136"/>
      <c r="AJ592" s="136"/>
      <c r="AK592" s="136"/>
      <c r="AL592" s="136"/>
    </row>
    <row r="593" spans="1:38" s="44" customFormat="1" x14ac:dyDescent="0.2">
      <c r="A593" s="16"/>
      <c r="B593" s="736"/>
      <c r="C593" s="16"/>
      <c r="K593" s="731"/>
      <c r="L593" s="136"/>
      <c r="M593" s="136"/>
      <c r="N593" s="136"/>
      <c r="O593" s="136"/>
      <c r="P593" s="136"/>
      <c r="Q593" s="136"/>
      <c r="R593" s="731"/>
      <c r="S593" s="136"/>
      <c r="T593" s="136"/>
      <c r="U593" s="136"/>
      <c r="V593" s="136"/>
      <c r="W593" s="136"/>
      <c r="X593" s="136"/>
      <c r="Y593" s="731"/>
      <c r="Z593" s="136"/>
      <c r="AA593" s="136"/>
      <c r="AB593" s="136"/>
      <c r="AC593" s="136"/>
      <c r="AD593" s="136"/>
      <c r="AE593" s="136"/>
      <c r="AF593" s="731"/>
      <c r="AG593" s="136"/>
      <c r="AH593" s="136"/>
      <c r="AI593" s="136"/>
      <c r="AJ593" s="136"/>
      <c r="AK593" s="136"/>
      <c r="AL593" s="136"/>
    </row>
    <row r="594" spans="1:38" s="44" customFormat="1" x14ac:dyDescent="0.2">
      <c r="A594" s="16"/>
      <c r="B594" s="736"/>
      <c r="C594" s="16"/>
      <c r="K594" s="731"/>
      <c r="L594" s="136"/>
      <c r="M594" s="136"/>
      <c r="N594" s="136"/>
      <c r="O594" s="136"/>
      <c r="P594" s="136"/>
      <c r="Q594" s="136"/>
      <c r="R594" s="731"/>
      <c r="S594" s="136"/>
      <c r="T594" s="136"/>
      <c r="U594" s="136"/>
      <c r="V594" s="136"/>
      <c r="W594" s="136"/>
      <c r="X594" s="136"/>
      <c r="Y594" s="731"/>
      <c r="Z594" s="136"/>
      <c r="AA594" s="136"/>
      <c r="AB594" s="136"/>
      <c r="AC594" s="136"/>
      <c r="AD594" s="136"/>
      <c r="AE594" s="136"/>
      <c r="AF594" s="731"/>
      <c r="AG594" s="136"/>
      <c r="AH594" s="136"/>
      <c r="AI594" s="136"/>
      <c r="AJ594" s="136"/>
      <c r="AK594" s="136"/>
      <c r="AL594" s="136"/>
    </row>
    <row r="595" spans="1:38" s="44" customFormat="1" x14ac:dyDescent="0.2">
      <c r="A595" s="16"/>
      <c r="B595" s="736"/>
      <c r="C595" s="16"/>
      <c r="K595" s="731"/>
      <c r="L595" s="136"/>
      <c r="M595" s="136"/>
      <c r="N595" s="136"/>
      <c r="O595" s="136"/>
      <c r="P595" s="136"/>
      <c r="Q595" s="136"/>
      <c r="R595" s="731"/>
      <c r="S595" s="136"/>
      <c r="T595" s="136"/>
      <c r="U595" s="136"/>
      <c r="V595" s="136"/>
      <c r="W595" s="136"/>
      <c r="X595" s="136"/>
      <c r="Y595" s="731"/>
      <c r="Z595" s="136"/>
      <c r="AA595" s="136"/>
      <c r="AB595" s="136"/>
      <c r="AC595" s="136"/>
      <c r="AD595" s="136"/>
      <c r="AE595" s="136"/>
      <c r="AF595" s="731"/>
      <c r="AG595" s="136"/>
      <c r="AH595" s="136"/>
      <c r="AI595" s="136"/>
      <c r="AJ595" s="136"/>
      <c r="AK595" s="136"/>
      <c r="AL595" s="136"/>
    </row>
    <row r="596" spans="1:38" s="44" customFormat="1" x14ac:dyDescent="0.2">
      <c r="A596" s="16"/>
      <c r="B596" s="736"/>
      <c r="C596" s="16"/>
      <c r="K596" s="731"/>
      <c r="L596" s="136"/>
      <c r="M596" s="136"/>
      <c r="N596" s="136"/>
      <c r="O596" s="136"/>
      <c r="P596" s="136"/>
      <c r="Q596" s="136"/>
      <c r="R596" s="731"/>
      <c r="S596" s="136"/>
      <c r="T596" s="136"/>
      <c r="U596" s="136"/>
      <c r="V596" s="136"/>
      <c r="W596" s="136"/>
      <c r="X596" s="136"/>
      <c r="Y596" s="731"/>
      <c r="Z596" s="136"/>
      <c r="AA596" s="136"/>
      <c r="AB596" s="136"/>
      <c r="AC596" s="136"/>
      <c r="AD596" s="136"/>
      <c r="AE596" s="136"/>
      <c r="AF596" s="731"/>
      <c r="AG596" s="136"/>
      <c r="AH596" s="136"/>
      <c r="AI596" s="136"/>
      <c r="AJ596" s="136"/>
      <c r="AK596" s="136"/>
      <c r="AL596" s="136"/>
    </row>
    <row r="597" spans="1:38" s="44" customFormat="1" x14ac:dyDescent="0.2">
      <c r="A597" s="16"/>
      <c r="B597" s="736"/>
      <c r="C597" s="16"/>
      <c r="K597" s="731"/>
      <c r="L597" s="136"/>
      <c r="M597" s="136"/>
      <c r="N597" s="136"/>
      <c r="O597" s="136"/>
      <c r="P597" s="136"/>
      <c r="Q597" s="136"/>
      <c r="R597" s="731"/>
      <c r="S597" s="136"/>
      <c r="T597" s="136"/>
      <c r="U597" s="136"/>
      <c r="V597" s="136"/>
      <c r="W597" s="136"/>
      <c r="X597" s="136"/>
      <c r="Y597" s="731"/>
      <c r="Z597" s="136"/>
      <c r="AA597" s="136"/>
      <c r="AB597" s="136"/>
      <c r="AC597" s="136"/>
      <c r="AD597" s="136"/>
      <c r="AE597" s="136"/>
      <c r="AF597" s="731"/>
      <c r="AG597" s="136"/>
      <c r="AH597" s="136"/>
      <c r="AI597" s="136"/>
      <c r="AJ597" s="136"/>
      <c r="AK597" s="136"/>
      <c r="AL597" s="136"/>
    </row>
    <row r="598" spans="1:38" s="44" customFormat="1" x14ac:dyDescent="0.2">
      <c r="A598" s="16"/>
      <c r="B598" s="736"/>
      <c r="C598" s="16"/>
      <c r="K598" s="731"/>
      <c r="L598" s="136"/>
      <c r="M598" s="136"/>
      <c r="N598" s="136"/>
      <c r="O598" s="136"/>
      <c r="P598" s="136"/>
      <c r="Q598" s="136"/>
      <c r="R598" s="731"/>
      <c r="S598" s="136"/>
      <c r="T598" s="136"/>
      <c r="U598" s="136"/>
      <c r="V598" s="136"/>
      <c r="W598" s="136"/>
      <c r="X598" s="136"/>
      <c r="Y598" s="731"/>
      <c r="Z598" s="136"/>
      <c r="AA598" s="136"/>
      <c r="AB598" s="136"/>
      <c r="AC598" s="136"/>
      <c r="AD598" s="136"/>
      <c r="AE598" s="136"/>
      <c r="AF598" s="731"/>
      <c r="AG598" s="136"/>
      <c r="AH598" s="136"/>
      <c r="AI598" s="136"/>
      <c r="AJ598" s="136"/>
      <c r="AK598" s="136"/>
      <c r="AL598" s="136"/>
    </row>
    <row r="599" spans="1:38" s="44" customFormat="1" x14ac:dyDescent="0.2">
      <c r="A599" s="16"/>
      <c r="B599" s="736"/>
      <c r="C599" s="16"/>
      <c r="K599" s="731"/>
      <c r="L599" s="136"/>
      <c r="M599" s="136"/>
      <c r="N599" s="136"/>
      <c r="O599" s="136"/>
      <c r="P599" s="136"/>
      <c r="Q599" s="136"/>
      <c r="R599" s="731"/>
      <c r="S599" s="136"/>
      <c r="T599" s="136"/>
      <c r="U599" s="136"/>
      <c r="V599" s="136"/>
      <c r="W599" s="136"/>
      <c r="X599" s="136"/>
      <c r="Y599" s="731"/>
      <c r="Z599" s="136"/>
      <c r="AA599" s="136"/>
      <c r="AB599" s="136"/>
      <c r="AC599" s="136"/>
      <c r="AD599" s="136"/>
      <c r="AE599" s="136"/>
      <c r="AF599" s="731"/>
      <c r="AG599" s="136"/>
      <c r="AH599" s="136"/>
      <c r="AI599" s="136"/>
      <c r="AJ599" s="136"/>
      <c r="AK599" s="136"/>
      <c r="AL599" s="136"/>
    </row>
    <row r="600" spans="1:38" s="44" customFormat="1" x14ac:dyDescent="0.2">
      <c r="A600" s="16"/>
      <c r="B600" s="736"/>
      <c r="C600" s="16"/>
      <c r="K600" s="731"/>
      <c r="L600" s="136"/>
      <c r="M600" s="136"/>
      <c r="N600" s="136"/>
      <c r="O600" s="136"/>
      <c r="P600" s="136"/>
      <c r="Q600" s="136"/>
      <c r="R600" s="731"/>
      <c r="S600" s="136"/>
      <c r="T600" s="136"/>
      <c r="U600" s="136"/>
      <c r="V600" s="136"/>
      <c r="W600" s="136"/>
      <c r="X600" s="136"/>
      <c r="Y600" s="731"/>
      <c r="Z600" s="136"/>
      <c r="AA600" s="136"/>
      <c r="AB600" s="136"/>
      <c r="AC600" s="136"/>
      <c r="AD600" s="136"/>
      <c r="AE600" s="136"/>
      <c r="AF600" s="731"/>
      <c r="AG600" s="136"/>
      <c r="AH600" s="136"/>
      <c r="AI600" s="136"/>
      <c r="AJ600" s="136"/>
      <c r="AK600" s="136"/>
      <c r="AL600" s="136"/>
    </row>
    <row r="601" spans="1:38" s="44" customFormat="1" x14ac:dyDescent="0.2">
      <c r="A601" s="16"/>
      <c r="B601" s="736"/>
      <c r="C601" s="16"/>
      <c r="K601" s="731"/>
      <c r="L601" s="136"/>
      <c r="M601" s="136"/>
      <c r="N601" s="136"/>
      <c r="O601" s="136"/>
      <c r="P601" s="136"/>
      <c r="Q601" s="136"/>
      <c r="R601" s="731"/>
      <c r="S601" s="136"/>
      <c r="T601" s="136"/>
      <c r="U601" s="136"/>
      <c r="V601" s="136"/>
      <c r="W601" s="136"/>
      <c r="X601" s="136"/>
      <c r="Y601" s="731"/>
      <c r="Z601" s="136"/>
      <c r="AA601" s="136"/>
      <c r="AB601" s="136"/>
      <c r="AC601" s="136"/>
      <c r="AD601" s="136"/>
      <c r="AE601" s="136"/>
      <c r="AF601" s="731"/>
      <c r="AG601" s="136"/>
      <c r="AH601" s="136"/>
      <c r="AI601" s="136"/>
      <c r="AJ601" s="136"/>
      <c r="AK601" s="136"/>
      <c r="AL601" s="136"/>
    </row>
    <row r="602" spans="1:38" s="44" customFormat="1" x14ac:dyDescent="0.2">
      <c r="A602" s="16"/>
      <c r="B602" s="736"/>
      <c r="C602" s="16"/>
      <c r="K602" s="731"/>
      <c r="L602" s="136"/>
      <c r="M602" s="136"/>
      <c r="N602" s="136"/>
      <c r="O602" s="136"/>
      <c r="P602" s="136"/>
      <c r="Q602" s="136"/>
      <c r="R602" s="731"/>
      <c r="S602" s="136"/>
      <c r="T602" s="136"/>
      <c r="U602" s="136"/>
      <c r="V602" s="136"/>
      <c r="W602" s="136"/>
      <c r="X602" s="136"/>
      <c r="Y602" s="731"/>
      <c r="Z602" s="136"/>
      <c r="AA602" s="136"/>
      <c r="AB602" s="136"/>
      <c r="AC602" s="136"/>
      <c r="AD602" s="136"/>
      <c r="AE602" s="136"/>
      <c r="AF602" s="731"/>
      <c r="AG602" s="136"/>
      <c r="AH602" s="136"/>
      <c r="AI602" s="136"/>
      <c r="AJ602" s="136"/>
      <c r="AK602" s="136"/>
      <c r="AL602" s="136"/>
    </row>
    <row r="603" spans="1:38" s="44" customFormat="1" x14ac:dyDescent="0.2">
      <c r="A603" s="16"/>
      <c r="B603" s="736"/>
      <c r="C603" s="16"/>
      <c r="K603" s="731"/>
      <c r="L603" s="136"/>
      <c r="M603" s="136"/>
      <c r="N603" s="136"/>
      <c r="O603" s="136"/>
      <c r="P603" s="136"/>
      <c r="Q603" s="136"/>
      <c r="R603" s="731"/>
      <c r="S603" s="136"/>
      <c r="T603" s="136"/>
      <c r="U603" s="136"/>
      <c r="V603" s="136"/>
      <c r="W603" s="136"/>
      <c r="X603" s="136"/>
      <c r="Y603" s="731"/>
      <c r="Z603" s="136"/>
      <c r="AA603" s="136"/>
      <c r="AB603" s="136"/>
      <c r="AC603" s="136"/>
      <c r="AD603" s="136"/>
      <c r="AE603" s="136"/>
      <c r="AF603" s="731"/>
      <c r="AG603" s="136"/>
      <c r="AH603" s="136"/>
      <c r="AI603" s="136"/>
      <c r="AJ603" s="136"/>
      <c r="AK603" s="136"/>
      <c r="AL603" s="136"/>
    </row>
    <row r="604" spans="1:38" s="44" customFormat="1" x14ac:dyDescent="0.2">
      <c r="A604" s="16"/>
      <c r="B604" s="736"/>
      <c r="C604" s="16"/>
      <c r="K604" s="731"/>
      <c r="L604" s="136"/>
      <c r="M604" s="136"/>
      <c r="N604" s="136"/>
      <c r="O604" s="136"/>
      <c r="P604" s="136"/>
      <c r="Q604" s="136"/>
      <c r="R604" s="731"/>
      <c r="S604" s="136"/>
      <c r="T604" s="136"/>
      <c r="U604" s="136"/>
      <c r="V604" s="136"/>
      <c r="W604" s="136"/>
      <c r="X604" s="136"/>
      <c r="Y604" s="731"/>
      <c r="Z604" s="136"/>
      <c r="AA604" s="136"/>
      <c r="AB604" s="136"/>
      <c r="AC604" s="136"/>
      <c r="AD604" s="136"/>
      <c r="AE604" s="136"/>
      <c r="AF604" s="731"/>
      <c r="AG604" s="136"/>
      <c r="AH604" s="136"/>
      <c r="AI604" s="136"/>
      <c r="AJ604" s="136"/>
      <c r="AK604" s="136"/>
      <c r="AL604" s="136"/>
    </row>
    <row r="605" spans="1:38" s="44" customFormat="1" x14ac:dyDescent="0.2">
      <c r="A605" s="16"/>
      <c r="B605" s="736"/>
      <c r="C605" s="16"/>
      <c r="K605" s="731"/>
      <c r="L605" s="136"/>
      <c r="M605" s="136"/>
      <c r="N605" s="136"/>
      <c r="O605" s="136"/>
      <c r="P605" s="136"/>
      <c r="Q605" s="136"/>
      <c r="R605" s="731"/>
      <c r="S605" s="136"/>
      <c r="T605" s="136"/>
      <c r="U605" s="136"/>
      <c r="V605" s="136"/>
      <c r="W605" s="136"/>
      <c r="X605" s="136"/>
      <c r="Y605" s="731"/>
      <c r="Z605" s="136"/>
      <c r="AA605" s="136"/>
      <c r="AB605" s="136"/>
      <c r="AC605" s="136"/>
      <c r="AD605" s="136"/>
      <c r="AE605" s="136"/>
      <c r="AF605" s="731"/>
      <c r="AG605" s="136"/>
      <c r="AH605" s="136"/>
      <c r="AI605" s="136"/>
      <c r="AJ605" s="136"/>
      <c r="AK605" s="136"/>
      <c r="AL605" s="136"/>
    </row>
    <row r="606" spans="1:38" s="44" customFormat="1" x14ac:dyDescent="0.2">
      <c r="A606" s="16"/>
      <c r="B606" s="736"/>
      <c r="C606" s="16"/>
      <c r="K606" s="731"/>
      <c r="L606" s="136"/>
      <c r="M606" s="136"/>
      <c r="N606" s="136"/>
      <c r="O606" s="136"/>
      <c r="P606" s="136"/>
      <c r="Q606" s="136"/>
      <c r="R606" s="731"/>
      <c r="S606" s="136"/>
      <c r="T606" s="136"/>
      <c r="U606" s="136"/>
      <c r="V606" s="136"/>
      <c r="W606" s="136"/>
      <c r="X606" s="136"/>
      <c r="Y606" s="731"/>
      <c r="Z606" s="136"/>
      <c r="AA606" s="136"/>
      <c r="AB606" s="136"/>
      <c r="AC606" s="136"/>
      <c r="AD606" s="136"/>
      <c r="AE606" s="136"/>
      <c r="AF606" s="731"/>
      <c r="AG606" s="136"/>
      <c r="AH606" s="136"/>
      <c r="AI606" s="136"/>
      <c r="AJ606" s="136"/>
      <c r="AK606" s="136"/>
      <c r="AL606" s="136"/>
    </row>
    <row r="607" spans="1:38" s="44" customFormat="1" x14ac:dyDescent="0.2">
      <c r="A607" s="16"/>
      <c r="B607" s="736"/>
      <c r="C607" s="16"/>
      <c r="K607" s="731"/>
      <c r="L607" s="136"/>
      <c r="M607" s="136"/>
      <c r="N607" s="136"/>
      <c r="O607" s="136"/>
      <c r="P607" s="136"/>
      <c r="Q607" s="136"/>
      <c r="R607" s="731"/>
      <c r="S607" s="136"/>
      <c r="T607" s="136"/>
      <c r="U607" s="136"/>
      <c r="V607" s="136"/>
      <c r="W607" s="136"/>
      <c r="X607" s="136"/>
      <c r="Y607" s="731"/>
      <c r="Z607" s="136"/>
      <c r="AA607" s="136"/>
      <c r="AB607" s="136"/>
      <c r="AC607" s="136"/>
      <c r="AD607" s="136"/>
      <c r="AE607" s="136"/>
      <c r="AF607" s="731"/>
      <c r="AG607" s="136"/>
      <c r="AH607" s="136"/>
      <c r="AI607" s="136"/>
      <c r="AJ607" s="136"/>
      <c r="AK607" s="136"/>
      <c r="AL607" s="136"/>
    </row>
    <row r="608" spans="1:38" s="44" customFormat="1" x14ac:dyDescent="0.2">
      <c r="A608" s="16"/>
      <c r="B608" s="736"/>
      <c r="C608" s="16"/>
      <c r="K608" s="731"/>
      <c r="L608" s="136"/>
      <c r="M608" s="136"/>
      <c r="N608" s="136"/>
      <c r="O608" s="136"/>
      <c r="P608" s="136"/>
      <c r="Q608" s="136"/>
      <c r="R608" s="731"/>
      <c r="S608" s="136"/>
      <c r="T608" s="136"/>
      <c r="U608" s="136"/>
      <c r="V608" s="136"/>
      <c r="W608" s="136"/>
      <c r="X608" s="136"/>
      <c r="Y608" s="731"/>
      <c r="Z608" s="136"/>
      <c r="AA608" s="136"/>
      <c r="AB608" s="136"/>
      <c r="AC608" s="136"/>
      <c r="AD608" s="136"/>
      <c r="AE608" s="136"/>
      <c r="AF608" s="731"/>
      <c r="AG608" s="136"/>
      <c r="AH608" s="136"/>
      <c r="AI608" s="136"/>
      <c r="AJ608" s="136"/>
      <c r="AK608" s="136"/>
      <c r="AL608" s="136"/>
    </row>
    <row r="609" spans="1:38" s="44" customFormat="1" x14ac:dyDescent="0.2">
      <c r="A609" s="16"/>
      <c r="B609" s="736"/>
      <c r="C609" s="16"/>
      <c r="K609" s="731"/>
      <c r="L609" s="136"/>
      <c r="M609" s="136"/>
      <c r="N609" s="136"/>
      <c r="O609" s="136"/>
      <c r="P609" s="136"/>
      <c r="Q609" s="136"/>
      <c r="R609" s="731"/>
      <c r="S609" s="136"/>
      <c r="T609" s="136"/>
      <c r="U609" s="136"/>
      <c r="V609" s="136"/>
      <c r="W609" s="136"/>
      <c r="X609" s="136"/>
      <c r="Y609" s="731"/>
      <c r="Z609" s="136"/>
      <c r="AA609" s="136"/>
      <c r="AB609" s="136"/>
      <c r="AC609" s="136"/>
      <c r="AD609" s="136"/>
      <c r="AE609" s="136"/>
      <c r="AF609" s="731"/>
      <c r="AG609" s="136"/>
      <c r="AH609" s="136"/>
      <c r="AI609" s="136"/>
      <c r="AJ609" s="136"/>
      <c r="AK609" s="136"/>
      <c r="AL609" s="136"/>
    </row>
    <row r="610" spans="1:38" s="44" customFormat="1" x14ac:dyDescent="0.2">
      <c r="A610" s="16"/>
      <c r="B610" s="736"/>
      <c r="C610" s="16"/>
      <c r="K610" s="731"/>
      <c r="L610" s="136"/>
      <c r="M610" s="136"/>
      <c r="N610" s="136"/>
      <c r="O610" s="136"/>
      <c r="P610" s="136"/>
      <c r="Q610" s="136"/>
      <c r="R610" s="731"/>
      <c r="S610" s="136"/>
      <c r="T610" s="136"/>
      <c r="U610" s="136"/>
      <c r="V610" s="136"/>
      <c r="W610" s="136"/>
      <c r="X610" s="136"/>
      <c r="Y610" s="731"/>
      <c r="Z610" s="136"/>
      <c r="AA610" s="136"/>
      <c r="AB610" s="136"/>
      <c r="AC610" s="136"/>
      <c r="AD610" s="136"/>
      <c r="AE610" s="136"/>
      <c r="AF610" s="731"/>
      <c r="AG610" s="136"/>
      <c r="AH610" s="136"/>
      <c r="AI610" s="136"/>
      <c r="AJ610" s="136"/>
      <c r="AK610" s="136"/>
      <c r="AL610" s="136"/>
    </row>
    <row r="611" spans="1:38" s="44" customFormat="1" x14ac:dyDescent="0.2">
      <c r="A611" s="16"/>
      <c r="B611" s="736"/>
      <c r="C611" s="16"/>
      <c r="K611" s="731"/>
      <c r="L611" s="136"/>
      <c r="M611" s="136"/>
      <c r="N611" s="136"/>
      <c r="O611" s="136"/>
      <c r="P611" s="136"/>
      <c r="Q611" s="136"/>
      <c r="R611" s="731"/>
      <c r="S611" s="136"/>
      <c r="T611" s="136"/>
      <c r="U611" s="136"/>
      <c r="V611" s="136"/>
      <c r="W611" s="136"/>
      <c r="X611" s="136"/>
      <c r="Y611" s="731"/>
      <c r="Z611" s="136"/>
      <c r="AA611" s="136"/>
      <c r="AB611" s="136"/>
      <c r="AC611" s="136"/>
      <c r="AD611" s="136"/>
      <c r="AE611" s="136"/>
      <c r="AF611" s="731"/>
      <c r="AG611" s="136"/>
      <c r="AH611" s="136"/>
      <c r="AI611" s="136"/>
      <c r="AJ611" s="136"/>
      <c r="AK611" s="136"/>
      <c r="AL611" s="136"/>
    </row>
    <row r="612" spans="1:38" s="44" customFormat="1" x14ac:dyDescent="0.2">
      <c r="A612" s="16"/>
      <c r="B612" s="736"/>
      <c r="C612" s="16"/>
      <c r="K612" s="731"/>
      <c r="L612" s="136"/>
      <c r="M612" s="136"/>
      <c r="N612" s="136"/>
      <c r="O612" s="136"/>
      <c r="P612" s="136"/>
      <c r="Q612" s="136"/>
      <c r="R612" s="731"/>
      <c r="S612" s="136"/>
      <c r="T612" s="136"/>
      <c r="U612" s="136"/>
      <c r="V612" s="136"/>
      <c r="W612" s="136"/>
      <c r="X612" s="136"/>
      <c r="Y612" s="731"/>
      <c r="Z612" s="136"/>
      <c r="AA612" s="136"/>
      <c r="AB612" s="136"/>
      <c r="AC612" s="136"/>
      <c r="AD612" s="136"/>
      <c r="AE612" s="136"/>
      <c r="AF612" s="731"/>
      <c r="AG612" s="136"/>
      <c r="AH612" s="136"/>
      <c r="AI612" s="136"/>
      <c r="AJ612" s="136"/>
      <c r="AK612" s="136"/>
      <c r="AL612" s="136"/>
    </row>
    <row r="613" spans="1:38" s="44" customFormat="1" x14ac:dyDescent="0.2">
      <c r="A613" s="16"/>
      <c r="B613" s="736"/>
      <c r="C613" s="16"/>
      <c r="K613" s="731"/>
      <c r="L613" s="136"/>
      <c r="M613" s="136"/>
      <c r="N613" s="136"/>
      <c r="O613" s="136"/>
      <c r="P613" s="136"/>
      <c r="Q613" s="136"/>
      <c r="R613" s="731"/>
      <c r="S613" s="136"/>
      <c r="T613" s="136"/>
      <c r="U613" s="136"/>
      <c r="V613" s="136"/>
      <c r="W613" s="136"/>
      <c r="X613" s="136"/>
      <c r="Y613" s="731"/>
      <c r="Z613" s="136"/>
      <c r="AA613" s="136"/>
      <c r="AB613" s="136"/>
      <c r="AC613" s="136"/>
      <c r="AD613" s="136"/>
      <c r="AE613" s="136"/>
      <c r="AF613" s="731"/>
      <c r="AG613" s="136"/>
      <c r="AH613" s="136"/>
      <c r="AI613" s="136"/>
      <c r="AJ613" s="136"/>
      <c r="AK613" s="136"/>
      <c r="AL613" s="136"/>
    </row>
    <row r="614" spans="1:38" s="44" customFormat="1" x14ac:dyDescent="0.2">
      <c r="A614" s="16"/>
      <c r="B614" s="736"/>
      <c r="C614" s="16"/>
      <c r="K614" s="731"/>
      <c r="L614" s="136"/>
      <c r="M614" s="136"/>
      <c r="N614" s="136"/>
      <c r="O614" s="136"/>
      <c r="P614" s="136"/>
      <c r="Q614" s="136"/>
      <c r="R614" s="731"/>
      <c r="S614" s="136"/>
      <c r="T614" s="136"/>
      <c r="U614" s="136"/>
      <c r="V614" s="136"/>
      <c r="W614" s="136"/>
      <c r="X614" s="136"/>
      <c r="Y614" s="731"/>
      <c r="Z614" s="136"/>
      <c r="AA614" s="136"/>
      <c r="AB614" s="136"/>
      <c r="AC614" s="136"/>
      <c r="AD614" s="136"/>
      <c r="AE614" s="136"/>
      <c r="AF614" s="731"/>
      <c r="AG614" s="136"/>
      <c r="AH614" s="136"/>
      <c r="AI614" s="136"/>
      <c r="AJ614" s="136"/>
      <c r="AK614" s="136"/>
      <c r="AL614" s="136"/>
    </row>
    <row r="615" spans="1:38" s="44" customFormat="1" x14ac:dyDescent="0.2">
      <c r="A615" s="16"/>
      <c r="B615" s="736"/>
      <c r="C615" s="16"/>
      <c r="K615" s="731"/>
      <c r="L615" s="136"/>
      <c r="M615" s="136"/>
      <c r="N615" s="136"/>
      <c r="O615" s="136"/>
      <c r="P615" s="136"/>
      <c r="Q615" s="136"/>
      <c r="R615" s="731"/>
      <c r="S615" s="136"/>
      <c r="T615" s="136"/>
      <c r="U615" s="136"/>
      <c r="V615" s="136"/>
      <c r="W615" s="136"/>
      <c r="X615" s="136"/>
      <c r="Y615" s="731"/>
      <c r="Z615" s="136"/>
      <c r="AA615" s="136"/>
      <c r="AB615" s="136"/>
      <c r="AC615" s="136"/>
      <c r="AD615" s="136"/>
      <c r="AE615" s="136"/>
      <c r="AF615" s="731"/>
      <c r="AG615" s="136"/>
      <c r="AH615" s="136"/>
      <c r="AI615" s="136"/>
      <c r="AJ615" s="136"/>
      <c r="AK615" s="136"/>
      <c r="AL615" s="136"/>
    </row>
    <row r="616" spans="1:38" s="44" customFormat="1" x14ac:dyDescent="0.2">
      <c r="A616" s="16"/>
      <c r="B616" s="736"/>
      <c r="C616" s="16"/>
      <c r="K616" s="731"/>
      <c r="L616" s="136"/>
      <c r="M616" s="136"/>
      <c r="N616" s="136"/>
      <c r="O616" s="136"/>
      <c r="P616" s="136"/>
      <c r="Q616" s="136"/>
      <c r="R616" s="731"/>
      <c r="S616" s="136"/>
      <c r="T616" s="136"/>
      <c r="U616" s="136"/>
      <c r="V616" s="136"/>
      <c r="W616" s="136"/>
      <c r="X616" s="136"/>
      <c r="Y616" s="731"/>
      <c r="Z616" s="136"/>
      <c r="AA616" s="136"/>
      <c r="AB616" s="136"/>
      <c r="AC616" s="136"/>
      <c r="AD616" s="136"/>
      <c r="AE616" s="136"/>
      <c r="AF616" s="731"/>
      <c r="AG616" s="136"/>
      <c r="AH616" s="136"/>
      <c r="AI616" s="136"/>
      <c r="AJ616" s="136"/>
      <c r="AK616" s="136"/>
      <c r="AL616" s="136"/>
    </row>
    <row r="617" spans="1:38" s="44" customFormat="1" x14ac:dyDescent="0.2">
      <c r="A617" s="16"/>
      <c r="B617" s="736"/>
      <c r="C617" s="16"/>
      <c r="K617" s="731"/>
      <c r="L617" s="136"/>
      <c r="M617" s="136"/>
      <c r="N617" s="136"/>
      <c r="O617" s="136"/>
      <c r="P617" s="136"/>
      <c r="Q617" s="136"/>
      <c r="R617" s="731"/>
      <c r="S617" s="136"/>
      <c r="T617" s="136"/>
      <c r="U617" s="136"/>
      <c r="V617" s="136"/>
      <c r="W617" s="136"/>
      <c r="X617" s="136"/>
      <c r="Y617" s="731"/>
      <c r="Z617" s="136"/>
      <c r="AA617" s="136"/>
      <c r="AB617" s="136"/>
      <c r="AC617" s="136"/>
      <c r="AD617" s="136"/>
      <c r="AE617" s="136"/>
      <c r="AF617" s="731"/>
      <c r="AG617" s="136"/>
      <c r="AH617" s="136"/>
      <c r="AI617" s="136"/>
      <c r="AJ617" s="136"/>
      <c r="AK617" s="136"/>
      <c r="AL617" s="136"/>
    </row>
    <row r="618" spans="1:38" s="44" customFormat="1" x14ac:dyDescent="0.2">
      <c r="A618" s="16"/>
      <c r="B618" s="736"/>
      <c r="C618" s="16"/>
      <c r="K618" s="731"/>
      <c r="L618" s="136"/>
      <c r="M618" s="136"/>
      <c r="N618" s="136"/>
      <c r="O618" s="136"/>
      <c r="P618" s="136"/>
      <c r="Q618" s="136"/>
      <c r="R618" s="731"/>
      <c r="S618" s="136"/>
      <c r="T618" s="136"/>
      <c r="U618" s="136"/>
      <c r="V618" s="136"/>
      <c r="W618" s="136"/>
      <c r="X618" s="136"/>
      <c r="Y618" s="731"/>
      <c r="Z618" s="136"/>
      <c r="AA618" s="136"/>
      <c r="AB618" s="136"/>
      <c r="AC618" s="136"/>
      <c r="AD618" s="136"/>
      <c r="AE618" s="136"/>
      <c r="AF618" s="731"/>
      <c r="AG618" s="136"/>
      <c r="AH618" s="136"/>
      <c r="AI618" s="136"/>
      <c r="AJ618" s="136"/>
      <c r="AK618" s="136"/>
      <c r="AL618" s="136"/>
    </row>
    <row r="619" spans="1:38" s="44" customFormat="1" x14ac:dyDescent="0.2">
      <c r="A619" s="16"/>
      <c r="B619" s="736"/>
      <c r="C619" s="16"/>
      <c r="K619" s="731"/>
      <c r="L619" s="136"/>
      <c r="M619" s="136"/>
      <c r="N619" s="136"/>
      <c r="O619" s="136"/>
      <c r="P619" s="136"/>
      <c r="Q619" s="136"/>
      <c r="R619" s="731"/>
      <c r="S619" s="136"/>
      <c r="T619" s="136"/>
      <c r="U619" s="136"/>
      <c r="V619" s="136"/>
      <c r="W619" s="136"/>
      <c r="X619" s="136"/>
      <c r="Y619" s="731"/>
      <c r="Z619" s="136"/>
      <c r="AA619" s="136"/>
      <c r="AB619" s="136"/>
      <c r="AC619" s="136"/>
      <c r="AD619" s="136"/>
      <c r="AE619" s="136"/>
      <c r="AF619" s="731"/>
      <c r="AG619" s="136"/>
      <c r="AH619" s="136"/>
      <c r="AI619" s="136"/>
      <c r="AJ619" s="136"/>
      <c r="AK619" s="136"/>
      <c r="AL619" s="136"/>
    </row>
    <row r="620" spans="1:38" s="44" customFormat="1" x14ac:dyDescent="0.2">
      <c r="A620" s="16"/>
      <c r="B620" s="736"/>
      <c r="C620" s="16"/>
      <c r="K620" s="731"/>
      <c r="L620" s="136"/>
      <c r="M620" s="136"/>
      <c r="N620" s="136"/>
      <c r="O620" s="136"/>
      <c r="P620" s="136"/>
      <c r="Q620" s="136"/>
      <c r="R620" s="731"/>
      <c r="S620" s="136"/>
      <c r="T620" s="136"/>
      <c r="U620" s="136"/>
      <c r="V620" s="136"/>
      <c r="W620" s="136"/>
      <c r="X620" s="136"/>
      <c r="Y620" s="731"/>
      <c r="Z620" s="136"/>
      <c r="AA620" s="136"/>
      <c r="AB620" s="136"/>
      <c r="AC620" s="136"/>
      <c r="AD620" s="136"/>
      <c r="AE620" s="136"/>
      <c r="AF620" s="731"/>
      <c r="AG620" s="136"/>
      <c r="AH620" s="136"/>
      <c r="AI620" s="136"/>
      <c r="AJ620" s="136"/>
      <c r="AK620" s="136"/>
      <c r="AL620" s="136"/>
    </row>
    <row r="621" spans="1:38" s="44" customFormat="1" x14ac:dyDescent="0.2">
      <c r="A621" s="16"/>
      <c r="B621" s="736"/>
      <c r="C621" s="16"/>
      <c r="K621" s="731"/>
      <c r="L621" s="136"/>
      <c r="M621" s="136"/>
      <c r="N621" s="136"/>
      <c r="O621" s="136"/>
      <c r="P621" s="136"/>
      <c r="Q621" s="136"/>
      <c r="R621" s="731"/>
      <c r="S621" s="136"/>
      <c r="T621" s="136"/>
      <c r="U621" s="136"/>
      <c r="V621" s="136"/>
      <c r="W621" s="136"/>
      <c r="X621" s="136"/>
      <c r="Y621" s="731"/>
      <c r="Z621" s="136"/>
      <c r="AA621" s="136"/>
      <c r="AB621" s="136"/>
      <c r="AC621" s="136"/>
      <c r="AD621" s="136"/>
      <c r="AE621" s="136"/>
      <c r="AF621" s="731"/>
      <c r="AG621" s="136"/>
      <c r="AH621" s="136"/>
      <c r="AI621" s="136"/>
      <c r="AJ621" s="136"/>
      <c r="AK621" s="136"/>
      <c r="AL621" s="136"/>
    </row>
    <row r="622" spans="1:38" s="44" customFormat="1" x14ac:dyDescent="0.2">
      <c r="A622" s="16"/>
      <c r="B622" s="736"/>
      <c r="C622" s="16"/>
      <c r="K622" s="731"/>
      <c r="L622" s="136"/>
      <c r="M622" s="136"/>
      <c r="N622" s="136"/>
      <c r="O622" s="136"/>
      <c r="P622" s="136"/>
      <c r="Q622" s="136"/>
      <c r="R622" s="731"/>
      <c r="S622" s="136"/>
      <c r="T622" s="136"/>
      <c r="U622" s="136"/>
      <c r="V622" s="136"/>
      <c r="W622" s="136"/>
      <c r="X622" s="136"/>
      <c r="Y622" s="731"/>
      <c r="Z622" s="136"/>
      <c r="AA622" s="136"/>
      <c r="AB622" s="136"/>
      <c r="AC622" s="136"/>
      <c r="AD622" s="136"/>
      <c r="AE622" s="136"/>
      <c r="AF622" s="731"/>
      <c r="AG622" s="136"/>
      <c r="AH622" s="136"/>
      <c r="AI622" s="136"/>
      <c r="AJ622" s="136"/>
      <c r="AK622" s="136"/>
      <c r="AL622" s="136"/>
    </row>
    <row r="623" spans="1:38" s="44" customFormat="1" x14ac:dyDescent="0.2">
      <c r="A623" s="16"/>
      <c r="B623" s="736"/>
      <c r="C623" s="16"/>
      <c r="K623" s="731"/>
      <c r="L623" s="136"/>
      <c r="M623" s="136"/>
      <c r="N623" s="136"/>
      <c r="O623" s="136"/>
      <c r="P623" s="136"/>
      <c r="Q623" s="136"/>
      <c r="R623" s="731"/>
      <c r="S623" s="136"/>
      <c r="T623" s="136"/>
      <c r="U623" s="136"/>
      <c r="V623" s="136"/>
      <c r="W623" s="136"/>
      <c r="X623" s="136"/>
      <c r="Y623" s="731"/>
      <c r="Z623" s="136"/>
      <c r="AA623" s="136"/>
      <c r="AB623" s="136"/>
      <c r="AC623" s="136"/>
      <c r="AD623" s="136"/>
      <c r="AE623" s="136"/>
      <c r="AF623" s="731"/>
      <c r="AG623" s="136"/>
      <c r="AH623" s="136"/>
      <c r="AI623" s="136"/>
      <c r="AJ623" s="136"/>
      <c r="AK623" s="136"/>
      <c r="AL623" s="136"/>
    </row>
    <row r="624" spans="1:38" s="44" customFormat="1" x14ac:dyDescent="0.2">
      <c r="A624" s="16"/>
      <c r="B624" s="736"/>
      <c r="C624" s="16"/>
      <c r="K624" s="731"/>
      <c r="L624" s="136"/>
      <c r="M624" s="136"/>
      <c r="N624" s="136"/>
      <c r="O624" s="136"/>
      <c r="P624" s="136"/>
      <c r="Q624" s="136"/>
      <c r="R624" s="731"/>
      <c r="S624" s="136"/>
      <c r="T624" s="136"/>
      <c r="U624" s="136"/>
      <c r="V624" s="136"/>
      <c r="W624" s="136"/>
      <c r="X624" s="136"/>
      <c r="Y624" s="731"/>
      <c r="Z624" s="136"/>
      <c r="AA624" s="136"/>
      <c r="AB624" s="136"/>
      <c r="AC624" s="136"/>
      <c r="AD624" s="136"/>
      <c r="AE624" s="136"/>
      <c r="AF624" s="731"/>
      <c r="AG624" s="136"/>
      <c r="AH624" s="136"/>
      <c r="AI624" s="136"/>
      <c r="AJ624" s="136"/>
      <c r="AK624" s="136"/>
      <c r="AL624" s="136"/>
    </row>
    <row r="625" spans="1:38" s="44" customFormat="1" x14ac:dyDescent="0.2">
      <c r="A625" s="16"/>
      <c r="B625" s="736"/>
      <c r="C625" s="16"/>
      <c r="K625" s="731"/>
      <c r="L625" s="136"/>
      <c r="M625" s="136"/>
      <c r="N625" s="136"/>
      <c r="O625" s="136"/>
      <c r="P625" s="136"/>
      <c r="Q625" s="136"/>
      <c r="R625" s="731"/>
      <c r="S625" s="136"/>
      <c r="T625" s="136"/>
      <c r="U625" s="136"/>
      <c r="V625" s="136"/>
      <c r="W625" s="136"/>
      <c r="X625" s="136"/>
      <c r="Y625" s="731"/>
      <c r="Z625" s="136"/>
      <c r="AA625" s="136"/>
      <c r="AB625" s="136"/>
      <c r="AC625" s="136"/>
      <c r="AD625" s="136"/>
      <c r="AE625" s="136"/>
      <c r="AF625" s="731"/>
      <c r="AG625" s="136"/>
      <c r="AH625" s="136"/>
      <c r="AI625" s="136"/>
      <c r="AJ625" s="136"/>
      <c r="AK625" s="136"/>
      <c r="AL625" s="136"/>
    </row>
    <row r="626" spans="1:38" s="44" customFormat="1" x14ac:dyDescent="0.2">
      <c r="A626" s="16"/>
      <c r="B626" s="736"/>
      <c r="C626" s="16"/>
      <c r="K626" s="731"/>
      <c r="L626" s="136"/>
      <c r="M626" s="136"/>
      <c r="N626" s="136"/>
      <c r="O626" s="136"/>
      <c r="P626" s="136"/>
      <c r="Q626" s="136"/>
      <c r="R626" s="731"/>
      <c r="S626" s="136"/>
      <c r="T626" s="136"/>
      <c r="U626" s="136"/>
      <c r="V626" s="136"/>
      <c r="W626" s="136"/>
      <c r="X626" s="136"/>
      <c r="Y626" s="731"/>
      <c r="Z626" s="136"/>
      <c r="AA626" s="136"/>
      <c r="AB626" s="136"/>
      <c r="AC626" s="136"/>
      <c r="AD626" s="136"/>
      <c r="AE626" s="136"/>
      <c r="AF626" s="731"/>
      <c r="AG626" s="136"/>
      <c r="AH626" s="136"/>
      <c r="AI626" s="136"/>
      <c r="AJ626" s="136"/>
      <c r="AK626" s="136"/>
      <c r="AL626" s="136"/>
    </row>
    <row r="627" spans="1:38" s="44" customFormat="1" x14ac:dyDescent="0.2">
      <c r="A627" s="16"/>
      <c r="B627" s="736"/>
      <c r="C627" s="16"/>
      <c r="K627" s="731"/>
      <c r="L627" s="136"/>
      <c r="M627" s="136"/>
      <c r="N627" s="136"/>
      <c r="O627" s="136"/>
      <c r="P627" s="136"/>
      <c r="Q627" s="136"/>
      <c r="R627" s="731"/>
      <c r="S627" s="136"/>
      <c r="T627" s="136"/>
      <c r="U627" s="136"/>
      <c r="V627" s="136"/>
      <c r="W627" s="136"/>
      <c r="X627" s="136"/>
      <c r="Y627" s="731"/>
      <c r="Z627" s="136"/>
      <c r="AA627" s="136"/>
      <c r="AB627" s="136"/>
      <c r="AC627" s="136"/>
      <c r="AD627" s="136"/>
      <c r="AE627" s="136"/>
      <c r="AF627" s="731"/>
      <c r="AG627" s="136"/>
      <c r="AH627" s="136"/>
      <c r="AI627" s="136"/>
      <c r="AJ627" s="136"/>
      <c r="AK627" s="136"/>
      <c r="AL627" s="136"/>
    </row>
    <row r="628" spans="1:38" s="44" customFormat="1" x14ac:dyDescent="0.2">
      <c r="A628" s="16"/>
      <c r="B628" s="736"/>
      <c r="C628" s="16"/>
      <c r="K628" s="731"/>
      <c r="L628" s="136"/>
      <c r="M628" s="136"/>
      <c r="N628" s="136"/>
      <c r="O628" s="136"/>
      <c r="P628" s="136"/>
      <c r="Q628" s="136"/>
      <c r="R628" s="731"/>
      <c r="S628" s="136"/>
      <c r="T628" s="136"/>
      <c r="U628" s="136"/>
      <c r="V628" s="136"/>
      <c r="W628" s="136"/>
      <c r="X628" s="136"/>
      <c r="Y628" s="731"/>
      <c r="Z628" s="136"/>
      <c r="AA628" s="136"/>
      <c r="AB628" s="136"/>
      <c r="AC628" s="136"/>
      <c r="AD628" s="136"/>
      <c r="AE628" s="136"/>
      <c r="AF628" s="731"/>
      <c r="AG628" s="136"/>
      <c r="AH628" s="136"/>
      <c r="AI628" s="136"/>
      <c r="AJ628" s="136"/>
      <c r="AK628" s="136"/>
      <c r="AL628" s="136"/>
    </row>
    <row r="629" spans="1:38" s="44" customFormat="1" x14ac:dyDescent="0.2">
      <c r="A629" s="16"/>
      <c r="B629" s="736"/>
      <c r="C629" s="16"/>
      <c r="K629" s="731"/>
      <c r="L629" s="136"/>
      <c r="M629" s="136"/>
      <c r="N629" s="136"/>
      <c r="O629" s="136"/>
      <c r="P629" s="136"/>
      <c r="Q629" s="136"/>
      <c r="R629" s="731"/>
      <c r="S629" s="136"/>
      <c r="T629" s="136"/>
      <c r="U629" s="136"/>
      <c r="V629" s="136"/>
      <c r="W629" s="136"/>
      <c r="X629" s="136"/>
      <c r="Y629" s="731"/>
      <c r="Z629" s="136"/>
      <c r="AA629" s="136"/>
      <c r="AB629" s="136"/>
      <c r="AC629" s="136"/>
      <c r="AD629" s="136"/>
      <c r="AE629" s="136"/>
      <c r="AF629" s="731"/>
      <c r="AG629" s="136"/>
      <c r="AH629" s="136"/>
      <c r="AI629" s="136"/>
      <c r="AJ629" s="136"/>
      <c r="AK629" s="136"/>
      <c r="AL629" s="136"/>
    </row>
    <row r="630" spans="1:38" s="44" customFormat="1" x14ac:dyDescent="0.2">
      <c r="A630" s="16"/>
      <c r="B630" s="736"/>
      <c r="C630" s="16"/>
      <c r="K630" s="731"/>
      <c r="L630" s="136"/>
      <c r="M630" s="136"/>
      <c r="N630" s="136"/>
      <c r="O630" s="136"/>
      <c r="P630" s="136"/>
      <c r="Q630" s="136"/>
      <c r="R630" s="731"/>
      <c r="S630" s="136"/>
      <c r="T630" s="136"/>
      <c r="U630" s="136"/>
      <c r="V630" s="136"/>
      <c r="W630" s="136"/>
      <c r="X630" s="136"/>
      <c r="Y630" s="731"/>
      <c r="Z630" s="136"/>
      <c r="AA630" s="136"/>
      <c r="AB630" s="136"/>
      <c r="AC630" s="136"/>
      <c r="AD630" s="136"/>
      <c r="AE630" s="136"/>
      <c r="AF630" s="731"/>
      <c r="AG630" s="136"/>
      <c r="AH630" s="136"/>
      <c r="AI630" s="136"/>
      <c r="AJ630" s="136"/>
      <c r="AK630" s="136"/>
      <c r="AL630" s="136"/>
    </row>
    <row r="631" spans="1:38" s="44" customFormat="1" x14ac:dyDescent="0.2">
      <c r="A631" s="16"/>
      <c r="B631" s="736"/>
      <c r="C631" s="16"/>
      <c r="K631" s="731"/>
      <c r="L631" s="136"/>
      <c r="M631" s="136"/>
      <c r="N631" s="136"/>
      <c r="O631" s="136"/>
      <c r="P631" s="136"/>
      <c r="Q631" s="136"/>
      <c r="R631" s="731"/>
      <c r="S631" s="136"/>
      <c r="T631" s="136"/>
      <c r="U631" s="136"/>
      <c r="V631" s="136"/>
      <c r="W631" s="136"/>
      <c r="X631" s="136"/>
      <c r="Y631" s="731"/>
      <c r="Z631" s="136"/>
      <c r="AA631" s="136"/>
      <c r="AB631" s="136"/>
      <c r="AC631" s="136"/>
      <c r="AD631" s="136"/>
      <c r="AE631" s="136"/>
      <c r="AF631" s="731"/>
      <c r="AG631" s="136"/>
      <c r="AH631" s="136"/>
      <c r="AI631" s="136"/>
      <c r="AJ631" s="136"/>
      <c r="AK631" s="136"/>
      <c r="AL631" s="136"/>
    </row>
    <row r="632" spans="1:38" s="44" customFormat="1" x14ac:dyDescent="0.2">
      <c r="A632" s="16"/>
      <c r="B632" s="736"/>
      <c r="C632" s="16"/>
      <c r="K632" s="731"/>
      <c r="L632" s="136"/>
      <c r="M632" s="136"/>
      <c r="N632" s="136"/>
      <c r="O632" s="136"/>
      <c r="P632" s="136"/>
      <c r="Q632" s="136"/>
      <c r="R632" s="731"/>
      <c r="S632" s="136"/>
      <c r="T632" s="136"/>
      <c r="U632" s="136"/>
      <c r="V632" s="136"/>
      <c r="W632" s="136"/>
      <c r="X632" s="136"/>
      <c r="Y632" s="731"/>
      <c r="Z632" s="136"/>
      <c r="AA632" s="136"/>
      <c r="AB632" s="136"/>
      <c r="AC632" s="136"/>
      <c r="AD632" s="136"/>
      <c r="AE632" s="136"/>
      <c r="AF632" s="731"/>
      <c r="AG632" s="136"/>
      <c r="AH632" s="136"/>
      <c r="AI632" s="136"/>
      <c r="AJ632" s="136"/>
      <c r="AK632" s="136"/>
      <c r="AL632" s="136"/>
    </row>
    <row r="633" spans="1:38" s="44" customFormat="1" x14ac:dyDescent="0.2">
      <c r="A633" s="16"/>
      <c r="B633" s="736"/>
      <c r="C633" s="16"/>
      <c r="K633" s="731"/>
      <c r="L633" s="136"/>
      <c r="M633" s="136"/>
      <c r="N633" s="136"/>
      <c r="O633" s="136"/>
      <c r="P633" s="136"/>
      <c r="Q633" s="136"/>
      <c r="R633" s="731"/>
      <c r="S633" s="136"/>
      <c r="T633" s="136"/>
      <c r="U633" s="136"/>
      <c r="V633" s="136"/>
      <c r="W633" s="136"/>
      <c r="X633" s="136"/>
      <c r="Y633" s="731"/>
      <c r="Z633" s="136"/>
      <c r="AA633" s="136"/>
      <c r="AB633" s="136"/>
      <c r="AC633" s="136"/>
      <c r="AD633" s="136"/>
      <c r="AE633" s="136"/>
      <c r="AF633" s="731"/>
      <c r="AG633" s="136"/>
      <c r="AH633" s="136"/>
      <c r="AI633" s="136"/>
      <c r="AJ633" s="136"/>
      <c r="AK633" s="136"/>
      <c r="AL633" s="136"/>
    </row>
    <row r="634" spans="1:38" s="44" customFormat="1" x14ac:dyDescent="0.2">
      <c r="A634" s="16"/>
      <c r="B634" s="736"/>
      <c r="C634" s="16"/>
      <c r="K634" s="731"/>
      <c r="L634" s="136"/>
      <c r="M634" s="136"/>
      <c r="N634" s="136"/>
      <c r="O634" s="136"/>
      <c r="P634" s="136"/>
      <c r="Q634" s="136"/>
      <c r="R634" s="731"/>
      <c r="S634" s="136"/>
      <c r="T634" s="136"/>
      <c r="U634" s="136"/>
      <c r="V634" s="136"/>
      <c r="W634" s="136"/>
      <c r="X634" s="136"/>
      <c r="Y634" s="731"/>
      <c r="Z634" s="136"/>
      <c r="AA634" s="136"/>
      <c r="AB634" s="136"/>
      <c r="AC634" s="136"/>
      <c r="AD634" s="136"/>
      <c r="AE634" s="136"/>
      <c r="AF634" s="731"/>
      <c r="AG634" s="136"/>
      <c r="AH634" s="136"/>
      <c r="AI634" s="136"/>
      <c r="AJ634" s="136"/>
      <c r="AK634" s="136"/>
      <c r="AL634" s="136"/>
    </row>
    <row r="635" spans="1:38" s="44" customFormat="1" x14ac:dyDescent="0.2">
      <c r="A635" s="16"/>
      <c r="B635" s="736"/>
      <c r="C635" s="16"/>
      <c r="K635" s="731"/>
      <c r="L635" s="136"/>
      <c r="M635" s="136"/>
      <c r="N635" s="136"/>
      <c r="O635" s="136"/>
      <c r="P635" s="136"/>
      <c r="Q635" s="136"/>
      <c r="R635" s="731"/>
      <c r="S635" s="136"/>
      <c r="T635" s="136"/>
      <c r="U635" s="136"/>
      <c r="V635" s="136"/>
      <c r="W635" s="136"/>
      <c r="X635" s="136"/>
      <c r="Y635" s="731"/>
      <c r="Z635" s="136"/>
      <c r="AA635" s="136"/>
      <c r="AB635" s="136"/>
      <c r="AC635" s="136"/>
      <c r="AD635" s="136"/>
      <c r="AE635" s="136"/>
      <c r="AF635" s="731"/>
      <c r="AG635" s="136"/>
      <c r="AH635" s="136"/>
      <c r="AI635" s="136"/>
      <c r="AJ635" s="136"/>
      <c r="AK635" s="136"/>
      <c r="AL635" s="136"/>
    </row>
    <row r="636" spans="1:38" s="44" customFormat="1" x14ac:dyDescent="0.2">
      <c r="A636" s="16"/>
      <c r="B636" s="736"/>
      <c r="C636" s="16"/>
      <c r="K636" s="731"/>
      <c r="L636" s="136"/>
      <c r="M636" s="136"/>
      <c r="N636" s="136"/>
      <c r="O636" s="136"/>
      <c r="P636" s="136"/>
      <c r="Q636" s="136"/>
      <c r="R636" s="731"/>
      <c r="S636" s="136"/>
      <c r="T636" s="136"/>
      <c r="U636" s="136"/>
      <c r="V636" s="136"/>
      <c r="W636" s="136"/>
      <c r="X636" s="136"/>
      <c r="Y636" s="731"/>
      <c r="Z636" s="136"/>
      <c r="AA636" s="136"/>
      <c r="AB636" s="136"/>
      <c r="AC636" s="136"/>
      <c r="AD636" s="136"/>
      <c r="AE636" s="136"/>
      <c r="AF636" s="731"/>
      <c r="AG636" s="136"/>
      <c r="AH636" s="136"/>
      <c r="AI636" s="136"/>
      <c r="AJ636" s="136"/>
      <c r="AK636" s="136"/>
      <c r="AL636" s="136"/>
    </row>
    <row r="637" spans="1:38" s="44" customFormat="1" x14ac:dyDescent="0.2">
      <c r="A637" s="16"/>
      <c r="B637" s="736"/>
      <c r="C637" s="16"/>
      <c r="K637" s="731"/>
      <c r="L637" s="136"/>
      <c r="M637" s="136"/>
      <c r="N637" s="136"/>
      <c r="O637" s="136"/>
      <c r="P637" s="136"/>
      <c r="Q637" s="136"/>
      <c r="R637" s="731"/>
      <c r="S637" s="136"/>
      <c r="T637" s="136"/>
      <c r="U637" s="136"/>
      <c r="V637" s="136"/>
      <c r="W637" s="136"/>
      <c r="X637" s="136"/>
      <c r="Y637" s="731"/>
      <c r="Z637" s="136"/>
      <c r="AA637" s="136"/>
      <c r="AB637" s="136"/>
      <c r="AC637" s="136"/>
      <c r="AD637" s="136"/>
      <c r="AE637" s="136"/>
      <c r="AF637" s="731"/>
      <c r="AG637" s="136"/>
      <c r="AH637" s="136"/>
      <c r="AI637" s="136"/>
      <c r="AJ637" s="136"/>
      <c r="AK637" s="136"/>
      <c r="AL637" s="136"/>
    </row>
    <row r="638" spans="1:38" s="44" customFormat="1" x14ac:dyDescent="0.2">
      <c r="A638" s="16"/>
      <c r="B638" s="736"/>
      <c r="C638" s="16"/>
      <c r="K638" s="731"/>
      <c r="L638" s="136"/>
      <c r="M638" s="136"/>
      <c r="N638" s="136"/>
      <c r="O638" s="136"/>
      <c r="P638" s="136"/>
      <c r="Q638" s="136"/>
      <c r="R638" s="731"/>
      <c r="S638" s="136"/>
      <c r="T638" s="136"/>
      <c r="U638" s="136"/>
      <c r="V638" s="136"/>
      <c r="W638" s="136"/>
      <c r="X638" s="136"/>
      <c r="Y638" s="731"/>
      <c r="Z638" s="136"/>
      <c r="AA638" s="136"/>
      <c r="AB638" s="136"/>
      <c r="AC638" s="136"/>
      <c r="AD638" s="136"/>
      <c r="AE638" s="136"/>
      <c r="AF638" s="731"/>
      <c r="AG638" s="136"/>
      <c r="AH638" s="136"/>
      <c r="AI638" s="136"/>
      <c r="AJ638" s="136"/>
      <c r="AK638" s="136"/>
      <c r="AL638" s="136"/>
    </row>
    <row r="639" spans="1:38" s="44" customFormat="1" x14ac:dyDescent="0.2">
      <c r="A639" s="16"/>
      <c r="B639" s="736"/>
      <c r="C639" s="16"/>
      <c r="K639" s="731"/>
      <c r="L639" s="136"/>
      <c r="M639" s="136"/>
      <c r="N639" s="136"/>
      <c r="O639" s="136"/>
      <c r="P639" s="136"/>
      <c r="Q639" s="136"/>
      <c r="R639" s="731"/>
      <c r="S639" s="136"/>
      <c r="T639" s="136"/>
      <c r="U639" s="136"/>
      <c r="V639" s="136"/>
      <c r="W639" s="136"/>
      <c r="X639" s="136"/>
      <c r="Y639" s="731"/>
      <c r="Z639" s="136"/>
      <c r="AA639" s="136"/>
      <c r="AB639" s="136"/>
      <c r="AC639" s="136"/>
      <c r="AD639" s="136"/>
      <c r="AE639" s="136"/>
      <c r="AF639" s="731"/>
      <c r="AG639" s="136"/>
      <c r="AH639" s="136"/>
      <c r="AI639" s="136"/>
      <c r="AJ639" s="136"/>
      <c r="AK639" s="136"/>
      <c r="AL639" s="136"/>
    </row>
    <row r="640" spans="1:38" s="44" customFormat="1" x14ac:dyDescent="0.2">
      <c r="A640" s="16"/>
      <c r="B640" s="736"/>
      <c r="C640" s="16"/>
      <c r="K640" s="731"/>
      <c r="L640" s="136"/>
      <c r="M640" s="136"/>
      <c r="N640" s="136"/>
      <c r="O640" s="136"/>
      <c r="P640" s="136"/>
      <c r="Q640" s="136"/>
      <c r="R640" s="731"/>
      <c r="S640" s="136"/>
      <c r="T640" s="136"/>
      <c r="U640" s="136"/>
      <c r="V640" s="136"/>
      <c r="W640" s="136"/>
      <c r="X640" s="136"/>
      <c r="Y640" s="731"/>
      <c r="Z640" s="136"/>
      <c r="AA640" s="136"/>
      <c r="AB640" s="136"/>
      <c r="AC640" s="136"/>
      <c r="AD640" s="136"/>
      <c r="AE640" s="136"/>
      <c r="AF640" s="731"/>
      <c r="AG640" s="136"/>
      <c r="AH640" s="136"/>
      <c r="AI640" s="136"/>
      <c r="AJ640" s="136"/>
      <c r="AK640" s="136"/>
      <c r="AL640" s="136"/>
    </row>
    <row r="641" spans="1:38" s="44" customFormat="1" x14ac:dyDescent="0.2">
      <c r="A641" s="16"/>
      <c r="B641" s="736"/>
      <c r="C641" s="16"/>
      <c r="K641" s="731"/>
      <c r="L641" s="136"/>
      <c r="M641" s="136"/>
      <c r="N641" s="136"/>
      <c r="O641" s="136"/>
      <c r="P641" s="136"/>
      <c r="Q641" s="136"/>
      <c r="R641" s="731"/>
      <c r="S641" s="136"/>
      <c r="T641" s="136"/>
      <c r="U641" s="136"/>
      <c r="V641" s="136"/>
      <c r="W641" s="136"/>
      <c r="X641" s="136"/>
      <c r="Y641" s="731"/>
      <c r="Z641" s="136"/>
      <c r="AA641" s="136"/>
      <c r="AB641" s="136"/>
      <c r="AC641" s="136"/>
      <c r="AD641" s="136"/>
      <c r="AE641" s="136"/>
      <c r="AF641" s="731"/>
      <c r="AG641" s="136"/>
      <c r="AH641" s="136"/>
      <c r="AI641" s="136"/>
      <c r="AJ641" s="136"/>
      <c r="AK641" s="136"/>
      <c r="AL641" s="136"/>
    </row>
    <row r="642" spans="1:38" s="44" customFormat="1" x14ac:dyDescent="0.2">
      <c r="A642" s="16"/>
      <c r="B642" s="736"/>
      <c r="C642" s="16"/>
      <c r="K642" s="731"/>
      <c r="L642" s="136"/>
      <c r="M642" s="136"/>
      <c r="N642" s="136"/>
      <c r="O642" s="136"/>
      <c r="P642" s="136"/>
      <c r="Q642" s="136"/>
      <c r="R642" s="731"/>
      <c r="S642" s="136"/>
      <c r="T642" s="136"/>
      <c r="U642" s="136"/>
      <c r="V642" s="136"/>
      <c r="W642" s="136"/>
      <c r="X642" s="136"/>
      <c r="Y642" s="731"/>
      <c r="Z642" s="136"/>
      <c r="AA642" s="136"/>
      <c r="AB642" s="136"/>
      <c r="AC642" s="136"/>
      <c r="AD642" s="136"/>
      <c r="AE642" s="136"/>
      <c r="AF642" s="731"/>
      <c r="AG642" s="136"/>
      <c r="AH642" s="136"/>
      <c r="AI642" s="136"/>
      <c r="AJ642" s="136"/>
      <c r="AK642" s="136"/>
      <c r="AL642" s="136"/>
    </row>
    <row r="643" spans="1:38" s="44" customFormat="1" x14ac:dyDescent="0.2">
      <c r="A643" s="16"/>
      <c r="B643" s="736"/>
      <c r="C643" s="16"/>
      <c r="K643" s="731"/>
      <c r="L643" s="136"/>
      <c r="M643" s="136"/>
      <c r="N643" s="136"/>
      <c r="O643" s="136"/>
      <c r="P643" s="136"/>
      <c r="Q643" s="136"/>
      <c r="R643" s="731"/>
      <c r="S643" s="136"/>
      <c r="T643" s="136"/>
      <c r="U643" s="136"/>
      <c r="V643" s="136"/>
      <c r="W643" s="136"/>
      <c r="X643" s="136"/>
      <c r="Y643" s="731"/>
      <c r="Z643" s="136"/>
      <c r="AA643" s="136"/>
      <c r="AB643" s="136"/>
      <c r="AC643" s="136"/>
      <c r="AD643" s="136"/>
      <c r="AE643" s="136"/>
      <c r="AF643" s="731"/>
      <c r="AG643" s="136"/>
      <c r="AH643" s="136"/>
      <c r="AI643" s="136"/>
      <c r="AJ643" s="136"/>
      <c r="AK643" s="136"/>
      <c r="AL643" s="136"/>
    </row>
    <row r="644" spans="1:38" s="44" customFormat="1" x14ac:dyDescent="0.2">
      <c r="A644" s="16"/>
      <c r="B644" s="736"/>
      <c r="C644" s="16"/>
      <c r="K644" s="731"/>
      <c r="L644" s="136"/>
      <c r="M644" s="136"/>
      <c r="N644" s="136"/>
      <c r="O644" s="136"/>
      <c r="P644" s="136"/>
      <c r="Q644" s="136"/>
      <c r="R644" s="731"/>
      <c r="S644" s="136"/>
      <c r="T644" s="136"/>
      <c r="U644" s="136"/>
      <c r="V644" s="136"/>
      <c r="W644" s="136"/>
      <c r="X644" s="136"/>
      <c r="Y644" s="731"/>
      <c r="Z644" s="136"/>
      <c r="AA644" s="136"/>
      <c r="AB644" s="136"/>
      <c r="AC644" s="136"/>
      <c r="AD644" s="136"/>
      <c r="AE644" s="136"/>
      <c r="AF644" s="731"/>
      <c r="AG644" s="136"/>
      <c r="AH644" s="136"/>
      <c r="AI644" s="136"/>
      <c r="AJ644" s="136"/>
      <c r="AK644" s="136"/>
      <c r="AL644" s="136"/>
    </row>
    <row r="645" spans="1:38" s="44" customFormat="1" x14ac:dyDescent="0.2">
      <c r="A645" s="16"/>
      <c r="B645" s="736"/>
      <c r="C645" s="16"/>
      <c r="K645" s="731"/>
      <c r="L645" s="136"/>
      <c r="M645" s="136"/>
      <c r="N645" s="136"/>
      <c r="O645" s="136"/>
      <c r="P645" s="136"/>
      <c r="Q645" s="136"/>
      <c r="R645" s="731"/>
      <c r="S645" s="136"/>
      <c r="T645" s="136"/>
      <c r="U645" s="136"/>
      <c r="V645" s="136"/>
      <c r="W645" s="136"/>
      <c r="X645" s="136"/>
      <c r="Y645" s="731"/>
      <c r="Z645" s="136"/>
      <c r="AA645" s="136"/>
      <c r="AB645" s="136"/>
      <c r="AC645" s="136"/>
      <c r="AD645" s="136"/>
      <c r="AE645" s="136"/>
      <c r="AF645" s="731"/>
      <c r="AG645" s="136"/>
      <c r="AH645" s="136"/>
      <c r="AI645" s="136"/>
      <c r="AJ645" s="136"/>
      <c r="AK645" s="136"/>
      <c r="AL645" s="136"/>
    </row>
    <row r="646" spans="1:38" s="44" customFormat="1" x14ac:dyDescent="0.2">
      <c r="A646" s="16"/>
      <c r="B646" s="736"/>
      <c r="C646" s="16"/>
      <c r="K646" s="731"/>
      <c r="L646" s="136"/>
      <c r="M646" s="136"/>
      <c r="N646" s="136"/>
      <c r="O646" s="136"/>
      <c r="P646" s="136"/>
      <c r="Q646" s="136"/>
      <c r="R646" s="731"/>
      <c r="S646" s="136"/>
      <c r="T646" s="136"/>
      <c r="U646" s="136"/>
      <c r="V646" s="136"/>
      <c r="W646" s="136"/>
      <c r="X646" s="136"/>
      <c r="Y646" s="731"/>
      <c r="Z646" s="136"/>
      <c r="AA646" s="136"/>
      <c r="AB646" s="136"/>
      <c r="AC646" s="136"/>
      <c r="AD646" s="136"/>
      <c r="AE646" s="136"/>
      <c r="AF646" s="731"/>
      <c r="AG646" s="136"/>
      <c r="AH646" s="136"/>
      <c r="AI646" s="136"/>
      <c r="AJ646" s="136"/>
      <c r="AK646" s="136"/>
      <c r="AL646" s="136"/>
    </row>
    <row r="647" spans="1:38" s="44" customFormat="1" x14ac:dyDescent="0.2">
      <c r="A647" s="16"/>
      <c r="B647" s="736"/>
      <c r="C647" s="16"/>
      <c r="K647" s="731"/>
      <c r="L647" s="136"/>
      <c r="M647" s="136"/>
      <c r="N647" s="136"/>
      <c r="O647" s="136"/>
      <c r="P647" s="136"/>
      <c r="Q647" s="136"/>
      <c r="R647" s="731"/>
      <c r="S647" s="136"/>
      <c r="T647" s="136"/>
      <c r="U647" s="136"/>
      <c r="V647" s="136"/>
      <c r="W647" s="136"/>
      <c r="X647" s="136"/>
      <c r="Y647" s="731"/>
      <c r="Z647" s="136"/>
      <c r="AA647" s="136"/>
      <c r="AB647" s="136"/>
      <c r="AC647" s="136"/>
      <c r="AD647" s="136"/>
      <c r="AE647" s="136"/>
      <c r="AF647" s="731"/>
      <c r="AG647" s="136"/>
      <c r="AH647" s="136"/>
      <c r="AI647" s="136"/>
      <c r="AJ647" s="136"/>
      <c r="AK647" s="136"/>
      <c r="AL647" s="136"/>
    </row>
    <row r="648" spans="1:38" s="44" customFormat="1" x14ac:dyDescent="0.2">
      <c r="A648" s="16"/>
      <c r="B648" s="736"/>
      <c r="C648" s="16"/>
      <c r="K648" s="731"/>
      <c r="L648" s="136"/>
      <c r="M648" s="136"/>
      <c r="N648" s="136"/>
      <c r="O648" s="136"/>
      <c r="P648" s="136"/>
      <c r="Q648" s="136"/>
      <c r="R648" s="731"/>
      <c r="S648" s="136"/>
      <c r="T648" s="136"/>
      <c r="U648" s="136"/>
      <c r="V648" s="136"/>
      <c r="W648" s="136"/>
      <c r="X648" s="136"/>
      <c r="Y648" s="731"/>
      <c r="Z648" s="136"/>
      <c r="AA648" s="136"/>
      <c r="AB648" s="136"/>
      <c r="AC648" s="136"/>
      <c r="AD648" s="136"/>
      <c r="AE648" s="136"/>
      <c r="AF648" s="731"/>
      <c r="AG648" s="136"/>
      <c r="AH648" s="136"/>
      <c r="AI648" s="136"/>
      <c r="AJ648" s="136"/>
      <c r="AK648" s="136"/>
      <c r="AL648" s="136"/>
    </row>
    <row r="649" spans="1:38" s="44" customFormat="1" x14ac:dyDescent="0.2">
      <c r="A649" s="16"/>
      <c r="B649" s="736"/>
      <c r="C649" s="16"/>
      <c r="K649" s="731"/>
      <c r="L649" s="136"/>
      <c r="M649" s="136"/>
      <c r="N649" s="136"/>
      <c r="O649" s="136"/>
      <c r="P649" s="136"/>
      <c r="Q649" s="136"/>
      <c r="R649" s="731"/>
      <c r="S649" s="136"/>
      <c r="T649" s="136"/>
      <c r="U649" s="136"/>
      <c r="V649" s="136"/>
      <c r="W649" s="136"/>
      <c r="X649" s="136"/>
      <c r="Y649" s="731"/>
      <c r="Z649" s="136"/>
      <c r="AA649" s="136"/>
      <c r="AB649" s="136"/>
      <c r="AC649" s="136"/>
      <c r="AD649" s="136"/>
      <c r="AE649" s="136"/>
      <c r="AF649" s="731"/>
      <c r="AG649" s="136"/>
      <c r="AH649" s="136"/>
      <c r="AI649" s="136"/>
      <c r="AJ649" s="136"/>
      <c r="AK649" s="136"/>
      <c r="AL649" s="136"/>
    </row>
    <row r="650" spans="1:38" s="44" customFormat="1" x14ac:dyDescent="0.2">
      <c r="A650" s="16"/>
      <c r="B650" s="736"/>
      <c r="C650" s="16"/>
      <c r="K650" s="731"/>
      <c r="L650" s="136"/>
      <c r="M650" s="136"/>
      <c r="N650" s="136"/>
      <c r="O650" s="136"/>
      <c r="P650" s="136"/>
      <c r="Q650" s="136"/>
      <c r="R650" s="731"/>
      <c r="S650" s="136"/>
      <c r="T650" s="136"/>
      <c r="U650" s="136"/>
      <c r="V650" s="136"/>
      <c r="W650" s="136"/>
      <c r="X650" s="136"/>
      <c r="Y650" s="731"/>
      <c r="Z650" s="136"/>
      <c r="AA650" s="136"/>
      <c r="AB650" s="136"/>
      <c r="AC650" s="136"/>
      <c r="AD650" s="136"/>
      <c r="AE650" s="136"/>
      <c r="AF650" s="731"/>
      <c r="AG650" s="136"/>
      <c r="AH650" s="136"/>
      <c r="AI650" s="136"/>
      <c r="AJ650" s="136"/>
      <c r="AK650" s="136"/>
      <c r="AL650" s="136"/>
    </row>
    <row r="651" spans="1:38" s="44" customFormat="1" x14ac:dyDescent="0.2">
      <c r="A651" s="16"/>
      <c r="B651" s="736"/>
      <c r="C651" s="16"/>
      <c r="K651" s="731"/>
      <c r="L651" s="136"/>
      <c r="M651" s="136"/>
      <c r="N651" s="136"/>
      <c r="O651" s="136"/>
      <c r="P651" s="136"/>
      <c r="Q651" s="136"/>
      <c r="R651" s="731"/>
      <c r="S651" s="136"/>
      <c r="T651" s="136"/>
      <c r="U651" s="136"/>
      <c r="V651" s="136"/>
      <c r="W651" s="136"/>
      <c r="X651" s="136"/>
      <c r="Y651" s="731"/>
      <c r="Z651" s="136"/>
      <c r="AA651" s="136"/>
      <c r="AB651" s="136"/>
      <c r="AC651" s="136"/>
      <c r="AD651" s="136"/>
      <c r="AE651" s="136"/>
      <c r="AF651" s="731"/>
      <c r="AG651" s="136"/>
      <c r="AH651" s="136"/>
      <c r="AI651" s="136"/>
      <c r="AJ651" s="136"/>
      <c r="AK651" s="136"/>
      <c r="AL651" s="136"/>
    </row>
    <row r="652" spans="1:38" s="44" customFormat="1" x14ac:dyDescent="0.2">
      <c r="A652" s="16"/>
      <c r="B652" s="736"/>
      <c r="C652" s="16"/>
      <c r="K652" s="731"/>
      <c r="L652" s="136"/>
      <c r="M652" s="136"/>
      <c r="N652" s="136"/>
      <c r="O652" s="136"/>
      <c r="P652" s="136"/>
      <c r="Q652" s="136"/>
      <c r="R652" s="731"/>
      <c r="S652" s="136"/>
      <c r="T652" s="136"/>
      <c r="U652" s="136"/>
      <c r="V652" s="136"/>
      <c r="W652" s="136"/>
      <c r="X652" s="136"/>
      <c r="Y652" s="731"/>
      <c r="Z652" s="136"/>
      <c r="AA652" s="136"/>
      <c r="AB652" s="136"/>
      <c r="AC652" s="136"/>
      <c r="AD652" s="136"/>
      <c r="AE652" s="136"/>
      <c r="AF652" s="731"/>
      <c r="AG652" s="136"/>
      <c r="AH652" s="136"/>
      <c r="AI652" s="136"/>
      <c r="AJ652" s="136"/>
      <c r="AK652" s="136"/>
      <c r="AL652" s="136"/>
    </row>
    <row r="653" spans="1:38" s="44" customFormat="1" x14ac:dyDescent="0.2">
      <c r="A653" s="16"/>
      <c r="B653" s="736"/>
      <c r="C653" s="16"/>
      <c r="K653" s="731"/>
      <c r="L653" s="136"/>
      <c r="M653" s="136"/>
      <c r="N653" s="136"/>
      <c r="O653" s="136"/>
      <c r="P653" s="136"/>
      <c r="Q653" s="136"/>
      <c r="R653" s="731"/>
      <c r="S653" s="136"/>
      <c r="T653" s="136"/>
      <c r="U653" s="136"/>
      <c r="V653" s="136"/>
      <c r="W653" s="136"/>
      <c r="X653" s="136"/>
      <c r="Y653" s="731"/>
      <c r="Z653" s="136"/>
      <c r="AA653" s="136"/>
      <c r="AB653" s="136"/>
      <c r="AC653" s="136"/>
      <c r="AD653" s="136"/>
      <c r="AE653" s="136"/>
      <c r="AF653" s="731"/>
      <c r="AG653" s="136"/>
      <c r="AH653" s="136"/>
      <c r="AI653" s="136"/>
      <c r="AJ653" s="136"/>
      <c r="AK653" s="136"/>
      <c r="AL653" s="136"/>
    </row>
    <row r="654" spans="1:38" s="44" customFormat="1" x14ac:dyDescent="0.2">
      <c r="A654" s="16"/>
      <c r="B654" s="736"/>
      <c r="C654" s="16"/>
      <c r="K654" s="731"/>
      <c r="L654" s="136"/>
      <c r="M654" s="136"/>
      <c r="N654" s="136"/>
      <c r="O654" s="136"/>
      <c r="P654" s="136"/>
      <c r="Q654" s="136"/>
      <c r="R654" s="731"/>
      <c r="S654" s="136"/>
      <c r="T654" s="136"/>
      <c r="U654" s="136"/>
      <c r="V654" s="136"/>
      <c r="W654" s="136"/>
      <c r="X654" s="136"/>
      <c r="Y654" s="731"/>
      <c r="Z654" s="136"/>
      <c r="AA654" s="136"/>
      <c r="AB654" s="136"/>
      <c r="AC654" s="136"/>
      <c r="AD654" s="136"/>
      <c r="AE654" s="136"/>
      <c r="AF654" s="731"/>
      <c r="AG654" s="136"/>
      <c r="AH654" s="136"/>
      <c r="AI654" s="136"/>
      <c r="AJ654" s="136"/>
      <c r="AK654" s="136"/>
      <c r="AL654" s="136"/>
    </row>
    <row r="655" spans="1:38" s="44" customFormat="1" x14ac:dyDescent="0.2">
      <c r="A655" s="16"/>
      <c r="B655" s="736"/>
      <c r="C655" s="16"/>
      <c r="K655" s="731"/>
      <c r="L655" s="136"/>
      <c r="M655" s="136"/>
      <c r="N655" s="136"/>
      <c r="O655" s="136"/>
      <c r="P655" s="136"/>
      <c r="Q655" s="136"/>
      <c r="R655" s="731"/>
      <c r="S655" s="136"/>
      <c r="T655" s="136"/>
      <c r="U655" s="136"/>
      <c r="V655" s="136"/>
      <c r="W655" s="136"/>
      <c r="X655" s="136"/>
      <c r="Y655" s="731"/>
      <c r="Z655" s="136"/>
      <c r="AA655" s="136"/>
      <c r="AB655" s="136"/>
      <c r="AC655" s="136"/>
      <c r="AD655" s="136"/>
      <c r="AE655" s="136"/>
      <c r="AF655" s="731"/>
      <c r="AG655" s="136"/>
      <c r="AH655" s="136"/>
      <c r="AI655" s="136"/>
      <c r="AJ655" s="136"/>
      <c r="AK655" s="136"/>
      <c r="AL655" s="136"/>
    </row>
    <row r="656" spans="1:38" s="44" customFormat="1" x14ac:dyDescent="0.2">
      <c r="A656" s="16"/>
      <c r="B656" s="736"/>
      <c r="C656" s="16"/>
      <c r="K656" s="731"/>
      <c r="L656" s="136"/>
      <c r="M656" s="136"/>
      <c r="N656" s="136"/>
      <c r="O656" s="136"/>
      <c r="P656" s="136"/>
      <c r="Q656" s="136"/>
      <c r="R656" s="731"/>
      <c r="S656" s="136"/>
      <c r="T656" s="136"/>
      <c r="U656" s="136"/>
      <c r="V656" s="136"/>
      <c r="W656" s="136"/>
      <c r="X656" s="136"/>
      <c r="Y656" s="731"/>
      <c r="Z656" s="136"/>
      <c r="AA656" s="136"/>
      <c r="AB656" s="136"/>
      <c r="AC656" s="136"/>
      <c r="AD656" s="136"/>
      <c r="AE656" s="136"/>
      <c r="AF656" s="731"/>
      <c r="AG656" s="136"/>
      <c r="AH656" s="136"/>
      <c r="AI656" s="136"/>
      <c r="AJ656" s="136"/>
      <c r="AK656" s="136"/>
      <c r="AL656" s="136"/>
    </row>
    <row r="657" spans="1:38" s="44" customFormat="1" x14ac:dyDescent="0.2">
      <c r="A657" s="16"/>
      <c r="B657" s="736"/>
      <c r="C657" s="16"/>
      <c r="K657" s="731"/>
      <c r="L657" s="136"/>
      <c r="M657" s="136"/>
      <c r="N657" s="136"/>
      <c r="O657" s="136"/>
      <c r="P657" s="136"/>
      <c r="Q657" s="136"/>
      <c r="R657" s="731"/>
      <c r="S657" s="136"/>
      <c r="T657" s="136"/>
      <c r="U657" s="136"/>
      <c r="V657" s="136"/>
      <c r="W657" s="136"/>
      <c r="X657" s="136"/>
      <c r="Y657" s="731"/>
      <c r="Z657" s="136"/>
      <c r="AA657" s="136"/>
      <c r="AB657" s="136"/>
      <c r="AC657" s="136"/>
      <c r="AD657" s="136"/>
      <c r="AE657" s="136"/>
      <c r="AF657" s="731"/>
      <c r="AG657" s="136"/>
      <c r="AH657" s="136"/>
      <c r="AI657" s="136"/>
      <c r="AJ657" s="136"/>
      <c r="AK657" s="136"/>
      <c r="AL657" s="136"/>
    </row>
    <row r="658" spans="1:38" s="44" customFormat="1" x14ac:dyDescent="0.2">
      <c r="A658" s="16"/>
      <c r="B658" s="736"/>
      <c r="C658" s="16"/>
      <c r="K658" s="731"/>
      <c r="L658" s="136"/>
      <c r="M658" s="136"/>
      <c r="N658" s="136"/>
      <c r="O658" s="136"/>
      <c r="P658" s="136"/>
      <c r="Q658" s="136"/>
      <c r="R658" s="731"/>
      <c r="S658" s="136"/>
      <c r="T658" s="136"/>
      <c r="U658" s="136"/>
      <c r="V658" s="136"/>
      <c r="W658" s="136"/>
      <c r="X658" s="136"/>
      <c r="Y658" s="731"/>
      <c r="Z658" s="136"/>
      <c r="AA658" s="136"/>
      <c r="AB658" s="136"/>
      <c r="AC658" s="136"/>
      <c r="AD658" s="136"/>
      <c r="AE658" s="136"/>
      <c r="AF658" s="731"/>
      <c r="AG658" s="136"/>
      <c r="AH658" s="136"/>
      <c r="AI658" s="136"/>
      <c r="AJ658" s="136"/>
      <c r="AK658" s="136"/>
      <c r="AL658" s="136"/>
    </row>
    <row r="659" spans="1:38" s="44" customFormat="1" x14ac:dyDescent="0.2">
      <c r="A659" s="16"/>
      <c r="B659" s="736"/>
      <c r="C659" s="16"/>
      <c r="K659" s="731"/>
      <c r="L659" s="136"/>
      <c r="M659" s="136"/>
      <c r="N659" s="136"/>
      <c r="O659" s="136"/>
      <c r="P659" s="136"/>
      <c r="Q659" s="136"/>
      <c r="R659" s="731"/>
      <c r="S659" s="136"/>
      <c r="T659" s="136"/>
      <c r="U659" s="136"/>
      <c r="V659" s="136"/>
      <c r="W659" s="136"/>
      <c r="X659" s="136"/>
      <c r="Y659" s="731"/>
      <c r="Z659" s="136"/>
      <c r="AA659" s="136"/>
      <c r="AB659" s="136"/>
      <c r="AC659" s="136"/>
      <c r="AD659" s="136"/>
      <c r="AE659" s="136"/>
      <c r="AF659" s="731"/>
      <c r="AG659" s="136"/>
      <c r="AH659" s="136"/>
      <c r="AI659" s="136"/>
      <c r="AJ659" s="136"/>
      <c r="AK659" s="136"/>
      <c r="AL659" s="136"/>
    </row>
    <row r="660" spans="1:38" s="44" customFormat="1" x14ac:dyDescent="0.2">
      <c r="A660" s="16"/>
      <c r="B660" s="736"/>
      <c r="C660" s="16"/>
      <c r="K660" s="731"/>
      <c r="L660" s="136"/>
      <c r="M660" s="136"/>
      <c r="N660" s="136"/>
      <c r="O660" s="136"/>
      <c r="P660" s="136"/>
      <c r="Q660" s="136"/>
      <c r="R660" s="731"/>
      <c r="S660" s="136"/>
      <c r="T660" s="136"/>
      <c r="U660" s="136"/>
      <c r="V660" s="136"/>
      <c r="W660" s="136"/>
      <c r="X660" s="136"/>
      <c r="Y660" s="731"/>
      <c r="Z660" s="136"/>
      <c r="AA660" s="136"/>
      <c r="AB660" s="136"/>
      <c r="AC660" s="136"/>
      <c r="AD660" s="136"/>
      <c r="AE660" s="136"/>
      <c r="AF660" s="731"/>
      <c r="AG660" s="136"/>
      <c r="AH660" s="136"/>
      <c r="AI660" s="136"/>
      <c r="AJ660" s="136"/>
      <c r="AK660" s="136"/>
      <c r="AL660" s="136"/>
    </row>
    <row r="661" spans="1:38" s="44" customFormat="1" x14ac:dyDescent="0.2">
      <c r="A661" s="16"/>
      <c r="B661" s="736"/>
      <c r="C661" s="16"/>
      <c r="K661" s="731"/>
      <c r="L661" s="136"/>
      <c r="M661" s="136"/>
      <c r="N661" s="136"/>
      <c r="O661" s="136"/>
      <c r="P661" s="136"/>
      <c r="Q661" s="136"/>
      <c r="R661" s="731"/>
      <c r="S661" s="136"/>
      <c r="T661" s="136"/>
      <c r="U661" s="136"/>
      <c r="V661" s="136"/>
      <c r="W661" s="136"/>
      <c r="X661" s="136"/>
      <c r="Y661" s="731"/>
      <c r="Z661" s="136"/>
      <c r="AA661" s="136"/>
      <c r="AB661" s="136"/>
      <c r="AC661" s="136"/>
      <c r="AD661" s="136"/>
      <c r="AE661" s="136"/>
      <c r="AF661" s="731"/>
      <c r="AG661" s="136"/>
      <c r="AH661" s="136"/>
      <c r="AI661" s="136"/>
      <c r="AJ661" s="136"/>
      <c r="AK661" s="136"/>
      <c r="AL661" s="136"/>
    </row>
    <row r="662" spans="1:38" s="44" customFormat="1" x14ac:dyDescent="0.2">
      <c r="A662" s="16"/>
      <c r="B662" s="736"/>
      <c r="C662" s="16"/>
      <c r="K662" s="731"/>
      <c r="L662" s="136"/>
      <c r="M662" s="136"/>
      <c r="N662" s="136"/>
      <c r="O662" s="136"/>
      <c r="P662" s="136"/>
      <c r="Q662" s="136"/>
      <c r="R662" s="731"/>
      <c r="S662" s="136"/>
      <c r="T662" s="136"/>
      <c r="U662" s="136"/>
      <c r="V662" s="136"/>
      <c r="W662" s="136"/>
      <c r="X662" s="136"/>
      <c r="Y662" s="731"/>
      <c r="Z662" s="136"/>
      <c r="AA662" s="136"/>
      <c r="AB662" s="136"/>
      <c r="AC662" s="136"/>
      <c r="AD662" s="136"/>
      <c r="AE662" s="136"/>
      <c r="AF662" s="731"/>
      <c r="AG662" s="136"/>
      <c r="AH662" s="136"/>
      <c r="AI662" s="136"/>
      <c r="AJ662" s="136"/>
      <c r="AK662" s="136"/>
      <c r="AL662" s="136"/>
    </row>
    <row r="663" spans="1:38" s="44" customFormat="1" x14ac:dyDescent="0.2">
      <c r="A663" s="16"/>
      <c r="B663" s="736"/>
      <c r="C663" s="16"/>
      <c r="K663" s="731"/>
      <c r="L663" s="136"/>
      <c r="M663" s="136"/>
      <c r="N663" s="136"/>
      <c r="O663" s="136"/>
      <c r="P663" s="136"/>
      <c r="Q663" s="136"/>
      <c r="R663" s="731"/>
      <c r="S663" s="136"/>
      <c r="T663" s="136"/>
      <c r="U663" s="136"/>
      <c r="V663" s="136"/>
      <c r="W663" s="136"/>
      <c r="X663" s="136"/>
      <c r="Y663" s="731"/>
      <c r="Z663" s="136"/>
      <c r="AA663" s="136"/>
      <c r="AB663" s="136"/>
      <c r="AC663" s="136"/>
      <c r="AD663" s="136"/>
      <c r="AE663" s="136"/>
      <c r="AF663" s="731"/>
      <c r="AG663" s="136"/>
      <c r="AH663" s="136"/>
      <c r="AI663" s="136"/>
      <c r="AJ663" s="136"/>
      <c r="AK663" s="136"/>
      <c r="AL663" s="136"/>
    </row>
    <row r="664" spans="1:38" s="44" customFormat="1" x14ac:dyDescent="0.2">
      <c r="A664" s="16"/>
      <c r="B664" s="736"/>
      <c r="C664" s="16"/>
      <c r="K664" s="731"/>
      <c r="L664" s="136"/>
      <c r="M664" s="136"/>
      <c r="N664" s="136"/>
      <c r="O664" s="136"/>
      <c r="P664" s="136"/>
      <c r="Q664" s="136"/>
      <c r="R664" s="731"/>
      <c r="S664" s="136"/>
      <c r="T664" s="136"/>
      <c r="U664" s="136"/>
      <c r="V664" s="136"/>
      <c r="W664" s="136"/>
      <c r="X664" s="136"/>
      <c r="Y664" s="731"/>
      <c r="Z664" s="136"/>
      <c r="AA664" s="136"/>
      <c r="AB664" s="136"/>
      <c r="AC664" s="136"/>
      <c r="AD664" s="136"/>
      <c r="AE664" s="136"/>
      <c r="AF664" s="731"/>
      <c r="AG664" s="136"/>
      <c r="AH664" s="136"/>
      <c r="AI664" s="136"/>
      <c r="AJ664" s="136"/>
      <c r="AK664" s="136"/>
      <c r="AL664" s="136"/>
    </row>
    <row r="665" spans="1:38" s="44" customFormat="1" x14ac:dyDescent="0.2">
      <c r="A665" s="16"/>
      <c r="B665" s="736"/>
      <c r="C665" s="16"/>
      <c r="K665" s="731"/>
      <c r="L665" s="136"/>
      <c r="M665" s="136"/>
      <c r="N665" s="136"/>
      <c r="O665" s="136"/>
      <c r="P665" s="136"/>
      <c r="Q665" s="136"/>
      <c r="R665" s="731"/>
      <c r="S665" s="136"/>
      <c r="T665" s="136"/>
      <c r="U665" s="136"/>
      <c r="V665" s="136"/>
      <c r="W665" s="136"/>
      <c r="X665" s="136"/>
      <c r="Y665" s="731"/>
      <c r="Z665" s="136"/>
      <c r="AA665" s="136"/>
      <c r="AB665" s="136"/>
      <c r="AC665" s="136"/>
      <c r="AD665" s="136"/>
      <c r="AE665" s="136"/>
      <c r="AF665" s="731"/>
      <c r="AG665" s="136"/>
      <c r="AH665" s="136"/>
      <c r="AI665" s="136"/>
      <c r="AJ665" s="136"/>
      <c r="AK665" s="136"/>
      <c r="AL665" s="136"/>
    </row>
    <row r="666" spans="1:38" s="44" customFormat="1" x14ac:dyDescent="0.2">
      <c r="A666" s="16"/>
      <c r="B666" s="736"/>
      <c r="C666" s="16"/>
      <c r="K666" s="731"/>
      <c r="L666" s="136"/>
      <c r="M666" s="136"/>
      <c r="N666" s="136"/>
      <c r="O666" s="136"/>
      <c r="P666" s="136"/>
      <c r="Q666" s="136"/>
      <c r="R666" s="731"/>
      <c r="S666" s="136"/>
      <c r="T666" s="136"/>
      <c r="U666" s="136"/>
      <c r="V666" s="136"/>
      <c r="W666" s="136"/>
      <c r="X666" s="136"/>
      <c r="Y666" s="731"/>
      <c r="Z666" s="136"/>
      <c r="AA666" s="136"/>
      <c r="AB666" s="136"/>
      <c r="AC666" s="136"/>
      <c r="AD666" s="136"/>
      <c r="AE666" s="136"/>
      <c r="AF666" s="731"/>
      <c r="AG666" s="136"/>
      <c r="AH666" s="136"/>
      <c r="AI666" s="136"/>
      <c r="AJ666" s="136"/>
      <c r="AK666" s="136"/>
      <c r="AL666" s="136"/>
    </row>
    <row r="667" spans="1:38" s="44" customFormat="1" x14ac:dyDescent="0.2">
      <c r="A667" s="16"/>
      <c r="B667" s="736"/>
      <c r="C667" s="16"/>
      <c r="K667" s="731"/>
      <c r="L667" s="136"/>
      <c r="M667" s="136"/>
      <c r="N667" s="136"/>
      <c r="O667" s="136"/>
      <c r="P667" s="136"/>
      <c r="Q667" s="136"/>
      <c r="R667" s="731"/>
      <c r="S667" s="136"/>
      <c r="T667" s="136"/>
      <c r="U667" s="136"/>
      <c r="V667" s="136"/>
      <c r="W667" s="136"/>
      <c r="X667" s="136"/>
      <c r="Y667" s="731"/>
      <c r="Z667" s="136"/>
      <c r="AA667" s="136"/>
      <c r="AB667" s="136"/>
      <c r="AC667" s="136"/>
      <c r="AD667" s="136"/>
      <c r="AE667" s="136"/>
      <c r="AF667" s="731"/>
      <c r="AG667" s="136"/>
      <c r="AH667" s="136"/>
      <c r="AI667" s="136"/>
      <c r="AJ667" s="136"/>
      <c r="AK667" s="136"/>
      <c r="AL667" s="136"/>
    </row>
    <row r="668" spans="1:38" s="44" customFormat="1" x14ac:dyDescent="0.2">
      <c r="A668" s="16"/>
      <c r="B668" s="736"/>
      <c r="C668" s="16"/>
      <c r="K668" s="731"/>
      <c r="L668" s="136"/>
      <c r="M668" s="136"/>
      <c r="N668" s="136"/>
      <c r="O668" s="136"/>
      <c r="P668" s="136"/>
      <c r="Q668" s="136"/>
      <c r="R668" s="731"/>
      <c r="S668" s="136"/>
      <c r="T668" s="136"/>
      <c r="U668" s="136"/>
      <c r="V668" s="136"/>
      <c r="W668" s="136"/>
      <c r="X668" s="136"/>
      <c r="Y668" s="731"/>
      <c r="Z668" s="136"/>
      <c r="AA668" s="136"/>
      <c r="AB668" s="136"/>
      <c r="AC668" s="136"/>
      <c r="AD668" s="136"/>
      <c r="AE668" s="136"/>
      <c r="AF668" s="731"/>
      <c r="AG668" s="136"/>
      <c r="AH668" s="136"/>
      <c r="AI668" s="136"/>
      <c r="AJ668" s="136"/>
      <c r="AK668" s="136"/>
      <c r="AL668" s="136"/>
    </row>
    <row r="669" spans="1:38" s="44" customFormat="1" x14ac:dyDescent="0.2">
      <c r="A669" s="16"/>
      <c r="B669" s="736"/>
      <c r="C669" s="16"/>
      <c r="K669" s="731"/>
      <c r="L669" s="136"/>
      <c r="M669" s="136"/>
      <c r="N669" s="136"/>
      <c r="O669" s="136"/>
      <c r="P669" s="136"/>
      <c r="Q669" s="136"/>
      <c r="R669" s="731"/>
      <c r="S669" s="136"/>
      <c r="T669" s="136"/>
      <c r="U669" s="136"/>
      <c r="V669" s="136"/>
      <c r="W669" s="136"/>
      <c r="X669" s="136"/>
      <c r="Y669" s="731"/>
      <c r="Z669" s="136"/>
      <c r="AA669" s="136"/>
      <c r="AB669" s="136"/>
      <c r="AC669" s="136"/>
      <c r="AD669" s="136"/>
      <c r="AE669" s="136"/>
      <c r="AF669" s="731"/>
      <c r="AG669" s="136"/>
      <c r="AH669" s="136"/>
      <c r="AI669" s="136"/>
      <c r="AJ669" s="136"/>
      <c r="AK669" s="136"/>
      <c r="AL669" s="136"/>
    </row>
    <row r="670" spans="1:38" s="44" customFormat="1" x14ac:dyDescent="0.2">
      <c r="A670" s="16"/>
      <c r="B670" s="736"/>
      <c r="C670" s="16"/>
      <c r="K670" s="731"/>
      <c r="L670" s="136"/>
      <c r="M670" s="136"/>
      <c r="N670" s="136"/>
      <c r="O670" s="136"/>
      <c r="P670" s="136"/>
      <c r="Q670" s="136"/>
      <c r="R670" s="731"/>
      <c r="S670" s="136"/>
      <c r="T670" s="136"/>
      <c r="U670" s="136"/>
      <c r="V670" s="136"/>
      <c r="W670" s="136"/>
      <c r="X670" s="136"/>
      <c r="Y670" s="731"/>
      <c r="Z670" s="136"/>
      <c r="AA670" s="136"/>
      <c r="AB670" s="136"/>
      <c r="AC670" s="136"/>
      <c r="AD670" s="136"/>
      <c r="AE670" s="136"/>
      <c r="AF670" s="731"/>
      <c r="AG670" s="136"/>
      <c r="AH670" s="136"/>
      <c r="AI670" s="136"/>
      <c r="AJ670" s="136"/>
      <c r="AK670" s="136"/>
      <c r="AL670" s="136"/>
    </row>
    <row r="671" spans="1:38" s="44" customFormat="1" x14ac:dyDescent="0.2">
      <c r="A671" s="16"/>
      <c r="B671" s="736"/>
      <c r="C671" s="16"/>
      <c r="K671" s="731"/>
      <c r="L671" s="136"/>
      <c r="M671" s="136"/>
      <c r="N671" s="136"/>
      <c r="O671" s="136"/>
      <c r="P671" s="136"/>
      <c r="Q671" s="136"/>
      <c r="R671" s="731"/>
      <c r="S671" s="136"/>
      <c r="T671" s="136"/>
      <c r="U671" s="136"/>
      <c r="V671" s="136"/>
      <c r="W671" s="136"/>
      <c r="X671" s="136"/>
      <c r="Y671" s="731"/>
      <c r="Z671" s="136"/>
      <c r="AA671" s="136"/>
      <c r="AB671" s="136"/>
      <c r="AC671" s="136"/>
      <c r="AD671" s="136"/>
      <c r="AE671" s="136"/>
      <c r="AF671" s="731"/>
      <c r="AG671" s="136"/>
      <c r="AH671" s="136"/>
      <c r="AI671" s="136"/>
      <c r="AJ671" s="136"/>
      <c r="AK671" s="136"/>
      <c r="AL671" s="136"/>
    </row>
    <row r="672" spans="1:38" s="44" customFormat="1" x14ac:dyDescent="0.2">
      <c r="A672" s="16"/>
      <c r="B672" s="736"/>
      <c r="C672" s="16"/>
      <c r="K672" s="731"/>
      <c r="L672" s="136"/>
      <c r="M672" s="136"/>
      <c r="N672" s="136"/>
      <c r="O672" s="136"/>
      <c r="P672" s="136"/>
      <c r="Q672" s="136"/>
      <c r="R672" s="731"/>
      <c r="S672" s="136"/>
      <c r="T672" s="136"/>
      <c r="U672" s="136"/>
      <c r="V672" s="136"/>
      <c r="W672" s="136"/>
      <c r="X672" s="136"/>
      <c r="Y672" s="731"/>
      <c r="Z672" s="136"/>
      <c r="AA672" s="136"/>
      <c r="AB672" s="136"/>
      <c r="AC672" s="136"/>
      <c r="AD672" s="136"/>
      <c r="AE672" s="136"/>
      <c r="AF672" s="731"/>
      <c r="AG672" s="136"/>
      <c r="AH672" s="136"/>
      <c r="AI672" s="136"/>
      <c r="AJ672" s="136"/>
      <c r="AK672" s="136"/>
      <c r="AL672" s="136"/>
    </row>
    <row r="673" spans="1:38" s="44" customFormat="1" x14ac:dyDescent="0.2">
      <c r="A673" s="16"/>
      <c r="B673" s="736"/>
      <c r="C673" s="16"/>
      <c r="K673" s="731"/>
      <c r="L673" s="136"/>
      <c r="M673" s="136"/>
      <c r="N673" s="136"/>
      <c r="O673" s="136"/>
      <c r="P673" s="136"/>
      <c r="Q673" s="136"/>
      <c r="R673" s="731"/>
      <c r="S673" s="136"/>
      <c r="T673" s="136"/>
      <c r="U673" s="136"/>
      <c r="V673" s="136"/>
      <c r="W673" s="136"/>
      <c r="X673" s="136"/>
      <c r="Y673" s="731"/>
      <c r="Z673" s="136"/>
      <c r="AA673" s="136"/>
      <c r="AB673" s="136"/>
      <c r="AC673" s="136"/>
      <c r="AD673" s="136"/>
      <c r="AE673" s="136"/>
      <c r="AF673" s="731"/>
      <c r="AG673" s="136"/>
      <c r="AH673" s="136"/>
      <c r="AI673" s="136"/>
      <c r="AJ673" s="136"/>
      <c r="AK673" s="136"/>
      <c r="AL673" s="136"/>
    </row>
    <row r="674" spans="1:38" s="44" customFormat="1" x14ac:dyDescent="0.2">
      <c r="A674" s="16"/>
      <c r="B674" s="736"/>
      <c r="C674" s="16"/>
      <c r="K674" s="731"/>
      <c r="L674" s="136"/>
      <c r="M674" s="136"/>
      <c r="N674" s="136"/>
      <c r="O674" s="136"/>
      <c r="P674" s="136"/>
      <c r="Q674" s="136"/>
      <c r="R674" s="731"/>
      <c r="S674" s="136"/>
      <c r="T674" s="136"/>
      <c r="U674" s="136"/>
      <c r="V674" s="136"/>
      <c r="W674" s="136"/>
      <c r="X674" s="136"/>
      <c r="Y674" s="731"/>
      <c r="Z674" s="136"/>
      <c r="AA674" s="136"/>
      <c r="AB674" s="136"/>
      <c r="AC674" s="136"/>
      <c r="AD674" s="136"/>
      <c r="AE674" s="136"/>
      <c r="AF674" s="731"/>
      <c r="AG674" s="136"/>
      <c r="AH674" s="136"/>
      <c r="AI674" s="136"/>
      <c r="AJ674" s="136"/>
      <c r="AK674" s="136"/>
      <c r="AL674" s="136"/>
    </row>
    <row r="675" spans="1:38" s="44" customFormat="1" x14ac:dyDescent="0.2">
      <c r="A675" s="16"/>
      <c r="B675" s="736"/>
      <c r="C675" s="16"/>
      <c r="K675" s="731"/>
      <c r="L675" s="136"/>
      <c r="M675" s="136"/>
      <c r="N675" s="136"/>
      <c r="O675" s="136"/>
      <c r="P675" s="136"/>
      <c r="Q675" s="136"/>
      <c r="R675" s="731"/>
      <c r="S675" s="136"/>
      <c r="T675" s="136"/>
      <c r="U675" s="136"/>
      <c r="V675" s="136"/>
      <c r="W675" s="136"/>
      <c r="X675" s="136"/>
      <c r="Y675" s="731"/>
      <c r="Z675" s="136"/>
      <c r="AA675" s="136"/>
      <c r="AB675" s="136"/>
      <c r="AC675" s="136"/>
      <c r="AD675" s="136"/>
      <c r="AE675" s="136"/>
      <c r="AF675" s="731"/>
      <c r="AG675" s="136"/>
      <c r="AH675" s="136"/>
      <c r="AI675" s="136"/>
      <c r="AJ675" s="136"/>
      <c r="AK675" s="136"/>
      <c r="AL675" s="136"/>
    </row>
    <row r="676" spans="1:38" s="44" customFormat="1" x14ac:dyDescent="0.2">
      <c r="A676" s="16"/>
      <c r="B676" s="736"/>
      <c r="C676" s="16"/>
      <c r="K676" s="731"/>
      <c r="L676" s="136"/>
      <c r="M676" s="136"/>
      <c r="N676" s="136"/>
      <c r="O676" s="136"/>
      <c r="P676" s="136"/>
      <c r="Q676" s="136"/>
      <c r="R676" s="731"/>
      <c r="S676" s="136"/>
      <c r="T676" s="136"/>
      <c r="U676" s="136"/>
      <c r="V676" s="136"/>
      <c r="W676" s="136"/>
      <c r="X676" s="136"/>
      <c r="Y676" s="731"/>
      <c r="Z676" s="136"/>
      <c r="AA676" s="136"/>
      <c r="AB676" s="136"/>
      <c r="AC676" s="136"/>
      <c r="AD676" s="136"/>
      <c r="AE676" s="136"/>
      <c r="AF676" s="731"/>
      <c r="AG676" s="136"/>
      <c r="AH676" s="136"/>
      <c r="AI676" s="136"/>
      <c r="AJ676" s="136"/>
      <c r="AK676" s="136"/>
      <c r="AL676" s="136"/>
    </row>
    <row r="677" spans="1:38" s="44" customFormat="1" x14ac:dyDescent="0.2">
      <c r="A677" s="16"/>
      <c r="B677" s="736"/>
      <c r="C677" s="16"/>
      <c r="K677" s="731"/>
      <c r="L677" s="136"/>
      <c r="M677" s="136"/>
      <c r="N677" s="136"/>
      <c r="O677" s="136"/>
      <c r="P677" s="136"/>
      <c r="Q677" s="136"/>
      <c r="R677" s="731"/>
      <c r="S677" s="136"/>
      <c r="T677" s="136"/>
      <c r="U677" s="136"/>
      <c r="V677" s="136"/>
      <c r="W677" s="136"/>
      <c r="X677" s="136"/>
      <c r="Y677" s="731"/>
      <c r="Z677" s="136"/>
      <c r="AA677" s="136"/>
      <c r="AB677" s="136"/>
      <c r="AC677" s="136"/>
      <c r="AD677" s="136"/>
      <c r="AE677" s="136"/>
      <c r="AF677" s="731"/>
      <c r="AG677" s="136"/>
      <c r="AH677" s="136"/>
      <c r="AI677" s="136"/>
      <c r="AJ677" s="136"/>
      <c r="AK677" s="136"/>
      <c r="AL677" s="136"/>
    </row>
    <row r="678" spans="1:38" s="44" customFormat="1" x14ac:dyDescent="0.2">
      <c r="A678" s="16"/>
      <c r="B678" s="736"/>
      <c r="C678" s="16"/>
      <c r="K678" s="731"/>
      <c r="L678" s="136"/>
      <c r="M678" s="136"/>
      <c r="N678" s="136"/>
      <c r="O678" s="136"/>
      <c r="P678" s="136"/>
      <c r="Q678" s="136"/>
      <c r="R678" s="731"/>
      <c r="S678" s="136"/>
      <c r="T678" s="136"/>
      <c r="U678" s="136"/>
      <c r="V678" s="136"/>
      <c r="W678" s="136"/>
      <c r="X678" s="136"/>
      <c r="Y678" s="731"/>
      <c r="Z678" s="136"/>
      <c r="AA678" s="136"/>
      <c r="AB678" s="136"/>
      <c r="AC678" s="136"/>
      <c r="AD678" s="136"/>
      <c r="AE678" s="136"/>
      <c r="AF678" s="731"/>
      <c r="AG678" s="136"/>
      <c r="AH678" s="136"/>
      <c r="AI678" s="136"/>
      <c r="AJ678" s="136"/>
      <c r="AK678" s="136"/>
      <c r="AL678" s="136"/>
    </row>
    <row r="679" spans="1:38" s="44" customFormat="1" x14ac:dyDescent="0.2">
      <c r="A679" s="16"/>
      <c r="B679" s="736"/>
      <c r="C679" s="16"/>
      <c r="K679" s="731"/>
      <c r="L679" s="136"/>
      <c r="M679" s="136"/>
      <c r="N679" s="136"/>
      <c r="O679" s="136"/>
      <c r="P679" s="136"/>
      <c r="Q679" s="136"/>
      <c r="R679" s="731"/>
      <c r="S679" s="136"/>
      <c r="T679" s="136"/>
      <c r="U679" s="136"/>
      <c r="V679" s="136"/>
      <c r="W679" s="136"/>
      <c r="X679" s="136"/>
      <c r="Y679" s="731"/>
      <c r="Z679" s="136"/>
      <c r="AA679" s="136"/>
      <c r="AB679" s="136"/>
      <c r="AC679" s="136"/>
      <c r="AD679" s="136"/>
      <c r="AE679" s="136"/>
      <c r="AF679" s="731"/>
      <c r="AG679" s="136"/>
      <c r="AH679" s="136"/>
      <c r="AI679" s="136"/>
      <c r="AJ679" s="136"/>
      <c r="AK679" s="136"/>
      <c r="AL679" s="136"/>
    </row>
    <row r="680" spans="1:38" s="44" customFormat="1" x14ac:dyDescent="0.2">
      <c r="A680" s="16"/>
      <c r="B680" s="736"/>
      <c r="C680" s="16"/>
      <c r="K680" s="731"/>
      <c r="L680" s="136"/>
      <c r="M680" s="136"/>
      <c r="N680" s="136"/>
      <c r="O680" s="136"/>
      <c r="P680" s="136"/>
      <c r="Q680" s="136"/>
      <c r="R680" s="731"/>
      <c r="S680" s="136"/>
      <c r="T680" s="136"/>
      <c r="U680" s="136"/>
      <c r="V680" s="136"/>
      <c r="W680" s="136"/>
      <c r="X680" s="136"/>
      <c r="Y680" s="731"/>
      <c r="Z680" s="136"/>
      <c r="AA680" s="136"/>
      <c r="AB680" s="136"/>
      <c r="AC680" s="136"/>
      <c r="AD680" s="136"/>
      <c r="AE680" s="136"/>
      <c r="AF680" s="731"/>
      <c r="AG680" s="136"/>
      <c r="AH680" s="136"/>
      <c r="AI680" s="136"/>
      <c r="AJ680" s="136"/>
      <c r="AK680" s="136"/>
      <c r="AL680" s="136"/>
    </row>
    <row r="681" spans="1:38" s="44" customFormat="1" x14ac:dyDescent="0.2">
      <c r="A681" s="16"/>
      <c r="B681" s="736"/>
      <c r="C681" s="16"/>
      <c r="K681" s="731"/>
      <c r="L681" s="136"/>
      <c r="M681" s="136"/>
      <c r="N681" s="136"/>
      <c r="O681" s="136"/>
      <c r="P681" s="136"/>
      <c r="Q681" s="136"/>
      <c r="R681" s="731"/>
      <c r="S681" s="136"/>
      <c r="T681" s="136"/>
      <c r="U681" s="136"/>
      <c r="V681" s="136"/>
      <c r="W681" s="136"/>
      <c r="X681" s="136"/>
      <c r="Y681" s="731"/>
      <c r="Z681" s="136"/>
      <c r="AA681" s="136"/>
      <c r="AB681" s="136"/>
      <c r="AC681" s="136"/>
      <c r="AD681" s="136"/>
      <c r="AE681" s="136"/>
      <c r="AF681" s="731"/>
      <c r="AG681" s="136"/>
      <c r="AH681" s="136"/>
      <c r="AI681" s="136"/>
      <c r="AJ681" s="136"/>
      <c r="AK681" s="136"/>
      <c r="AL681" s="136"/>
    </row>
    <row r="682" spans="1:38" s="44" customFormat="1" x14ac:dyDescent="0.2">
      <c r="A682" s="16"/>
      <c r="B682" s="736"/>
      <c r="C682" s="16"/>
      <c r="K682" s="731"/>
      <c r="L682" s="136"/>
      <c r="M682" s="136"/>
      <c r="N682" s="136"/>
      <c r="O682" s="136"/>
      <c r="P682" s="136"/>
      <c r="Q682" s="136"/>
      <c r="R682" s="731"/>
      <c r="S682" s="136"/>
      <c r="T682" s="136"/>
      <c r="U682" s="136"/>
      <c r="V682" s="136"/>
      <c r="W682" s="136"/>
      <c r="X682" s="136"/>
      <c r="Y682" s="731"/>
      <c r="Z682" s="136"/>
      <c r="AA682" s="136"/>
      <c r="AB682" s="136"/>
      <c r="AC682" s="136"/>
      <c r="AD682" s="136"/>
      <c r="AE682" s="136"/>
      <c r="AF682" s="731"/>
      <c r="AG682" s="136"/>
      <c r="AH682" s="136"/>
      <c r="AI682" s="136"/>
      <c r="AJ682" s="136"/>
      <c r="AK682" s="136"/>
      <c r="AL682" s="136"/>
    </row>
    <row r="683" spans="1:38" s="44" customFormat="1" x14ac:dyDescent="0.2">
      <c r="A683" s="16"/>
      <c r="B683" s="736"/>
      <c r="C683" s="16"/>
      <c r="K683" s="731"/>
      <c r="L683" s="136"/>
      <c r="M683" s="136"/>
      <c r="N683" s="136"/>
      <c r="O683" s="136"/>
      <c r="P683" s="136"/>
      <c r="Q683" s="136"/>
      <c r="R683" s="731"/>
      <c r="S683" s="136"/>
      <c r="T683" s="136"/>
      <c r="U683" s="136"/>
      <c r="V683" s="136"/>
      <c r="W683" s="136"/>
      <c r="X683" s="136"/>
      <c r="Y683" s="731"/>
      <c r="Z683" s="136"/>
      <c r="AA683" s="136"/>
      <c r="AB683" s="136"/>
      <c r="AC683" s="136"/>
      <c r="AD683" s="136"/>
      <c r="AE683" s="136"/>
      <c r="AF683" s="731"/>
      <c r="AG683" s="136"/>
      <c r="AH683" s="136"/>
      <c r="AI683" s="136"/>
      <c r="AJ683" s="136"/>
      <c r="AK683" s="136"/>
      <c r="AL683" s="136"/>
    </row>
    <row r="684" spans="1:38" s="44" customFormat="1" x14ac:dyDescent="0.2">
      <c r="A684" s="16"/>
      <c r="B684" s="736"/>
      <c r="C684" s="16"/>
      <c r="K684" s="731"/>
      <c r="L684" s="136"/>
      <c r="M684" s="136"/>
      <c r="N684" s="136"/>
      <c r="O684" s="136"/>
      <c r="P684" s="136"/>
      <c r="Q684" s="136"/>
      <c r="R684" s="731"/>
      <c r="S684" s="136"/>
      <c r="T684" s="136"/>
      <c r="U684" s="136"/>
      <c r="V684" s="136"/>
      <c r="W684" s="136"/>
      <c r="X684" s="136"/>
      <c r="Y684" s="731"/>
      <c r="Z684" s="136"/>
      <c r="AA684" s="136"/>
      <c r="AB684" s="136"/>
      <c r="AC684" s="136"/>
      <c r="AD684" s="136"/>
      <c r="AE684" s="136"/>
      <c r="AF684" s="731"/>
      <c r="AG684" s="136"/>
      <c r="AH684" s="136"/>
      <c r="AI684" s="136"/>
      <c r="AJ684" s="136"/>
      <c r="AK684" s="136"/>
      <c r="AL684" s="136"/>
    </row>
    <row r="685" spans="1:38" s="44" customFormat="1" x14ac:dyDescent="0.2">
      <c r="A685" s="16"/>
      <c r="B685" s="736"/>
      <c r="C685" s="16"/>
      <c r="K685" s="731"/>
      <c r="L685" s="136"/>
      <c r="M685" s="136"/>
      <c r="N685" s="136"/>
      <c r="O685" s="136"/>
      <c r="P685" s="136"/>
      <c r="Q685" s="136"/>
      <c r="R685" s="731"/>
      <c r="S685" s="136"/>
      <c r="T685" s="136"/>
      <c r="U685" s="136"/>
      <c r="V685" s="136"/>
      <c r="W685" s="136"/>
      <c r="X685" s="136"/>
      <c r="Y685" s="731"/>
      <c r="Z685" s="136"/>
      <c r="AA685" s="136"/>
      <c r="AB685" s="136"/>
      <c r="AC685" s="136"/>
      <c r="AD685" s="136"/>
      <c r="AE685" s="136"/>
      <c r="AF685" s="731"/>
      <c r="AG685" s="136"/>
      <c r="AH685" s="136"/>
      <c r="AI685" s="136"/>
      <c r="AJ685" s="136"/>
      <c r="AK685" s="136"/>
      <c r="AL685" s="136"/>
    </row>
    <row r="686" spans="1:38" s="44" customFormat="1" x14ac:dyDescent="0.2">
      <c r="A686" s="16"/>
      <c r="B686" s="736"/>
      <c r="C686" s="16"/>
      <c r="K686" s="731"/>
      <c r="L686" s="136"/>
      <c r="M686" s="136"/>
      <c r="N686" s="136"/>
      <c r="O686" s="136"/>
      <c r="P686" s="136"/>
      <c r="Q686" s="136"/>
      <c r="R686" s="731"/>
      <c r="S686" s="136"/>
      <c r="T686" s="136"/>
      <c r="U686" s="136"/>
      <c r="V686" s="136"/>
      <c r="W686" s="136"/>
      <c r="X686" s="136"/>
      <c r="Y686" s="731"/>
      <c r="Z686" s="136"/>
      <c r="AA686" s="136"/>
      <c r="AB686" s="136"/>
      <c r="AC686" s="136"/>
      <c r="AD686" s="136"/>
      <c r="AE686" s="136"/>
      <c r="AF686" s="731"/>
      <c r="AG686" s="136"/>
      <c r="AH686" s="136"/>
      <c r="AI686" s="136"/>
      <c r="AJ686" s="136"/>
      <c r="AK686" s="136"/>
      <c r="AL686" s="136"/>
    </row>
    <row r="687" spans="1:38" s="44" customFormat="1" x14ac:dyDescent="0.2">
      <c r="A687" s="16"/>
      <c r="B687" s="736"/>
      <c r="C687" s="16"/>
      <c r="K687" s="731"/>
      <c r="L687" s="136"/>
      <c r="M687" s="136"/>
      <c r="N687" s="136"/>
      <c r="O687" s="136"/>
      <c r="P687" s="136"/>
      <c r="Q687" s="136"/>
      <c r="R687" s="731"/>
      <c r="S687" s="136"/>
      <c r="T687" s="136"/>
      <c r="U687" s="136"/>
      <c r="V687" s="136"/>
      <c r="W687" s="136"/>
      <c r="X687" s="136"/>
      <c r="Y687" s="731"/>
      <c r="Z687" s="136"/>
      <c r="AA687" s="136"/>
      <c r="AB687" s="136"/>
      <c r="AC687" s="136"/>
      <c r="AD687" s="136"/>
      <c r="AE687" s="136"/>
      <c r="AF687" s="731"/>
      <c r="AG687" s="136"/>
      <c r="AH687" s="136"/>
      <c r="AI687" s="136"/>
      <c r="AJ687" s="136"/>
      <c r="AK687" s="136"/>
      <c r="AL687" s="136"/>
    </row>
    <row r="688" spans="1:38" s="44" customFormat="1" x14ac:dyDescent="0.2">
      <c r="A688" s="16"/>
      <c r="B688" s="736"/>
      <c r="C688" s="16"/>
      <c r="K688" s="731"/>
      <c r="L688" s="136"/>
      <c r="M688" s="136"/>
      <c r="N688" s="136"/>
      <c r="O688" s="136"/>
      <c r="P688" s="136"/>
      <c r="Q688" s="136"/>
      <c r="R688" s="731"/>
      <c r="S688" s="136"/>
      <c r="T688" s="136"/>
      <c r="U688" s="136"/>
      <c r="V688" s="136"/>
      <c r="W688" s="136"/>
      <c r="X688" s="136"/>
      <c r="Y688" s="731"/>
      <c r="Z688" s="136"/>
      <c r="AA688" s="136"/>
      <c r="AB688" s="136"/>
      <c r="AC688" s="136"/>
      <c r="AD688" s="136"/>
      <c r="AE688" s="136"/>
      <c r="AF688" s="731"/>
      <c r="AG688" s="136"/>
      <c r="AH688" s="136"/>
      <c r="AI688" s="136"/>
      <c r="AJ688" s="136"/>
      <c r="AK688" s="136"/>
      <c r="AL688" s="136"/>
    </row>
    <row r="689" spans="1:38" s="44" customFormat="1" x14ac:dyDescent="0.2">
      <c r="A689" s="16"/>
      <c r="B689" s="736"/>
      <c r="C689" s="16"/>
      <c r="K689" s="731"/>
      <c r="L689" s="136"/>
      <c r="M689" s="136"/>
      <c r="N689" s="136"/>
      <c r="O689" s="136"/>
      <c r="P689" s="136"/>
      <c r="Q689" s="136"/>
      <c r="R689" s="731"/>
      <c r="S689" s="136"/>
      <c r="T689" s="136"/>
      <c r="U689" s="136"/>
      <c r="V689" s="136"/>
      <c r="W689" s="136"/>
      <c r="X689" s="136"/>
      <c r="Y689" s="731"/>
      <c r="Z689" s="136"/>
      <c r="AA689" s="136"/>
      <c r="AB689" s="136"/>
      <c r="AC689" s="136"/>
      <c r="AD689" s="136"/>
      <c r="AE689" s="136"/>
      <c r="AF689" s="731"/>
      <c r="AG689" s="136"/>
      <c r="AH689" s="136"/>
      <c r="AI689" s="136"/>
      <c r="AJ689" s="136"/>
      <c r="AK689" s="136"/>
      <c r="AL689" s="136"/>
    </row>
    <row r="690" spans="1:38" s="44" customFormat="1" x14ac:dyDescent="0.2">
      <c r="A690" s="16"/>
      <c r="B690" s="736"/>
      <c r="C690" s="16"/>
      <c r="K690" s="731"/>
      <c r="L690" s="136"/>
      <c r="M690" s="136"/>
      <c r="N690" s="136"/>
      <c r="O690" s="136"/>
      <c r="P690" s="136"/>
      <c r="Q690" s="136"/>
      <c r="R690" s="731"/>
      <c r="S690" s="136"/>
      <c r="T690" s="136"/>
      <c r="U690" s="136"/>
      <c r="V690" s="136"/>
      <c r="W690" s="136"/>
      <c r="X690" s="136"/>
      <c r="Y690" s="731"/>
      <c r="Z690" s="136"/>
      <c r="AA690" s="136"/>
      <c r="AB690" s="136"/>
      <c r="AC690" s="136"/>
      <c r="AD690" s="136"/>
      <c r="AE690" s="136"/>
      <c r="AF690" s="731"/>
      <c r="AG690" s="136"/>
      <c r="AH690" s="136"/>
      <c r="AI690" s="136"/>
      <c r="AJ690" s="136"/>
      <c r="AK690" s="136"/>
      <c r="AL690" s="136"/>
    </row>
    <row r="691" spans="1:38" s="44" customFormat="1" x14ac:dyDescent="0.2">
      <c r="A691" s="16"/>
      <c r="B691" s="736"/>
      <c r="C691" s="16"/>
      <c r="K691" s="731"/>
      <c r="L691" s="136"/>
      <c r="M691" s="136"/>
      <c r="N691" s="136"/>
      <c r="O691" s="136"/>
      <c r="P691" s="136"/>
      <c r="Q691" s="136"/>
      <c r="R691" s="731"/>
      <c r="S691" s="136"/>
      <c r="T691" s="136"/>
      <c r="U691" s="136"/>
      <c r="V691" s="136"/>
      <c r="W691" s="136"/>
      <c r="X691" s="136"/>
      <c r="Y691" s="731"/>
      <c r="Z691" s="136"/>
      <c r="AA691" s="136"/>
      <c r="AB691" s="136"/>
      <c r="AC691" s="136"/>
      <c r="AD691" s="136"/>
      <c r="AE691" s="136"/>
      <c r="AF691" s="731"/>
      <c r="AG691" s="136"/>
      <c r="AH691" s="136"/>
      <c r="AI691" s="136"/>
      <c r="AJ691" s="136"/>
      <c r="AK691" s="136"/>
      <c r="AL691" s="136"/>
    </row>
    <row r="692" spans="1:38" s="44" customFormat="1" x14ac:dyDescent="0.2">
      <c r="A692" s="16"/>
      <c r="B692" s="736"/>
      <c r="C692" s="16"/>
      <c r="K692" s="731"/>
      <c r="L692" s="136"/>
      <c r="M692" s="136"/>
      <c r="N692" s="136"/>
      <c r="O692" s="136"/>
      <c r="P692" s="136"/>
      <c r="Q692" s="136"/>
      <c r="R692" s="731"/>
      <c r="S692" s="136"/>
      <c r="T692" s="136"/>
      <c r="U692" s="136"/>
      <c r="V692" s="136"/>
      <c r="W692" s="136"/>
      <c r="X692" s="136"/>
      <c r="Y692" s="731"/>
      <c r="Z692" s="136"/>
      <c r="AA692" s="136"/>
      <c r="AB692" s="136"/>
      <c r="AC692" s="136"/>
      <c r="AD692" s="136"/>
      <c r="AE692" s="136"/>
      <c r="AF692" s="731"/>
      <c r="AG692" s="136"/>
      <c r="AH692" s="136"/>
      <c r="AI692" s="136"/>
      <c r="AJ692" s="136"/>
      <c r="AK692" s="136"/>
      <c r="AL692" s="136"/>
    </row>
    <row r="693" spans="1:38" s="44" customFormat="1" x14ac:dyDescent="0.2">
      <c r="A693" s="16"/>
      <c r="B693" s="736"/>
      <c r="C693" s="16"/>
      <c r="K693" s="731"/>
      <c r="L693" s="136"/>
      <c r="M693" s="136"/>
      <c r="N693" s="136"/>
      <c r="O693" s="136"/>
      <c r="P693" s="136"/>
      <c r="Q693" s="136"/>
      <c r="R693" s="731"/>
      <c r="S693" s="136"/>
      <c r="T693" s="136"/>
      <c r="U693" s="136"/>
      <c r="V693" s="136"/>
      <c r="W693" s="136"/>
      <c r="X693" s="136"/>
      <c r="Y693" s="731"/>
      <c r="Z693" s="136"/>
      <c r="AA693" s="136"/>
      <c r="AB693" s="136"/>
      <c r="AC693" s="136"/>
      <c r="AD693" s="136"/>
      <c r="AE693" s="136"/>
      <c r="AF693" s="731"/>
      <c r="AG693" s="136"/>
      <c r="AH693" s="136"/>
      <c r="AI693" s="136"/>
      <c r="AJ693" s="136"/>
      <c r="AK693" s="136"/>
      <c r="AL693" s="136"/>
    </row>
    <row r="694" spans="1:38" s="44" customFormat="1" x14ac:dyDescent="0.2">
      <c r="A694" s="16"/>
      <c r="B694" s="736"/>
      <c r="C694" s="16"/>
      <c r="K694" s="731"/>
      <c r="L694" s="136"/>
      <c r="M694" s="136"/>
      <c r="N694" s="136"/>
      <c r="O694" s="136"/>
      <c r="P694" s="136"/>
      <c r="Q694" s="136"/>
      <c r="R694" s="731"/>
      <c r="S694" s="136"/>
      <c r="T694" s="136"/>
      <c r="U694" s="136"/>
      <c r="V694" s="136"/>
      <c r="W694" s="136"/>
      <c r="X694" s="136"/>
      <c r="Y694" s="731"/>
      <c r="Z694" s="136"/>
      <c r="AA694" s="136"/>
      <c r="AB694" s="136"/>
      <c r="AC694" s="136"/>
      <c r="AD694" s="136"/>
      <c r="AE694" s="136"/>
      <c r="AF694" s="731"/>
      <c r="AG694" s="136"/>
      <c r="AH694" s="136"/>
      <c r="AI694" s="136"/>
      <c r="AJ694" s="136"/>
      <c r="AK694" s="136"/>
      <c r="AL694" s="136"/>
    </row>
    <row r="695" spans="1:38" s="44" customFormat="1" x14ac:dyDescent="0.2">
      <c r="A695" s="16"/>
      <c r="B695" s="736"/>
      <c r="C695" s="16"/>
      <c r="K695" s="731"/>
      <c r="L695" s="136"/>
      <c r="M695" s="136"/>
      <c r="N695" s="136"/>
      <c r="O695" s="136"/>
      <c r="P695" s="136"/>
      <c r="Q695" s="136"/>
      <c r="R695" s="731"/>
      <c r="S695" s="136"/>
      <c r="T695" s="136"/>
      <c r="U695" s="136"/>
      <c r="V695" s="136"/>
      <c r="W695" s="136"/>
      <c r="X695" s="136"/>
      <c r="Y695" s="731"/>
      <c r="Z695" s="136"/>
      <c r="AA695" s="136"/>
      <c r="AB695" s="136"/>
      <c r="AC695" s="136"/>
      <c r="AD695" s="136"/>
      <c r="AE695" s="136"/>
      <c r="AF695" s="731"/>
      <c r="AG695" s="136"/>
      <c r="AH695" s="136"/>
      <c r="AI695" s="136"/>
      <c r="AJ695" s="136"/>
      <c r="AK695" s="136"/>
      <c r="AL695" s="136"/>
    </row>
    <row r="696" spans="1:38" s="44" customFormat="1" x14ac:dyDescent="0.2">
      <c r="A696" s="16"/>
      <c r="B696" s="736"/>
      <c r="C696" s="16"/>
      <c r="K696" s="731"/>
      <c r="L696" s="136"/>
      <c r="M696" s="136"/>
      <c r="N696" s="136"/>
      <c r="O696" s="136"/>
      <c r="P696" s="136"/>
      <c r="Q696" s="136"/>
      <c r="R696" s="731"/>
      <c r="S696" s="136"/>
      <c r="T696" s="136"/>
      <c r="U696" s="136"/>
      <c r="V696" s="136"/>
      <c r="W696" s="136"/>
      <c r="X696" s="136"/>
      <c r="Y696" s="731"/>
      <c r="Z696" s="136"/>
      <c r="AA696" s="136"/>
      <c r="AB696" s="136"/>
      <c r="AC696" s="136"/>
      <c r="AD696" s="136"/>
      <c r="AE696" s="136"/>
      <c r="AF696" s="731"/>
      <c r="AG696" s="136"/>
      <c r="AH696" s="136"/>
      <c r="AI696" s="136"/>
      <c r="AJ696" s="136"/>
      <c r="AK696" s="136"/>
      <c r="AL696" s="136"/>
    </row>
    <row r="697" spans="1:38" s="44" customFormat="1" x14ac:dyDescent="0.2">
      <c r="A697" s="16"/>
      <c r="B697" s="736"/>
      <c r="C697" s="16"/>
      <c r="K697" s="731"/>
      <c r="L697" s="136"/>
      <c r="M697" s="136"/>
      <c r="N697" s="136"/>
      <c r="O697" s="136"/>
      <c r="P697" s="136"/>
      <c r="Q697" s="136"/>
      <c r="R697" s="731"/>
      <c r="S697" s="136"/>
      <c r="T697" s="136"/>
      <c r="U697" s="136"/>
      <c r="V697" s="136"/>
      <c r="W697" s="136"/>
      <c r="X697" s="136"/>
      <c r="Y697" s="731"/>
      <c r="Z697" s="136"/>
      <c r="AA697" s="136"/>
      <c r="AB697" s="136"/>
      <c r="AC697" s="136"/>
      <c r="AD697" s="136"/>
      <c r="AE697" s="136"/>
      <c r="AF697" s="731"/>
      <c r="AG697" s="136"/>
      <c r="AH697" s="136"/>
      <c r="AI697" s="136"/>
      <c r="AJ697" s="136"/>
      <c r="AK697" s="136"/>
      <c r="AL697" s="136"/>
    </row>
    <row r="698" spans="1:38" s="44" customFormat="1" x14ac:dyDescent="0.2">
      <c r="A698" s="16"/>
      <c r="B698" s="736"/>
      <c r="C698" s="16"/>
      <c r="K698" s="731"/>
      <c r="L698" s="136"/>
      <c r="M698" s="136"/>
      <c r="N698" s="136"/>
      <c r="O698" s="136"/>
      <c r="P698" s="136"/>
      <c r="Q698" s="136"/>
      <c r="R698" s="731"/>
      <c r="S698" s="136"/>
      <c r="T698" s="136"/>
      <c r="U698" s="136"/>
      <c r="V698" s="136"/>
      <c r="W698" s="136"/>
      <c r="X698" s="136"/>
      <c r="Y698" s="731"/>
      <c r="Z698" s="136"/>
      <c r="AA698" s="136"/>
      <c r="AB698" s="136"/>
      <c r="AC698" s="136"/>
      <c r="AD698" s="136"/>
      <c r="AE698" s="136"/>
      <c r="AF698" s="731"/>
      <c r="AG698" s="136"/>
      <c r="AH698" s="136"/>
      <c r="AI698" s="136"/>
      <c r="AJ698" s="136"/>
      <c r="AK698" s="136"/>
      <c r="AL698" s="136"/>
    </row>
    <row r="699" spans="1:38" s="44" customFormat="1" x14ac:dyDescent="0.2">
      <c r="A699" s="16"/>
      <c r="B699" s="736"/>
      <c r="C699" s="16"/>
      <c r="K699" s="731"/>
      <c r="L699" s="136"/>
      <c r="M699" s="136"/>
      <c r="N699" s="136"/>
      <c r="O699" s="136"/>
      <c r="P699" s="136"/>
      <c r="Q699" s="136"/>
      <c r="R699" s="731"/>
      <c r="S699" s="136"/>
      <c r="T699" s="136"/>
      <c r="U699" s="136"/>
      <c r="V699" s="136"/>
      <c r="W699" s="136"/>
      <c r="X699" s="136"/>
      <c r="Y699" s="731"/>
      <c r="Z699" s="136"/>
      <c r="AA699" s="136"/>
      <c r="AB699" s="136"/>
      <c r="AC699" s="136"/>
      <c r="AD699" s="136"/>
      <c r="AE699" s="136"/>
      <c r="AF699" s="731"/>
      <c r="AG699" s="136"/>
      <c r="AH699" s="136"/>
      <c r="AI699" s="136"/>
      <c r="AJ699" s="136"/>
      <c r="AK699" s="136"/>
      <c r="AL699" s="136"/>
    </row>
    <row r="700" spans="1:38" s="44" customFormat="1" x14ac:dyDescent="0.2">
      <c r="A700" s="16"/>
      <c r="B700" s="736"/>
      <c r="C700" s="16"/>
      <c r="K700" s="731"/>
      <c r="L700" s="136"/>
      <c r="M700" s="136"/>
      <c r="N700" s="136"/>
      <c r="O700" s="136"/>
      <c r="P700" s="136"/>
      <c r="Q700" s="136"/>
      <c r="R700" s="731"/>
      <c r="S700" s="136"/>
      <c r="T700" s="136"/>
      <c r="U700" s="136"/>
      <c r="V700" s="136"/>
      <c r="W700" s="136"/>
      <c r="X700" s="136"/>
      <c r="Y700" s="731"/>
      <c r="Z700" s="136"/>
      <c r="AA700" s="136"/>
      <c r="AB700" s="136"/>
      <c r="AC700" s="136"/>
      <c r="AD700" s="136"/>
      <c r="AE700" s="136"/>
      <c r="AF700" s="731"/>
      <c r="AG700" s="136"/>
      <c r="AH700" s="136"/>
      <c r="AI700" s="136"/>
      <c r="AJ700" s="136"/>
      <c r="AK700" s="136"/>
      <c r="AL700" s="136"/>
    </row>
    <row r="701" spans="1:38" s="44" customFormat="1" x14ac:dyDescent="0.2">
      <c r="A701" s="16"/>
      <c r="B701" s="736"/>
      <c r="C701" s="16"/>
      <c r="K701" s="731"/>
      <c r="L701" s="136"/>
      <c r="M701" s="136"/>
      <c r="N701" s="136"/>
      <c r="O701" s="136"/>
      <c r="P701" s="136"/>
      <c r="Q701" s="136"/>
      <c r="R701" s="731"/>
      <c r="S701" s="136"/>
      <c r="T701" s="136"/>
      <c r="U701" s="136"/>
      <c r="V701" s="136"/>
      <c r="W701" s="136"/>
      <c r="X701" s="136"/>
      <c r="Y701" s="731"/>
      <c r="Z701" s="136"/>
      <c r="AA701" s="136"/>
      <c r="AB701" s="136"/>
      <c r="AC701" s="136"/>
      <c r="AD701" s="136"/>
      <c r="AE701" s="136"/>
      <c r="AF701" s="731"/>
      <c r="AG701" s="136"/>
      <c r="AH701" s="136"/>
      <c r="AI701" s="136"/>
      <c r="AJ701" s="136"/>
      <c r="AK701" s="136"/>
      <c r="AL701" s="136"/>
    </row>
    <row r="702" spans="1:38" s="44" customFormat="1" x14ac:dyDescent="0.2">
      <c r="A702" s="16"/>
      <c r="B702" s="736"/>
      <c r="C702" s="16"/>
      <c r="K702" s="731"/>
      <c r="L702" s="136"/>
      <c r="M702" s="136"/>
      <c r="N702" s="136"/>
      <c r="O702" s="136"/>
      <c r="P702" s="136"/>
      <c r="Q702" s="136"/>
      <c r="R702" s="731"/>
      <c r="S702" s="136"/>
      <c r="T702" s="136"/>
      <c r="U702" s="136"/>
      <c r="V702" s="136"/>
      <c r="W702" s="136"/>
      <c r="X702" s="136"/>
      <c r="Y702" s="731"/>
      <c r="Z702" s="136"/>
      <c r="AA702" s="136"/>
      <c r="AB702" s="136"/>
      <c r="AC702" s="136"/>
      <c r="AD702" s="136"/>
      <c r="AE702" s="136"/>
      <c r="AF702" s="731"/>
      <c r="AG702" s="136"/>
      <c r="AH702" s="136"/>
      <c r="AI702" s="136"/>
      <c r="AJ702" s="136"/>
      <c r="AK702" s="136"/>
      <c r="AL702" s="136"/>
    </row>
    <row r="703" spans="1:38" s="44" customFormat="1" x14ac:dyDescent="0.2">
      <c r="A703" s="16"/>
      <c r="B703" s="736"/>
      <c r="C703" s="16"/>
      <c r="K703" s="731"/>
      <c r="L703" s="136"/>
      <c r="M703" s="136"/>
      <c r="N703" s="136"/>
      <c r="O703" s="136"/>
      <c r="P703" s="136"/>
      <c r="Q703" s="136"/>
      <c r="R703" s="731"/>
      <c r="S703" s="136"/>
      <c r="T703" s="136"/>
      <c r="U703" s="136"/>
      <c r="V703" s="136"/>
      <c r="W703" s="136"/>
      <c r="X703" s="136"/>
      <c r="Y703" s="731"/>
      <c r="Z703" s="136"/>
      <c r="AA703" s="136"/>
      <c r="AB703" s="136"/>
      <c r="AC703" s="136"/>
      <c r="AD703" s="136"/>
      <c r="AE703" s="136"/>
      <c r="AF703" s="731"/>
      <c r="AG703" s="136"/>
      <c r="AH703" s="136"/>
      <c r="AI703" s="136"/>
      <c r="AJ703" s="136"/>
      <c r="AK703" s="136"/>
      <c r="AL703" s="136"/>
    </row>
    <row r="704" spans="1:38" s="44" customFormat="1" x14ac:dyDescent="0.2">
      <c r="A704" s="16"/>
      <c r="B704" s="736"/>
      <c r="C704" s="16"/>
      <c r="K704" s="731"/>
      <c r="L704" s="136"/>
      <c r="M704" s="136"/>
      <c r="N704" s="136"/>
      <c r="O704" s="136"/>
      <c r="P704" s="136"/>
      <c r="Q704" s="136"/>
      <c r="R704" s="731"/>
      <c r="S704" s="136"/>
      <c r="T704" s="136"/>
      <c r="U704" s="136"/>
      <c r="V704" s="136"/>
      <c r="W704" s="136"/>
      <c r="X704" s="136"/>
      <c r="Y704" s="731"/>
      <c r="Z704" s="136"/>
      <c r="AA704" s="136"/>
      <c r="AB704" s="136"/>
      <c r="AC704" s="136"/>
      <c r="AD704" s="136"/>
      <c r="AE704" s="136"/>
      <c r="AF704" s="731"/>
      <c r="AG704" s="136"/>
      <c r="AH704" s="136"/>
      <c r="AI704" s="136"/>
      <c r="AJ704" s="136"/>
      <c r="AK704" s="136"/>
      <c r="AL704" s="136"/>
    </row>
    <row r="705" spans="1:38" s="44" customFormat="1" x14ac:dyDescent="0.2">
      <c r="A705" s="16"/>
      <c r="B705" s="736"/>
      <c r="C705" s="16"/>
      <c r="K705" s="731"/>
      <c r="L705" s="136"/>
      <c r="M705" s="136"/>
      <c r="N705" s="136"/>
      <c r="O705" s="136"/>
      <c r="P705" s="136"/>
      <c r="Q705" s="136"/>
      <c r="R705" s="731"/>
      <c r="S705" s="136"/>
      <c r="T705" s="136"/>
      <c r="U705" s="136"/>
      <c r="V705" s="136"/>
      <c r="W705" s="136"/>
      <c r="X705" s="136"/>
      <c r="Y705" s="731"/>
      <c r="Z705" s="136"/>
      <c r="AA705" s="136"/>
      <c r="AB705" s="136"/>
      <c r="AC705" s="136"/>
      <c r="AD705" s="136"/>
      <c r="AE705" s="136"/>
      <c r="AF705" s="731"/>
      <c r="AG705" s="136"/>
      <c r="AH705" s="136"/>
      <c r="AI705" s="136"/>
      <c r="AJ705" s="136"/>
      <c r="AK705" s="136"/>
      <c r="AL705" s="136"/>
    </row>
    <row r="706" spans="1:38" s="44" customFormat="1" x14ac:dyDescent="0.2">
      <c r="A706" s="16"/>
      <c r="B706" s="736"/>
      <c r="C706" s="16"/>
      <c r="K706" s="731"/>
      <c r="L706" s="136"/>
      <c r="M706" s="136"/>
      <c r="N706" s="136"/>
      <c r="O706" s="136"/>
      <c r="P706" s="136"/>
      <c r="Q706" s="136"/>
      <c r="R706" s="731"/>
      <c r="S706" s="136"/>
      <c r="T706" s="136"/>
      <c r="U706" s="136"/>
      <c r="V706" s="136"/>
      <c r="W706" s="136"/>
      <c r="X706" s="136"/>
      <c r="Y706" s="731"/>
      <c r="Z706" s="136"/>
      <c r="AA706" s="136"/>
      <c r="AB706" s="136"/>
      <c r="AC706" s="136"/>
      <c r="AD706" s="136"/>
      <c r="AE706" s="136"/>
      <c r="AF706" s="731"/>
      <c r="AG706" s="136"/>
      <c r="AH706" s="136"/>
      <c r="AI706" s="136"/>
      <c r="AJ706" s="136"/>
      <c r="AK706" s="136"/>
      <c r="AL706" s="136"/>
    </row>
    <row r="707" spans="1:38" s="44" customFormat="1" x14ac:dyDescent="0.2">
      <c r="A707" s="16"/>
      <c r="B707" s="736"/>
      <c r="C707" s="16"/>
      <c r="K707" s="731"/>
      <c r="L707" s="136"/>
      <c r="M707" s="136"/>
      <c r="N707" s="136"/>
      <c r="O707" s="136"/>
      <c r="P707" s="136"/>
      <c r="Q707" s="136"/>
      <c r="R707" s="731"/>
      <c r="S707" s="136"/>
      <c r="T707" s="136"/>
      <c r="U707" s="136"/>
      <c r="V707" s="136"/>
      <c r="W707" s="136"/>
      <c r="X707" s="136"/>
      <c r="Y707" s="731"/>
      <c r="Z707" s="136"/>
      <c r="AA707" s="136"/>
      <c r="AB707" s="136"/>
      <c r="AC707" s="136"/>
      <c r="AD707" s="136"/>
      <c r="AE707" s="136"/>
      <c r="AF707" s="731"/>
      <c r="AG707" s="136"/>
      <c r="AH707" s="136"/>
      <c r="AI707" s="136"/>
      <c r="AJ707" s="136"/>
      <c r="AK707" s="136"/>
      <c r="AL707" s="136"/>
    </row>
    <row r="708" spans="1:38" s="44" customFormat="1" x14ac:dyDescent="0.2">
      <c r="A708" s="16"/>
      <c r="B708" s="736"/>
      <c r="C708" s="16"/>
      <c r="K708" s="731"/>
      <c r="L708" s="136"/>
      <c r="M708" s="136"/>
      <c r="N708" s="136"/>
      <c r="O708" s="136"/>
      <c r="P708" s="136"/>
      <c r="Q708" s="136"/>
      <c r="R708" s="731"/>
      <c r="S708" s="136"/>
      <c r="T708" s="136"/>
      <c r="U708" s="136"/>
      <c r="V708" s="136"/>
      <c r="W708" s="136"/>
      <c r="X708" s="136"/>
      <c r="Y708" s="731"/>
      <c r="Z708" s="136"/>
      <c r="AA708" s="136"/>
      <c r="AB708" s="136"/>
      <c r="AC708" s="136"/>
      <c r="AD708" s="136"/>
      <c r="AE708" s="136"/>
      <c r="AF708" s="731"/>
      <c r="AG708" s="136"/>
      <c r="AH708" s="136"/>
      <c r="AI708" s="136"/>
      <c r="AJ708" s="136"/>
      <c r="AK708" s="136"/>
      <c r="AL708" s="136"/>
    </row>
    <row r="709" spans="1:38" s="44" customFormat="1" x14ac:dyDescent="0.2">
      <c r="A709" s="16"/>
      <c r="B709" s="736"/>
      <c r="C709" s="16"/>
      <c r="K709" s="731"/>
      <c r="L709" s="136"/>
      <c r="M709" s="136"/>
      <c r="N709" s="136"/>
      <c r="O709" s="136"/>
      <c r="P709" s="136"/>
      <c r="Q709" s="136"/>
      <c r="R709" s="731"/>
      <c r="S709" s="136"/>
      <c r="T709" s="136"/>
      <c r="U709" s="136"/>
      <c r="V709" s="136"/>
      <c r="W709" s="136"/>
      <c r="X709" s="136"/>
      <c r="Y709" s="731"/>
      <c r="Z709" s="136"/>
      <c r="AA709" s="136"/>
      <c r="AB709" s="136"/>
      <c r="AC709" s="136"/>
      <c r="AD709" s="136"/>
      <c r="AE709" s="136"/>
      <c r="AF709" s="731"/>
      <c r="AG709" s="136"/>
      <c r="AH709" s="136"/>
      <c r="AI709" s="136"/>
      <c r="AJ709" s="136"/>
      <c r="AK709" s="136"/>
      <c r="AL709" s="136"/>
    </row>
    <row r="710" spans="1:38" s="44" customFormat="1" x14ac:dyDescent="0.2">
      <c r="A710" s="16"/>
      <c r="B710" s="736"/>
      <c r="C710" s="16"/>
      <c r="K710" s="731"/>
      <c r="L710" s="136"/>
      <c r="M710" s="136"/>
      <c r="N710" s="136"/>
      <c r="O710" s="136"/>
      <c r="P710" s="136"/>
      <c r="Q710" s="136"/>
      <c r="R710" s="731"/>
      <c r="S710" s="136"/>
      <c r="T710" s="136"/>
      <c r="U710" s="136"/>
      <c r="V710" s="136"/>
      <c r="W710" s="136"/>
      <c r="X710" s="136"/>
      <c r="Y710" s="731"/>
      <c r="Z710" s="136"/>
      <c r="AA710" s="136"/>
      <c r="AB710" s="136"/>
      <c r="AC710" s="136"/>
      <c r="AD710" s="136"/>
      <c r="AE710" s="136"/>
      <c r="AF710" s="731"/>
      <c r="AG710" s="136"/>
      <c r="AH710" s="136"/>
      <c r="AI710" s="136"/>
      <c r="AJ710" s="136"/>
      <c r="AK710" s="136"/>
      <c r="AL710" s="136"/>
    </row>
    <row r="711" spans="1:38" s="44" customFormat="1" x14ac:dyDescent="0.2">
      <c r="A711" s="16"/>
      <c r="B711" s="736"/>
      <c r="C711" s="16"/>
      <c r="K711" s="731"/>
      <c r="L711" s="136"/>
      <c r="M711" s="136"/>
      <c r="N711" s="136"/>
      <c r="O711" s="136"/>
      <c r="P711" s="136"/>
      <c r="Q711" s="136"/>
      <c r="R711" s="731"/>
      <c r="S711" s="136"/>
      <c r="T711" s="136"/>
      <c r="U711" s="136"/>
      <c r="V711" s="136"/>
      <c r="W711" s="136"/>
      <c r="X711" s="136"/>
      <c r="Y711" s="731"/>
      <c r="Z711" s="136"/>
      <c r="AA711" s="136"/>
      <c r="AB711" s="136"/>
      <c r="AC711" s="136"/>
      <c r="AD711" s="136"/>
      <c r="AE711" s="136"/>
      <c r="AF711" s="731"/>
      <c r="AG711" s="136"/>
      <c r="AH711" s="136"/>
      <c r="AI711" s="136"/>
      <c r="AJ711" s="136"/>
      <c r="AK711" s="136"/>
      <c r="AL711" s="136"/>
    </row>
    <row r="712" spans="1:38" s="44" customFormat="1" x14ac:dyDescent="0.2">
      <c r="A712" s="16"/>
      <c r="B712" s="736"/>
      <c r="C712" s="16"/>
      <c r="K712" s="731"/>
      <c r="L712" s="136"/>
      <c r="M712" s="136"/>
      <c r="N712" s="136"/>
      <c r="O712" s="136"/>
      <c r="P712" s="136"/>
      <c r="Q712" s="136"/>
      <c r="R712" s="731"/>
      <c r="S712" s="136"/>
      <c r="T712" s="136"/>
      <c r="U712" s="136"/>
      <c r="V712" s="136"/>
      <c r="W712" s="136"/>
      <c r="X712" s="136"/>
      <c r="Y712" s="731"/>
      <c r="Z712" s="136"/>
      <c r="AA712" s="136"/>
      <c r="AB712" s="136"/>
      <c r="AC712" s="136"/>
      <c r="AD712" s="136"/>
      <c r="AE712" s="136"/>
      <c r="AF712" s="731"/>
      <c r="AG712" s="136"/>
      <c r="AH712" s="136"/>
      <c r="AI712" s="136"/>
      <c r="AJ712" s="136"/>
      <c r="AK712" s="136"/>
      <c r="AL712" s="136"/>
    </row>
    <row r="713" spans="1:38" s="44" customFormat="1" x14ac:dyDescent="0.2">
      <c r="A713" s="16"/>
      <c r="B713" s="736"/>
      <c r="C713" s="16"/>
      <c r="K713" s="731"/>
      <c r="L713" s="136"/>
      <c r="M713" s="136"/>
      <c r="N713" s="136"/>
      <c r="O713" s="136"/>
      <c r="P713" s="136"/>
      <c r="Q713" s="136"/>
      <c r="R713" s="731"/>
      <c r="S713" s="136"/>
      <c r="T713" s="136"/>
      <c r="U713" s="136"/>
      <c r="V713" s="136"/>
      <c r="W713" s="136"/>
      <c r="X713" s="136"/>
      <c r="Y713" s="731"/>
      <c r="Z713" s="136"/>
      <c r="AA713" s="136"/>
      <c r="AB713" s="136"/>
      <c r="AC713" s="136"/>
      <c r="AD713" s="136"/>
      <c r="AE713" s="136"/>
      <c r="AF713" s="731"/>
      <c r="AG713" s="136"/>
      <c r="AH713" s="136"/>
      <c r="AI713" s="136"/>
      <c r="AJ713" s="136"/>
      <c r="AK713" s="136"/>
      <c r="AL713" s="136"/>
    </row>
    <row r="714" spans="1:38" s="44" customFormat="1" x14ac:dyDescent="0.2">
      <c r="A714" s="16"/>
      <c r="B714" s="736"/>
      <c r="C714" s="16"/>
      <c r="K714" s="731"/>
      <c r="L714" s="136"/>
      <c r="M714" s="136"/>
      <c r="N714" s="136"/>
      <c r="O714" s="136"/>
      <c r="P714" s="136"/>
      <c r="Q714" s="136"/>
      <c r="R714" s="731"/>
      <c r="S714" s="136"/>
      <c r="T714" s="136"/>
      <c r="U714" s="136"/>
      <c r="V714" s="136"/>
      <c r="W714" s="136"/>
      <c r="X714" s="136"/>
      <c r="Y714" s="731"/>
      <c r="Z714" s="136"/>
      <c r="AA714" s="136"/>
      <c r="AB714" s="136"/>
      <c r="AC714" s="136"/>
      <c r="AD714" s="136"/>
      <c r="AE714" s="136"/>
      <c r="AF714" s="731"/>
      <c r="AG714" s="136"/>
      <c r="AH714" s="136"/>
      <c r="AI714" s="136"/>
      <c r="AJ714" s="136"/>
      <c r="AK714" s="136"/>
      <c r="AL714" s="136"/>
    </row>
    <row r="715" spans="1:38" s="44" customFormat="1" x14ac:dyDescent="0.2">
      <c r="A715" s="16"/>
      <c r="B715" s="736"/>
      <c r="C715" s="16"/>
      <c r="K715" s="731"/>
      <c r="L715" s="136"/>
      <c r="M715" s="136"/>
      <c r="N715" s="136"/>
      <c r="O715" s="136"/>
      <c r="P715" s="136"/>
      <c r="Q715" s="136"/>
      <c r="R715" s="731"/>
      <c r="S715" s="136"/>
      <c r="T715" s="136"/>
      <c r="U715" s="136"/>
      <c r="V715" s="136"/>
      <c r="W715" s="136"/>
      <c r="X715" s="136"/>
      <c r="Y715" s="731"/>
      <c r="Z715" s="136"/>
      <c r="AA715" s="136"/>
      <c r="AB715" s="136"/>
      <c r="AC715" s="136"/>
      <c r="AD715" s="136"/>
      <c r="AE715" s="136"/>
      <c r="AF715" s="731"/>
      <c r="AG715" s="136"/>
      <c r="AH715" s="136"/>
      <c r="AI715" s="136"/>
      <c r="AJ715" s="136"/>
      <c r="AK715" s="136"/>
      <c r="AL715" s="136"/>
    </row>
    <row r="716" spans="1:38" s="44" customFormat="1" x14ac:dyDescent="0.2">
      <c r="A716" s="16"/>
      <c r="B716" s="736"/>
      <c r="C716" s="16"/>
      <c r="K716" s="731"/>
      <c r="L716" s="136"/>
      <c r="M716" s="136"/>
      <c r="N716" s="136"/>
      <c r="O716" s="136"/>
      <c r="P716" s="136"/>
      <c r="Q716" s="136"/>
      <c r="R716" s="731"/>
      <c r="S716" s="136"/>
      <c r="T716" s="136"/>
      <c r="U716" s="136"/>
      <c r="V716" s="136"/>
      <c r="W716" s="136"/>
      <c r="X716" s="136"/>
      <c r="Y716" s="731"/>
      <c r="Z716" s="136"/>
      <c r="AA716" s="136"/>
      <c r="AB716" s="136"/>
      <c r="AC716" s="136"/>
      <c r="AD716" s="136"/>
      <c r="AE716" s="136"/>
      <c r="AF716" s="731"/>
      <c r="AG716" s="136"/>
      <c r="AH716" s="136"/>
      <c r="AI716" s="136"/>
      <c r="AJ716" s="136"/>
      <c r="AK716" s="136"/>
      <c r="AL716" s="136"/>
    </row>
    <row r="717" spans="1:38" s="44" customFormat="1" x14ac:dyDescent="0.2">
      <c r="A717" s="16"/>
      <c r="B717" s="736"/>
      <c r="C717" s="16"/>
      <c r="K717" s="731"/>
      <c r="L717" s="136"/>
      <c r="M717" s="136"/>
      <c r="N717" s="136"/>
      <c r="O717" s="136"/>
      <c r="P717" s="136"/>
      <c r="Q717" s="136"/>
      <c r="R717" s="731"/>
      <c r="S717" s="136"/>
      <c r="T717" s="136"/>
      <c r="U717" s="136"/>
      <c r="V717" s="136"/>
      <c r="W717" s="136"/>
      <c r="X717" s="136"/>
      <c r="Y717" s="731"/>
      <c r="Z717" s="136"/>
      <c r="AA717" s="136"/>
      <c r="AB717" s="136"/>
      <c r="AC717" s="136"/>
      <c r="AD717" s="136"/>
      <c r="AE717" s="136"/>
      <c r="AF717" s="731"/>
      <c r="AG717" s="136"/>
      <c r="AH717" s="136"/>
      <c r="AI717" s="136"/>
      <c r="AJ717" s="136"/>
      <c r="AK717" s="136"/>
      <c r="AL717" s="136"/>
    </row>
    <row r="718" spans="1:38" s="44" customFormat="1" x14ac:dyDescent="0.2">
      <c r="A718" s="16"/>
      <c r="B718" s="736"/>
      <c r="C718" s="16"/>
      <c r="K718" s="731"/>
      <c r="L718" s="136"/>
      <c r="M718" s="136"/>
      <c r="N718" s="136"/>
      <c r="O718" s="136"/>
      <c r="P718" s="136"/>
      <c r="Q718" s="136"/>
      <c r="R718" s="731"/>
      <c r="S718" s="136"/>
      <c r="T718" s="136"/>
      <c r="U718" s="136"/>
      <c r="V718" s="136"/>
      <c r="W718" s="136"/>
      <c r="X718" s="136"/>
      <c r="Y718" s="731"/>
      <c r="Z718" s="136"/>
      <c r="AA718" s="136"/>
      <c r="AB718" s="136"/>
      <c r="AC718" s="136"/>
      <c r="AD718" s="136"/>
      <c r="AE718" s="136"/>
      <c r="AF718" s="731"/>
      <c r="AG718" s="136"/>
      <c r="AH718" s="136"/>
      <c r="AI718" s="136"/>
      <c r="AJ718" s="136"/>
      <c r="AK718" s="136"/>
      <c r="AL718" s="136"/>
    </row>
    <row r="719" spans="1:38" s="44" customFormat="1" x14ac:dyDescent="0.2">
      <c r="A719" s="16"/>
      <c r="B719" s="736"/>
      <c r="C719" s="16"/>
      <c r="K719" s="731"/>
      <c r="L719" s="136"/>
      <c r="M719" s="136"/>
      <c r="N719" s="136"/>
      <c r="O719" s="136"/>
      <c r="P719" s="136"/>
      <c r="Q719" s="136"/>
      <c r="R719" s="731"/>
      <c r="S719" s="136"/>
      <c r="T719" s="136"/>
      <c r="U719" s="136"/>
      <c r="V719" s="136"/>
      <c r="W719" s="136"/>
      <c r="X719" s="136"/>
      <c r="Y719" s="731"/>
      <c r="Z719" s="136"/>
      <c r="AA719" s="136"/>
      <c r="AB719" s="136"/>
      <c r="AC719" s="136"/>
      <c r="AD719" s="136"/>
      <c r="AE719" s="136"/>
      <c r="AF719" s="731"/>
      <c r="AG719" s="136"/>
      <c r="AH719" s="136"/>
      <c r="AI719" s="136"/>
      <c r="AJ719" s="136"/>
      <c r="AK719" s="136"/>
      <c r="AL719" s="136"/>
    </row>
    <row r="720" spans="1:38" s="44" customFormat="1" x14ac:dyDescent="0.2">
      <c r="A720" s="16"/>
      <c r="B720" s="736"/>
      <c r="C720" s="16"/>
      <c r="K720" s="731"/>
      <c r="L720" s="136"/>
      <c r="M720" s="136"/>
      <c r="N720" s="136"/>
      <c r="O720" s="136"/>
      <c r="P720" s="136"/>
      <c r="Q720" s="136"/>
      <c r="R720" s="731"/>
      <c r="S720" s="136"/>
      <c r="T720" s="136"/>
      <c r="U720" s="136"/>
      <c r="V720" s="136"/>
      <c r="W720" s="136"/>
      <c r="X720" s="136"/>
      <c r="Y720" s="731"/>
      <c r="Z720" s="136"/>
      <c r="AA720" s="136"/>
      <c r="AB720" s="136"/>
      <c r="AC720" s="136"/>
      <c r="AD720" s="136"/>
      <c r="AE720" s="136"/>
      <c r="AF720" s="731"/>
      <c r="AG720" s="136"/>
      <c r="AH720" s="136"/>
      <c r="AI720" s="136"/>
      <c r="AJ720" s="136"/>
      <c r="AK720" s="136"/>
      <c r="AL720" s="136"/>
    </row>
    <row r="721" spans="1:38" s="44" customFormat="1" x14ac:dyDescent="0.2">
      <c r="A721" s="16"/>
      <c r="B721" s="736"/>
      <c r="C721" s="16"/>
      <c r="K721" s="731"/>
      <c r="L721" s="136"/>
      <c r="M721" s="136"/>
      <c r="N721" s="136"/>
      <c r="O721" s="136"/>
      <c r="P721" s="136"/>
      <c r="Q721" s="136"/>
      <c r="R721" s="731"/>
      <c r="S721" s="136"/>
      <c r="T721" s="136"/>
      <c r="U721" s="136"/>
      <c r="V721" s="136"/>
      <c r="W721" s="136"/>
      <c r="X721" s="136"/>
      <c r="Y721" s="731"/>
      <c r="Z721" s="136"/>
      <c r="AA721" s="136"/>
      <c r="AB721" s="136"/>
      <c r="AC721" s="136"/>
      <c r="AD721" s="136"/>
      <c r="AE721" s="136"/>
      <c r="AF721" s="731"/>
      <c r="AG721" s="136"/>
      <c r="AH721" s="136"/>
      <c r="AI721" s="136"/>
      <c r="AJ721" s="136"/>
      <c r="AK721" s="136"/>
      <c r="AL721" s="136"/>
    </row>
    <row r="722" spans="1:38" s="44" customFormat="1" x14ac:dyDescent="0.2">
      <c r="A722" s="16"/>
      <c r="B722" s="736"/>
      <c r="C722" s="16"/>
      <c r="K722" s="731"/>
      <c r="L722" s="136"/>
      <c r="M722" s="136"/>
      <c r="N722" s="136"/>
      <c r="O722" s="136"/>
      <c r="P722" s="136"/>
      <c r="Q722" s="136"/>
      <c r="R722" s="731"/>
      <c r="S722" s="136"/>
      <c r="T722" s="136"/>
      <c r="U722" s="136"/>
      <c r="V722" s="136"/>
      <c r="W722" s="136"/>
      <c r="X722" s="136"/>
      <c r="Y722" s="731"/>
      <c r="Z722" s="136"/>
      <c r="AA722" s="136"/>
      <c r="AB722" s="136"/>
      <c r="AC722" s="136"/>
      <c r="AD722" s="136"/>
      <c r="AE722" s="136"/>
      <c r="AF722" s="731"/>
      <c r="AG722" s="136"/>
      <c r="AH722" s="136"/>
      <c r="AI722" s="136"/>
      <c r="AJ722" s="136"/>
      <c r="AK722" s="136"/>
      <c r="AL722" s="136"/>
    </row>
    <row r="723" spans="1:38" s="44" customFormat="1" x14ac:dyDescent="0.2">
      <c r="A723" s="16"/>
      <c r="B723" s="736"/>
      <c r="C723" s="16"/>
      <c r="K723" s="731"/>
      <c r="L723" s="136"/>
      <c r="M723" s="136"/>
      <c r="N723" s="136"/>
      <c r="O723" s="136"/>
      <c r="P723" s="136"/>
      <c r="Q723" s="136"/>
      <c r="R723" s="731"/>
      <c r="S723" s="136"/>
      <c r="T723" s="136"/>
      <c r="U723" s="136"/>
      <c r="V723" s="136"/>
      <c r="W723" s="136"/>
      <c r="X723" s="136"/>
      <c r="Y723" s="731"/>
      <c r="Z723" s="136"/>
      <c r="AA723" s="136"/>
      <c r="AB723" s="136"/>
      <c r="AC723" s="136"/>
      <c r="AD723" s="136"/>
      <c r="AE723" s="136"/>
      <c r="AF723" s="731"/>
      <c r="AG723" s="136"/>
      <c r="AH723" s="136"/>
      <c r="AI723" s="136"/>
      <c r="AJ723" s="136"/>
      <c r="AK723" s="136"/>
      <c r="AL723" s="136"/>
    </row>
    <row r="724" spans="1:38" s="44" customFormat="1" x14ac:dyDescent="0.2">
      <c r="A724" s="16"/>
      <c r="B724" s="736"/>
      <c r="C724" s="16"/>
      <c r="K724" s="731"/>
      <c r="L724" s="136"/>
      <c r="M724" s="136"/>
      <c r="N724" s="136"/>
      <c r="O724" s="136"/>
      <c r="P724" s="136"/>
      <c r="Q724" s="136"/>
      <c r="R724" s="731"/>
      <c r="S724" s="136"/>
      <c r="T724" s="136"/>
      <c r="U724" s="136"/>
      <c r="V724" s="136"/>
      <c r="W724" s="136"/>
      <c r="X724" s="136"/>
      <c r="Y724" s="731"/>
      <c r="Z724" s="136"/>
      <c r="AA724" s="136"/>
      <c r="AB724" s="136"/>
      <c r="AC724" s="136"/>
      <c r="AD724" s="136"/>
      <c r="AE724" s="136"/>
      <c r="AF724" s="731"/>
      <c r="AG724" s="136"/>
      <c r="AH724" s="136"/>
      <c r="AI724" s="136"/>
      <c r="AJ724" s="136"/>
      <c r="AK724" s="136"/>
      <c r="AL724" s="136"/>
    </row>
    <row r="725" spans="1:38" s="44" customFormat="1" x14ac:dyDescent="0.2">
      <c r="A725" s="16"/>
      <c r="B725" s="736"/>
      <c r="C725" s="16"/>
      <c r="K725" s="731"/>
      <c r="L725" s="136"/>
      <c r="M725" s="136"/>
      <c r="N725" s="136"/>
      <c r="O725" s="136"/>
      <c r="P725" s="136"/>
      <c r="Q725" s="136"/>
      <c r="R725" s="731"/>
      <c r="S725" s="136"/>
      <c r="T725" s="136"/>
      <c r="U725" s="136"/>
      <c r="V725" s="136"/>
      <c r="W725" s="136"/>
      <c r="X725" s="136"/>
      <c r="Y725" s="731"/>
      <c r="Z725" s="136"/>
      <c r="AA725" s="136"/>
      <c r="AB725" s="136"/>
      <c r="AC725" s="136"/>
      <c r="AD725" s="136"/>
      <c r="AE725" s="136"/>
      <c r="AF725" s="731"/>
      <c r="AG725" s="136"/>
      <c r="AH725" s="136"/>
      <c r="AI725" s="136"/>
      <c r="AJ725" s="136"/>
      <c r="AK725" s="136"/>
      <c r="AL725" s="136"/>
    </row>
    <row r="726" spans="1:38" s="44" customFormat="1" x14ac:dyDescent="0.2">
      <c r="A726" s="16"/>
      <c r="B726" s="736"/>
      <c r="C726" s="16"/>
      <c r="K726" s="731"/>
      <c r="L726" s="136"/>
      <c r="M726" s="136"/>
      <c r="N726" s="136"/>
      <c r="O726" s="136"/>
      <c r="P726" s="136"/>
      <c r="Q726" s="136"/>
      <c r="R726" s="731"/>
      <c r="S726" s="136"/>
      <c r="T726" s="136"/>
      <c r="U726" s="136"/>
      <c r="V726" s="136"/>
      <c r="W726" s="136"/>
      <c r="X726" s="136"/>
      <c r="Y726" s="731"/>
      <c r="Z726" s="136"/>
      <c r="AA726" s="136"/>
      <c r="AB726" s="136"/>
      <c r="AC726" s="136"/>
      <c r="AD726" s="136"/>
      <c r="AE726" s="136"/>
      <c r="AF726" s="731"/>
      <c r="AG726" s="136"/>
      <c r="AH726" s="136"/>
      <c r="AI726" s="136"/>
      <c r="AJ726" s="136"/>
      <c r="AK726" s="136"/>
      <c r="AL726" s="136"/>
    </row>
    <row r="727" spans="1:38" s="44" customFormat="1" x14ac:dyDescent="0.2">
      <c r="A727" s="16"/>
      <c r="B727" s="736"/>
      <c r="C727" s="16"/>
      <c r="K727" s="731"/>
      <c r="L727" s="136"/>
      <c r="M727" s="136"/>
      <c r="N727" s="136"/>
      <c r="O727" s="136"/>
      <c r="P727" s="136"/>
      <c r="Q727" s="136"/>
      <c r="R727" s="731"/>
      <c r="S727" s="136"/>
      <c r="T727" s="136"/>
      <c r="U727" s="136"/>
      <c r="V727" s="136"/>
      <c r="W727" s="136"/>
      <c r="X727" s="136"/>
      <c r="Y727" s="731"/>
      <c r="Z727" s="136"/>
      <c r="AA727" s="136"/>
      <c r="AB727" s="136"/>
      <c r="AC727" s="136"/>
      <c r="AD727" s="136"/>
      <c r="AE727" s="136"/>
      <c r="AF727" s="731"/>
      <c r="AG727" s="136"/>
      <c r="AH727" s="136"/>
      <c r="AI727" s="136"/>
      <c r="AJ727" s="136"/>
      <c r="AK727" s="136"/>
      <c r="AL727" s="136"/>
    </row>
    <row r="728" spans="1:38" s="44" customFormat="1" x14ac:dyDescent="0.2">
      <c r="A728" s="16"/>
      <c r="B728" s="736"/>
      <c r="C728" s="16"/>
      <c r="K728" s="731"/>
      <c r="L728" s="136"/>
      <c r="M728" s="136"/>
      <c r="N728" s="136"/>
      <c r="O728" s="136"/>
      <c r="P728" s="136"/>
      <c r="Q728" s="136"/>
      <c r="R728" s="731"/>
      <c r="S728" s="136"/>
      <c r="T728" s="136"/>
      <c r="U728" s="136"/>
      <c r="V728" s="136"/>
      <c r="W728" s="136"/>
      <c r="X728" s="136"/>
      <c r="Y728" s="731"/>
      <c r="Z728" s="136"/>
      <c r="AA728" s="136"/>
      <c r="AB728" s="136"/>
      <c r="AC728" s="136"/>
      <c r="AD728" s="136"/>
      <c r="AE728" s="136"/>
      <c r="AF728" s="731"/>
      <c r="AG728" s="136"/>
      <c r="AH728" s="136"/>
      <c r="AI728" s="136"/>
      <c r="AJ728" s="136"/>
      <c r="AK728" s="136"/>
      <c r="AL728" s="136"/>
    </row>
    <row r="729" spans="1:38" s="44" customFormat="1" x14ac:dyDescent="0.2">
      <c r="A729" s="16"/>
      <c r="B729" s="736"/>
      <c r="C729" s="16"/>
      <c r="K729" s="731"/>
      <c r="L729" s="136"/>
      <c r="M729" s="136"/>
      <c r="N729" s="136"/>
      <c r="O729" s="136"/>
      <c r="P729" s="136"/>
      <c r="Q729" s="136"/>
      <c r="R729" s="731"/>
      <c r="S729" s="136"/>
      <c r="T729" s="136"/>
      <c r="U729" s="136"/>
      <c r="V729" s="136"/>
      <c r="W729" s="136"/>
      <c r="X729" s="136"/>
      <c r="Y729" s="731"/>
      <c r="Z729" s="136"/>
      <c r="AA729" s="136"/>
      <c r="AB729" s="136"/>
      <c r="AC729" s="136"/>
      <c r="AD729" s="136"/>
      <c r="AE729" s="136"/>
      <c r="AF729" s="731"/>
      <c r="AG729" s="136"/>
      <c r="AH729" s="136"/>
      <c r="AI729" s="136"/>
      <c r="AJ729" s="136"/>
      <c r="AK729" s="136"/>
      <c r="AL729" s="136"/>
    </row>
    <row r="730" spans="1:38" s="44" customFormat="1" x14ac:dyDescent="0.2">
      <c r="A730" s="16"/>
      <c r="B730" s="736"/>
      <c r="C730" s="16"/>
      <c r="K730" s="731"/>
      <c r="L730" s="136"/>
      <c r="M730" s="136"/>
      <c r="N730" s="136"/>
      <c r="O730" s="136"/>
      <c r="P730" s="136"/>
      <c r="Q730" s="136"/>
      <c r="R730" s="731"/>
      <c r="S730" s="136"/>
      <c r="T730" s="136"/>
      <c r="U730" s="136"/>
      <c r="V730" s="136"/>
      <c r="W730" s="136"/>
      <c r="X730" s="136"/>
      <c r="Y730" s="731"/>
      <c r="Z730" s="136"/>
      <c r="AA730" s="136"/>
      <c r="AB730" s="136"/>
      <c r="AC730" s="136"/>
      <c r="AD730" s="136"/>
      <c r="AE730" s="136"/>
      <c r="AF730" s="731"/>
      <c r="AG730" s="136"/>
      <c r="AH730" s="136"/>
      <c r="AI730" s="136"/>
      <c r="AJ730" s="136"/>
      <c r="AK730" s="136"/>
      <c r="AL730" s="136"/>
    </row>
    <row r="731" spans="1:38" s="44" customFormat="1" x14ac:dyDescent="0.2">
      <c r="A731" s="16"/>
      <c r="B731" s="736"/>
      <c r="C731" s="16"/>
      <c r="K731" s="731"/>
      <c r="L731" s="136"/>
      <c r="M731" s="136"/>
      <c r="N731" s="136"/>
      <c r="O731" s="136"/>
      <c r="P731" s="136"/>
      <c r="Q731" s="136"/>
      <c r="R731" s="731"/>
      <c r="S731" s="136"/>
      <c r="T731" s="136"/>
      <c r="U731" s="136"/>
      <c r="V731" s="136"/>
      <c r="W731" s="136"/>
      <c r="X731" s="136"/>
      <c r="Y731" s="731"/>
      <c r="Z731" s="136"/>
      <c r="AA731" s="136"/>
      <c r="AB731" s="136"/>
      <c r="AC731" s="136"/>
      <c r="AD731" s="136"/>
      <c r="AE731" s="136"/>
      <c r="AF731" s="731"/>
      <c r="AG731" s="136"/>
      <c r="AH731" s="136"/>
      <c r="AI731" s="136"/>
      <c r="AJ731" s="136"/>
      <c r="AK731" s="136"/>
      <c r="AL731" s="136"/>
    </row>
    <row r="732" spans="1:38" s="44" customFormat="1" x14ac:dyDescent="0.2">
      <c r="A732" s="16"/>
      <c r="B732" s="736"/>
      <c r="C732" s="16"/>
      <c r="K732" s="731"/>
      <c r="L732" s="136"/>
      <c r="M732" s="136"/>
      <c r="N732" s="136"/>
      <c r="O732" s="136"/>
      <c r="P732" s="136"/>
      <c r="Q732" s="136"/>
      <c r="R732" s="731"/>
      <c r="S732" s="136"/>
      <c r="T732" s="136"/>
      <c r="U732" s="136"/>
      <c r="V732" s="136"/>
      <c r="W732" s="136"/>
      <c r="X732" s="136"/>
      <c r="Y732" s="731"/>
      <c r="Z732" s="136"/>
      <c r="AA732" s="136"/>
      <c r="AB732" s="136"/>
      <c r="AC732" s="136"/>
      <c r="AD732" s="136"/>
      <c r="AE732" s="136"/>
      <c r="AF732" s="731"/>
      <c r="AG732" s="136"/>
      <c r="AH732" s="136"/>
      <c r="AI732" s="136"/>
      <c r="AJ732" s="136"/>
      <c r="AK732" s="136"/>
      <c r="AL732" s="136"/>
    </row>
    <row r="733" spans="1:38" s="44" customFormat="1" x14ac:dyDescent="0.2">
      <c r="A733" s="16"/>
      <c r="B733" s="736"/>
      <c r="C733" s="16"/>
      <c r="K733" s="731"/>
      <c r="L733" s="136"/>
      <c r="M733" s="136"/>
      <c r="N733" s="136"/>
      <c r="O733" s="136"/>
      <c r="P733" s="136"/>
      <c r="Q733" s="136"/>
      <c r="R733" s="731"/>
      <c r="S733" s="136"/>
      <c r="T733" s="136"/>
      <c r="U733" s="136"/>
      <c r="V733" s="136"/>
      <c r="W733" s="136"/>
      <c r="X733" s="136"/>
      <c r="Y733" s="731"/>
      <c r="Z733" s="136"/>
      <c r="AA733" s="136"/>
      <c r="AB733" s="136"/>
      <c r="AC733" s="136"/>
      <c r="AD733" s="136"/>
      <c r="AE733" s="136"/>
      <c r="AF733" s="731"/>
      <c r="AG733" s="136"/>
      <c r="AH733" s="136"/>
      <c r="AI733" s="136"/>
      <c r="AJ733" s="136"/>
      <c r="AK733" s="136"/>
      <c r="AL733" s="136"/>
    </row>
    <row r="734" spans="1:38" s="44" customFormat="1" x14ac:dyDescent="0.2">
      <c r="A734" s="16"/>
      <c r="B734" s="736"/>
      <c r="C734" s="16"/>
      <c r="K734" s="731"/>
      <c r="L734" s="136"/>
      <c r="M734" s="136"/>
      <c r="N734" s="136"/>
      <c r="O734" s="136"/>
      <c r="P734" s="136"/>
      <c r="Q734" s="136"/>
      <c r="R734" s="731"/>
      <c r="S734" s="136"/>
      <c r="T734" s="136"/>
      <c r="U734" s="136"/>
      <c r="V734" s="136"/>
      <c r="W734" s="136"/>
      <c r="X734" s="136"/>
      <c r="Y734" s="731"/>
      <c r="Z734" s="136"/>
      <c r="AA734" s="136"/>
      <c r="AB734" s="136"/>
      <c r="AC734" s="136"/>
      <c r="AD734" s="136"/>
      <c r="AE734" s="136"/>
      <c r="AF734" s="731"/>
      <c r="AG734" s="136"/>
      <c r="AH734" s="136"/>
      <c r="AI734" s="136"/>
      <c r="AJ734" s="136"/>
      <c r="AK734" s="136"/>
      <c r="AL734" s="136"/>
    </row>
    <row r="735" spans="1:38" s="44" customFormat="1" x14ac:dyDescent="0.2">
      <c r="A735" s="16"/>
      <c r="B735" s="736"/>
      <c r="C735" s="16"/>
      <c r="K735" s="731"/>
      <c r="L735" s="136"/>
      <c r="M735" s="136"/>
      <c r="N735" s="136"/>
      <c r="O735" s="136"/>
      <c r="P735" s="136"/>
      <c r="Q735" s="136"/>
      <c r="R735" s="731"/>
      <c r="S735" s="136"/>
      <c r="T735" s="136"/>
      <c r="U735" s="136"/>
      <c r="V735" s="136"/>
      <c r="W735" s="136"/>
      <c r="X735" s="136"/>
      <c r="Y735" s="731"/>
      <c r="Z735" s="136"/>
      <c r="AA735" s="136"/>
      <c r="AB735" s="136"/>
      <c r="AC735" s="136"/>
      <c r="AD735" s="136"/>
      <c r="AE735" s="136"/>
      <c r="AF735" s="731"/>
      <c r="AG735" s="136"/>
      <c r="AH735" s="136"/>
      <c r="AI735" s="136"/>
      <c r="AJ735" s="136"/>
      <c r="AK735" s="136"/>
      <c r="AL735" s="136"/>
    </row>
    <row r="736" spans="1:38" s="44" customFormat="1" x14ac:dyDescent="0.2">
      <c r="A736" s="16"/>
      <c r="B736" s="736"/>
      <c r="C736" s="16"/>
      <c r="K736" s="731"/>
      <c r="L736" s="136"/>
      <c r="M736" s="136"/>
      <c r="N736" s="136"/>
      <c r="O736" s="136"/>
      <c r="P736" s="136"/>
      <c r="Q736" s="136"/>
      <c r="R736" s="731"/>
      <c r="S736" s="136"/>
      <c r="T736" s="136"/>
      <c r="U736" s="136"/>
      <c r="V736" s="136"/>
      <c r="W736" s="136"/>
      <c r="X736" s="136"/>
      <c r="Y736" s="731"/>
      <c r="Z736" s="136"/>
      <c r="AA736" s="136"/>
      <c r="AB736" s="136"/>
      <c r="AC736" s="136"/>
      <c r="AD736" s="136"/>
      <c r="AE736" s="136"/>
      <c r="AF736" s="731"/>
      <c r="AG736" s="136"/>
      <c r="AH736" s="136"/>
      <c r="AI736" s="136"/>
      <c r="AJ736" s="136"/>
      <c r="AK736" s="136"/>
      <c r="AL736" s="136"/>
    </row>
    <row r="737" spans="1:38" s="44" customFormat="1" x14ac:dyDescent="0.2">
      <c r="A737" s="16"/>
      <c r="B737" s="736"/>
      <c r="C737" s="16"/>
      <c r="K737" s="731"/>
      <c r="L737" s="136"/>
      <c r="M737" s="136"/>
      <c r="N737" s="136"/>
      <c r="O737" s="136"/>
      <c r="P737" s="136"/>
      <c r="Q737" s="136"/>
      <c r="R737" s="731"/>
      <c r="S737" s="136"/>
      <c r="T737" s="136"/>
      <c r="U737" s="136"/>
      <c r="V737" s="136"/>
      <c r="W737" s="136"/>
      <c r="X737" s="136"/>
      <c r="Y737" s="731"/>
      <c r="Z737" s="136"/>
      <c r="AA737" s="136"/>
      <c r="AB737" s="136"/>
      <c r="AC737" s="136"/>
      <c r="AD737" s="136"/>
      <c r="AE737" s="136"/>
      <c r="AF737" s="731"/>
      <c r="AG737" s="136"/>
      <c r="AH737" s="136"/>
      <c r="AI737" s="136"/>
      <c r="AJ737" s="136"/>
      <c r="AK737" s="136"/>
      <c r="AL737" s="136"/>
    </row>
    <row r="738" spans="1:38" s="44" customFormat="1" x14ac:dyDescent="0.2">
      <c r="A738" s="16"/>
      <c r="B738" s="736"/>
      <c r="C738" s="16"/>
      <c r="K738" s="731"/>
      <c r="L738" s="136"/>
      <c r="M738" s="136"/>
      <c r="N738" s="136"/>
      <c r="O738" s="136"/>
      <c r="P738" s="136"/>
      <c r="Q738" s="136"/>
      <c r="R738" s="731"/>
      <c r="S738" s="136"/>
      <c r="T738" s="136"/>
      <c r="U738" s="136"/>
      <c r="V738" s="136"/>
      <c r="W738" s="136"/>
      <c r="X738" s="136"/>
      <c r="Y738" s="731"/>
      <c r="Z738" s="136"/>
      <c r="AA738" s="136"/>
      <c r="AB738" s="136"/>
      <c r="AC738" s="136"/>
      <c r="AD738" s="136"/>
      <c r="AE738" s="136"/>
      <c r="AF738" s="731"/>
      <c r="AG738" s="136"/>
      <c r="AH738" s="136"/>
      <c r="AI738" s="136"/>
      <c r="AJ738" s="136"/>
      <c r="AK738" s="136"/>
      <c r="AL738" s="136"/>
    </row>
    <row r="739" spans="1:38" s="44" customFormat="1" x14ac:dyDescent="0.2">
      <c r="A739" s="16"/>
      <c r="B739" s="736"/>
      <c r="C739" s="16"/>
      <c r="K739" s="731"/>
      <c r="L739" s="136"/>
      <c r="M739" s="136"/>
      <c r="N739" s="136"/>
      <c r="O739" s="136"/>
      <c r="P739" s="136"/>
      <c r="Q739" s="136"/>
      <c r="R739" s="731"/>
      <c r="S739" s="136"/>
      <c r="T739" s="136"/>
      <c r="U739" s="136"/>
      <c r="V739" s="136"/>
      <c r="W739" s="136"/>
      <c r="X739" s="136"/>
      <c r="Y739" s="731"/>
      <c r="Z739" s="136"/>
      <c r="AA739" s="136"/>
      <c r="AB739" s="136"/>
      <c r="AC739" s="136"/>
      <c r="AD739" s="136"/>
      <c r="AE739" s="136"/>
      <c r="AF739" s="731"/>
      <c r="AG739" s="136"/>
      <c r="AH739" s="136"/>
      <c r="AI739" s="136"/>
      <c r="AJ739" s="136"/>
      <c r="AK739" s="136"/>
      <c r="AL739" s="136"/>
    </row>
    <row r="740" spans="1:38" s="44" customFormat="1" x14ac:dyDescent="0.2">
      <c r="A740" s="16"/>
      <c r="B740" s="736"/>
      <c r="C740" s="16"/>
      <c r="K740" s="731"/>
      <c r="L740" s="136"/>
      <c r="M740" s="136"/>
      <c r="N740" s="136"/>
      <c r="O740" s="136"/>
      <c r="P740" s="136"/>
      <c r="Q740" s="136"/>
      <c r="R740" s="731"/>
      <c r="S740" s="136"/>
      <c r="T740" s="136"/>
      <c r="U740" s="136"/>
      <c r="V740" s="136"/>
      <c r="W740" s="136"/>
      <c r="X740" s="136"/>
      <c r="Y740" s="731"/>
      <c r="Z740" s="136"/>
      <c r="AA740" s="136"/>
      <c r="AB740" s="136"/>
      <c r="AC740" s="136"/>
      <c r="AD740" s="136"/>
      <c r="AE740" s="136"/>
      <c r="AF740" s="731"/>
      <c r="AG740" s="136"/>
      <c r="AH740" s="136"/>
      <c r="AI740" s="136"/>
      <c r="AJ740" s="136"/>
      <c r="AK740" s="136"/>
      <c r="AL740" s="136"/>
    </row>
    <row r="741" spans="1:38" s="44" customFormat="1" x14ac:dyDescent="0.2">
      <c r="A741" s="16"/>
      <c r="B741" s="736"/>
      <c r="C741" s="16"/>
      <c r="K741" s="731"/>
      <c r="L741" s="136"/>
      <c r="M741" s="136"/>
      <c r="N741" s="136"/>
      <c r="O741" s="136"/>
      <c r="P741" s="136"/>
      <c r="Q741" s="136"/>
      <c r="R741" s="731"/>
      <c r="S741" s="136"/>
      <c r="T741" s="136"/>
      <c r="U741" s="136"/>
      <c r="V741" s="136"/>
      <c r="W741" s="136"/>
      <c r="X741" s="136"/>
      <c r="Y741" s="731"/>
      <c r="Z741" s="136"/>
      <c r="AA741" s="136"/>
      <c r="AB741" s="136"/>
      <c r="AC741" s="136"/>
      <c r="AD741" s="136"/>
      <c r="AE741" s="136"/>
      <c r="AF741" s="731"/>
      <c r="AG741" s="136"/>
      <c r="AH741" s="136"/>
      <c r="AI741" s="136"/>
      <c r="AJ741" s="136"/>
      <c r="AK741" s="136"/>
      <c r="AL741" s="136"/>
    </row>
    <row r="742" spans="1:38" s="44" customFormat="1" x14ac:dyDescent="0.2">
      <c r="A742" s="16"/>
      <c r="B742" s="736"/>
      <c r="C742" s="16"/>
      <c r="K742" s="731"/>
      <c r="L742" s="136"/>
      <c r="M742" s="136"/>
      <c r="N742" s="136"/>
      <c r="O742" s="136"/>
      <c r="P742" s="136"/>
      <c r="Q742" s="136"/>
      <c r="R742" s="731"/>
      <c r="S742" s="136"/>
      <c r="T742" s="136"/>
      <c r="U742" s="136"/>
      <c r="V742" s="136"/>
      <c r="W742" s="136"/>
      <c r="X742" s="136"/>
      <c r="Y742" s="731"/>
      <c r="Z742" s="136"/>
      <c r="AA742" s="136"/>
      <c r="AB742" s="136"/>
      <c r="AC742" s="136"/>
      <c r="AD742" s="136"/>
      <c r="AE742" s="136"/>
      <c r="AF742" s="731"/>
      <c r="AG742" s="136"/>
      <c r="AH742" s="136"/>
      <c r="AI742" s="136"/>
      <c r="AJ742" s="136"/>
      <c r="AK742" s="136"/>
      <c r="AL742" s="136"/>
    </row>
    <row r="743" spans="1:38" s="44" customFormat="1" x14ac:dyDescent="0.2">
      <c r="A743" s="16"/>
      <c r="B743" s="736"/>
      <c r="C743" s="16"/>
      <c r="K743" s="731"/>
      <c r="L743" s="136"/>
      <c r="M743" s="136"/>
      <c r="N743" s="136"/>
      <c r="O743" s="136"/>
      <c r="P743" s="136"/>
      <c r="Q743" s="136"/>
      <c r="R743" s="731"/>
      <c r="S743" s="136"/>
      <c r="T743" s="136"/>
      <c r="U743" s="136"/>
      <c r="V743" s="136"/>
      <c r="W743" s="136"/>
      <c r="X743" s="136"/>
      <c r="Y743" s="731"/>
      <c r="Z743" s="136"/>
      <c r="AA743" s="136"/>
      <c r="AB743" s="136"/>
      <c r="AC743" s="136"/>
      <c r="AD743" s="136"/>
      <c r="AE743" s="136"/>
      <c r="AF743" s="731"/>
      <c r="AG743" s="136"/>
      <c r="AH743" s="136"/>
      <c r="AI743" s="136"/>
      <c r="AJ743" s="136"/>
      <c r="AK743" s="136"/>
      <c r="AL743" s="136"/>
    </row>
    <row r="744" spans="1:38" s="44" customFormat="1" x14ac:dyDescent="0.2">
      <c r="A744" s="16"/>
      <c r="B744" s="736"/>
      <c r="C744" s="16"/>
      <c r="K744" s="731"/>
      <c r="L744" s="136"/>
      <c r="M744" s="136"/>
      <c r="N744" s="136"/>
      <c r="O744" s="136"/>
      <c r="P744" s="136"/>
      <c r="Q744" s="136"/>
      <c r="R744" s="731"/>
      <c r="S744" s="136"/>
      <c r="T744" s="136"/>
      <c r="U744" s="136"/>
      <c r="V744" s="136"/>
      <c r="W744" s="136"/>
      <c r="X744" s="136"/>
      <c r="Y744" s="731"/>
      <c r="Z744" s="136"/>
      <c r="AA744" s="136"/>
      <c r="AB744" s="136"/>
      <c r="AC744" s="136"/>
      <c r="AD744" s="136"/>
      <c r="AE744" s="136"/>
      <c r="AF744" s="731"/>
      <c r="AG744" s="136"/>
      <c r="AH744" s="136"/>
      <c r="AI744" s="136"/>
      <c r="AJ744" s="136"/>
      <c r="AK744" s="136"/>
      <c r="AL744" s="136"/>
    </row>
    <row r="745" spans="1:38" s="44" customFormat="1" x14ac:dyDescent="0.2">
      <c r="A745" s="16"/>
      <c r="B745" s="736"/>
      <c r="C745" s="16"/>
      <c r="K745" s="731"/>
      <c r="L745" s="136"/>
      <c r="M745" s="136"/>
      <c r="N745" s="136"/>
      <c r="O745" s="136"/>
      <c r="P745" s="136"/>
      <c r="Q745" s="136"/>
      <c r="R745" s="731"/>
      <c r="S745" s="136"/>
      <c r="T745" s="136"/>
      <c r="U745" s="136"/>
      <c r="V745" s="136"/>
      <c r="W745" s="136"/>
      <c r="X745" s="136"/>
      <c r="Y745" s="731"/>
      <c r="Z745" s="136"/>
      <c r="AA745" s="136"/>
      <c r="AB745" s="136"/>
      <c r="AC745" s="136"/>
      <c r="AD745" s="136"/>
      <c r="AE745" s="136"/>
      <c r="AF745" s="731"/>
      <c r="AG745" s="136"/>
      <c r="AH745" s="136"/>
      <c r="AI745" s="136"/>
      <c r="AJ745" s="136"/>
      <c r="AK745" s="136"/>
      <c r="AL745" s="136"/>
    </row>
    <row r="746" spans="1:38" s="44" customFormat="1" x14ac:dyDescent="0.2">
      <c r="A746" s="16"/>
      <c r="B746" s="736"/>
      <c r="C746" s="16"/>
      <c r="K746" s="731"/>
      <c r="L746" s="136"/>
      <c r="M746" s="136"/>
      <c r="N746" s="136"/>
      <c r="O746" s="136"/>
      <c r="P746" s="136"/>
      <c r="Q746" s="136"/>
      <c r="R746" s="731"/>
      <c r="S746" s="136"/>
      <c r="T746" s="136"/>
      <c r="U746" s="136"/>
      <c r="V746" s="136"/>
      <c r="W746" s="136"/>
      <c r="X746" s="136"/>
      <c r="Y746" s="731"/>
      <c r="Z746" s="136"/>
      <c r="AA746" s="136"/>
      <c r="AB746" s="136"/>
      <c r="AC746" s="136"/>
      <c r="AD746" s="136"/>
      <c r="AE746" s="136"/>
      <c r="AF746" s="731"/>
      <c r="AG746" s="136"/>
      <c r="AH746" s="136"/>
      <c r="AI746" s="136"/>
      <c r="AJ746" s="136"/>
      <c r="AK746" s="136"/>
      <c r="AL746" s="136"/>
    </row>
    <row r="747" spans="1:38" s="44" customFormat="1" x14ac:dyDescent="0.2">
      <c r="A747" s="16"/>
      <c r="B747" s="736"/>
      <c r="C747" s="16"/>
      <c r="K747" s="731"/>
      <c r="L747" s="136"/>
      <c r="M747" s="136"/>
      <c r="N747" s="136"/>
      <c r="O747" s="136"/>
      <c r="P747" s="136"/>
      <c r="Q747" s="136"/>
      <c r="R747" s="731"/>
      <c r="S747" s="136"/>
      <c r="T747" s="136"/>
      <c r="U747" s="136"/>
      <c r="V747" s="136"/>
      <c r="W747" s="136"/>
      <c r="X747" s="136"/>
      <c r="Y747" s="731"/>
      <c r="Z747" s="136"/>
      <c r="AA747" s="136"/>
      <c r="AB747" s="136"/>
      <c r="AC747" s="136"/>
      <c r="AD747" s="136"/>
      <c r="AE747" s="136"/>
      <c r="AF747" s="731"/>
      <c r="AG747" s="136"/>
      <c r="AH747" s="136"/>
      <c r="AI747" s="136"/>
      <c r="AJ747" s="136"/>
      <c r="AK747" s="136"/>
      <c r="AL747" s="136"/>
    </row>
    <row r="748" spans="1:38" s="44" customFormat="1" x14ac:dyDescent="0.2">
      <c r="A748" s="16"/>
      <c r="B748" s="736"/>
      <c r="C748" s="16"/>
      <c r="K748" s="731"/>
      <c r="L748" s="136"/>
      <c r="M748" s="136"/>
      <c r="N748" s="136"/>
      <c r="O748" s="136"/>
      <c r="P748" s="136"/>
      <c r="Q748" s="136"/>
      <c r="R748" s="731"/>
      <c r="S748" s="136"/>
      <c r="T748" s="136"/>
      <c r="U748" s="136"/>
      <c r="V748" s="136"/>
      <c r="W748" s="136"/>
      <c r="X748" s="136"/>
      <c r="Y748" s="731"/>
      <c r="Z748" s="136"/>
      <c r="AA748" s="136"/>
      <c r="AB748" s="136"/>
      <c r="AC748" s="136"/>
      <c r="AD748" s="136"/>
      <c r="AE748" s="136"/>
      <c r="AF748" s="731"/>
      <c r="AG748" s="136"/>
      <c r="AH748" s="136"/>
      <c r="AI748" s="136"/>
      <c r="AJ748" s="136"/>
      <c r="AK748" s="136"/>
      <c r="AL748" s="136"/>
    </row>
    <row r="749" spans="1:38" s="44" customFormat="1" x14ac:dyDescent="0.2">
      <c r="A749" s="16"/>
      <c r="B749" s="736"/>
      <c r="C749" s="16"/>
      <c r="K749" s="731"/>
      <c r="L749" s="136"/>
      <c r="M749" s="136"/>
      <c r="N749" s="136"/>
      <c r="O749" s="136"/>
      <c r="P749" s="136"/>
      <c r="Q749" s="136"/>
      <c r="R749" s="731"/>
      <c r="S749" s="136"/>
      <c r="T749" s="136"/>
      <c r="U749" s="136"/>
      <c r="V749" s="136"/>
      <c r="W749" s="136"/>
      <c r="X749" s="136"/>
      <c r="Y749" s="731"/>
      <c r="Z749" s="136"/>
      <c r="AA749" s="136"/>
      <c r="AB749" s="136"/>
      <c r="AC749" s="136"/>
      <c r="AD749" s="136"/>
      <c r="AE749" s="136"/>
      <c r="AF749" s="731"/>
      <c r="AG749" s="136"/>
      <c r="AH749" s="136"/>
      <c r="AI749" s="136"/>
      <c r="AJ749" s="136"/>
      <c r="AK749" s="136"/>
      <c r="AL749" s="136"/>
    </row>
    <row r="750" spans="1:38" s="44" customFormat="1" x14ac:dyDescent="0.2">
      <c r="A750" s="16"/>
      <c r="B750" s="736"/>
      <c r="C750" s="16"/>
      <c r="K750" s="731"/>
      <c r="L750" s="136"/>
      <c r="M750" s="136"/>
      <c r="N750" s="136"/>
      <c r="O750" s="136"/>
      <c r="P750" s="136"/>
      <c r="Q750" s="136"/>
      <c r="R750" s="731"/>
      <c r="S750" s="136"/>
      <c r="T750" s="136"/>
      <c r="U750" s="136"/>
      <c r="V750" s="136"/>
      <c r="W750" s="136"/>
      <c r="X750" s="136"/>
      <c r="Y750" s="731"/>
      <c r="Z750" s="136"/>
      <c r="AA750" s="136"/>
      <c r="AB750" s="136"/>
      <c r="AC750" s="136"/>
      <c r="AD750" s="136"/>
      <c r="AE750" s="136"/>
      <c r="AF750" s="731"/>
      <c r="AG750" s="136"/>
      <c r="AH750" s="136"/>
      <c r="AI750" s="136"/>
      <c r="AJ750" s="136"/>
      <c r="AK750" s="136"/>
      <c r="AL750" s="136"/>
    </row>
    <row r="751" spans="1:38" s="44" customFormat="1" x14ac:dyDescent="0.2">
      <c r="A751" s="16"/>
      <c r="B751" s="736"/>
      <c r="C751" s="16"/>
      <c r="K751" s="731"/>
      <c r="L751" s="136"/>
      <c r="M751" s="136"/>
      <c r="N751" s="136"/>
      <c r="O751" s="136"/>
      <c r="P751" s="136"/>
      <c r="Q751" s="136"/>
      <c r="R751" s="731"/>
      <c r="S751" s="136"/>
      <c r="T751" s="136"/>
      <c r="U751" s="136"/>
      <c r="V751" s="136"/>
      <c r="W751" s="136"/>
      <c r="X751" s="136"/>
      <c r="Y751" s="731"/>
      <c r="Z751" s="136"/>
      <c r="AA751" s="136"/>
      <c r="AB751" s="136"/>
      <c r="AC751" s="136"/>
      <c r="AD751" s="136"/>
      <c r="AE751" s="136"/>
      <c r="AF751" s="731"/>
      <c r="AG751" s="136"/>
      <c r="AH751" s="136"/>
      <c r="AI751" s="136"/>
      <c r="AJ751" s="136"/>
      <c r="AK751" s="136"/>
      <c r="AL751" s="136"/>
    </row>
    <row r="752" spans="1:38" s="44" customFormat="1" x14ac:dyDescent="0.2">
      <c r="A752" s="16"/>
      <c r="B752" s="736"/>
      <c r="C752" s="16"/>
      <c r="K752" s="731"/>
      <c r="L752" s="136"/>
      <c r="M752" s="136"/>
      <c r="N752" s="136"/>
      <c r="O752" s="136"/>
      <c r="P752" s="136"/>
      <c r="Q752" s="136"/>
      <c r="R752" s="731"/>
      <c r="S752" s="136"/>
      <c r="T752" s="136"/>
      <c r="U752" s="136"/>
      <c r="V752" s="136"/>
      <c r="W752" s="136"/>
      <c r="X752" s="136"/>
      <c r="Y752" s="731"/>
      <c r="Z752" s="136"/>
      <c r="AA752" s="136"/>
      <c r="AB752" s="136"/>
      <c r="AC752" s="136"/>
      <c r="AD752" s="136"/>
      <c r="AE752" s="136"/>
      <c r="AF752" s="731"/>
      <c r="AG752" s="136"/>
      <c r="AH752" s="136"/>
      <c r="AI752" s="136"/>
      <c r="AJ752" s="136"/>
      <c r="AK752" s="136"/>
      <c r="AL752" s="136"/>
    </row>
    <row r="753" spans="1:38" s="44" customFormat="1" x14ac:dyDescent="0.2">
      <c r="A753" s="16"/>
      <c r="B753" s="736"/>
      <c r="C753" s="16"/>
      <c r="K753" s="731"/>
      <c r="L753" s="136"/>
      <c r="M753" s="136"/>
      <c r="N753" s="136"/>
      <c r="O753" s="136"/>
      <c r="P753" s="136"/>
      <c r="Q753" s="136"/>
      <c r="R753" s="731"/>
      <c r="S753" s="136"/>
      <c r="T753" s="136"/>
      <c r="U753" s="136"/>
      <c r="V753" s="136"/>
      <c r="W753" s="136"/>
      <c r="X753" s="136"/>
      <c r="Y753" s="731"/>
      <c r="Z753" s="136"/>
      <c r="AA753" s="136"/>
      <c r="AB753" s="136"/>
      <c r="AC753" s="136"/>
      <c r="AD753" s="136"/>
      <c r="AE753" s="136"/>
      <c r="AF753" s="731"/>
      <c r="AG753" s="136"/>
      <c r="AH753" s="136"/>
      <c r="AI753" s="136"/>
      <c r="AJ753" s="136"/>
      <c r="AK753" s="136"/>
      <c r="AL753" s="136"/>
    </row>
    <row r="754" spans="1:38" s="44" customFormat="1" x14ac:dyDescent="0.2">
      <c r="A754" s="16"/>
      <c r="B754" s="736"/>
      <c r="C754" s="16"/>
      <c r="K754" s="731"/>
      <c r="L754" s="136"/>
      <c r="M754" s="136"/>
      <c r="N754" s="136"/>
      <c r="O754" s="136"/>
      <c r="P754" s="136"/>
      <c r="Q754" s="136"/>
      <c r="R754" s="731"/>
      <c r="S754" s="136"/>
      <c r="T754" s="136"/>
      <c r="U754" s="136"/>
      <c r="V754" s="136"/>
      <c r="W754" s="136"/>
      <c r="X754" s="136"/>
      <c r="Y754" s="731"/>
      <c r="Z754" s="136"/>
      <c r="AA754" s="136"/>
      <c r="AB754" s="136"/>
      <c r="AC754" s="136"/>
      <c r="AD754" s="136"/>
      <c r="AE754" s="136"/>
      <c r="AF754" s="731"/>
      <c r="AG754" s="136"/>
      <c r="AH754" s="136"/>
      <c r="AI754" s="136"/>
      <c r="AJ754" s="136"/>
      <c r="AK754" s="136"/>
      <c r="AL754" s="136"/>
    </row>
    <row r="755" spans="1:38" s="44" customFormat="1" x14ac:dyDescent="0.2">
      <c r="A755" s="16"/>
      <c r="B755" s="736"/>
      <c r="C755" s="16"/>
      <c r="K755" s="731"/>
      <c r="L755" s="136"/>
      <c r="M755" s="136"/>
      <c r="N755" s="136"/>
      <c r="O755" s="136"/>
      <c r="P755" s="136"/>
      <c r="Q755" s="136"/>
      <c r="R755" s="731"/>
      <c r="S755" s="136"/>
      <c r="T755" s="136"/>
      <c r="U755" s="136"/>
      <c r="V755" s="136"/>
      <c r="W755" s="136"/>
      <c r="X755" s="136"/>
      <c r="Y755" s="731"/>
      <c r="Z755" s="136"/>
      <c r="AA755" s="136"/>
      <c r="AB755" s="136"/>
      <c r="AC755" s="136"/>
      <c r="AD755" s="136"/>
      <c r="AE755" s="136"/>
      <c r="AF755" s="731"/>
      <c r="AG755" s="136"/>
      <c r="AH755" s="136"/>
      <c r="AI755" s="136"/>
      <c r="AJ755" s="136"/>
      <c r="AK755" s="136"/>
      <c r="AL755" s="136"/>
    </row>
    <row r="756" spans="1:38" s="44" customFormat="1" x14ac:dyDescent="0.2">
      <c r="A756" s="16"/>
      <c r="B756" s="736"/>
      <c r="C756" s="16"/>
      <c r="K756" s="731"/>
      <c r="L756" s="136"/>
      <c r="M756" s="136"/>
      <c r="N756" s="136"/>
      <c r="O756" s="136"/>
      <c r="P756" s="136"/>
      <c r="Q756" s="136"/>
      <c r="R756" s="731"/>
      <c r="S756" s="136"/>
      <c r="T756" s="136"/>
      <c r="U756" s="136"/>
      <c r="V756" s="136"/>
      <c r="W756" s="136"/>
      <c r="X756" s="136"/>
      <c r="Y756" s="731"/>
      <c r="Z756" s="136"/>
      <c r="AA756" s="136"/>
      <c r="AB756" s="136"/>
      <c r="AC756" s="136"/>
      <c r="AD756" s="136"/>
      <c r="AE756" s="136"/>
      <c r="AF756" s="731"/>
      <c r="AG756" s="136"/>
      <c r="AH756" s="136"/>
      <c r="AI756" s="136"/>
      <c r="AJ756" s="136"/>
      <c r="AK756" s="136"/>
      <c r="AL756" s="136"/>
    </row>
    <row r="757" spans="1:38" s="44" customFormat="1" x14ac:dyDescent="0.2">
      <c r="A757" s="16"/>
      <c r="B757" s="736"/>
      <c r="C757" s="16"/>
      <c r="K757" s="731"/>
      <c r="L757" s="136"/>
      <c r="M757" s="136"/>
      <c r="N757" s="136"/>
      <c r="O757" s="136"/>
      <c r="P757" s="136"/>
      <c r="Q757" s="136"/>
      <c r="R757" s="731"/>
      <c r="S757" s="136"/>
      <c r="T757" s="136"/>
      <c r="U757" s="136"/>
      <c r="V757" s="136"/>
      <c r="W757" s="136"/>
      <c r="X757" s="136"/>
      <c r="Y757" s="731"/>
      <c r="Z757" s="136"/>
      <c r="AA757" s="136"/>
      <c r="AB757" s="136"/>
      <c r="AC757" s="136"/>
      <c r="AD757" s="136"/>
      <c r="AE757" s="136"/>
      <c r="AF757" s="731"/>
      <c r="AG757" s="136"/>
      <c r="AH757" s="136"/>
      <c r="AI757" s="136"/>
      <c r="AJ757" s="136"/>
      <c r="AK757" s="136"/>
      <c r="AL757" s="136"/>
    </row>
    <row r="758" spans="1:38" s="44" customFormat="1" x14ac:dyDescent="0.2">
      <c r="A758" s="16"/>
      <c r="B758" s="736"/>
      <c r="C758" s="16"/>
      <c r="K758" s="731"/>
      <c r="L758" s="136"/>
      <c r="M758" s="136"/>
      <c r="N758" s="136"/>
      <c r="O758" s="136"/>
      <c r="P758" s="136"/>
      <c r="Q758" s="136"/>
      <c r="R758" s="731"/>
      <c r="S758" s="136"/>
      <c r="T758" s="136"/>
      <c r="U758" s="136"/>
      <c r="V758" s="136"/>
      <c r="W758" s="136"/>
      <c r="X758" s="136"/>
      <c r="Y758" s="731"/>
      <c r="Z758" s="136"/>
      <c r="AA758" s="136"/>
      <c r="AB758" s="136"/>
      <c r="AC758" s="136"/>
      <c r="AD758" s="136"/>
      <c r="AE758" s="136"/>
      <c r="AF758" s="731"/>
      <c r="AG758" s="136"/>
      <c r="AH758" s="136"/>
      <c r="AI758" s="136"/>
      <c r="AJ758" s="136"/>
      <c r="AK758" s="136"/>
      <c r="AL758" s="136"/>
    </row>
    <row r="759" spans="1:38" s="44" customFormat="1" x14ac:dyDescent="0.2">
      <c r="A759" s="16"/>
      <c r="B759" s="736"/>
      <c r="C759" s="16"/>
      <c r="K759" s="731"/>
      <c r="L759" s="136"/>
      <c r="M759" s="136"/>
      <c r="N759" s="136"/>
      <c r="O759" s="136"/>
      <c r="P759" s="136"/>
      <c r="Q759" s="136"/>
      <c r="R759" s="731"/>
      <c r="S759" s="136"/>
      <c r="T759" s="136"/>
      <c r="U759" s="136"/>
      <c r="V759" s="136"/>
      <c r="W759" s="136"/>
      <c r="X759" s="136"/>
      <c r="Y759" s="731"/>
      <c r="Z759" s="136"/>
      <c r="AA759" s="136"/>
      <c r="AB759" s="136"/>
      <c r="AC759" s="136"/>
      <c r="AD759" s="136"/>
      <c r="AE759" s="136"/>
      <c r="AF759" s="731"/>
      <c r="AG759" s="136"/>
      <c r="AH759" s="136"/>
      <c r="AI759" s="136"/>
      <c r="AJ759" s="136"/>
      <c r="AK759" s="136"/>
      <c r="AL759" s="136"/>
    </row>
    <row r="760" spans="1:38" s="44" customFormat="1" x14ac:dyDescent="0.2">
      <c r="A760" s="16"/>
      <c r="B760" s="736"/>
      <c r="C760" s="16"/>
      <c r="K760" s="731"/>
      <c r="L760" s="136"/>
      <c r="M760" s="136"/>
      <c r="N760" s="136"/>
      <c r="O760" s="136"/>
      <c r="P760" s="136"/>
      <c r="Q760" s="136"/>
      <c r="R760" s="731"/>
      <c r="S760" s="136"/>
      <c r="T760" s="136"/>
      <c r="U760" s="136"/>
      <c r="V760" s="136"/>
      <c r="W760" s="136"/>
      <c r="X760" s="136"/>
      <c r="Y760" s="731"/>
      <c r="Z760" s="136"/>
      <c r="AA760" s="136"/>
      <c r="AB760" s="136"/>
      <c r="AC760" s="136"/>
      <c r="AD760" s="136"/>
      <c r="AE760" s="136"/>
      <c r="AF760" s="731"/>
      <c r="AG760" s="136"/>
      <c r="AH760" s="136"/>
      <c r="AI760" s="136"/>
      <c r="AJ760" s="136"/>
      <c r="AK760" s="136"/>
      <c r="AL760" s="136"/>
    </row>
    <row r="761" spans="1:38" s="44" customFormat="1" x14ac:dyDescent="0.2">
      <c r="A761" s="16"/>
      <c r="B761" s="736"/>
      <c r="C761" s="16"/>
      <c r="K761" s="731"/>
      <c r="L761" s="136"/>
      <c r="M761" s="136"/>
      <c r="N761" s="136"/>
      <c r="O761" s="136"/>
      <c r="P761" s="136"/>
      <c r="Q761" s="136"/>
      <c r="R761" s="731"/>
      <c r="S761" s="136"/>
      <c r="T761" s="136"/>
      <c r="U761" s="136"/>
      <c r="V761" s="136"/>
      <c r="W761" s="136"/>
      <c r="X761" s="136"/>
      <c r="Y761" s="731"/>
      <c r="Z761" s="136"/>
      <c r="AA761" s="136"/>
      <c r="AB761" s="136"/>
      <c r="AC761" s="136"/>
      <c r="AD761" s="136"/>
      <c r="AE761" s="136"/>
      <c r="AF761" s="731"/>
      <c r="AG761" s="136"/>
      <c r="AH761" s="136"/>
      <c r="AI761" s="136"/>
      <c r="AJ761" s="136"/>
      <c r="AK761" s="136"/>
      <c r="AL761" s="136"/>
    </row>
    <row r="762" spans="1:38" s="44" customFormat="1" x14ac:dyDescent="0.2">
      <c r="A762" s="16"/>
      <c r="B762" s="736"/>
      <c r="C762" s="16"/>
      <c r="K762" s="731"/>
      <c r="L762" s="136"/>
      <c r="M762" s="136"/>
      <c r="N762" s="136"/>
      <c r="O762" s="136"/>
      <c r="P762" s="136"/>
      <c r="Q762" s="136"/>
      <c r="R762" s="731"/>
      <c r="S762" s="136"/>
      <c r="T762" s="136"/>
      <c r="U762" s="136"/>
      <c r="V762" s="136"/>
      <c r="W762" s="136"/>
      <c r="X762" s="136"/>
      <c r="Y762" s="731"/>
      <c r="Z762" s="136"/>
      <c r="AA762" s="136"/>
      <c r="AB762" s="136"/>
      <c r="AC762" s="136"/>
      <c r="AD762" s="136"/>
      <c r="AE762" s="136"/>
      <c r="AF762" s="731"/>
      <c r="AG762" s="136"/>
      <c r="AH762" s="136"/>
      <c r="AI762" s="136"/>
      <c r="AJ762" s="136"/>
      <c r="AK762" s="136"/>
      <c r="AL762" s="136"/>
    </row>
    <row r="763" spans="1:38" s="44" customFormat="1" x14ac:dyDescent="0.2">
      <c r="A763" s="16"/>
      <c r="B763" s="736"/>
      <c r="C763" s="16"/>
      <c r="K763" s="731"/>
      <c r="L763" s="136"/>
      <c r="M763" s="136"/>
      <c r="N763" s="136"/>
      <c r="O763" s="136"/>
      <c r="P763" s="136"/>
      <c r="Q763" s="136"/>
      <c r="R763" s="731"/>
      <c r="S763" s="136"/>
      <c r="T763" s="136"/>
      <c r="U763" s="136"/>
      <c r="V763" s="136"/>
      <c r="W763" s="136"/>
      <c r="X763" s="136"/>
      <c r="Y763" s="731"/>
      <c r="Z763" s="136"/>
      <c r="AA763" s="136"/>
      <c r="AB763" s="136"/>
      <c r="AC763" s="136"/>
      <c r="AD763" s="136"/>
      <c r="AE763" s="136"/>
      <c r="AF763" s="731"/>
      <c r="AG763" s="136"/>
      <c r="AH763" s="136"/>
      <c r="AI763" s="136"/>
      <c r="AJ763" s="136"/>
      <c r="AK763" s="136"/>
      <c r="AL763" s="136"/>
    </row>
    <row r="764" spans="1:38" s="44" customFormat="1" x14ac:dyDescent="0.2">
      <c r="A764" s="16"/>
      <c r="B764" s="736"/>
      <c r="C764" s="16"/>
      <c r="K764" s="731"/>
      <c r="L764" s="136"/>
      <c r="M764" s="136"/>
      <c r="N764" s="136"/>
      <c r="O764" s="136"/>
      <c r="P764" s="136"/>
      <c r="Q764" s="136"/>
      <c r="R764" s="731"/>
      <c r="S764" s="136"/>
      <c r="T764" s="136"/>
      <c r="U764" s="136"/>
      <c r="V764" s="136"/>
      <c r="W764" s="136"/>
      <c r="X764" s="136"/>
      <c r="Y764" s="731"/>
      <c r="Z764" s="136"/>
      <c r="AA764" s="136"/>
      <c r="AB764" s="136"/>
      <c r="AC764" s="136"/>
      <c r="AD764" s="136"/>
      <c r="AE764" s="136"/>
      <c r="AF764" s="731"/>
      <c r="AG764" s="136"/>
      <c r="AH764" s="136"/>
      <c r="AI764" s="136"/>
      <c r="AJ764" s="136"/>
      <c r="AK764" s="136"/>
      <c r="AL764" s="136"/>
    </row>
    <row r="765" spans="1:38" s="44" customFormat="1" x14ac:dyDescent="0.2">
      <c r="A765" s="16"/>
      <c r="B765" s="736"/>
      <c r="C765" s="16"/>
      <c r="K765" s="731"/>
      <c r="L765" s="136"/>
      <c r="M765" s="136"/>
      <c r="N765" s="136"/>
      <c r="O765" s="136"/>
      <c r="P765" s="136"/>
      <c r="Q765" s="136"/>
      <c r="R765" s="731"/>
      <c r="S765" s="136"/>
      <c r="T765" s="136"/>
      <c r="U765" s="136"/>
      <c r="V765" s="136"/>
      <c r="W765" s="136"/>
      <c r="X765" s="136"/>
      <c r="Y765" s="731"/>
      <c r="Z765" s="136"/>
      <c r="AA765" s="136"/>
      <c r="AB765" s="136"/>
      <c r="AC765" s="136"/>
      <c r="AD765" s="136"/>
      <c r="AE765" s="136"/>
      <c r="AF765" s="731"/>
      <c r="AG765" s="136"/>
      <c r="AH765" s="136"/>
      <c r="AI765" s="136"/>
      <c r="AJ765" s="136"/>
      <c r="AK765" s="136"/>
      <c r="AL765" s="136"/>
    </row>
    <row r="766" spans="1:38" s="44" customFormat="1" x14ac:dyDescent="0.2">
      <c r="A766" s="16"/>
      <c r="B766" s="736"/>
      <c r="C766" s="16"/>
      <c r="K766" s="731"/>
      <c r="L766" s="136"/>
      <c r="M766" s="136"/>
      <c r="N766" s="136"/>
      <c r="O766" s="136"/>
      <c r="P766" s="136"/>
      <c r="Q766" s="136"/>
      <c r="R766" s="731"/>
      <c r="S766" s="136"/>
      <c r="T766" s="136"/>
      <c r="U766" s="136"/>
      <c r="V766" s="136"/>
      <c r="W766" s="136"/>
      <c r="X766" s="136"/>
      <c r="Y766" s="731"/>
      <c r="Z766" s="136"/>
      <c r="AA766" s="136"/>
      <c r="AB766" s="136"/>
      <c r="AC766" s="136"/>
      <c r="AD766" s="136"/>
      <c r="AE766" s="136"/>
      <c r="AF766" s="731"/>
      <c r="AG766" s="136"/>
      <c r="AH766" s="136"/>
      <c r="AI766" s="136"/>
      <c r="AJ766" s="136"/>
      <c r="AK766" s="136"/>
      <c r="AL766" s="136"/>
    </row>
    <row r="767" spans="1:38" s="44" customFormat="1" x14ac:dyDescent="0.2">
      <c r="A767" s="16"/>
      <c r="B767" s="736"/>
      <c r="C767" s="16"/>
      <c r="K767" s="731"/>
      <c r="L767" s="136"/>
      <c r="M767" s="136"/>
      <c r="N767" s="136"/>
      <c r="O767" s="136"/>
      <c r="P767" s="136"/>
      <c r="Q767" s="136"/>
      <c r="R767" s="731"/>
      <c r="S767" s="136"/>
      <c r="T767" s="136"/>
      <c r="U767" s="136"/>
      <c r="V767" s="136"/>
      <c r="W767" s="136"/>
      <c r="X767" s="136"/>
      <c r="Y767" s="731"/>
      <c r="Z767" s="136"/>
      <c r="AA767" s="136"/>
      <c r="AB767" s="136"/>
      <c r="AC767" s="136"/>
      <c r="AD767" s="136"/>
      <c r="AE767" s="136"/>
      <c r="AF767" s="731"/>
      <c r="AG767" s="136"/>
      <c r="AH767" s="136"/>
      <c r="AI767" s="136"/>
      <c r="AJ767" s="136"/>
      <c r="AK767" s="136"/>
      <c r="AL767" s="136"/>
    </row>
    <row r="768" spans="1:38" s="44" customFormat="1" x14ac:dyDescent="0.2">
      <c r="A768" s="16"/>
      <c r="B768" s="736"/>
      <c r="C768" s="16"/>
      <c r="K768" s="731"/>
      <c r="L768" s="136"/>
      <c r="M768" s="136"/>
      <c r="N768" s="136"/>
      <c r="O768" s="136"/>
      <c r="P768" s="136"/>
      <c r="Q768" s="136"/>
      <c r="R768" s="731"/>
      <c r="S768" s="136"/>
      <c r="T768" s="136"/>
      <c r="U768" s="136"/>
      <c r="V768" s="136"/>
      <c r="W768" s="136"/>
      <c r="X768" s="136"/>
      <c r="Y768" s="731"/>
      <c r="Z768" s="136"/>
      <c r="AA768" s="136"/>
      <c r="AB768" s="136"/>
      <c r="AC768" s="136"/>
      <c r="AD768" s="136"/>
      <c r="AE768" s="136"/>
      <c r="AF768" s="731"/>
      <c r="AG768" s="136"/>
      <c r="AH768" s="136"/>
      <c r="AI768" s="136"/>
      <c r="AJ768" s="136"/>
      <c r="AK768" s="136"/>
      <c r="AL768" s="136"/>
    </row>
    <row r="769" spans="1:38" s="44" customFormat="1" x14ac:dyDescent="0.2">
      <c r="A769" s="16"/>
      <c r="B769" s="736"/>
      <c r="C769" s="16"/>
      <c r="K769" s="731"/>
      <c r="L769" s="136"/>
      <c r="M769" s="136"/>
      <c r="N769" s="136"/>
      <c r="O769" s="136"/>
      <c r="P769" s="136"/>
      <c r="Q769" s="136"/>
      <c r="R769" s="731"/>
      <c r="S769" s="136"/>
      <c r="T769" s="136"/>
      <c r="U769" s="136"/>
      <c r="V769" s="136"/>
      <c r="W769" s="136"/>
      <c r="X769" s="136"/>
      <c r="Y769" s="731"/>
      <c r="Z769" s="136"/>
      <c r="AA769" s="136"/>
      <c r="AB769" s="136"/>
      <c r="AC769" s="136"/>
      <c r="AD769" s="136"/>
      <c r="AE769" s="136"/>
      <c r="AF769" s="731"/>
      <c r="AG769" s="136"/>
      <c r="AH769" s="136"/>
      <c r="AI769" s="136"/>
      <c r="AJ769" s="136"/>
      <c r="AK769" s="136"/>
      <c r="AL769" s="136"/>
    </row>
    <row r="770" spans="1:38" s="44" customFormat="1" x14ac:dyDescent="0.2">
      <c r="A770" s="16"/>
      <c r="B770" s="736"/>
      <c r="C770" s="16"/>
      <c r="K770" s="731"/>
      <c r="L770" s="136"/>
      <c r="M770" s="136"/>
      <c r="N770" s="136"/>
      <c r="O770" s="136"/>
      <c r="P770" s="136"/>
      <c r="Q770" s="136"/>
      <c r="R770" s="731"/>
      <c r="S770" s="136"/>
      <c r="T770" s="136"/>
      <c r="U770" s="136"/>
      <c r="V770" s="136"/>
      <c r="W770" s="136"/>
      <c r="X770" s="136"/>
      <c r="Y770" s="731"/>
      <c r="Z770" s="136"/>
      <c r="AA770" s="136"/>
      <c r="AB770" s="136"/>
      <c r="AC770" s="136"/>
      <c r="AD770" s="136"/>
      <c r="AE770" s="136"/>
      <c r="AF770" s="731"/>
      <c r="AG770" s="136"/>
      <c r="AH770" s="136"/>
      <c r="AI770" s="136"/>
      <c r="AJ770" s="136"/>
      <c r="AK770" s="136"/>
      <c r="AL770" s="136"/>
    </row>
    <row r="771" spans="1:38" s="44" customFormat="1" x14ac:dyDescent="0.2">
      <c r="A771" s="16"/>
      <c r="B771" s="736"/>
      <c r="C771" s="16"/>
      <c r="K771" s="731"/>
      <c r="L771" s="136"/>
      <c r="M771" s="136"/>
      <c r="N771" s="136"/>
      <c r="O771" s="136"/>
      <c r="P771" s="136"/>
      <c r="Q771" s="136"/>
      <c r="R771" s="731"/>
      <c r="S771" s="136"/>
      <c r="T771" s="136"/>
      <c r="U771" s="136"/>
      <c r="V771" s="136"/>
      <c r="W771" s="136"/>
      <c r="X771" s="136"/>
      <c r="Y771" s="731"/>
      <c r="Z771" s="136"/>
      <c r="AA771" s="136"/>
      <c r="AB771" s="136"/>
      <c r="AC771" s="136"/>
      <c r="AD771" s="136"/>
      <c r="AE771" s="136"/>
      <c r="AF771" s="731"/>
      <c r="AG771" s="136"/>
      <c r="AH771" s="136"/>
      <c r="AI771" s="136"/>
      <c r="AJ771" s="136"/>
      <c r="AK771" s="136"/>
      <c r="AL771" s="136"/>
    </row>
    <row r="772" spans="1:38" s="44" customFormat="1" x14ac:dyDescent="0.2">
      <c r="A772" s="16"/>
      <c r="B772" s="736"/>
      <c r="C772" s="16"/>
      <c r="K772" s="731"/>
      <c r="L772" s="136"/>
      <c r="M772" s="136"/>
      <c r="N772" s="136"/>
      <c r="O772" s="136"/>
      <c r="P772" s="136"/>
      <c r="Q772" s="136"/>
      <c r="R772" s="731"/>
      <c r="S772" s="136"/>
      <c r="T772" s="136"/>
      <c r="U772" s="136"/>
      <c r="V772" s="136"/>
      <c r="W772" s="136"/>
      <c r="X772" s="136"/>
      <c r="Y772" s="731"/>
      <c r="Z772" s="136"/>
      <c r="AA772" s="136"/>
      <c r="AB772" s="136"/>
      <c r="AC772" s="136"/>
      <c r="AD772" s="136"/>
      <c r="AE772" s="136"/>
      <c r="AF772" s="731"/>
      <c r="AG772" s="136"/>
      <c r="AH772" s="136"/>
      <c r="AI772" s="136"/>
      <c r="AJ772" s="136"/>
      <c r="AK772" s="136"/>
      <c r="AL772" s="136"/>
    </row>
    <row r="773" spans="1:38" s="44" customFormat="1" x14ac:dyDescent="0.2">
      <c r="A773" s="16"/>
      <c r="B773" s="736"/>
      <c r="C773" s="16"/>
      <c r="K773" s="731"/>
      <c r="L773" s="136"/>
      <c r="M773" s="136"/>
      <c r="N773" s="136"/>
      <c r="O773" s="136"/>
      <c r="P773" s="136"/>
      <c r="Q773" s="136"/>
      <c r="R773" s="731"/>
      <c r="S773" s="136"/>
      <c r="T773" s="136"/>
      <c r="U773" s="136"/>
      <c r="V773" s="136"/>
      <c r="W773" s="136"/>
      <c r="X773" s="136"/>
      <c r="Y773" s="731"/>
      <c r="Z773" s="136"/>
      <c r="AA773" s="136"/>
      <c r="AB773" s="136"/>
      <c r="AC773" s="136"/>
      <c r="AD773" s="136"/>
      <c r="AE773" s="136"/>
      <c r="AF773" s="731"/>
      <c r="AG773" s="136"/>
      <c r="AH773" s="136"/>
      <c r="AI773" s="136"/>
      <c r="AJ773" s="136"/>
      <c r="AK773" s="136"/>
      <c r="AL773" s="136"/>
    </row>
    <row r="774" spans="1:38" s="44" customFormat="1" x14ac:dyDescent="0.2">
      <c r="A774" s="16"/>
      <c r="B774" s="736"/>
      <c r="C774" s="16"/>
      <c r="K774" s="731"/>
      <c r="L774" s="136"/>
      <c r="M774" s="136"/>
      <c r="N774" s="136"/>
      <c r="O774" s="136"/>
      <c r="P774" s="136"/>
      <c r="Q774" s="136"/>
      <c r="R774" s="731"/>
      <c r="S774" s="136"/>
      <c r="T774" s="136"/>
      <c r="U774" s="136"/>
      <c r="V774" s="136"/>
      <c r="W774" s="136"/>
      <c r="X774" s="136"/>
      <c r="Y774" s="731"/>
      <c r="Z774" s="136"/>
      <c r="AA774" s="136"/>
      <c r="AB774" s="136"/>
      <c r="AC774" s="136"/>
      <c r="AD774" s="136"/>
      <c r="AE774" s="136"/>
      <c r="AF774" s="731"/>
      <c r="AG774" s="136"/>
      <c r="AH774" s="136"/>
      <c r="AI774" s="136"/>
      <c r="AJ774" s="136"/>
      <c r="AK774" s="136"/>
      <c r="AL774" s="136"/>
    </row>
    <row r="775" spans="1:38" s="44" customFormat="1" x14ac:dyDescent="0.2">
      <c r="A775" s="16"/>
      <c r="B775" s="736"/>
      <c r="C775" s="16"/>
      <c r="K775" s="731"/>
      <c r="L775" s="136"/>
      <c r="M775" s="136"/>
      <c r="N775" s="136"/>
      <c r="O775" s="136"/>
      <c r="P775" s="136"/>
      <c r="Q775" s="136"/>
      <c r="R775" s="731"/>
      <c r="S775" s="136"/>
      <c r="T775" s="136"/>
      <c r="U775" s="136"/>
      <c r="V775" s="136"/>
      <c r="W775" s="136"/>
      <c r="X775" s="136"/>
      <c r="Y775" s="731"/>
      <c r="Z775" s="136"/>
      <c r="AA775" s="136"/>
      <c r="AB775" s="136"/>
      <c r="AC775" s="136"/>
      <c r="AD775" s="136"/>
      <c r="AE775" s="136"/>
      <c r="AF775" s="731"/>
      <c r="AG775" s="136"/>
      <c r="AH775" s="136"/>
      <c r="AI775" s="136"/>
      <c r="AJ775" s="136"/>
      <c r="AK775" s="136"/>
      <c r="AL775" s="136"/>
    </row>
    <row r="776" spans="1:38" s="44" customFormat="1" x14ac:dyDescent="0.2">
      <c r="A776" s="16"/>
      <c r="B776" s="736"/>
      <c r="C776" s="16"/>
      <c r="K776" s="731"/>
      <c r="L776" s="136"/>
      <c r="M776" s="136"/>
      <c r="N776" s="136"/>
      <c r="O776" s="136"/>
      <c r="P776" s="136"/>
      <c r="Q776" s="136"/>
      <c r="R776" s="731"/>
      <c r="S776" s="136"/>
      <c r="T776" s="136"/>
      <c r="U776" s="136"/>
      <c r="V776" s="136"/>
      <c r="W776" s="136"/>
      <c r="X776" s="136"/>
      <c r="Y776" s="731"/>
      <c r="Z776" s="136"/>
      <c r="AA776" s="136"/>
      <c r="AB776" s="136"/>
      <c r="AC776" s="136"/>
      <c r="AD776" s="136"/>
      <c r="AE776" s="136"/>
      <c r="AF776" s="731"/>
      <c r="AG776" s="136"/>
      <c r="AH776" s="136"/>
      <c r="AI776" s="136"/>
      <c r="AJ776" s="136"/>
      <c r="AK776" s="136"/>
      <c r="AL776" s="136"/>
    </row>
    <row r="777" spans="1:38" s="44" customFormat="1" x14ac:dyDescent="0.2">
      <c r="A777" s="16"/>
      <c r="B777" s="736"/>
      <c r="C777" s="16"/>
      <c r="K777" s="731"/>
      <c r="L777" s="136"/>
      <c r="M777" s="136"/>
      <c r="N777" s="136"/>
      <c r="O777" s="136"/>
      <c r="P777" s="136"/>
      <c r="Q777" s="136"/>
      <c r="R777" s="731"/>
      <c r="S777" s="136"/>
      <c r="T777" s="136"/>
      <c r="U777" s="136"/>
      <c r="V777" s="136"/>
      <c r="W777" s="136"/>
      <c r="X777" s="136"/>
      <c r="Y777" s="731"/>
      <c r="Z777" s="136"/>
      <c r="AA777" s="136"/>
      <c r="AB777" s="136"/>
      <c r="AC777" s="136"/>
      <c r="AD777" s="136"/>
      <c r="AE777" s="136"/>
      <c r="AF777" s="731"/>
      <c r="AG777" s="136"/>
      <c r="AH777" s="136"/>
      <c r="AI777" s="136"/>
      <c r="AJ777" s="136"/>
      <c r="AK777" s="136"/>
      <c r="AL777" s="136"/>
    </row>
    <row r="778" spans="1:38" s="44" customFormat="1" x14ac:dyDescent="0.2">
      <c r="A778" s="16"/>
      <c r="B778" s="736"/>
      <c r="C778" s="16"/>
      <c r="K778" s="731"/>
      <c r="L778" s="136"/>
      <c r="M778" s="136"/>
      <c r="N778" s="136"/>
      <c r="O778" s="136"/>
      <c r="P778" s="136"/>
      <c r="Q778" s="136"/>
      <c r="R778" s="731"/>
      <c r="S778" s="136"/>
      <c r="T778" s="136"/>
      <c r="U778" s="136"/>
      <c r="V778" s="136"/>
      <c r="W778" s="136"/>
      <c r="X778" s="136"/>
      <c r="Y778" s="731"/>
      <c r="Z778" s="136"/>
      <c r="AA778" s="136"/>
      <c r="AB778" s="136"/>
      <c r="AC778" s="136"/>
      <c r="AD778" s="136"/>
      <c r="AE778" s="136"/>
      <c r="AF778" s="731"/>
      <c r="AG778" s="136"/>
      <c r="AH778" s="136"/>
      <c r="AI778" s="136"/>
      <c r="AJ778" s="136"/>
      <c r="AK778" s="136"/>
      <c r="AL778" s="136"/>
    </row>
    <row r="779" spans="1:38" s="44" customFormat="1" x14ac:dyDescent="0.2">
      <c r="A779" s="16"/>
      <c r="B779" s="736"/>
      <c r="C779" s="16"/>
      <c r="K779" s="731"/>
      <c r="L779" s="136"/>
      <c r="M779" s="136"/>
      <c r="N779" s="136"/>
      <c r="O779" s="136"/>
      <c r="P779" s="136"/>
      <c r="Q779" s="136"/>
      <c r="R779" s="731"/>
      <c r="S779" s="136"/>
      <c r="T779" s="136"/>
      <c r="U779" s="136"/>
      <c r="V779" s="136"/>
      <c r="W779" s="136"/>
      <c r="X779" s="136"/>
      <c r="Y779" s="731"/>
      <c r="Z779" s="136"/>
      <c r="AA779" s="136"/>
      <c r="AB779" s="136"/>
      <c r="AC779" s="136"/>
      <c r="AD779" s="136"/>
      <c r="AE779" s="136"/>
      <c r="AF779" s="731"/>
      <c r="AG779" s="136"/>
      <c r="AH779" s="136"/>
      <c r="AI779" s="136"/>
      <c r="AJ779" s="136"/>
      <c r="AK779" s="136"/>
      <c r="AL779" s="136"/>
    </row>
    <row r="780" spans="1:38" s="44" customFormat="1" x14ac:dyDescent="0.2">
      <c r="A780" s="16"/>
      <c r="B780" s="736"/>
      <c r="C780" s="16"/>
      <c r="K780" s="731"/>
      <c r="L780" s="136"/>
      <c r="M780" s="136"/>
      <c r="N780" s="136"/>
      <c r="O780" s="136"/>
      <c r="P780" s="136"/>
      <c r="Q780" s="136"/>
      <c r="R780" s="731"/>
      <c r="S780" s="136"/>
      <c r="T780" s="136"/>
      <c r="U780" s="136"/>
      <c r="V780" s="136"/>
      <c r="W780" s="136"/>
      <c r="X780" s="136"/>
      <c r="Y780" s="731"/>
      <c r="Z780" s="136"/>
      <c r="AA780" s="136"/>
      <c r="AB780" s="136"/>
      <c r="AC780" s="136"/>
      <c r="AD780" s="136"/>
      <c r="AE780" s="136"/>
      <c r="AF780" s="731"/>
      <c r="AG780" s="136"/>
      <c r="AH780" s="136"/>
      <c r="AI780" s="136"/>
      <c r="AJ780" s="136"/>
      <c r="AK780" s="136"/>
      <c r="AL780" s="136"/>
    </row>
    <row r="781" spans="1:38" s="44" customFormat="1" x14ac:dyDescent="0.2">
      <c r="A781" s="16"/>
      <c r="B781" s="736"/>
      <c r="C781" s="16"/>
      <c r="K781" s="731"/>
      <c r="L781" s="136"/>
      <c r="M781" s="136"/>
      <c r="N781" s="136"/>
      <c r="O781" s="136"/>
      <c r="P781" s="136"/>
      <c r="Q781" s="136"/>
      <c r="R781" s="731"/>
      <c r="S781" s="136"/>
      <c r="T781" s="136"/>
      <c r="U781" s="136"/>
      <c r="V781" s="136"/>
      <c r="W781" s="136"/>
      <c r="X781" s="136"/>
      <c r="Y781" s="731"/>
      <c r="Z781" s="136"/>
      <c r="AA781" s="136"/>
      <c r="AB781" s="136"/>
      <c r="AC781" s="136"/>
      <c r="AD781" s="136"/>
      <c r="AE781" s="136"/>
      <c r="AF781" s="731"/>
      <c r="AG781" s="136"/>
      <c r="AH781" s="136"/>
      <c r="AI781" s="136"/>
      <c r="AJ781" s="136"/>
      <c r="AK781" s="136"/>
      <c r="AL781" s="136"/>
    </row>
    <row r="782" spans="1:38" s="44" customFormat="1" x14ac:dyDescent="0.2">
      <c r="A782" s="16"/>
      <c r="B782" s="736"/>
      <c r="C782" s="16"/>
      <c r="K782" s="731"/>
      <c r="L782" s="136"/>
      <c r="M782" s="136"/>
      <c r="N782" s="136"/>
      <c r="O782" s="136"/>
      <c r="P782" s="136"/>
      <c r="Q782" s="136"/>
      <c r="R782" s="731"/>
      <c r="S782" s="136"/>
      <c r="T782" s="136"/>
      <c r="U782" s="136"/>
      <c r="V782" s="136"/>
      <c r="W782" s="136"/>
      <c r="X782" s="136"/>
      <c r="Y782" s="731"/>
      <c r="Z782" s="136"/>
      <c r="AA782" s="136"/>
      <c r="AB782" s="136"/>
      <c r="AC782" s="136"/>
      <c r="AD782" s="136"/>
      <c r="AE782" s="136"/>
      <c r="AF782" s="731"/>
      <c r="AG782" s="136"/>
      <c r="AH782" s="136"/>
      <c r="AI782" s="136"/>
      <c r="AJ782" s="136"/>
      <c r="AK782" s="136"/>
      <c r="AL782" s="136"/>
    </row>
    <row r="783" spans="1:38" s="44" customFormat="1" x14ac:dyDescent="0.2">
      <c r="A783" s="16"/>
      <c r="B783" s="736"/>
      <c r="C783" s="16"/>
      <c r="K783" s="731"/>
      <c r="L783" s="136"/>
      <c r="M783" s="136"/>
      <c r="N783" s="136"/>
      <c r="O783" s="136"/>
      <c r="P783" s="136"/>
      <c r="Q783" s="136"/>
      <c r="R783" s="731"/>
      <c r="S783" s="136"/>
      <c r="T783" s="136"/>
      <c r="U783" s="136"/>
      <c r="V783" s="136"/>
      <c r="W783" s="136"/>
      <c r="X783" s="136"/>
      <c r="Y783" s="731"/>
      <c r="Z783" s="136"/>
      <c r="AA783" s="136"/>
      <c r="AB783" s="136"/>
      <c r="AC783" s="136"/>
      <c r="AD783" s="136"/>
      <c r="AE783" s="136"/>
      <c r="AF783" s="731"/>
      <c r="AG783" s="136"/>
      <c r="AH783" s="136"/>
      <c r="AI783" s="136"/>
      <c r="AJ783" s="136"/>
      <c r="AK783" s="136"/>
      <c r="AL783" s="136"/>
    </row>
    <row r="784" spans="1:38" s="44" customFormat="1" x14ac:dyDescent="0.2">
      <c r="A784" s="16"/>
      <c r="B784" s="736"/>
      <c r="C784" s="16"/>
      <c r="K784" s="731"/>
      <c r="L784" s="136"/>
      <c r="M784" s="136"/>
      <c r="N784" s="136"/>
      <c r="O784" s="136"/>
      <c r="P784" s="136"/>
      <c r="Q784" s="136"/>
      <c r="R784" s="731"/>
      <c r="S784" s="136"/>
      <c r="T784" s="136"/>
      <c r="U784" s="136"/>
      <c r="V784" s="136"/>
      <c r="W784" s="136"/>
      <c r="X784" s="136"/>
      <c r="Y784" s="731"/>
      <c r="Z784" s="136"/>
      <c r="AA784" s="136"/>
      <c r="AB784" s="136"/>
      <c r="AC784" s="136"/>
      <c r="AD784" s="136"/>
      <c r="AE784" s="136"/>
      <c r="AF784" s="731"/>
      <c r="AG784" s="136"/>
      <c r="AH784" s="136"/>
      <c r="AI784" s="136"/>
      <c r="AJ784" s="136"/>
      <c r="AK784" s="136"/>
      <c r="AL784" s="136"/>
    </row>
    <row r="785" spans="1:38" s="44" customFormat="1" x14ac:dyDescent="0.2">
      <c r="A785" s="16"/>
      <c r="B785" s="736"/>
      <c r="C785" s="16"/>
      <c r="K785" s="731"/>
      <c r="L785" s="136"/>
      <c r="M785" s="136"/>
      <c r="N785" s="136"/>
      <c r="O785" s="136"/>
      <c r="P785" s="136"/>
      <c r="Q785" s="136"/>
      <c r="R785" s="731"/>
      <c r="S785" s="136"/>
      <c r="T785" s="136"/>
      <c r="U785" s="136"/>
      <c r="V785" s="136"/>
      <c r="W785" s="136"/>
      <c r="X785" s="136"/>
      <c r="Y785" s="731"/>
      <c r="Z785" s="136"/>
      <c r="AA785" s="136"/>
      <c r="AB785" s="136"/>
      <c r="AC785" s="136"/>
      <c r="AD785" s="136"/>
      <c r="AE785" s="136"/>
      <c r="AF785" s="731"/>
      <c r="AG785" s="136"/>
      <c r="AH785" s="136"/>
      <c r="AI785" s="136"/>
      <c r="AJ785" s="136"/>
      <c r="AK785" s="136"/>
      <c r="AL785" s="136"/>
    </row>
    <row r="786" spans="1:38" s="44" customFormat="1" x14ac:dyDescent="0.2">
      <c r="A786" s="16"/>
      <c r="B786" s="736"/>
      <c r="C786" s="16"/>
      <c r="K786" s="731"/>
      <c r="L786" s="136"/>
      <c r="M786" s="136"/>
      <c r="N786" s="136"/>
      <c r="O786" s="136"/>
      <c r="P786" s="136"/>
      <c r="Q786" s="136"/>
      <c r="R786" s="731"/>
      <c r="S786" s="136"/>
      <c r="T786" s="136"/>
      <c r="U786" s="136"/>
      <c r="V786" s="136"/>
      <c r="W786" s="136"/>
      <c r="X786" s="136"/>
      <c r="Y786" s="731"/>
      <c r="Z786" s="136"/>
      <c r="AA786" s="136"/>
      <c r="AB786" s="136"/>
      <c r="AC786" s="136"/>
      <c r="AD786" s="136"/>
      <c r="AE786" s="136"/>
      <c r="AF786" s="731"/>
      <c r="AG786" s="136"/>
      <c r="AH786" s="136"/>
      <c r="AI786" s="136"/>
      <c r="AJ786" s="136"/>
      <c r="AK786" s="136"/>
      <c r="AL786" s="136"/>
    </row>
    <row r="787" spans="1:38" s="44" customFormat="1" x14ac:dyDescent="0.2">
      <c r="A787" s="16"/>
      <c r="B787" s="736"/>
      <c r="C787" s="16"/>
      <c r="K787" s="731"/>
      <c r="L787" s="136"/>
      <c r="M787" s="136"/>
      <c r="N787" s="136"/>
      <c r="O787" s="136"/>
      <c r="P787" s="136"/>
      <c r="Q787" s="136"/>
      <c r="R787" s="731"/>
      <c r="S787" s="136"/>
      <c r="T787" s="136"/>
      <c r="U787" s="136"/>
      <c r="V787" s="136"/>
      <c r="W787" s="136"/>
      <c r="X787" s="136"/>
      <c r="Y787" s="731"/>
      <c r="Z787" s="136"/>
      <c r="AA787" s="136"/>
      <c r="AB787" s="136"/>
      <c r="AC787" s="136"/>
      <c r="AD787" s="136"/>
      <c r="AE787" s="136"/>
      <c r="AF787" s="731"/>
      <c r="AG787" s="136"/>
      <c r="AH787" s="136"/>
      <c r="AI787" s="136"/>
      <c r="AJ787" s="136"/>
      <c r="AK787" s="136"/>
      <c r="AL787" s="136"/>
    </row>
    <row r="788" spans="1:38" s="44" customFormat="1" x14ac:dyDescent="0.2">
      <c r="A788" s="16"/>
      <c r="B788" s="736"/>
      <c r="C788" s="16"/>
      <c r="K788" s="731"/>
      <c r="L788" s="136"/>
      <c r="M788" s="136"/>
      <c r="N788" s="136"/>
      <c r="O788" s="136"/>
      <c r="P788" s="136"/>
      <c r="Q788" s="136"/>
      <c r="R788" s="731"/>
      <c r="S788" s="136"/>
      <c r="T788" s="136"/>
      <c r="U788" s="136"/>
      <c r="V788" s="136"/>
      <c r="W788" s="136"/>
      <c r="X788" s="136"/>
      <c r="Y788" s="731"/>
      <c r="Z788" s="136"/>
      <c r="AA788" s="136"/>
      <c r="AB788" s="136"/>
      <c r="AC788" s="136"/>
      <c r="AD788" s="136"/>
      <c r="AE788" s="136"/>
      <c r="AF788" s="731"/>
      <c r="AG788" s="136"/>
      <c r="AH788" s="136"/>
      <c r="AI788" s="136"/>
      <c r="AJ788" s="136"/>
      <c r="AK788" s="136"/>
      <c r="AL788" s="136"/>
    </row>
    <row r="789" spans="1:38" s="44" customFormat="1" x14ac:dyDescent="0.2">
      <c r="A789" s="16"/>
      <c r="B789" s="736"/>
      <c r="C789" s="16"/>
      <c r="K789" s="731"/>
      <c r="L789" s="136"/>
      <c r="M789" s="136"/>
      <c r="N789" s="136"/>
      <c r="O789" s="136"/>
      <c r="P789" s="136"/>
      <c r="Q789" s="136"/>
      <c r="R789" s="731"/>
      <c r="S789" s="136"/>
      <c r="T789" s="136"/>
      <c r="U789" s="136"/>
      <c r="V789" s="136"/>
      <c r="W789" s="136"/>
      <c r="X789" s="136"/>
      <c r="Y789" s="731"/>
      <c r="Z789" s="136"/>
      <c r="AA789" s="136"/>
      <c r="AB789" s="136"/>
      <c r="AC789" s="136"/>
      <c r="AD789" s="136"/>
      <c r="AE789" s="136"/>
      <c r="AF789" s="731"/>
      <c r="AG789" s="136"/>
      <c r="AH789" s="136"/>
      <c r="AI789" s="136"/>
      <c r="AJ789" s="136"/>
      <c r="AK789" s="136"/>
      <c r="AL789" s="136"/>
    </row>
    <row r="790" spans="1:38" s="44" customFormat="1" x14ac:dyDescent="0.2">
      <c r="A790" s="16"/>
      <c r="B790" s="736"/>
      <c r="C790" s="16"/>
      <c r="K790" s="731"/>
      <c r="L790" s="136"/>
      <c r="M790" s="136"/>
      <c r="N790" s="136"/>
      <c r="O790" s="136"/>
      <c r="P790" s="136"/>
      <c r="Q790" s="136"/>
      <c r="R790" s="731"/>
      <c r="S790" s="136"/>
      <c r="T790" s="136"/>
      <c r="U790" s="136"/>
      <c r="V790" s="136"/>
      <c r="W790" s="136"/>
      <c r="X790" s="136"/>
      <c r="Y790" s="731"/>
      <c r="Z790" s="136"/>
      <c r="AA790" s="136"/>
      <c r="AB790" s="136"/>
      <c r="AC790" s="136"/>
      <c r="AD790" s="136"/>
      <c r="AE790" s="136"/>
      <c r="AF790" s="731"/>
      <c r="AG790" s="136"/>
      <c r="AH790" s="136"/>
      <c r="AI790" s="136"/>
      <c r="AJ790" s="136"/>
      <c r="AK790" s="136"/>
      <c r="AL790" s="136"/>
    </row>
    <row r="791" spans="1:38" s="44" customFormat="1" x14ac:dyDescent="0.2">
      <c r="A791" s="16"/>
      <c r="B791" s="736"/>
      <c r="C791" s="16"/>
      <c r="K791" s="731"/>
      <c r="L791" s="136"/>
      <c r="M791" s="136"/>
      <c r="N791" s="136"/>
      <c r="O791" s="136"/>
      <c r="P791" s="136"/>
      <c r="Q791" s="136"/>
      <c r="R791" s="731"/>
      <c r="S791" s="136"/>
      <c r="T791" s="136"/>
      <c r="U791" s="136"/>
      <c r="V791" s="136"/>
      <c r="W791" s="136"/>
      <c r="X791" s="136"/>
      <c r="Y791" s="731"/>
      <c r="Z791" s="136"/>
      <c r="AA791" s="136"/>
      <c r="AB791" s="136"/>
      <c r="AC791" s="136"/>
      <c r="AD791" s="136"/>
      <c r="AE791" s="136"/>
      <c r="AF791" s="731"/>
      <c r="AG791" s="136"/>
      <c r="AH791" s="136"/>
      <c r="AI791" s="136"/>
      <c r="AJ791" s="136"/>
      <c r="AK791" s="136"/>
      <c r="AL791" s="136"/>
    </row>
    <row r="792" spans="1:38" s="44" customFormat="1" x14ac:dyDescent="0.2">
      <c r="A792" s="16"/>
      <c r="B792" s="736"/>
      <c r="C792" s="16"/>
      <c r="K792" s="731"/>
      <c r="L792" s="136"/>
      <c r="M792" s="136"/>
      <c r="N792" s="136"/>
      <c r="O792" s="136"/>
      <c r="P792" s="136"/>
      <c r="Q792" s="136"/>
      <c r="R792" s="731"/>
      <c r="S792" s="136"/>
      <c r="T792" s="136"/>
      <c r="U792" s="136"/>
      <c r="V792" s="136"/>
      <c r="W792" s="136"/>
      <c r="X792" s="136"/>
      <c r="Y792" s="731"/>
      <c r="Z792" s="136"/>
      <c r="AA792" s="136"/>
      <c r="AB792" s="136"/>
      <c r="AC792" s="136"/>
      <c r="AD792" s="136"/>
      <c r="AE792" s="136"/>
      <c r="AF792" s="731"/>
      <c r="AG792" s="136"/>
      <c r="AH792" s="136"/>
      <c r="AI792" s="136"/>
      <c r="AJ792" s="136"/>
      <c r="AK792" s="136"/>
      <c r="AL792" s="136"/>
    </row>
    <row r="793" spans="1:38" s="44" customFormat="1" x14ac:dyDescent="0.2">
      <c r="A793" s="16"/>
      <c r="B793" s="736"/>
      <c r="C793" s="16"/>
      <c r="K793" s="731"/>
      <c r="L793" s="136"/>
      <c r="M793" s="136"/>
      <c r="N793" s="136"/>
      <c r="O793" s="136"/>
      <c r="P793" s="136"/>
      <c r="Q793" s="136"/>
      <c r="R793" s="731"/>
      <c r="S793" s="136"/>
      <c r="T793" s="136"/>
      <c r="U793" s="136"/>
      <c r="V793" s="136"/>
      <c r="W793" s="136"/>
      <c r="X793" s="136"/>
      <c r="Y793" s="731"/>
      <c r="Z793" s="136"/>
      <c r="AA793" s="136"/>
      <c r="AB793" s="136"/>
      <c r="AC793" s="136"/>
      <c r="AD793" s="136"/>
      <c r="AE793" s="136"/>
      <c r="AF793" s="731"/>
      <c r="AG793" s="136"/>
      <c r="AH793" s="136"/>
      <c r="AI793" s="136"/>
      <c r="AJ793" s="136"/>
      <c r="AK793" s="136"/>
      <c r="AL793" s="136"/>
    </row>
    <row r="794" spans="1:38" s="44" customFormat="1" x14ac:dyDescent="0.2">
      <c r="A794" s="16"/>
      <c r="B794" s="736"/>
      <c r="C794" s="16"/>
      <c r="K794" s="731"/>
      <c r="L794" s="136"/>
      <c r="M794" s="136"/>
      <c r="N794" s="136"/>
      <c r="O794" s="136"/>
      <c r="P794" s="136"/>
      <c r="Q794" s="136"/>
      <c r="R794" s="731"/>
      <c r="S794" s="136"/>
      <c r="T794" s="136"/>
      <c r="U794" s="136"/>
      <c r="V794" s="136"/>
      <c r="W794" s="136"/>
      <c r="X794" s="136"/>
      <c r="Y794" s="731"/>
      <c r="Z794" s="136"/>
      <c r="AA794" s="136"/>
      <c r="AB794" s="136"/>
      <c r="AC794" s="136"/>
      <c r="AD794" s="136"/>
      <c r="AE794" s="136"/>
      <c r="AF794" s="731"/>
      <c r="AG794" s="136"/>
      <c r="AH794" s="136"/>
      <c r="AI794" s="136"/>
      <c r="AJ794" s="136"/>
      <c r="AK794" s="136"/>
      <c r="AL794" s="136"/>
    </row>
    <row r="795" spans="1:38" s="44" customFormat="1" x14ac:dyDescent="0.2">
      <c r="A795" s="16"/>
      <c r="B795" s="736"/>
      <c r="C795" s="16"/>
      <c r="K795" s="731"/>
      <c r="L795" s="136"/>
      <c r="M795" s="136"/>
      <c r="N795" s="136"/>
      <c r="O795" s="136"/>
      <c r="P795" s="136"/>
      <c r="Q795" s="136"/>
      <c r="R795" s="731"/>
      <c r="S795" s="136"/>
      <c r="T795" s="136"/>
      <c r="U795" s="136"/>
      <c r="V795" s="136"/>
      <c r="W795" s="136"/>
      <c r="X795" s="136"/>
      <c r="Y795" s="731"/>
      <c r="Z795" s="136"/>
      <c r="AA795" s="136"/>
      <c r="AB795" s="136"/>
      <c r="AC795" s="136"/>
      <c r="AD795" s="136"/>
      <c r="AE795" s="136"/>
      <c r="AF795" s="731"/>
      <c r="AG795" s="136"/>
      <c r="AH795" s="136"/>
      <c r="AI795" s="136"/>
      <c r="AJ795" s="136"/>
      <c r="AK795" s="136"/>
      <c r="AL795" s="136"/>
    </row>
    <row r="796" spans="1:38" s="44" customFormat="1" x14ac:dyDescent="0.2">
      <c r="A796" s="16"/>
      <c r="B796" s="736"/>
      <c r="C796" s="16"/>
      <c r="K796" s="731"/>
      <c r="L796" s="136"/>
      <c r="M796" s="136"/>
      <c r="N796" s="136"/>
      <c r="O796" s="136"/>
      <c r="P796" s="136"/>
      <c r="Q796" s="136"/>
      <c r="R796" s="731"/>
      <c r="S796" s="136"/>
      <c r="T796" s="136"/>
      <c r="U796" s="136"/>
      <c r="V796" s="136"/>
      <c r="W796" s="136"/>
      <c r="X796" s="136"/>
      <c r="Y796" s="731"/>
      <c r="Z796" s="136"/>
      <c r="AA796" s="136"/>
      <c r="AB796" s="136"/>
      <c r="AC796" s="136"/>
      <c r="AD796" s="136"/>
      <c r="AE796" s="136"/>
      <c r="AF796" s="731"/>
      <c r="AG796" s="136"/>
      <c r="AH796" s="136"/>
      <c r="AI796" s="136"/>
      <c r="AJ796" s="136"/>
      <c r="AK796" s="136"/>
      <c r="AL796" s="136"/>
    </row>
    <row r="797" spans="1:38" s="44" customFormat="1" x14ac:dyDescent="0.2">
      <c r="A797" s="16"/>
      <c r="B797" s="736"/>
      <c r="C797" s="16"/>
      <c r="K797" s="731"/>
      <c r="L797" s="136"/>
      <c r="M797" s="136"/>
      <c r="N797" s="136"/>
      <c r="O797" s="136"/>
      <c r="P797" s="136"/>
      <c r="Q797" s="136"/>
      <c r="R797" s="731"/>
      <c r="S797" s="136"/>
      <c r="T797" s="136"/>
      <c r="U797" s="136"/>
      <c r="V797" s="136"/>
      <c r="W797" s="136"/>
      <c r="X797" s="136"/>
      <c r="Y797" s="731"/>
      <c r="Z797" s="136"/>
      <c r="AA797" s="136"/>
      <c r="AB797" s="136"/>
      <c r="AC797" s="136"/>
      <c r="AD797" s="136"/>
      <c r="AE797" s="136"/>
      <c r="AF797" s="731"/>
      <c r="AG797" s="136"/>
      <c r="AH797" s="136"/>
      <c r="AI797" s="136"/>
      <c r="AJ797" s="136"/>
      <c r="AK797" s="136"/>
      <c r="AL797" s="136"/>
    </row>
    <row r="798" spans="1:38" s="44" customFormat="1" x14ac:dyDescent="0.2">
      <c r="A798" s="16"/>
      <c r="B798" s="736"/>
      <c r="C798" s="16"/>
      <c r="K798" s="731"/>
      <c r="L798" s="136"/>
      <c r="M798" s="136"/>
      <c r="N798" s="136"/>
      <c r="O798" s="136"/>
      <c r="P798" s="136"/>
      <c r="Q798" s="136"/>
      <c r="R798" s="731"/>
      <c r="S798" s="136"/>
      <c r="T798" s="136"/>
      <c r="U798" s="136"/>
      <c r="V798" s="136"/>
      <c r="W798" s="136"/>
      <c r="X798" s="136"/>
      <c r="Y798" s="731"/>
      <c r="Z798" s="136"/>
      <c r="AA798" s="136"/>
      <c r="AB798" s="136"/>
      <c r="AC798" s="136"/>
      <c r="AD798" s="136"/>
      <c r="AE798" s="136"/>
      <c r="AF798" s="731"/>
      <c r="AG798" s="136"/>
      <c r="AH798" s="136"/>
      <c r="AI798" s="136"/>
      <c r="AJ798" s="136"/>
      <c r="AK798" s="136"/>
      <c r="AL798" s="136"/>
    </row>
    <row r="799" spans="1:38" s="44" customFormat="1" x14ac:dyDescent="0.2">
      <c r="A799" s="16"/>
      <c r="B799" s="736"/>
      <c r="C799" s="16"/>
      <c r="K799" s="731"/>
      <c r="L799" s="136"/>
      <c r="M799" s="136"/>
      <c r="N799" s="136"/>
      <c r="O799" s="136"/>
      <c r="P799" s="136"/>
      <c r="Q799" s="136"/>
      <c r="R799" s="731"/>
      <c r="S799" s="136"/>
      <c r="T799" s="136"/>
      <c r="U799" s="136"/>
      <c r="V799" s="136"/>
      <c r="W799" s="136"/>
      <c r="X799" s="136"/>
      <c r="Y799" s="731"/>
      <c r="Z799" s="136"/>
      <c r="AA799" s="136"/>
      <c r="AB799" s="136"/>
      <c r="AC799" s="136"/>
      <c r="AD799" s="136"/>
      <c r="AE799" s="136"/>
      <c r="AF799" s="731"/>
      <c r="AG799" s="136"/>
      <c r="AH799" s="136"/>
      <c r="AI799" s="136"/>
      <c r="AJ799" s="136"/>
      <c r="AK799" s="136"/>
      <c r="AL799" s="136"/>
    </row>
    <row r="800" spans="1:38" s="44" customFormat="1" x14ac:dyDescent="0.2">
      <c r="A800" s="16"/>
      <c r="B800" s="736"/>
      <c r="C800" s="16"/>
      <c r="K800" s="731"/>
      <c r="L800" s="136"/>
      <c r="M800" s="136"/>
      <c r="N800" s="136"/>
      <c r="O800" s="136"/>
      <c r="P800" s="136"/>
      <c r="Q800" s="136"/>
      <c r="R800" s="731"/>
      <c r="S800" s="136"/>
      <c r="T800" s="136"/>
      <c r="U800" s="136"/>
      <c r="V800" s="136"/>
      <c r="W800" s="136"/>
      <c r="X800" s="136"/>
      <c r="Y800" s="731"/>
      <c r="Z800" s="136"/>
      <c r="AA800" s="136"/>
      <c r="AB800" s="136"/>
      <c r="AC800" s="136"/>
      <c r="AD800" s="136"/>
      <c r="AE800" s="136"/>
      <c r="AF800" s="731"/>
      <c r="AG800" s="136"/>
      <c r="AH800" s="136"/>
      <c r="AI800" s="136"/>
      <c r="AJ800" s="136"/>
      <c r="AK800" s="136"/>
      <c r="AL800" s="136"/>
    </row>
    <row r="801" spans="1:38" s="44" customFormat="1" x14ac:dyDescent="0.2">
      <c r="A801" s="16"/>
      <c r="B801" s="736"/>
      <c r="C801" s="16"/>
      <c r="K801" s="731"/>
      <c r="L801" s="136"/>
      <c r="M801" s="136"/>
      <c r="N801" s="136"/>
      <c r="O801" s="136"/>
      <c r="P801" s="136"/>
      <c r="Q801" s="136"/>
      <c r="R801" s="731"/>
      <c r="S801" s="136"/>
      <c r="T801" s="136"/>
      <c r="U801" s="136"/>
      <c r="V801" s="136"/>
      <c r="W801" s="136"/>
      <c r="X801" s="136"/>
      <c r="Y801" s="731"/>
      <c r="Z801" s="136"/>
      <c r="AA801" s="136"/>
      <c r="AB801" s="136"/>
      <c r="AC801" s="136"/>
      <c r="AD801" s="136"/>
      <c r="AE801" s="136"/>
      <c r="AF801" s="731"/>
      <c r="AG801" s="136"/>
      <c r="AH801" s="136"/>
      <c r="AI801" s="136"/>
      <c r="AJ801" s="136"/>
      <c r="AK801" s="136"/>
      <c r="AL801" s="136"/>
    </row>
    <row r="802" spans="1:38" s="44" customFormat="1" x14ac:dyDescent="0.2">
      <c r="A802" s="16"/>
      <c r="B802" s="736"/>
      <c r="C802" s="16"/>
      <c r="K802" s="731"/>
      <c r="L802" s="136"/>
      <c r="M802" s="136"/>
      <c r="N802" s="136"/>
      <c r="O802" s="136"/>
      <c r="P802" s="136"/>
      <c r="Q802" s="136"/>
      <c r="R802" s="731"/>
      <c r="S802" s="136"/>
      <c r="T802" s="136"/>
      <c r="U802" s="136"/>
      <c r="V802" s="136"/>
      <c r="W802" s="136"/>
      <c r="X802" s="136"/>
      <c r="Y802" s="731"/>
      <c r="Z802" s="136"/>
      <c r="AA802" s="136"/>
      <c r="AB802" s="136"/>
      <c r="AC802" s="136"/>
      <c r="AD802" s="136"/>
      <c r="AE802" s="136"/>
      <c r="AF802" s="731"/>
      <c r="AG802" s="136"/>
      <c r="AH802" s="136"/>
      <c r="AI802" s="136"/>
      <c r="AJ802" s="136"/>
      <c r="AK802" s="136"/>
      <c r="AL802" s="136"/>
    </row>
    <row r="803" spans="1:38" s="44" customFormat="1" x14ac:dyDescent="0.2">
      <c r="A803" s="16"/>
      <c r="B803" s="736"/>
      <c r="C803" s="16"/>
      <c r="K803" s="731"/>
      <c r="L803" s="136"/>
      <c r="M803" s="136"/>
      <c r="N803" s="136"/>
      <c r="O803" s="136"/>
      <c r="P803" s="136"/>
      <c r="Q803" s="136"/>
      <c r="R803" s="731"/>
      <c r="S803" s="136"/>
      <c r="T803" s="136"/>
      <c r="U803" s="136"/>
      <c r="V803" s="136"/>
      <c r="W803" s="136"/>
      <c r="X803" s="136"/>
      <c r="Y803" s="731"/>
      <c r="Z803" s="136"/>
      <c r="AA803" s="136"/>
      <c r="AB803" s="136"/>
      <c r="AC803" s="136"/>
      <c r="AD803" s="136"/>
      <c r="AE803" s="136"/>
      <c r="AF803" s="731"/>
      <c r="AG803" s="136"/>
      <c r="AH803" s="136"/>
      <c r="AI803" s="136"/>
      <c r="AJ803" s="136"/>
      <c r="AK803" s="136"/>
      <c r="AL803" s="136"/>
    </row>
    <row r="804" spans="1:38" s="44" customFormat="1" x14ac:dyDescent="0.2">
      <c r="A804" s="16"/>
      <c r="B804" s="736"/>
      <c r="C804" s="16"/>
      <c r="K804" s="731"/>
      <c r="L804" s="136"/>
      <c r="M804" s="136"/>
      <c r="N804" s="136"/>
      <c r="O804" s="136"/>
      <c r="P804" s="136"/>
      <c r="Q804" s="136"/>
      <c r="R804" s="731"/>
      <c r="S804" s="136"/>
      <c r="T804" s="136"/>
      <c r="U804" s="136"/>
      <c r="V804" s="136"/>
      <c r="W804" s="136"/>
      <c r="X804" s="136"/>
      <c r="Y804" s="731"/>
      <c r="Z804" s="136"/>
      <c r="AA804" s="136"/>
      <c r="AB804" s="136"/>
      <c r="AC804" s="136"/>
      <c r="AD804" s="136"/>
      <c r="AE804" s="136"/>
      <c r="AF804" s="731"/>
      <c r="AG804" s="136"/>
      <c r="AH804" s="136"/>
      <c r="AI804" s="136"/>
      <c r="AJ804" s="136"/>
      <c r="AK804" s="136"/>
      <c r="AL804" s="136"/>
    </row>
    <row r="805" spans="1:38" s="44" customFormat="1" x14ac:dyDescent="0.2">
      <c r="A805" s="16"/>
      <c r="B805" s="736"/>
      <c r="C805" s="16"/>
      <c r="K805" s="731"/>
      <c r="L805" s="136"/>
      <c r="M805" s="136"/>
      <c r="N805" s="136"/>
      <c r="O805" s="136"/>
      <c r="P805" s="136"/>
      <c r="Q805" s="136"/>
      <c r="R805" s="731"/>
      <c r="S805" s="136"/>
      <c r="T805" s="136"/>
      <c r="U805" s="136"/>
      <c r="V805" s="136"/>
      <c r="W805" s="136"/>
      <c r="X805" s="136"/>
      <c r="Y805" s="731"/>
      <c r="Z805" s="136"/>
      <c r="AA805" s="136"/>
      <c r="AB805" s="136"/>
      <c r="AC805" s="136"/>
      <c r="AD805" s="136"/>
      <c r="AE805" s="136"/>
      <c r="AF805" s="731"/>
      <c r="AG805" s="136"/>
      <c r="AH805" s="136"/>
      <c r="AI805" s="136"/>
      <c r="AJ805" s="136"/>
      <c r="AK805" s="136"/>
      <c r="AL805" s="136"/>
    </row>
    <row r="806" spans="1:38" s="44" customFormat="1" x14ac:dyDescent="0.2">
      <c r="A806" s="16"/>
      <c r="B806" s="736"/>
      <c r="C806" s="16"/>
      <c r="K806" s="731"/>
      <c r="L806" s="136"/>
      <c r="M806" s="136"/>
      <c r="N806" s="136"/>
      <c r="O806" s="136"/>
      <c r="P806" s="136"/>
      <c r="Q806" s="136"/>
      <c r="R806" s="731"/>
      <c r="S806" s="136"/>
      <c r="T806" s="136"/>
      <c r="U806" s="136"/>
      <c r="V806" s="136"/>
      <c r="W806" s="136"/>
      <c r="X806" s="136"/>
      <c r="Y806" s="731"/>
      <c r="Z806" s="136"/>
      <c r="AA806" s="136"/>
      <c r="AB806" s="136"/>
      <c r="AC806" s="136"/>
      <c r="AD806" s="136"/>
      <c r="AE806" s="136"/>
      <c r="AF806" s="731"/>
      <c r="AG806" s="136"/>
      <c r="AH806" s="136"/>
      <c r="AI806" s="136"/>
      <c r="AJ806" s="136"/>
      <c r="AK806" s="136"/>
      <c r="AL806" s="136"/>
    </row>
    <row r="807" spans="1:38" s="44" customFormat="1" x14ac:dyDescent="0.2">
      <c r="A807" s="16"/>
      <c r="B807" s="736"/>
      <c r="C807" s="16"/>
      <c r="K807" s="731"/>
      <c r="L807" s="136"/>
      <c r="M807" s="136"/>
      <c r="N807" s="136"/>
      <c r="O807" s="136"/>
      <c r="P807" s="136"/>
      <c r="Q807" s="136"/>
      <c r="R807" s="731"/>
      <c r="S807" s="136"/>
      <c r="T807" s="136"/>
      <c r="U807" s="136"/>
      <c r="V807" s="136"/>
      <c r="W807" s="136"/>
      <c r="X807" s="136"/>
      <c r="Y807" s="731"/>
      <c r="Z807" s="136"/>
      <c r="AA807" s="136"/>
      <c r="AB807" s="136"/>
      <c r="AC807" s="136"/>
      <c r="AD807" s="136"/>
      <c r="AE807" s="136"/>
      <c r="AF807" s="731"/>
      <c r="AG807" s="136"/>
      <c r="AH807" s="136"/>
      <c r="AI807" s="136"/>
      <c r="AJ807" s="136"/>
      <c r="AK807" s="136"/>
      <c r="AL807" s="136"/>
    </row>
    <row r="808" spans="1:38" s="44" customFormat="1" x14ac:dyDescent="0.2">
      <c r="A808" s="16"/>
      <c r="B808" s="736"/>
      <c r="C808" s="16"/>
      <c r="K808" s="731"/>
      <c r="L808" s="136"/>
      <c r="M808" s="136"/>
      <c r="N808" s="136"/>
      <c r="O808" s="136"/>
      <c r="P808" s="136"/>
      <c r="Q808" s="136"/>
      <c r="R808" s="731"/>
      <c r="S808" s="136"/>
      <c r="T808" s="136"/>
      <c r="U808" s="136"/>
      <c r="V808" s="136"/>
      <c r="W808" s="136"/>
      <c r="X808" s="136"/>
      <c r="Y808" s="731"/>
      <c r="Z808" s="136"/>
      <c r="AA808" s="136"/>
      <c r="AB808" s="136"/>
      <c r="AC808" s="136"/>
      <c r="AD808" s="136"/>
      <c r="AE808" s="136"/>
      <c r="AF808" s="731"/>
      <c r="AG808" s="136"/>
      <c r="AH808" s="136"/>
      <c r="AI808" s="136"/>
      <c r="AJ808" s="136"/>
      <c r="AK808" s="136"/>
      <c r="AL808" s="136"/>
    </row>
    <row r="809" spans="1:38" s="44" customFormat="1" x14ac:dyDescent="0.2">
      <c r="A809" s="16"/>
      <c r="B809" s="736"/>
      <c r="C809" s="16"/>
      <c r="K809" s="731"/>
      <c r="L809" s="136"/>
      <c r="M809" s="136"/>
      <c r="N809" s="136"/>
      <c r="O809" s="136"/>
      <c r="P809" s="136"/>
      <c r="Q809" s="136"/>
      <c r="R809" s="731"/>
      <c r="S809" s="136"/>
      <c r="T809" s="136"/>
      <c r="U809" s="136"/>
      <c r="V809" s="136"/>
      <c r="W809" s="136"/>
      <c r="X809" s="136"/>
      <c r="Y809" s="731"/>
      <c r="Z809" s="136"/>
      <c r="AA809" s="136"/>
      <c r="AB809" s="136"/>
      <c r="AC809" s="136"/>
      <c r="AD809" s="136"/>
      <c r="AE809" s="136"/>
      <c r="AF809" s="731"/>
      <c r="AG809" s="136"/>
      <c r="AH809" s="136"/>
      <c r="AI809" s="136"/>
      <c r="AJ809" s="136"/>
      <c r="AK809" s="136"/>
      <c r="AL809" s="136"/>
    </row>
    <row r="810" spans="1:38" s="44" customFormat="1" x14ac:dyDescent="0.2">
      <c r="A810" s="16"/>
      <c r="B810" s="736"/>
      <c r="C810" s="16"/>
      <c r="K810" s="731"/>
      <c r="L810" s="136"/>
      <c r="M810" s="136"/>
      <c r="N810" s="136"/>
      <c r="O810" s="136"/>
      <c r="P810" s="136"/>
      <c r="Q810" s="136"/>
      <c r="R810" s="731"/>
      <c r="S810" s="136"/>
      <c r="T810" s="136"/>
      <c r="U810" s="136"/>
      <c r="V810" s="136"/>
      <c r="W810" s="136"/>
      <c r="X810" s="136"/>
      <c r="Y810" s="731"/>
      <c r="Z810" s="136"/>
      <c r="AA810" s="136"/>
      <c r="AB810" s="136"/>
      <c r="AC810" s="136"/>
      <c r="AD810" s="136"/>
      <c r="AE810" s="136"/>
      <c r="AF810" s="731"/>
      <c r="AG810" s="136"/>
      <c r="AH810" s="136"/>
      <c r="AI810" s="136"/>
      <c r="AJ810" s="136"/>
      <c r="AK810" s="136"/>
      <c r="AL810" s="136"/>
    </row>
    <row r="811" spans="1:38" s="44" customFormat="1" x14ac:dyDescent="0.2">
      <c r="A811" s="16"/>
      <c r="B811" s="736"/>
      <c r="C811" s="16"/>
      <c r="K811" s="731"/>
      <c r="L811" s="136"/>
      <c r="M811" s="136"/>
      <c r="N811" s="136"/>
      <c r="O811" s="136"/>
      <c r="P811" s="136"/>
      <c r="Q811" s="136"/>
      <c r="R811" s="731"/>
      <c r="S811" s="136"/>
      <c r="T811" s="136"/>
      <c r="U811" s="136"/>
      <c r="V811" s="136"/>
      <c r="W811" s="136"/>
      <c r="X811" s="136"/>
      <c r="Y811" s="731"/>
      <c r="Z811" s="136"/>
      <c r="AA811" s="136"/>
      <c r="AB811" s="136"/>
      <c r="AC811" s="136"/>
      <c r="AD811" s="136"/>
      <c r="AE811" s="136"/>
      <c r="AF811" s="731"/>
      <c r="AG811" s="136"/>
      <c r="AH811" s="136"/>
      <c r="AI811" s="136"/>
      <c r="AJ811" s="136"/>
      <c r="AK811" s="136"/>
      <c r="AL811" s="136"/>
    </row>
    <row r="812" spans="1:38" s="44" customFormat="1" x14ac:dyDescent="0.2">
      <c r="A812" s="16"/>
      <c r="B812" s="736"/>
      <c r="C812" s="16"/>
      <c r="K812" s="731"/>
      <c r="L812" s="136"/>
      <c r="M812" s="136"/>
      <c r="N812" s="136"/>
      <c r="O812" s="136"/>
      <c r="P812" s="136"/>
      <c r="Q812" s="136"/>
      <c r="R812" s="731"/>
      <c r="S812" s="136"/>
      <c r="T812" s="136"/>
      <c r="U812" s="136"/>
      <c r="V812" s="136"/>
      <c r="W812" s="136"/>
      <c r="X812" s="136"/>
      <c r="Y812" s="731"/>
      <c r="Z812" s="136"/>
      <c r="AA812" s="136"/>
      <c r="AB812" s="136"/>
      <c r="AC812" s="136"/>
      <c r="AD812" s="136"/>
      <c r="AE812" s="136"/>
      <c r="AF812" s="731"/>
      <c r="AG812" s="136"/>
      <c r="AH812" s="136"/>
      <c r="AI812" s="136"/>
      <c r="AJ812" s="136"/>
      <c r="AK812" s="136"/>
      <c r="AL812" s="136"/>
    </row>
    <row r="813" spans="1:38" s="44" customFormat="1" x14ac:dyDescent="0.2">
      <c r="A813" s="16"/>
      <c r="B813" s="736"/>
      <c r="C813" s="16"/>
      <c r="K813" s="731"/>
      <c r="L813" s="136"/>
      <c r="M813" s="136"/>
      <c r="N813" s="136"/>
      <c r="O813" s="136"/>
      <c r="P813" s="136"/>
      <c r="Q813" s="136"/>
      <c r="R813" s="731"/>
      <c r="S813" s="136"/>
      <c r="T813" s="136"/>
      <c r="U813" s="136"/>
      <c r="V813" s="136"/>
      <c r="W813" s="136"/>
      <c r="X813" s="136"/>
      <c r="Y813" s="731"/>
      <c r="Z813" s="136"/>
      <c r="AA813" s="136"/>
      <c r="AB813" s="136"/>
      <c r="AC813" s="136"/>
      <c r="AD813" s="136"/>
      <c r="AE813" s="136"/>
      <c r="AF813" s="731"/>
      <c r="AG813" s="136"/>
      <c r="AH813" s="136"/>
      <c r="AI813" s="136"/>
      <c r="AJ813" s="136"/>
      <c r="AK813" s="136"/>
      <c r="AL813" s="136"/>
    </row>
    <row r="814" spans="1:38" s="44" customFormat="1" x14ac:dyDescent="0.2">
      <c r="A814" s="16"/>
      <c r="B814" s="736"/>
      <c r="C814" s="16"/>
      <c r="K814" s="731"/>
      <c r="L814" s="136"/>
      <c r="M814" s="136"/>
      <c r="N814" s="136"/>
      <c r="O814" s="136"/>
      <c r="P814" s="136"/>
      <c r="Q814" s="136"/>
      <c r="R814" s="731"/>
      <c r="S814" s="136"/>
      <c r="T814" s="136"/>
      <c r="U814" s="136"/>
      <c r="V814" s="136"/>
      <c r="W814" s="136"/>
      <c r="X814" s="136"/>
      <c r="Y814" s="731"/>
      <c r="Z814" s="136"/>
      <c r="AA814" s="136"/>
      <c r="AB814" s="136"/>
      <c r="AC814" s="136"/>
      <c r="AD814" s="136"/>
      <c r="AE814" s="136"/>
      <c r="AF814" s="731"/>
      <c r="AG814" s="136"/>
      <c r="AH814" s="136"/>
      <c r="AI814" s="136"/>
      <c r="AJ814" s="136"/>
      <c r="AK814" s="136"/>
      <c r="AL814" s="136"/>
    </row>
    <row r="815" spans="1:38" s="44" customFormat="1" x14ac:dyDescent="0.2">
      <c r="A815" s="16"/>
      <c r="B815" s="736"/>
      <c r="C815" s="16"/>
      <c r="K815" s="731"/>
      <c r="L815" s="136"/>
      <c r="M815" s="136"/>
      <c r="N815" s="136"/>
      <c r="O815" s="136"/>
      <c r="P815" s="136"/>
      <c r="Q815" s="136"/>
      <c r="R815" s="731"/>
      <c r="S815" s="136"/>
      <c r="T815" s="136"/>
      <c r="U815" s="136"/>
      <c r="V815" s="136"/>
      <c r="W815" s="136"/>
      <c r="X815" s="136"/>
      <c r="Y815" s="731"/>
      <c r="Z815" s="136"/>
      <c r="AA815" s="136"/>
      <c r="AB815" s="136"/>
      <c r="AC815" s="136"/>
      <c r="AD815" s="136"/>
      <c r="AE815" s="136"/>
      <c r="AF815" s="731"/>
      <c r="AG815" s="136"/>
      <c r="AH815" s="136"/>
      <c r="AI815" s="136"/>
      <c r="AJ815" s="136"/>
      <c r="AK815" s="136"/>
      <c r="AL815" s="136"/>
    </row>
    <row r="816" spans="1:38" s="44" customFormat="1" x14ac:dyDescent="0.2">
      <c r="A816" s="16"/>
      <c r="B816" s="736"/>
      <c r="C816" s="16"/>
      <c r="K816" s="731"/>
      <c r="L816" s="136"/>
      <c r="M816" s="136"/>
      <c r="N816" s="136"/>
      <c r="O816" s="136"/>
      <c r="P816" s="136"/>
      <c r="Q816" s="136"/>
      <c r="R816" s="731"/>
      <c r="S816" s="136"/>
      <c r="T816" s="136"/>
      <c r="U816" s="136"/>
      <c r="V816" s="136"/>
      <c r="W816" s="136"/>
      <c r="X816" s="136"/>
      <c r="Y816" s="731"/>
      <c r="Z816" s="136"/>
      <c r="AA816" s="136"/>
      <c r="AB816" s="136"/>
      <c r="AC816" s="136"/>
      <c r="AD816" s="136"/>
      <c r="AE816" s="136"/>
      <c r="AF816" s="731"/>
      <c r="AG816" s="136"/>
      <c r="AH816" s="136"/>
      <c r="AI816" s="136"/>
      <c r="AJ816" s="136"/>
      <c r="AK816" s="136"/>
      <c r="AL816" s="136"/>
    </row>
    <row r="817" spans="1:38" s="44" customFormat="1" x14ac:dyDescent="0.2">
      <c r="A817" s="16"/>
      <c r="B817" s="736"/>
      <c r="C817" s="16"/>
      <c r="K817" s="731"/>
      <c r="L817" s="136"/>
      <c r="M817" s="136"/>
      <c r="N817" s="136"/>
      <c r="O817" s="136"/>
      <c r="P817" s="136"/>
      <c r="Q817" s="136"/>
      <c r="R817" s="731"/>
      <c r="S817" s="136"/>
      <c r="T817" s="136"/>
      <c r="U817" s="136"/>
      <c r="V817" s="136"/>
      <c r="W817" s="136"/>
      <c r="X817" s="136"/>
      <c r="Y817" s="731"/>
      <c r="Z817" s="136"/>
      <c r="AA817" s="136"/>
      <c r="AB817" s="136"/>
      <c r="AC817" s="136"/>
      <c r="AD817" s="136"/>
      <c r="AE817" s="136"/>
      <c r="AF817" s="731"/>
      <c r="AG817" s="136"/>
      <c r="AH817" s="136"/>
      <c r="AI817" s="136"/>
      <c r="AJ817" s="136"/>
      <c r="AK817" s="136"/>
      <c r="AL817" s="136"/>
    </row>
    <row r="818" spans="1:38" s="44" customFormat="1" x14ac:dyDescent="0.2">
      <c r="A818" s="16"/>
      <c r="B818" s="736"/>
      <c r="C818" s="16"/>
      <c r="K818" s="731"/>
      <c r="L818" s="136"/>
      <c r="M818" s="136"/>
      <c r="N818" s="136"/>
      <c r="O818" s="136"/>
      <c r="P818" s="136"/>
      <c r="Q818" s="136"/>
      <c r="R818" s="731"/>
      <c r="S818" s="136"/>
      <c r="T818" s="136"/>
      <c r="U818" s="136"/>
      <c r="V818" s="136"/>
      <c r="W818" s="136"/>
      <c r="X818" s="136"/>
      <c r="Y818" s="731"/>
      <c r="Z818" s="136"/>
      <c r="AA818" s="136"/>
      <c r="AB818" s="136"/>
      <c r="AC818" s="136"/>
      <c r="AD818" s="136"/>
      <c r="AE818" s="136"/>
      <c r="AF818" s="731"/>
      <c r="AG818" s="136"/>
      <c r="AH818" s="136"/>
      <c r="AI818" s="136"/>
      <c r="AJ818" s="136"/>
      <c r="AK818" s="136"/>
      <c r="AL818" s="136"/>
    </row>
    <row r="819" spans="1:38" s="44" customFormat="1" x14ac:dyDescent="0.2">
      <c r="A819" s="16"/>
      <c r="B819" s="736"/>
      <c r="C819" s="16"/>
      <c r="K819" s="731"/>
      <c r="L819" s="136"/>
      <c r="M819" s="136"/>
      <c r="N819" s="136"/>
      <c r="O819" s="136"/>
      <c r="P819" s="136"/>
      <c r="Q819" s="136"/>
      <c r="R819" s="731"/>
      <c r="S819" s="136"/>
      <c r="T819" s="136"/>
      <c r="U819" s="136"/>
      <c r="V819" s="136"/>
      <c r="W819" s="136"/>
      <c r="X819" s="136"/>
      <c r="Y819" s="731"/>
      <c r="Z819" s="136"/>
      <c r="AA819" s="136"/>
      <c r="AB819" s="136"/>
      <c r="AC819" s="136"/>
      <c r="AD819" s="136"/>
      <c r="AE819" s="136"/>
      <c r="AF819" s="731"/>
      <c r="AG819" s="136"/>
      <c r="AH819" s="136"/>
      <c r="AI819" s="136"/>
      <c r="AJ819" s="136"/>
      <c r="AK819" s="136"/>
      <c r="AL819" s="136"/>
    </row>
    <row r="820" spans="1:38" s="44" customFormat="1" x14ac:dyDescent="0.2">
      <c r="A820" s="16"/>
      <c r="B820" s="736"/>
      <c r="C820" s="16"/>
      <c r="K820" s="731"/>
      <c r="L820" s="136"/>
      <c r="M820" s="136"/>
      <c r="N820" s="136"/>
      <c r="O820" s="136"/>
      <c r="P820" s="136"/>
      <c r="Q820" s="136"/>
      <c r="R820" s="731"/>
      <c r="S820" s="136"/>
      <c r="T820" s="136"/>
      <c r="U820" s="136"/>
      <c r="V820" s="136"/>
      <c r="W820" s="136"/>
      <c r="X820" s="136"/>
      <c r="Y820" s="731"/>
      <c r="Z820" s="136"/>
      <c r="AA820" s="136"/>
      <c r="AB820" s="136"/>
      <c r="AC820" s="136"/>
      <c r="AD820" s="136"/>
      <c r="AE820" s="136"/>
      <c r="AF820" s="731"/>
      <c r="AG820" s="136"/>
      <c r="AH820" s="136"/>
      <c r="AI820" s="136"/>
      <c r="AJ820" s="136"/>
      <c r="AK820" s="136"/>
      <c r="AL820" s="136"/>
    </row>
    <row r="821" spans="1:38" s="44" customFormat="1" x14ac:dyDescent="0.2">
      <c r="A821" s="16"/>
      <c r="B821" s="736"/>
      <c r="C821" s="16"/>
      <c r="K821" s="731"/>
      <c r="L821" s="136"/>
      <c r="M821" s="136"/>
      <c r="N821" s="136"/>
      <c r="O821" s="136"/>
      <c r="P821" s="136"/>
      <c r="Q821" s="136"/>
      <c r="R821" s="731"/>
      <c r="S821" s="136"/>
      <c r="T821" s="136"/>
      <c r="U821" s="136"/>
      <c r="V821" s="136"/>
      <c r="W821" s="136"/>
      <c r="X821" s="136"/>
      <c r="Y821" s="731"/>
      <c r="Z821" s="136"/>
      <c r="AA821" s="136"/>
      <c r="AB821" s="136"/>
      <c r="AC821" s="136"/>
      <c r="AD821" s="136"/>
      <c r="AE821" s="136"/>
      <c r="AF821" s="731"/>
      <c r="AG821" s="136"/>
      <c r="AH821" s="136"/>
      <c r="AI821" s="136"/>
      <c r="AJ821" s="136"/>
      <c r="AK821" s="136"/>
      <c r="AL821" s="136"/>
    </row>
    <row r="822" spans="1:38" s="44" customFormat="1" x14ac:dyDescent="0.2">
      <c r="A822" s="16"/>
      <c r="B822" s="736"/>
      <c r="C822" s="16"/>
      <c r="K822" s="731"/>
      <c r="L822" s="136"/>
      <c r="M822" s="136"/>
      <c r="N822" s="136"/>
      <c r="O822" s="136"/>
      <c r="P822" s="136"/>
      <c r="Q822" s="136"/>
      <c r="R822" s="731"/>
      <c r="S822" s="136"/>
      <c r="T822" s="136"/>
      <c r="U822" s="136"/>
      <c r="V822" s="136"/>
      <c r="W822" s="136"/>
      <c r="X822" s="136"/>
      <c r="Y822" s="731"/>
      <c r="Z822" s="136"/>
      <c r="AA822" s="136"/>
      <c r="AB822" s="136"/>
      <c r="AC822" s="136"/>
      <c r="AD822" s="136"/>
      <c r="AE822" s="136"/>
      <c r="AF822" s="731"/>
      <c r="AG822" s="136"/>
      <c r="AH822" s="136"/>
      <c r="AI822" s="136"/>
      <c r="AJ822" s="136"/>
      <c r="AK822" s="136"/>
      <c r="AL822" s="136"/>
    </row>
    <row r="823" spans="1:38" s="44" customFormat="1" x14ac:dyDescent="0.2">
      <c r="A823" s="16"/>
      <c r="B823" s="736"/>
      <c r="C823" s="16"/>
      <c r="K823" s="731"/>
      <c r="L823" s="136"/>
      <c r="M823" s="136"/>
      <c r="N823" s="136"/>
      <c r="O823" s="136"/>
      <c r="P823" s="136"/>
      <c r="Q823" s="136"/>
      <c r="R823" s="731"/>
      <c r="S823" s="136"/>
      <c r="T823" s="136"/>
      <c r="U823" s="136"/>
      <c r="V823" s="136"/>
      <c r="W823" s="136"/>
      <c r="X823" s="136"/>
      <c r="Y823" s="731"/>
      <c r="Z823" s="136"/>
      <c r="AA823" s="136"/>
      <c r="AB823" s="136"/>
      <c r="AC823" s="136"/>
      <c r="AD823" s="136"/>
      <c r="AE823" s="136"/>
      <c r="AF823" s="731"/>
      <c r="AG823" s="136"/>
      <c r="AH823" s="136"/>
      <c r="AI823" s="136"/>
      <c r="AJ823" s="136"/>
      <c r="AK823" s="136"/>
      <c r="AL823" s="136"/>
    </row>
    <row r="824" spans="1:38" s="44" customFormat="1" x14ac:dyDescent="0.2">
      <c r="A824" s="16"/>
      <c r="B824" s="736"/>
      <c r="C824" s="16"/>
      <c r="K824" s="731"/>
      <c r="L824" s="136"/>
      <c r="M824" s="136"/>
      <c r="N824" s="136"/>
      <c r="O824" s="136"/>
      <c r="P824" s="136"/>
      <c r="Q824" s="136"/>
      <c r="R824" s="731"/>
      <c r="S824" s="136"/>
      <c r="T824" s="136"/>
      <c r="U824" s="136"/>
      <c r="V824" s="136"/>
      <c r="W824" s="136"/>
      <c r="X824" s="136"/>
      <c r="Y824" s="731"/>
      <c r="Z824" s="136"/>
      <c r="AA824" s="136"/>
      <c r="AB824" s="136"/>
      <c r="AC824" s="136"/>
      <c r="AD824" s="136"/>
      <c r="AE824" s="136"/>
      <c r="AF824" s="731"/>
      <c r="AG824" s="136"/>
      <c r="AH824" s="136"/>
      <c r="AI824" s="136"/>
      <c r="AJ824" s="136"/>
      <c r="AK824" s="136"/>
      <c r="AL824" s="136"/>
    </row>
    <row r="825" spans="1:38" s="44" customFormat="1" x14ac:dyDescent="0.2">
      <c r="A825" s="16"/>
      <c r="B825" s="736"/>
      <c r="C825" s="16"/>
      <c r="K825" s="731"/>
      <c r="L825" s="136"/>
      <c r="M825" s="136"/>
      <c r="N825" s="136"/>
      <c r="O825" s="136"/>
      <c r="P825" s="136"/>
      <c r="Q825" s="136"/>
      <c r="R825" s="731"/>
      <c r="S825" s="136"/>
      <c r="T825" s="136"/>
      <c r="U825" s="136"/>
      <c r="V825" s="136"/>
      <c r="W825" s="136"/>
      <c r="X825" s="136"/>
      <c r="Y825" s="731"/>
      <c r="Z825" s="136"/>
      <c r="AA825" s="136"/>
      <c r="AB825" s="136"/>
      <c r="AC825" s="136"/>
      <c r="AD825" s="136"/>
      <c r="AE825" s="136"/>
      <c r="AF825" s="731"/>
      <c r="AG825" s="136"/>
      <c r="AH825" s="136"/>
      <c r="AI825" s="136"/>
      <c r="AJ825" s="136"/>
      <c r="AK825" s="136"/>
      <c r="AL825" s="136"/>
    </row>
    <row r="826" spans="1:38" s="44" customFormat="1" x14ac:dyDescent="0.2">
      <c r="A826" s="16"/>
      <c r="B826" s="736"/>
      <c r="C826" s="16"/>
      <c r="K826" s="731"/>
      <c r="L826" s="136"/>
      <c r="M826" s="136"/>
      <c r="N826" s="136"/>
      <c r="O826" s="136"/>
      <c r="P826" s="136"/>
      <c r="Q826" s="136"/>
      <c r="R826" s="731"/>
      <c r="S826" s="136"/>
      <c r="T826" s="136"/>
      <c r="U826" s="136"/>
      <c r="V826" s="136"/>
      <c r="W826" s="136"/>
      <c r="X826" s="136"/>
      <c r="Y826" s="731"/>
      <c r="Z826" s="136"/>
      <c r="AA826" s="136"/>
      <c r="AB826" s="136"/>
      <c r="AC826" s="136"/>
      <c r="AD826" s="136"/>
      <c r="AE826" s="136"/>
      <c r="AF826" s="731"/>
      <c r="AG826" s="136"/>
      <c r="AH826" s="136"/>
      <c r="AI826" s="136"/>
      <c r="AJ826" s="136"/>
      <c r="AK826" s="136"/>
      <c r="AL826" s="136"/>
    </row>
    <row r="827" spans="1:38" s="44" customFormat="1" x14ac:dyDescent="0.2">
      <c r="A827" s="16"/>
      <c r="B827" s="736"/>
      <c r="C827" s="16"/>
      <c r="K827" s="731"/>
      <c r="L827" s="136"/>
      <c r="M827" s="136"/>
      <c r="N827" s="136"/>
      <c r="O827" s="136"/>
      <c r="P827" s="136"/>
      <c r="Q827" s="136"/>
      <c r="R827" s="731"/>
      <c r="S827" s="136"/>
      <c r="T827" s="136"/>
      <c r="U827" s="136"/>
      <c r="V827" s="136"/>
      <c r="W827" s="136"/>
      <c r="X827" s="136"/>
      <c r="Y827" s="731"/>
      <c r="Z827" s="136"/>
      <c r="AA827" s="136"/>
      <c r="AB827" s="136"/>
      <c r="AC827" s="136"/>
      <c r="AD827" s="136"/>
      <c r="AE827" s="136"/>
      <c r="AF827" s="731"/>
      <c r="AG827" s="136"/>
      <c r="AH827" s="136"/>
      <c r="AI827" s="136"/>
      <c r="AJ827" s="136"/>
      <c r="AK827" s="136"/>
      <c r="AL827" s="136"/>
    </row>
    <row r="828" spans="1:38" s="44" customFormat="1" x14ac:dyDescent="0.2">
      <c r="A828" s="16"/>
      <c r="B828" s="736"/>
      <c r="C828" s="16"/>
      <c r="K828" s="731"/>
      <c r="L828" s="136"/>
      <c r="M828" s="136"/>
      <c r="N828" s="136"/>
      <c r="O828" s="136"/>
      <c r="P828" s="136"/>
      <c r="Q828" s="136"/>
      <c r="R828" s="731"/>
      <c r="S828" s="136"/>
      <c r="T828" s="136"/>
      <c r="U828" s="136"/>
      <c r="V828" s="136"/>
      <c r="W828" s="136"/>
      <c r="X828" s="136"/>
      <c r="Y828" s="731"/>
      <c r="Z828" s="136"/>
      <c r="AA828" s="136"/>
      <c r="AB828" s="136"/>
      <c r="AC828" s="136"/>
      <c r="AD828" s="136"/>
      <c r="AE828" s="136"/>
      <c r="AF828" s="731"/>
      <c r="AG828" s="136"/>
      <c r="AH828" s="136"/>
      <c r="AI828" s="136"/>
      <c r="AJ828" s="136"/>
      <c r="AK828" s="136"/>
      <c r="AL828" s="136"/>
    </row>
    <row r="829" spans="1:38" s="44" customFormat="1" x14ac:dyDescent="0.2">
      <c r="A829" s="16"/>
      <c r="B829" s="736"/>
      <c r="C829" s="16"/>
      <c r="K829" s="731"/>
      <c r="L829" s="136"/>
      <c r="M829" s="136"/>
      <c r="N829" s="136"/>
      <c r="O829" s="136"/>
      <c r="P829" s="136"/>
      <c r="Q829" s="136"/>
      <c r="R829" s="731"/>
      <c r="S829" s="136"/>
      <c r="T829" s="136"/>
      <c r="U829" s="136"/>
      <c r="V829" s="136"/>
      <c r="W829" s="136"/>
      <c r="X829" s="136"/>
      <c r="Y829" s="731"/>
      <c r="Z829" s="136"/>
      <c r="AA829" s="136"/>
      <c r="AB829" s="136"/>
      <c r="AC829" s="136"/>
      <c r="AD829" s="136"/>
      <c r="AE829" s="136"/>
      <c r="AF829" s="731"/>
      <c r="AG829" s="136"/>
      <c r="AH829" s="136"/>
      <c r="AI829" s="136"/>
      <c r="AJ829" s="136"/>
      <c r="AK829" s="136"/>
      <c r="AL829" s="136"/>
    </row>
    <row r="830" spans="1:38" s="44" customFormat="1" x14ac:dyDescent="0.2">
      <c r="A830" s="16"/>
      <c r="B830" s="736"/>
      <c r="C830" s="16"/>
      <c r="K830" s="731"/>
      <c r="L830" s="136"/>
      <c r="M830" s="136"/>
      <c r="N830" s="136"/>
      <c r="O830" s="136"/>
      <c r="P830" s="136"/>
      <c r="Q830" s="136"/>
      <c r="R830" s="731"/>
      <c r="S830" s="136"/>
      <c r="T830" s="136"/>
      <c r="U830" s="136"/>
      <c r="V830" s="136"/>
      <c r="W830" s="136"/>
      <c r="X830" s="136"/>
      <c r="Y830" s="731"/>
      <c r="Z830" s="136"/>
      <c r="AA830" s="136"/>
      <c r="AB830" s="136"/>
      <c r="AC830" s="136"/>
      <c r="AD830" s="136"/>
      <c r="AE830" s="136"/>
      <c r="AF830" s="731"/>
      <c r="AG830" s="136"/>
      <c r="AH830" s="136"/>
      <c r="AI830" s="136"/>
      <c r="AJ830" s="136"/>
      <c r="AK830" s="136"/>
      <c r="AL830" s="136"/>
    </row>
    <row r="831" spans="1:38" s="44" customFormat="1" x14ac:dyDescent="0.2">
      <c r="A831" s="16"/>
      <c r="B831" s="736"/>
      <c r="C831" s="16"/>
      <c r="K831" s="731"/>
      <c r="L831" s="136"/>
      <c r="M831" s="136"/>
      <c r="N831" s="136"/>
      <c r="O831" s="136"/>
      <c r="P831" s="136"/>
      <c r="Q831" s="136"/>
      <c r="R831" s="731"/>
      <c r="S831" s="136"/>
      <c r="T831" s="136"/>
      <c r="U831" s="136"/>
      <c r="V831" s="136"/>
      <c r="W831" s="136"/>
      <c r="X831" s="136"/>
      <c r="Y831" s="731"/>
      <c r="Z831" s="136"/>
      <c r="AA831" s="136"/>
      <c r="AB831" s="136"/>
      <c r="AC831" s="136"/>
      <c r="AD831" s="136"/>
      <c r="AE831" s="136"/>
      <c r="AF831" s="731"/>
      <c r="AG831" s="136"/>
      <c r="AH831" s="136"/>
      <c r="AI831" s="136"/>
      <c r="AJ831" s="136"/>
      <c r="AK831" s="136"/>
      <c r="AL831" s="136"/>
    </row>
    <row r="832" spans="1:38" s="44" customFormat="1" x14ac:dyDescent="0.2">
      <c r="A832" s="16"/>
      <c r="B832" s="736"/>
      <c r="C832" s="16"/>
      <c r="K832" s="731"/>
      <c r="L832" s="136"/>
      <c r="M832" s="136"/>
      <c r="N832" s="136"/>
      <c r="O832" s="136"/>
      <c r="P832" s="136"/>
      <c r="Q832" s="136"/>
      <c r="R832" s="731"/>
      <c r="S832" s="136"/>
      <c r="T832" s="136"/>
      <c r="U832" s="136"/>
      <c r="V832" s="136"/>
      <c r="W832" s="136"/>
      <c r="X832" s="136"/>
      <c r="Y832" s="731"/>
      <c r="Z832" s="136"/>
      <c r="AA832" s="136"/>
      <c r="AB832" s="136"/>
      <c r="AC832" s="136"/>
      <c r="AD832" s="136"/>
      <c r="AE832" s="136"/>
      <c r="AF832" s="731"/>
      <c r="AG832" s="136"/>
      <c r="AH832" s="136"/>
      <c r="AI832" s="136"/>
      <c r="AJ832" s="136"/>
      <c r="AK832" s="136"/>
      <c r="AL832" s="136"/>
    </row>
    <row r="833" spans="1:38" s="44" customFormat="1" x14ac:dyDescent="0.2">
      <c r="A833" s="16"/>
      <c r="B833" s="736"/>
      <c r="C833" s="16"/>
      <c r="K833" s="731"/>
      <c r="L833" s="136"/>
      <c r="M833" s="136"/>
      <c r="N833" s="136"/>
      <c r="O833" s="136"/>
      <c r="P833" s="136"/>
      <c r="Q833" s="136"/>
      <c r="R833" s="731"/>
      <c r="S833" s="136"/>
      <c r="T833" s="136"/>
      <c r="U833" s="136"/>
      <c r="V833" s="136"/>
      <c r="W833" s="136"/>
      <c r="X833" s="136"/>
      <c r="Y833" s="731"/>
      <c r="Z833" s="136"/>
      <c r="AA833" s="136"/>
      <c r="AB833" s="136"/>
      <c r="AC833" s="136"/>
      <c r="AD833" s="136"/>
      <c r="AE833" s="136"/>
      <c r="AF833" s="731"/>
      <c r="AG833" s="136"/>
      <c r="AH833" s="136"/>
      <c r="AI833" s="136"/>
      <c r="AJ833" s="136"/>
      <c r="AK833" s="136"/>
      <c r="AL833" s="136"/>
    </row>
    <row r="834" spans="1:38" s="44" customFormat="1" x14ac:dyDescent="0.2">
      <c r="A834" s="16"/>
      <c r="B834" s="736"/>
      <c r="C834" s="16"/>
      <c r="K834" s="731"/>
      <c r="L834" s="136"/>
      <c r="M834" s="136"/>
      <c r="N834" s="136"/>
      <c r="O834" s="136"/>
      <c r="P834" s="136"/>
      <c r="Q834" s="136"/>
      <c r="R834" s="731"/>
      <c r="S834" s="136"/>
      <c r="T834" s="136"/>
      <c r="U834" s="136"/>
      <c r="V834" s="136"/>
      <c r="W834" s="136"/>
      <c r="X834" s="136"/>
      <c r="Y834" s="731"/>
      <c r="Z834" s="136"/>
      <c r="AA834" s="136"/>
      <c r="AB834" s="136"/>
      <c r="AC834" s="136"/>
      <c r="AD834" s="136"/>
      <c r="AE834" s="136"/>
      <c r="AF834" s="731"/>
      <c r="AG834" s="136"/>
      <c r="AH834" s="136"/>
      <c r="AI834" s="136"/>
      <c r="AJ834" s="136"/>
      <c r="AK834" s="136"/>
      <c r="AL834" s="136"/>
    </row>
    <row r="835" spans="1:38" s="44" customFormat="1" x14ac:dyDescent="0.2">
      <c r="A835" s="16"/>
      <c r="B835" s="736"/>
      <c r="C835" s="16"/>
      <c r="K835" s="731"/>
      <c r="L835" s="136"/>
      <c r="M835" s="136"/>
      <c r="N835" s="136"/>
      <c r="O835" s="136"/>
      <c r="P835" s="136"/>
      <c r="Q835" s="136"/>
      <c r="R835" s="731"/>
      <c r="S835" s="136"/>
      <c r="T835" s="136"/>
      <c r="U835" s="136"/>
      <c r="V835" s="136"/>
      <c r="W835" s="136"/>
      <c r="X835" s="136"/>
      <c r="Y835" s="731"/>
      <c r="Z835" s="136"/>
      <c r="AA835" s="136"/>
      <c r="AB835" s="136"/>
      <c r="AC835" s="136"/>
      <c r="AD835" s="136"/>
      <c r="AE835" s="136"/>
      <c r="AF835" s="731"/>
      <c r="AG835" s="136"/>
      <c r="AH835" s="136"/>
      <c r="AI835" s="136"/>
      <c r="AJ835" s="136"/>
      <c r="AK835" s="136"/>
      <c r="AL835" s="136"/>
    </row>
    <row r="836" spans="1:38" s="44" customFormat="1" x14ac:dyDescent="0.2">
      <c r="A836" s="16"/>
      <c r="B836" s="736"/>
      <c r="C836" s="16"/>
      <c r="K836" s="731"/>
      <c r="L836" s="136"/>
      <c r="M836" s="136"/>
      <c r="N836" s="136"/>
      <c r="O836" s="136"/>
      <c r="P836" s="136"/>
      <c r="Q836" s="136"/>
      <c r="R836" s="731"/>
      <c r="S836" s="136"/>
      <c r="T836" s="136"/>
      <c r="U836" s="136"/>
      <c r="V836" s="136"/>
      <c r="W836" s="136"/>
      <c r="X836" s="136"/>
      <c r="Y836" s="731"/>
      <c r="Z836" s="136"/>
      <c r="AA836" s="136"/>
      <c r="AB836" s="136"/>
      <c r="AC836" s="136"/>
      <c r="AD836" s="136"/>
      <c r="AE836" s="136"/>
      <c r="AF836" s="731"/>
      <c r="AG836" s="136"/>
      <c r="AH836" s="136"/>
      <c r="AI836" s="136"/>
      <c r="AJ836" s="136"/>
      <c r="AK836" s="136"/>
      <c r="AL836" s="136"/>
    </row>
    <row r="837" spans="1:38" s="44" customFormat="1" x14ac:dyDescent="0.2">
      <c r="A837" s="16"/>
      <c r="B837" s="736"/>
      <c r="C837" s="16"/>
      <c r="K837" s="731"/>
      <c r="L837" s="136"/>
      <c r="M837" s="136"/>
      <c r="N837" s="136"/>
      <c r="O837" s="136"/>
      <c r="P837" s="136"/>
      <c r="Q837" s="136"/>
      <c r="R837" s="731"/>
      <c r="S837" s="136"/>
      <c r="T837" s="136"/>
      <c r="U837" s="136"/>
      <c r="V837" s="136"/>
      <c r="W837" s="136"/>
      <c r="X837" s="136"/>
      <c r="Y837" s="731"/>
      <c r="Z837" s="136"/>
      <c r="AA837" s="136"/>
      <c r="AB837" s="136"/>
      <c r="AC837" s="136"/>
      <c r="AD837" s="136"/>
      <c r="AE837" s="136"/>
      <c r="AF837" s="731"/>
      <c r="AG837" s="136"/>
      <c r="AH837" s="136"/>
      <c r="AI837" s="136"/>
      <c r="AJ837" s="136"/>
      <c r="AK837" s="136"/>
      <c r="AL837" s="136"/>
    </row>
    <row r="838" spans="1:38" s="44" customFormat="1" x14ac:dyDescent="0.2">
      <c r="A838" s="16"/>
      <c r="B838" s="736"/>
      <c r="C838" s="16"/>
      <c r="K838" s="731"/>
      <c r="L838" s="136"/>
      <c r="M838" s="136"/>
      <c r="N838" s="136"/>
      <c r="O838" s="136"/>
      <c r="P838" s="136"/>
      <c r="Q838" s="136"/>
      <c r="R838" s="731"/>
      <c r="S838" s="136"/>
      <c r="T838" s="136"/>
      <c r="U838" s="136"/>
      <c r="V838" s="136"/>
      <c r="W838" s="136"/>
      <c r="X838" s="136"/>
      <c r="Y838" s="731"/>
      <c r="Z838" s="136"/>
      <c r="AA838" s="136"/>
      <c r="AB838" s="136"/>
      <c r="AC838" s="136"/>
      <c r="AD838" s="136"/>
      <c r="AE838" s="136"/>
      <c r="AF838" s="731"/>
      <c r="AG838" s="136"/>
      <c r="AH838" s="136"/>
      <c r="AI838" s="136"/>
      <c r="AJ838" s="136"/>
      <c r="AK838" s="136"/>
      <c r="AL838" s="136"/>
    </row>
    <row r="839" spans="1:38" s="44" customFormat="1" x14ac:dyDescent="0.2">
      <c r="A839" s="16"/>
      <c r="B839" s="736"/>
      <c r="C839" s="16"/>
      <c r="K839" s="731"/>
      <c r="L839" s="136"/>
      <c r="M839" s="136"/>
      <c r="N839" s="136"/>
      <c r="O839" s="136"/>
      <c r="P839" s="136"/>
      <c r="Q839" s="136"/>
      <c r="R839" s="731"/>
      <c r="S839" s="136"/>
      <c r="T839" s="136"/>
      <c r="U839" s="136"/>
      <c r="V839" s="136"/>
      <c r="W839" s="136"/>
      <c r="X839" s="136"/>
      <c r="Y839" s="731"/>
      <c r="Z839" s="136"/>
      <c r="AA839" s="136"/>
      <c r="AB839" s="136"/>
      <c r="AC839" s="136"/>
      <c r="AD839" s="136"/>
      <c r="AE839" s="136"/>
      <c r="AF839" s="731"/>
      <c r="AG839" s="136"/>
      <c r="AH839" s="136"/>
      <c r="AI839" s="136"/>
      <c r="AJ839" s="136"/>
      <c r="AK839" s="136"/>
      <c r="AL839" s="136"/>
    </row>
    <row r="840" spans="1:38" s="44" customFormat="1" x14ac:dyDescent="0.2">
      <c r="A840" s="16"/>
      <c r="B840" s="736"/>
      <c r="C840" s="16"/>
      <c r="K840" s="731"/>
      <c r="L840" s="136"/>
      <c r="M840" s="136"/>
      <c r="N840" s="136"/>
      <c r="O840" s="136"/>
      <c r="P840" s="136"/>
      <c r="Q840" s="136"/>
      <c r="R840" s="731"/>
      <c r="S840" s="136"/>
      <c r="T840" s="136"/>
      <c r="U840" s="136"/>
      <c r="V840" s="136"/>
      <c r="W840" s="136"/>
      <c r="X840" s="136"/>
      <c r="Y840" s="731"/>
      <c r="Z840" s="136"/>
      <c r="AA840" s="136"/>
      <c r="AB840" s="136"/>
      <c r="AC840" s="136"/>
      <c r="AD840" s="136"/>
      <c r="AE840" s="136"/>
      <c r="AF840" s="731"/>
      <c r="AG840" s="136"/>
      <c r="AH840" s="136"/>
      <c r="AI840" s="136"/>
      <c r="AJ840" s="136"/>
      <c r="AK840" s="136"/>
      <c r="AL840" s="136"/>
    </row>
    <row r="841" spans="1:38" s="44" customFormat="1" x14ac:dyDescent="0.2">
      <c r="A841" s="16"/>
      <c r="B841" s="736"/>
      <c r="C841" s="16"/>
      <c r="K841" s="731"/>
      <c r="L841" s="136"/>
      <c r="M841" s="136"/>
      <c r="N841" s="136"/>
      <c r="O841" s="136"/>
      <c r="P841" s="136"/>
      <c r="Q841" s="136"/>
      <c r="R841" s="731"/>
      <c r="S841" s="136"/>
      <c r="T841" s="136"/>
      <c r="U841" s="136"/>
      <c r="V841" s="136"/>
      <c r="W841" s="136"/>
      <c r="X841" s="136"/>
      <c r="Y841" s="731"/>
      <c r="Z841" s="136"/>
      <c r="AA841" s="136"/>
      <c r="AB841" s="136"/>
      <c r="AC841" s="136"/>
      <c r="AD841" s="136"/>
      <c r="AE841" s="136"/>
      <c r="AF841" s="731"/>
      <c r="AG841" s="136"/>
      <c r="AH841" s="136"/>
      <c r="AI841" s="136"/>
      <c r="AJ841" s="136"/>
      <c r="AK841" s="136"/>
      <c r="AL841" s="136"/>
    </row>
    <row r="842" spans="1:38" s="44" customFormat="1" x14ac:dyDescent="0.2">
      <c r="A842" s="16"/>
      <c r="B842" s="736"/>
      <c r="C842" s="16"/>
      <c r="K842" s="731"/>
      <c r="L842" s="136"/>
      <c r="M842" s="136"/>
      <c r="N842" s="136"/>
      <c r="O842" s="136"/>
      <c r="P842" s="136"/>
      <c r="Q842" s="136"/>
      <c r="R842" s="731"/>
      <c r="S842" s="136"/>
      <c r="T842" s="136"/>
      <c r="U842" s="136"/>
      <c r="V842" s="136"/>
      <c r="W842" s="136"/>
      <c r="X842" s="136"/>
      <c r="Y842" s="731"/>
      <c r="Z842" s="136"/>
      <c r="AA842" s="136"/>
      <c r="AB842" s="136"/>
      <c r="AC842" s="136"/>
      <c r="AD842" s="136"/>
      <c r="AE842" s="136"/>
      <c r="AF842" s="731"/>
      <c r="AG842" s="136"/>
      <c r="AH842" s="136"/>
      <c r="AI842" s="136"/>
      <c r="AJ842" s="136"/>
      <c r="AK842" s="136"/>
      <c r="AL842" s="136"/>
    </row>
    <row r="843" spans="1:38" s="44" customFormat="1" x14ac:dyDescent="0.2">
      <c r="A843" s="16"/>
      <c r="B843" s="736"/>
      <c r="C843" s="16"/>
      <c r="K843" s="731"/>
      <c r="L843" s="136"/>
      <c r="M843" s="136"/>
      <c r="N843" s="136"/>
      <c r="O843" s="136"/>
      <c r="P843" s="136"/>
      <c r="Q843" s="136"/>
      <c r="R843" s="731"/>
      <c r="S843" s="136"/>
      <c r="T843" s="136"/>
      <c r="U843" s="136"/>
      <c r="V843" s="136"/>
      <c r="W843" s="136"/>
      <c r="X843" s="136"/>
      <c r="Y843" s="731"/>
      <c r="Z843" s="136"/>
      <c r="AA843" s="136"/>
      <c r="AB843" s="136"/>
      <c r="AC843" s="136"/>
      <c r="AD843" s="136"/>
      <c r="AE843" s="136"/>
      <c r="AF843" s="731"/>
      <c r="AG843" s="136"/>
      <c r="AH843" s="136"/>
      <c r="AI843" s="136"/>
      <c r="AJ843" s="136"/>
      <c r="AK843" s="136"/>
      <c r="AL843" s="136"/>
    </row>
    <row r="844" spans="1:38" s="44" customFormat="1" x14ac:dyDescent="0.2">
      <c r="A844" s="16"/>
      <c r="B844" s="736"/>
      <c r="C844" s="16"/>
      <c r="K844" s="731"/>
      <c r="L844" s="136"/>
      <c r="M844" s="136"/>
      <c r="N844" s="136"/>
      <c r="O844" s="136"/>
      <c r="P844" s="136"/>
      <c r="Q844" s="136"/>
      <c r="R844" s="731"/>
      <c r="S844" s="136"/>
      <c r="T844" s="136"/>
      <c r="U844" s="136"/>
      <c r="V844" s="136"/>
      <c r="W844" s="136"/>
      <c r="X844" s="136"/>
      <c r="Y844" s="731"/>
      <c r="Z844" s="136"/>
      <c r="AA844" s="136"/>
      <c r="AB844" s="136"/>
      <c r="AC844" s="136"/>
      <c r="AD844" s="136"/>
      <c r="AE844" s="136"/>
      <c r="AF844" s="731"/>
      <c r="AG844" s="136"/>
      <c r="AH844" s="136"/>
      <c r="AI844" s="136"/>
      <c r="AJ844" s="136"/>
      <c r="AK844" s="136"/>
      <c r="AL844" s="136"/>
    </row>
    <row r="845" spans="1:38" s="44" customFormat="1" x14ac:dyDescent="0.2">
      <c r="A845" s="16"/>
      <c r="B845" s="736"/>
      <c r="C845" s="16"/>
      <c r="K845" s="731"/>
      <c r="L845" s="136"/>
      <c r="M845" s="136"/>
      <c r="N845" s="136"/>
      <c r="O845" s="136"/>
      <c r="P845" s="136"/>
      <c r="Q845" s="136"/>
      <c r="R845" s="731"/>
      <c r="S845" s="136"/>
      <c r="T845" s="136"/>
      <c r="U845" s="136"/>
      <c r="V845" s="136"/>
      <c r="W845" s="136"/>
      <c r="X845" s="136"/>
      <c r="Y845" s="731"/>
      <c r="Z845" s="136"/>
      <c r="AA845" s="136"/>
      <c r="AB845" s="136"/>
      <c r="AC845" s="136"/>
      <c r="AD845" s="136"/>
      <c r="AE845" s="136"/>
      <c r="AF845" s="731"/>
      <c r="AG845" s="136"/>
      <c r="AH845" s="136"/>
      <c r="AI845" s="136"/>
      <c r="AJ845" s="136"/>
      <c r="AK845" s="136"/>
      <c r="AL845" s="136"/>
    </row>
    <row r="846" spans="1:38" s="44" customFormat="1" x14ac:dyDescent="0.2">
      <c r="A846" s="16"/>
      <c r="B846" s="736"/>
      <c r="C846" s="16"/>
      <c r="K846" s="731"/>
      <c r="L846" s="136"/>
      <c r="M846" s="136"/>
      <c r="N846" s="136"/>
      <c r="O846" s="136"/>
      <c r="P846" s="136"/>
      <c r="Q846" s="136"/>
      <c r="R846" s="731"/>
      <c r="S846" s="136"/>
      <c r="T846" s="136"/>
      <c r="U846" s="136"/>
      <c r="V846" s="136"/>
      <c r="W846" s="136"/>
      <c r="X846" s="136"/>
      <c r="Y846" s="731"/>
      <c r="Z846" s="136"/>
      <c r="AA846" s="136"/>
      <c r="AB846" s="136"/>
      <c r="AC846" s="136"/>
      <c r="AD846" s="136"/>
      <c r="AE846" s="136"/>
      <c r="AF846" s="731"/>
      <c r="AG846" s="136"/>
      <c r="AH846" s="136"/>
      <c r="AI846" s="136"/>
      <c r="AJ846" s="136"/>
      <c r="AK846" s="136"/>
      <c r="AL846" s="136"/>
    </row>
    <row r="847" spans="1:38" s="44" customFormat="1" x14ac:dyDescent="0.2">
      <c r="A847" s="16"/>
      <c r="B847" s="736"/>
      <c r="C847" s="16"/>
      <c r="K847" s="731"/>
      <c r="L847" s="136"/>
      <c r="M847" s="136"/>
      <c r="N847" s="136"/>
      <c r="O847" s="136"/>
      <c r="P847" s="136"/>
      <c r="Q847" s="136"/>
      <c r="R847" s="731"/>
      <c r="S847" s="136"/>
      <c r="T847" s="136"/>
      <c r="U847" s="136"/>
      <c r="V847" s="136"/>
      <c r="W847" s="136"/>
      <c r="X847" s="136"/>
      <c r="Y847" s="731"/>
      <c r="Z847" s="136"/>
      <c r="AA847" s="136"/>
      <c r="AB847" s="136"/>
      <c r="AC847" s="136"/>
      <c r="AD847" s="136"/>
      <c r="AE847" s="136"/>
      <c r="AF847" s="731"/>
      <c r="AG847" s="136"/>
      <c r="AH847" s="136"/>
      <c r="AI847" s="136"/>
      <c r="AJ847" s="136"/>
      <c r="AK847" s="136"/>
      <c r="AL847" s="136"/>
    </row>
    <row r="848" spans="1:38" s="44" customFormat="1" x14ac:dyDescent="0.2">
      <c r="A848" s="16"/>
      <c r="B848" s="736"/>
      <c r="C848" s="16"/>
      <c r="K848" s="731"/>
      <c r="L848" s="136"/>
      <c r="M848" s="136"/>
      <c r="N848" s="136"/>
      <c r="O848" s="136"/>
      <c r="P848" s="136"/>
      <c r="Q848" s="136"/>
      <c r="R848" s="731"/>
      <c r="S848" s="136"/>
      <c r="T848" s="136"/>
      <c r="U848" s="136"/>
      <c r="V848" s="136"/>
      <c r="W848" s="136"/>
      <c r="X848" s="136"/>
      <c r="Y848" s="731"/>
      <c r="Z848" s="136"/>
      <c r="AA848" s="136"/>
      <c r="AB848" s="136"/>
      <c r="AC848" s="136"/>
      <c r="AD848" s="136"/>
      <c r="AE848" s="136"/>
      <c r="AF848" s="731"/>
      <c r="AG848" s="136"/>
      <c r="AH848" s="136"/>
      <c r="AI848" s="136"/>
      <c r="AJ848" s="136"/>
      <c r="AK848" s="136"/>
      <c r="AL848" s="136"/>
    </row>
    <row r="849" spans="1:38" s="44" customFormat="1" x14ac:dyDescent="0.2">
      <c r="A849" s="16"/>
      <c r="B849" s="736"/>
      <c r="C849" s="16"/>
      <c r="K849" s="731"/>
      <c r="L849" s="136"/>
      <c r="M849" s="136"/>
      <c r="N849" s="136"/>
      <c r="O849" s="136"/>
      <c r="P849" s="136"/>
      <c r="Q849" s="136"/>
      <c r="R849" s="731"/>
      <c r="S849" s="136"/>
      <c r="T849" s="136"/>
      <c r="U849" s="136"/>
      <c r="V849" s="136"/>
      <c r="W849" s="136"/>
      <c r="X849" s="136"/>
      <c r="Y849" s="731"/>
      <c r="Z849" s="136"/>
      <c r="AA849" s="136"/>
      <c r="AB849" s="136"/>
      <c r="AC849" s="136"/>
      <c r="AD849" s="136"/>
      <c r="AE849" s="136"/>
      <c r="AF849" s="731"/>
      <c r="AG849" s="136"/>
      <c r="AH849" s="136"/>
      <c r="AI849" s="136"/>
      <c r="AJ849" s="136"/>
      <c r="AK849" s="136"/>
      <c r="AL849" s="136"/>
    </row>
    <row r="850" spans="1:38" s="44" customFormat="1" x14ac:dyDescent="0.2">
      <c r="A850" s="16"/>
      <c r="B850" s="736"/>
      <c r="C850" s="16"/>
      <c r="K850" s="731"/>
      <c r="L850" s="136"/>
      <c r="M850" s="136"/>
      <c r="N850" s="136"/>
      <c r="O850" s="136"/>
      <c r="P850" s="136"/>
      <c r="Q850" s="136"/>
      <c r="R850" s="731"/>
      <c r="S850" s="136"/>
      <c r="T850" s="136"/>
      <c r="U850" s="136"/>
      <c r="V850" s="136"/>
      <c r="W850" s="136"/>
      <c r="X850" s="136"/>
      <c r="Y850" s="731"/>
      <c r="Z850" s="136"/>
      <c r="AA850" s="136"/>
      <c r="AB850" s="136"/>
      <c r="AC850" s="136"/>
      <c r="AD850" s="136"/>
      <c r="AE850" s="136"/>
      <c r="AF850" s="731"/>
      <c r="AG850" s="136"/>
      <c r="AH850" s="136"/>
      <c r="AI850" s="136"/>
      <c r="AJ850" s="136"/>
      <c r="AK850" s="136"/>
      <c r="AL850" s="136"/>
    </row>
    <row r="851" spans="1:38" s="44" customFormat="1" x14ac:dyDescent="0.2">
      <c r="A851" s="16"/>
      <c r="B851" s="736"/>
      <c r="C851" s="16"/>
      <c r="K851" s="731"/>
      <c r="L851" s="136"/>
      <c r="M851" s="136"/>
      <c r="N851" s="136"/>
      <c r="O851" s="136"/>
      <c r="P851" s="136"/>
      <c r="Q851" s="136"/>
      <c r="R851" s="731"/>
      <c r="S851" s="136"/>
      <c r="T851" s="136"/>
      <c r="U851" s="136"/>
      <c r="V851" s="136"/>
      <c r="W851" s="136"/>
      <c r="X851" s="136"/>
      <c r="Y851" s="731"/>
      <c r="Z851" s="136"/>
      <c r="AA851" s="136"/>
      <c r="AB851" s="136"/>
      <c r="AC851" s="136"/>
      <c r="AD851" s="136"/>
      <c r="AE851" s="136"/>
      <c r="AF851" s="731"/>
      <c r="AG851" s="136"/>
      <c r="AH851" s="136"/>
      <c r="AI851" s="136"/>
      <c r="AJ851" s="136"/>
      <c r="AK851" s="136"/>
      <c r="AL851" s="136"/>
    </row>
    <row r="852" spans="1:38" s="44" customFormat="1" x14ac:dyDescent="0.2">
      <c r="A852" s="16"/>
      <c r="B852" s="736"/>
      <c r="C852" s="16"/>
      <c r="K852" s="731"/>
      <c r="L852" s="136"/>
      <c r="M852" s="136"/>
      <c r="N852" s="136"/>
      <c r="O852" s="136"/>
      <c r="P852" s="136"/>
      <c r="Q852" s="136"/>
      <c r="R852" s="731"/>
      <c r="S852" s="136"/>
      <c r="T852" s="136"/>
      <c r="U852" s="136"/>
      <c r="V852" s="136"/>
      <c r="W852" s="136"/>
      <c r="X852" s="136"/>
      <c r="Y852" s="731"/>
      <c r="Z852" s="136"/>
      <c r="AA852" s="136"/>
      <c r="AB852" s="136"/>
      <c r="AC852" s="136"/>
      <c r="AD852" s="136"/>
      <c r="AE852" s="136"/>
      <c r="AF852" s="731"/>
      <c r="AG852" s="136"/>
      <c r="AH852" s="136"/>
      <c r="AI852" s="136"/>
      <c r="AJ852" s="136"/>
      <c r="AK852" s="136"/>
      <c r="AL852" s="136"/>
    </row>
    <row r="853" spans="1:38" s="44" customFormat="1" x14ac:dyDescent="0.2">
      <c r="A853" s="16"/>
      <c r="B853" s="736"/>
      <c r="C853" s="16"/>
      <c r="K853" s="731"/>
      <c r="L853" s="136"/>
      <c r="M853" s="136"/>
      <c r="N853" s="136"/>
      <c r="O853" s="136"/>
      <c r="P853" s="136"/>
      <c r="Q853" s="136"/>
      <c r="R853" s="731"/>
      <c r="S853" s="136"/>
      <c r="T853" s="136"/>
      <c r="U853" s="136"/>
      <c r="V853" s="136"/>
      <c r="W853" s="136"/>
      <c r="X853" s="136"/>
      <c r="Y853" s="731"/>
      <c r="Z853" s="136"/>
      <c r="AA853" s="136"/>
      <c r="AB853" s="136"/>
      <c r="AC853" s="136"/>
      <c r="AD853" s="136"/>
      <c r="AE853" s="136"/>
      <c r="AF853" s="731"/>
      <c r="AG853" s="136"/>
      <c r="AH853" s="136"/>
      <c r="AI853" s="136"/>
      <c r="AJ853" s="136"/>
      <c r="AK853" s="136"/>
      <c r="AL853" s="136"/>
    </row>
    <row r="854" spans="1:38" s="44" customFormat="1" x14ac:dyDescent="0.2">
      <c r="A854" s="16"/>
      <c r="B854" s="736"/>
      <c r="C854" s="16"/>
      <c r="K854" s="731"/>
      <c r="L854" s="136"/>
      <c r="M854" s="136"/>
      <c r="N854" s="136"/>
      <c r="O854" s="136"/>
      <c r="P854" s="136"/>
      <c r="Q854" s="136"/>
      <c r="R854" s="731"/>
      <c r="S854" s="136"/>
      <c r="T854" s="136"/>
      <c r="U854" s="136"/>
      <c r="V854" s="136"/>
      <c r="W854" s="136"/>
      <c r="X854" s="136"/>
      <c r="Y854" s="731"/>
      <c r="Z854" s="136"/>
      <c r="AA854" s="136"/>
      <c r="AB854" s="136"/>
      <c r="AC854" s="136"/>
      <c r="AD854" s="136"/>
      <c r="AE854" s="136"/>
      <c r="AF854" s="731"/>
      <c r="AG854" s="136"/>
      <c r="AH854" s="136"/>
      <c r="AI854" s="136"/>
      <c r="AJ854" s="136"/>
      <c r="AK854" s="136"/>
      <c r="AL854" s="136"/>
    </row>
    <row r="855" spans="1:38" s="44" customFormat="1" x14ac:dyDescent="0.2">
      <c r="A855" s="16"/>
      <c r="B855" s="736"/>
      <c r="C855" s="16"/>
      <c r="K855" s="731"/>
      <c r="L855" s="136"/>
      <c r="M855" s="136"/>
      <c r="N855" s="136"/>
      <c r="O855" s="136"/>
      <c r="P855" s="136"/>
      <c r="Q855" s="136"/>
      <c r="R855" s="731"/>
      <c r="S855" s="136"/>
      <c r="T855" s="136"/>
      <c r="U855" s="136"/>
      <c r="V855" s="136"/>
      <c r="W855" s="136"/>
      <c r="X855" s="136"/>
      <c r="Y855" s="731"/>
      <c r="Z855" s="136"/>
      <c r="AA855" s="136"/>
      <c r="AB855" s="136"/>
      <c r="AC855" s="136"/>
      <c r="AD855" s="136"/>
      <c r="AE855" s="136"/>
      <c r="AF855" s="731"/>
      <c r="AG855" s="136"/>
      <c r="AH855" s="136"/>
      <c r="AI855" s="136"/>
      <c r="AJ855" s="136"/>
      <c r="AK855" s="136"/>
      <c r="AL855" s="136"/>
    </row>
    <row r="856" spans="1:38" s="44" customFormat="1" x14ac:dyDescent="0.2">
      <c r="A856" s="16"/>
      <c r="B856" s="736"/>
      <c r="C856" s="16"/>
      <c r="K856" s="731"/>
      <c r="L856" s="136"/>
      <c r="M856" s="136"/>
      <c r="N856" s="136"/>
      <c r="O856" s="136"/>
      <c r="P856" s="136"/>
      <c r="Q856" s="136"/>
      <c r="R856" s="731"/>
      <c r="S856" s="136"/>
      <c r="T856" s="136"/>
      <c r="U856" s="136"/>
      <c r="V856" s="136"/>
      <c r="W856" s="136"/>
      <c r="X856" s="136"/>
      <c r="Y856" s="731"/>
      <c r="Z856" s="136"/>
      <c r="AA856" s="136"/>
      <c r="AB856" s="136"/>
      <c r="AC856" s="136"/>
      <c r="AD856" s="136"/>
      <c r="AE856" s="136"/>
      <c r="AF856" s="731"/>
      <c r="AG856" s="136"/>
      <c r="AH856" s="136"/>
      <c r="AI856" s="136"/>
      <c r="AJ856" s="136"/>
      <c r="AK856" s="136"/>
      <c r="AL856" s="136"/>
    </row>
    <row r="857" spans="1:38" s="44" customFormat="1" x14ac:dyDescent="0.2">
      <c r="A857" s="16"/>
      <c r="B857" s="736"/>
      <c r="C857" s="16"/>
      <c r="K857" s="731"/>
      <c r="L857" s="136"/>
      <c r="M857" s="136"/>
      <c r="N857" s="136"/>
      <c r="O857" s="136"/>
      <c r="P857" s="136"/>
      <c r="Q857" s="136"/>
      <c r="R857" s="731"/>
      <c r="S857" s="136"/>
      <c r="T857" s="136"/>
      <c r="U857" s="136"/>
      <c r="V857" s="136"/>
      <c r="W857" s="136"/>
      <c r="X857" s="136"/>
      <c r="Y857" s="731"/>
      <c r="Z857" s="136"/>
      <c r="AA857" s="136"/>
      <c r="AB857" s="136"/>
      <c r="AC857" s="136"/>
      <c r="AD857" s="136"/>
      <c r="AE857" s="136"/>
      <c r="AF857" s="731"/>
      <c r="AG857" s="136"/>
      <c r="AH857" s="136"/>
      <c r="AI857" s="136"/>
      <c r="AJ857" s="136"/>
      <c r="AK857" s="136"/>
      <c r="AL857" s="136"/>
    </row>
    <row r="858" spans="1:38" s="44" customFormat="1" x14ac:dyDescent="0.2">
      <c r="A858" s="16"/>
      <c r="B858" s="736"/>
      <c r="C858" s="16"/>
      <c r="K858" s="731"/>
      <c r="L858" s="136"/>
      <c r="M858" s="136"/>
      <c r="N858" s="136"/>
      <c r="O858" s="136"/>
      <c r="P858" s="136"/>
      <c r="Q858" s="136"/>
      <c r="R858" s="731"/>
      <c r="S858" s="136"/>
      <c r="T858" s="136"/>
      <c r="U858" s="136"/>
      <c r="V858" s="136"/>
      <c r="W858" s="136"/>
      <c r="X858" s="136"/>
      <c r="Y858" s="731"/>
      <c r="Z858" s="136"/>
      <c r="AA858" s="136"/>
      <c r="AB858" s="136"/>
      <c r="AC858" s="136"/>
      <c r="AD858" s="136"/>
      <c r="AE858" s="136"/>
      <c r="AF858" s="731"/>
      <c r="AG858" s="136"/>
      <c r="AH858" s="136"/>
      <c r="AI858" s="136"/>
      <c r="AJ858" s="136"/>
      <c r="AK858" s="136"/>
      <c r="AL858" s="136"/>
    </row>
    <row r="859" spans="1:38" s="44" customFormat="1" x14ac:dyDescent="0.2">
      <c r="A859" s="16"/>
      <c r="B859" s="736"/>
      <c r="C859" s="16"/>
      <c r="K859" s="731"/>
      <c r="L859" s="136"/>
      <c r="M859" s="136"/>
      <c r="N859" s="136"/>
      <c r="O859" s="136"/>
      <c r="P859" s="136"/>
      <c r="Q859" s="136"/>
      <c r="R859" s="731"/>
      <c r="S859" s="136"/>
      <c r="T859" s="136"/>
      <c r="U859" s="136"/>
      <c r="V859" s="136"/>
      <c r="W859" s="136"/>
      <c r="X859" s="136"/>
      <c r="Y859" s="731"/>
      <c r="Z859" s="136"/>
      <c r="AA859" s="136"/>
      <c r="AB859" s="136"/>
      <c r="AC859" s="136"/>
      <c r="AD859" s="136"/>
      <c r="AE859" s="136"/>
      <c r="AF859" s="731"/>
      <c r="AG859" s="136"/>
      <c r="AH859" s="136"/>
      <c r="AI859" s="136"/>
      <c r="AJ859" s="136"/>
      <c r="AK859" s="136"/>
      <c r="AL859" s="136"/>
    </row>
    <row r="860" spans="1:38" s="44" customFormat="1" x14ac:dyDescent="0.2">
      <c r="A860" s="16"/>
      <c r="B860" s="736"/>
      <c r="C860" s="16"/>
      <c r="K860" s="731"/>
      <c r="L860" s="136"/>
      <c r="M860" s="136"/>
      <c r="N860" s="136"/>
      <c r="O860" s="136"/>
      <c r="P860" s="136"/>
      <c r="Q860" s="136"/>
      <c r="R860" s="731"/>
      <c r="S860" s="136"/>
      <c r="T860" s="136"/>
      <c r="U860" s="136"/>
      <c r="V860" s="136"/>
      <c r="W860" s="136"/>
      <c r="X860" s="136"/>
      <c r="Y860" s="731"/>
      <c r="Z860" s="136"/>
      <c r="AA860" s="136"/>
      <c r="AB860" s="136"/>
      <c r="AC860" s="136"/>
      <c r="AD860" s="136"/>
      <c r="AE860" s="136"/>
      <c r="AF860" s="731"/>
      <c r="AG860" s="136"/>
      <c r="AH860" s="136"/>
      <c r="AI860" s="136"/>
      <c r="AJ860" s="136"/>
      <c r="AK860" s="136"/>
      <c r="AL860" s="136"/>
    </row>
    <row r="861" spans="1:38" s="44" customFormat="1" x14ac:dyDescent="0.2">
      <c r="A861" s="16"/>
      <c r="B861" s="736"/>
      <c r="C861" s="16"/>
      <c r="K861" s="731"/>
      <c r="L861" s="136"/>
      <c r="M861" s="136"/>
      <c r="N861" s="136"/>
      <c r="O861" s="136"/>
      <c r="P861" s="136"/>
      <c r="Q861" s="136"/>
      <c r="R861" s="731"/>
      <c r="S861" s="136"/>
      <c r="T861" s="136"/>
      <c r="U861" s="136"/>
      <c r="V861" s="136"/>
      <c r="W861" s="136"/>
      <c r="X861" s="136"/>
      <c r="Y861" s="731"/>
      <c r="Z861" s="136"/>
      <c r="AA861" s="136"/>
      <c r="AB861" s="136"/>
      <c r="AC861" s="136"/>
      <c r="AD861" s="136"/>
      <c r="AE861" s="136"/>
      <c r="AF861" s="731"/>
      <c r="AG861" s="136"/>
      <c r="AH861" s="136"/>
      <c r="AI861" s="136"/>
      <c r="AJ861" s="136"/>
      <c r="AK861" s="136"/>
      <c r="AL861" s="136"/>
    </row>
    <row r="862" spans="1:38" s="44" customFormat="1" x14ac:dyDescent="0.2">
      <c r="A862" s="16"/>
      <c r="B862" s="736"/>
      <c r="C862" s="16"/>
      <c r="K862" s="731"/>
      <c r="L862" s="136"/>
      <c r="M862" s="136"/>
      <c r="N862" s="136"/>
      <c r="O862" s="136"/>
      <c r="P862" s="136"/>
      <c r="Q862" s="136"/>
      <c r="R862" s="731"/>
      <c r="S862" s="136"/>
      <c r="T862" s="136"/>
      <c r="U862" s="136"/>
      <c r="V862" s="136"/>
      <c r="W862" s="136"/>
      <c r="X862" s="136"/>
      <c r="Y862" s="731"/>
      <c r="Z862" s="136"/>
      <c r="AA862" s="136"/>
      <c r="AB862" s="136"/>
      <c r="AC862" s="136"/>
      <c r="AD862" s="136"/>
      <c r="AE862" s="136"/>
      <c r="AF862" s="731"/>
      <c r="AG862" s="136"/>
      <c r="AH862" s="136"/>
      <c r="AI862" s="136"/>
      <c r="AJ862" s="136"/>
      <c r="AK862" s="136"/>
      <c r="AL862" s="136"/>
    </row>
    <row r="863" spans="1:38" s="44" customFormat="1" x14ac:dyDescent="0.2">
      <c r="A863" s="16"/>
      <c r="B863" s="736"/>
      <c r="C863" s="16"/>
      <c r="K863" s="731"/>
      <c r="L863" s="136"/>
      <c r="M863" s="136"/>
      <c r="N863" s="136"/>
      <c r="O863" s="136"/>
      <c r="P863" s="136"/>
      <c r="Q863" s="136"/>
      <c r="R863" s="731"/>
      <c r="S863" s="136"/>
      <c r="T863" s="136"/>
      <c r="U863" s="136"/>
      <c r="V863" s="136"/>
      <c r="W863" s="136"/>
      <c r="X863" s="136"/>
      <c r="Y863" s="731"/>
      <c r="Z863" s="136"/>
      <c r="AA863" s="136"/>
      <c r="AB863" s="136"/>
      <c r="AC863" s="136"/>
      <c r="AD863" s="136"/>
      <c r="AE863" s="136"/>
      <c r="AF863" s="731"/>
      <c r="AG863" s="136"/>
      <c r="AH863" s="136"/>
      <c r="AI863" s="136"/>
      <c r="AJ863" s="136"/>
      <c r="AK863" s="136"/>
      <c r="AL863" s="136"/>
    </row>
    <row r="864" spans="1:38" s="44" customFormat="1" x14ac:dyDescent="0.2">
      <c r="A864" s="16"/>
      <c r="B864" s="736"/>
      <c r="C864" s="16"/>
      <c r="K864" s="731"/>
      <c r="L864" s="136"/>
      <c r="M864" s="136"/>
      <c r="N864" s="136"/>
      <c r="O864" s="136"/>
      <c r="P864" s="136"/>
      <c r="Q864" s="136"/>
      <c r="R864" s="731"/>
      <c r="S864" s="136"/>
      <c r="T864" s="136"/>
      <c r="U864" s="136"/>
      <c r="V864" s="136"/>
      <c r="W864" s="136"/>
      <c r="X864" s="136"/>
      <c r="Y864" s="731"/>
      <c r="Z864" s="136"/>
      <c r="AA864" s="136"/>
      <c r="AB864" s="136"/>
      <c r="AC864" s="136"/>
      <c r="AD864" s="136"/>
      <c r="AE864" s="136"/>
      <c r="AF864" s="731"/>
      <c r="AG864" s="136"/>
      <c r="AH864" s="136"/>
      <c r="AI864" s="136"/>
      <c r="AJ864" s="136"/>
      <c r="AK864" s="136"/>
      <c r="AL864" s="136"/>
    </row>
    <row r="865" spans="1:38" s="44" customFormat="1" x14ac:dyDescent="0.2">
      <c r="A865" s="16"/>
      <c r="B865" s="736"/>
      <c r="C865" s="16"/>
      <c r="K865" s="731"/>
      <c r="L865" s="136"/>
      <c r="M865" s="136"/>
      <c r="N865" s="136"/>
      <c r="O865" s="136"/>
      <c r="P865" s="136"/>
      <c r="Q865" s="136"/>
      <c r="R865" s="731"/>
      <c r="S865" s="136"/>
      <c r="T865" s="136"/>
      <c r="U865" s="136"/>
      <c r="V865" s="136"/>
      <c r="W865" s="136"/>
      <c r="X865" s="136"/>
      <c r="Y865" s="731"/>
      <c r="Z865" s="136"/>
      <c r="AA865" s="136"/>
      <c r="AB865" s="136"/>
      <c r="AC865" s="136"/>
      <c r="AD865" s="136"/>
      <c r="AE865" s="136"/>
      <c r="AF865" s="731"/>
      <c r="AG865" s="136"/>
      <c r="AH865" s="136"/>
      <c r="AI865" s="136"/>
      <c r="AJ865" s="136"/>
      <c r="AK865" s="136"/>
      <c r="AL865" s="136"/>
    </row>
    <row r="866" spans="1:38" s="44" customFormat="1" x14ac:dyDescent="0.2">
      <c r="A866" s="16"/>
      <c r="B866" s="736"/>
      <c r="C866" s="16"/>
      <c r="K866" s="731"/>
      <c r="L866" s="136"/>
      <c r="M866" s="136"/>
      <c r="N866" s="136"/>
      <c r="O866" s="136"/>
      <c r="P866" s="136"/>
      <c r="Q866" s="136"/>
      <c r="R866" s="731"/>
      <c r="S866" s="136"/>
      <c r="T866" s="136"/>
      <c r="U866" s="136"/>
      <c r="V866" s="136"/>
      <c r="W866" s="136"/>
      <c r="X866" s="136"/>
      <c r="Y866" s="731"/>
      <c r="Z866" s="136"/>
      <c r="AA866" s="136"/>
      <c r="AB866" s="136"/>
      <c r="AC866" s="136"/>
      <c r="AD866" s="136"/>
      <c r="AE866" s="136"/>
      <c r="AF866" s="731"/>
      <c r="AG866" s="136"/>
      <c r="AH866" s="136"/>
      <c r="AI866" s="136"/>
      <c r="AJ866" s="136"/>
      <c r="AK866" s="136"/>
      <c r="AL866" s="136"/>
    </row>
    <row r="867" spans="1:38" s="44" customFormat="1" x14ac:dyDescent="0.2">
      <c r="A867" s="16"/>
      <c r="B867" s="736"/>
      <c r="C867" s="16"/>
      <c r="K867" s="731"/>
      <c r="L867" s="136"/>
      <c r="M867" s="136"/>
      <c r="N867" s="136"/>
      <c r="O867" s="136"/>
      <c r="P867" s="136"/>
      <c r="Q867" s="136"/>
      <c r="R867" s="731"/>
      <c r="S867" s="136"/>
      <c r="T867" s="136"/>
      <c r="U867" s="136"/>
      <c r="V867" s="136"/>
      <c r="W867" s="136"/>
      <c r="X867" s="136"/>
      <c r="Y867" s="731"/>
      <c r="Z867" s="136"/>
      <c r="AA867" s="136"/>
      <c r="AB867" s="136"/>
      <c r="AC867" s="136"/>
      <c r="AD867" s="136"/>
      <c r="AE867" s="136"/>
      <c r="AF867" s="731"/>
      <c r="AG867" s="136"/>
      <c r="AH867" s="136"/>
      <c r="AI867" s="136"/>
      <c r="AJ867" s="136"/>
      <c r="AK867" s="136"/>
      <c r="AL867" s="136"/>
    </row>
    <row r="868" spans="1:38" s="44" customFormat="1" x14ac:dyDescent="0.2">
      <c r="A868" s="16"/>
      <c r="B868" s="736"/>
      <c r="C868" s="16"/>
      <c r="K868" s="731"/>
      <c r="L868" s="136"/>
      <c r="M868" s="136"/>
      <c r="N868" s="136"/>
      <c r="O868" s="136"/>
      <c r="P868" s="136"/>
      <c r="Q868" s="136"/>
      <c r="R868" s="731"/>
      <c r="S868" s="136"/>
      <c r="T868" s="136"/>
      <c r="U868" s="136"/>
      <c r="V868" s="136"/>
      <c r="W868" s="136"/>
      <c r="X868" s="136"/>
      <c r="Y868" s="731"/>
      <c r="Z868" s="136"/>
      <c r="AA868" s="136"/>
      <c r="AB868" s="136"/>
      <c r="AC868" s="136"/>
      <c r="AD868" s="136"/>
      <c r="AE868" s="136"/>
      <c r="AF868" s="731"/>
      <c r="AG868" s="136"/>
      <c r="AH868" s="136"/>
      <c r="AI868" s="136"/>
      <c r="AJ868" s="136"/>
      <c r="AK868" s="136"/>
      <c r="AL868" s="136"/>
    </row>
    <row r="869" spans="1:38" s="44" customFormat="1" x14ac:dyDescent="0.2">
      <c r="A869" s="16"/>
      <c r="B869" s="736"/>
      <c r="C869" s="16"/>
      <c r="K869" s="731"/>
      <c r="L869" s="136"/>
      <c r="M869" s="136"/>
      <c r="N869" s="136"/>
      <c r="O869" s="136"/>
      <c r="P869" s="136"/>
      <c r="Q869" s="136"/>
      <c r="R869" s="731"/>
      <c r="S869" s="136"/>
      <c r="T869" s="136"/>
      <c r="U869" s="136"/>
      <c r="V869" s="136"/>
      <c r="W869" s="136"/>
      <c r="X869" s="136"/>
      <c r="Y869" s="731"/>
      <c r="Z869" s="136"/>
      <c r="AA869" s="136"/>
      <c r="AB869" s="136"/>
      <c r="AC869" s="136"/>
      <c r="AD869" s="136"/>
      <c r="AE869" s="136"/>
      <c r="AF869" s="731"/>
      <c r="AG869" s="136"/>
      <c r="AH869" s="136"/>
      <c r="AI869" s="136"/>
      <c r="AJ869" s="136"/>
      <c r="AK869" s="136"/>
      <c r="AL869" s="136"/>
    </row>
    <row r="870" spans="1:38" s="44" customFormat="1" x14ac:dyDescent="0.2">
      <c r="A870" s="16"/>
      <c r="B870" s="736"/>
      <c r="C870" s="16"/>
      <c r="K870" s="731"/>
      <c r="L870" s="136"/>
      <c r="M870" s="136"/>
      <c r="N870" s="136"/>
      <c r="O870" s="136"/>
      <c r="P870" s="136"/>
      <c r="Q870" s="136"/>
      <c r="R870" s="731"/>
      <c r="S870" s="136"/>
      <c r="T870" s="136"/>
      <c r="U870" s="136"/>
      <c r="V870" s="136"/>
      <c r="W870" s="136"/>
      <c r="X870" s="136"/>
      <c r="Y870" s="731"/>
      <c r="Z870" s="136"/>
      <c r="AA870" s="136"/>
      <c r="AB870" s="136"/>
      <c r="AC870" s="136"/>
      <c r="AD870" s="136"/>
      <c r="AE870" s="136"/>
      <c r="AF870" s="731"/>
      <c r="AG870" s="136"/>
      <c r="AH870" s="136"/>
      <c r="AI870" s="136"/>
      <c r="AJ870" s="136"/>
      <c r="AK870" s="136"/>
      <c r="AL870" s="136"/>
    </row>
    <row r="871" spans="1:38" s="44" customFormat="1" x14ac:dyDescent="0.2">
      <c r="A871" s="16"/>
      <c r="B871" s="736"/>
      <c r="C871" s="16"/>
      <c r="K871" s="731"/>
      <c r="L871" s="136"/>
      <c r="M871" s="136"/>
      <c r="N871" s="136"/>
      <c r="O871" s="136"/>
      <c r="P871" s="136"/>
      <c r="Q871" s="136"/>
      <c r="R871" s="731"/>
      <c r="S871" s="136"/>
      <c r="T871" s="136"/>
      <c r="U871" s="136"/>
      <c r="V871" s="136"/>
      <c r="W871" s="136"/>
      <c r="X871" s="136"/>
      <c r="Y871" s="731"/>
      <c r="Z871" s="136"/>
      <c r="AA871" s="136"/>
      <c r="AB871" s="136"/>
      <c r="AC871" s="136"/>
      <c r="AD871" s="136"/>
      <c r="AE871" s="136"/>
      <c r="AF871" s="731"/>
      <c r="AG871" s="136"/>
      <c r="AH871" s="136"/>
      <c r="AI871" s="136"/>
      <c r="AJ871" s="136"/>
      <c r="AK871" s="136"/>
      <c r="AL871" s="136"/>
    </row>
    <row r="872" spans="1:38" s="44" customFormat="1" x14ac:dyDescent="0.2">
      <c r="A872" s="16"/>
      <c r="B872" s="736"/>
      <c r="C872" s="16"/>
      <c r="K872" s="731"/>
      <c r="L872" s="136"/>
      <c r="M872" s="136"/>
      <c r="N872" s="136"/>
      <c r="O872" s="136"/>
      <c r="P872" s="136"/>
      <c r="Q872" s="136"/>
      <c r="R872" s="731"/>
      <c r="S872" s="136"/>
      <c r="T872" s="136"/>
      <c r="U872" s="136"/>
      <c r="V872" s="136"/>
      <c r="W872" s="136"/>
      <c r="X872" s="136"/>
      <c r="Y872" s="731"/>
      <c r="Z872" s="136"/>
      <c r="AA872" s="136"/>
      <c r="AB872" s="136"/>
      <c r="AC872" s="136"/>
      <c r="AD872" s="136"/>
      <c r="AE872" s="136"/>
      <c r="AF872" s="731"/>
      <c r="AG872" s="136"/>
      <c r="AH872" s="136"/>
      <c r="AI872" s="136"/>
      <c r="AJ872" s="136"/>
      <c r="AK872" s="136"/>
      <c r="AL872" s="136"/>
    </row>
    <row r="873" spans="1:38" s="44" customFormat="1" x14ac:dyDescent="0.2">
      <c r="A873" s="16"/>
      <c r="B873" s="736"/>
      <c r="C873" s="16"/>
      <c r="K873" s="731"/>
      <c r="L873" s="136"/>
      <c r="M873" s="136"/>
      <c r="N873" s="136"/>
      <c r="O873" s="136"/>
      <c r="P873" s="136"/>
      <c r="Q873" s="136"/>
      <c r="R873" s="731"/>
      <c r="S873" s="136"/>
      <c r="T873" s="136"/>
      <c r="U873" s="136"/>
      <c r="V873" s="136"/>
      <c r="W873" s="136"/>
      <c r="X873" s="136"/>
      <c r="Y873" s="731"/>
      <c r="Z873" s="136"/>
      <c r="AA873" s="136"/>
      <c r="AB873" s="136"/>
      <c r="AC873" s="136"/>
      <c r="AD873" s="136"/>
      <c r="AE873" s="136"/>
      <c r="AF873" s="731"/>
      <c r="AG873" s="136"/>
      <c r="AH873" s="136"/>
      <c r="AI873" s="136"/>
      <c r="AJ873" s="136"/>
      <c r="AK873" s="136"/>
      <c r="AL873" s="136"/>
    </row>
    <row r="874" spans="1:38" s="44" customFormat="1" x14ac:dyDescent="0.2">
      <c r="A874" s="16"/>
      <c r="B874" s="736"/>
      <c r="C874" s="16"/>
      <c r="K874" s="731"/>
      <c r="L874" s="136"/>
      <c r="M874" s="136"/>
      <c r="N874" s="136"/>
      <c r="O874" s="136"/>
      <c r="P874" s="136"/>
      <c r="Q874" s="136"/>
      <c r="R874" s="731"/>
      <c r="S874" s="136"/>
      <c r="T874" s="136"/>
      <c r="U874" s="136"/>
      <c r="V874" s="136"/>
      <c r="W874" s="136"/>
      <c r="X874" s="136"/>
      <c r="Y874" s="731"/>
      <c r="Z874" s="136"/>
      <c r="AA874" s="136"/>
      <c r="AB874" s="136"/>
      <c r="AC874" s="136"/>
      <c r="AD874" s="136"/>
      <c r="AE874" s="136"/>
      <c r="AF874" s="731"/>
      <c r="AG874" s="136"/>
      <c r="AH874" s="136"/>
      <c r="AI874" s="136"/>
      <c r="AJ874" s="136"/>
      <c r="AK874" s="136"/>
      <c r="AL874" s="136"/>
    </row>
    <row r="875" spans="1:38" s="44" customFormat="1" x14ac:dyDescent="0.2">
      <c r="A875" s="16"/>
      <c r="B875" s="736"/>
      <c r="C875" s="16"/>
      <c r="K875" s="731"/>
      <c r="L875" s="136"/>
      <c r="M875" s="136"/>
      <c r="N875" s="136"/>
      <c r="O875" s="136"/>
      <c r="P875" s="136"/>
      <c r="Q875" s="136"/>
      <c r="R875" s="731"/>
      <c r="S875" s="136"/>
      <c r="T875" s="136"/>
      <c r="U875" s="136"/>
      <c r="V875" s="136"/>
      <c r="W875" s="136"/>
      <c r="X875" s="136"/>
      <c r="Y875" s="731"/>
      <c r="Z875" s="136"/>
      <c r="AA875" s="136"/>
      <c r="AB875" s="136"/>
      <c r="AC875" s="136"/>
      <c r="AD875" s="136"/>
      <c r="AE875" s="136"/>
      <c r="AF875" s="731"/>
      <c r="AG875" s="136"/>
      <c r="AH875" s="136"/>
      <c r="AI875" s="136"/>
      <c r="AJ875" s="136"/>
      <c r="AK875" s="136"/>
      <c r="AL875" s="136"/>
    </row>
    <row r="876" spans="1:38" s="44" customFormat="1" x14ac:dyDescent="0.2">
      <c r="A876" s="16"/>
      <c r="B876" s="736"/>
      <c r="C876" s="16"/>
      <c r="K876" s="731"/>
      <c r="L876" s="136"/>
      <c r="M876" s="136"/>
      <c r="N876" s="136"/>
      <c r="O876" s="136"/>
      <c r="P876" s="136"/>
      <c r="Q876" s="136"/>
      <c r="R876" s="731"/>
      <c r="S876" s="136"/>
      <c r="T876" s="136"/>
      <c r="U876" s="136"/>
      <c r="V876" s="136"/>
      <c r="W876" s="136"/>
      <c r="X876" s="136"/>
      <c r="Y876" s="731"/>
      <c r="Z876" s="136"/>
      <c r="AA876" s="136"/>
      <c r="AB876" s="136"/>
      <c r="AC876" s="136"/>
      <c r="AD876" s="136"/>
      <c r="AE876" s="136"/>
      <c r="AF876" s="731"/>
      <c r="AG876" s="136"/>
      <c r="AH876" s="136"/>
      <c r="AI876" s="136"/>
      <c r="AJ876" s="136"/>
      <c r="AK876" s="136"/>
      <c r="AL876" s="136"/>
    </row>
    <row r="877" spans="1:38" s="44" customFormat="1" x14ac:dyDescent="0.2">
      <c r="A877" s="16"/>
      <c r="B877" s="736"/>
      <c r="C877" s="16"/>
      <c r="K877" s="731"/>
      <c r="L877" s="136"/>
      <c r="M877" s="136"/>
      <c r="N877" s="136"/>
      <c r="O877" s="136"/>
      <c r="P877" s="136"/>
      <c r="Q877" s="136"/>
      <c r="R877" s="731"/>
      <c r="S877" s="136"/>
      <c r="T877" s="136"/>
      <c r="U877" s="136"/>
      <c r="V877" s="136"/>
      <c r="W877" s="136"/>
      <c r="X877" s="136"/>
      <c r="Y877" s="731"/>
      <c r="Z877" s="136"/>
      <c r="AA877" s="136"/>
      <c r="AB877" s="136"/>
      <c r="AC877" s="136"/>
      <c r="AD877" s="136"/>
      <c r="AE877" s="136"/>
      <c r="AF877" s="731"/>
      <c r="AG877" s="136"/>
      <c r="AH877" s="136"/>
      <c r="AI877" s="136"/>
      <c r="AJ877" s="136"/>
      <c r="AK877" s="136"/>
      <c r="AL877" s="136"/>
    </row>
    <row r="878" spans="1:38" s="44" customFormat="1" x14ac:dyDescent="0.2">
      <c r="A878" s="16"/>
      <c r="B878" s="736"/>
      <c r="C878" s="16"/>
      <c r="K878" s="731"/>
      <c r="L878" s="136"/>
      <c r="M878" s="136"/>
      <c r="N878" s="136"/>
      <c r="O878" s="136"/>
      <c r="P878" s="136"/>
      <c r="Q878" s="136"/>
      <c r="R878" s="731"/>
      <c r="S878" s="136"/>
      <c r="T878" s="136"/>
      <c r="U878" s="136"/>
      <c r="V878" s="136"/>
      <c r="W878" s="136"/>
      <c r="X878" s="136"/>
      <c r="Y878" s="731"/>
      <c r="Z878" s="136"/>
      <c r="AA878" s="136"/>
      <c r="AB878" s="136"/>
      <c r="AC878" s="136"/>
      <c r="AD878" s="136"/>
      <c r="AE878" s="136"/>
      <c r="AF878" s="731"/>
      <c r="AG878" s="136"/>
      <c r="AH878" s="136"/>
      <c r="AI878" s="136"/>
      <c r="AJ878" s="136"/>
      <c r="AK878" s="136"/>
      <c r="AL878" s="136"/>
    </row>
    <row r="879" spans="1:38" s="44" customFormat="1" x14ac:dyDescent="0.2">
      <c r="A879" s="16"/>
      <c r="B879" s="736"/>
      <c r="C879" s="16"/>
      <c r="K879" s="731"/>
      <c r="L879" s="136"/>
      <c r="M879" s="136"/>
      <c r="N879" s="136"/>
      <c r="O879" s="136"/>
      <c r="P879" s="136"/>
      <c r="Q879" s="136"/>
      <c r="R879" s="731"/>
      <c r="S879" s="136"/>
      <c r="T879" s="136"/>
      <c r="U879" s="136"/>
      <c r="V879" s="136"/>
      <c r="W879" s="136"/>
      <c r="X879" s="136"/>
      <c r="Y879" s="731"/>
      <c r="Z879" s="136"/>
      <c r="AA879" s="136"/>
      <c r="AB879" s="136"/>
      <c r="AC879" s="136"/>
      <c r="AD879" s="136"/>
      <c r="AE879" s="136"/>
      <c r="AF879" s="731"/>
      <c r="AG879" s="136"/>
      <c r="AH879" s="136"/>
      <c r="AI879" s="136"/>
      <c r="AJ879" s="136"/>
      <c r="AK879" s="136"/>
      <c r="AL879" s="136"/>
    </row>
    <row r="880" spans="1:38" s="44" customFormat="1" x14ac:dyDescent="0.2">
      <c r="A880" s="16"/>
      <c r="B880" s="736"/>
      <c r="C880" s="16"/>
      <c r="K880" s="731"/>
      <c r="L880" s="136"/>
      <c r="M880" s="136"/>
      <c r="N880" s="136"/>
      <c r="O880" s="136"/>
      <c r="P880" s="136"/>
      <c r="Q880" s="136"/>
      <c r="R880" s="731"/>
      <c r="S880" s="136"/>
      <c r="T880" s="136"/>
      <c r="U880" s="136"/>
      <c r="V880" s="136"/>
      <c r="W880" s="136"/>
      <c r="X880" s="136"/>
      <c r="Y880" s="731"/>
      <c r="Z880" s="136"/>
      <c r="AA880" s="136"/>
      <c r="AB880" s="136"/>
      <c r="AC880" s="136"/>
      <c r="AD880" s="136"/>
      <c r="AE880" s="136"/>
      <c r="AF880" s="731"/>
      <c r="AG880" s="136"/>
      <c r="AH880" s="136"/>
      <c r="AI880" s="136"/>
      <c r="AJ880" s="136"/>
      <c r="AK880" s="136"/>
      <c r="AL880" s="136"/>
    </row>
    <row r="881" spans="1:38" s="44" customFormat="1" x14ac:dyDescent="0.2">
      <c r="A881" s="16"/>
      <c r="B881" s="736"/>
      <c r="C881" s="16"/>
      <c r="K881" s="731"/>
      <c r="L881" s="136"/>
      <c r="M881" s="136"/>
      <c r="N881" s="136"/>
      <c r="O881" s="136"/>
      <c r="P881" s="136"/>
      <c r="Q881" s="136"/>
      <c r="R881" s="731"/>
      <c r="S881" s="136"/>
      <c r="T881" s="136"/>
      <c r="U881" s="136"/>
      <c r="V881" s="136"/>
      <c r="W881" s="136"/>
      <c r="X881" s="136"/>
      <c r="Y881" s="731"/>
      <c r="Z881" s="136"/>
      <c r="AA881" s="136"/>
      <c r="AB881" s="136"/>
      <c r="AC881" s="136"/>
      <c r="AD881" s="136"/>
      <c r="AE881" s="136"/>
      <c r="AF881" s="731"/>
      <c r="AG881" s="136"/>
      <c r="AH881" s="136"/>
      <c r="AI881" s="136"/>
      <c r="AJ881" s="136"/>
      <c r="AK881" s="136"/>
      <c r="AL881" s="136"/>
    </row>
    <row r="882" spans="1:38" s="44" customFormat="1" x14ac:dyDescent="0.2">
      <c r="A882" s="16"/>
      <c r="B882" s="736"/>
      <c r="C882" s="16"/>
      <c r="K882" s="731"/>
      <c r="L882" s="136"/>
      <c r="M882" s="136"/>
      <c r="N882" s="136"/>
      <c r="O882" s="136"/>
      <c r="P882" s="136"/>
      <c r="Q882" s="136"/>
      <c r="R882" s="731"/>
      <c r="S882" s="136"/>
      <c r="T882" s="136"/>
      <c r="U882" s="136"/>
      <c r="V882" s="136"/>
      <c r="W882" s="136"/>
      <c r="X882" s="136"/>
      <c r="Y882" s="731"/>
      <c r="Z882" s="136"/>
      <c r="AA882" s="136"/>
      <c r="AB882" s="136"/>
      <c r="AC882" s="136"/>
      <c r="AD882" s="136"/>
      <c r="AE882" s="136"/>
      <c r="AF882" s="731"/>
      <c r="AG882" s="136"/>
      <c r="AH882" s="136"/>
      <c r="AI882" s="136"/>
      <c r="AJ882" s="136"/>
      <c r="AK882" s="136"/>
      <c r="AL882" s="136"/>
    </row>
    <row r="883" spans="1:38" s="44" customFormat="1" x14ac:dyDescent="0.2">
      <c r="A883" s="16"/>
      <c r="B883" s="736"/>
      <c r="C883" s="16"/>
      <c r="K883" s="731"/>
      <c r="L883" s="136"/>
      <c r="M883" s="136"/>
      <c r="N883" s="136"/>
      <c r="O883" s="136"/>
      <c r="P883" s="136"/>
      <c r="Q883" s="136"/>
      <c r="R883" s="731"/>
      <c r="S883" s="136"/>
      <c r="T883" s="136"/>
      <c r="U883" s="136"/>
      <c r="V883" s="136"/>
      <c r="W883" s="136"/>
      <c r="X883" s="136"/>
      <c r="Y883" s="731"/>
      <c r="Z883" s="136"/>
      <c r="AA883" s="136"/>
      <c r="AB883" s="136"/>
      <c r="AC883" s="136"/>
      <c r="AD883" s="136"/>
      <c r="AE883" s="136"/>
      <c r="AF883" s="731"/>
      <c r="AG883" s="136"/>
      <c r="AH883" s="136"/>
      <c r="AI883" s="136"/>
      <c r="AJ883" s="136"/>
      <c r="AK883" s="136"/>
      <c r="AL883" s="136"/>
    </row>
    <row r="884" spans="1:38" s="44" customFormat="1" x14ac:dyDescent="0.2">
      <c r="A884" s="16"/>
      <c r="B884" s="736"/>
      <c r="C884" s="16"/>
      <c r="K884" s="731"/>
      <c r="L884" s="136"/>
      <c r="M884" s="136"/>
      <c r="N884" s="136"/>
      <c r="O884" s="136"/>
      <c r="P884" s="136"/>
      <c r="Q884" s="136"/>
      <c r="R884" s="731"/>
      <c r="S884" s="136"/>
      <c r="T884" s="136"/>
      <c r="U884" s="136"/>
      <c r="V884" s="136"/>
      <c r="W884" s="136"/>
      <c r="X884" s="136"/>
      <c r="Y884" s="731"/>
      <c r="Z884" s="136"/>
      <c r="AA884" s="136"/>
      <c r="AB884" s="136"/>
      <c r="AC884" s="136"/>
      <c r="AD884" s="136"/>
      <c r="AE884" s="136"/>
      <c r="AF884" s="731"/>
      <c r="AG884" s="136"/>
      <c r="AH884" s="136"/>
      <c r="AI884" s="136"/>
      <c r="AJ884" s="136"/>
      <c r="AK884" s="136"/>
      <c r="AL884" s="136"/>
    </row>
    <row r="885" spans="1:38" s="44" customFormat="1" x14ac:dyDescent="0.2">
      <c r="A885" s="16"/>
      <c r="B885" s="736"/>
      <c r="C885" s="16"/>
      <c r="K885" s="731"/>
      <c r="L885" s="136"/>
      <c r="M885" s="136"/>
      <c r="N885" s="136"/>
      <c r="O885" s="136"/>
      <c r="P885" s="136"/>
      <c r="Q885" s="136"/>
      <c r="R885" s="731"/>
      <c r="S885" s="136"/>
      <c r="T885" s="136"/>
      <c r="U885" s="136"/>
      <c r="V885" s="136"/>
      <c r="W885" s="136"/>
      <c r="X885" s="136"/>
      <c r="Y885" s="731"/>
      <c r="Z885" s="136"/>
      <c r="AA885" s="136"/>
      <c r="AB885" s="136"/>
      <c r="AC885" s="136"/>
      <c r="AD885" s="136"/>
      <c r="AE885" s="136"/>
      <c r="AF885" s="731"/>
      <c r="AG885" s="136"/>
      <c r="AH885" s="136"/>
      <c r="AI885" s="136"/>
      <c r="AJ885" s="136"/>
      <c r="AK885" s="136"/>
      <c r="AL885" s="136"/>
    </row>
    <row r="886" spans="1:38" s="44" customFormat="1" x14ac:dyDescent="0.2">
      <c r="A886" s="16"/>
      <c r="B886" s="736"/>
      <c r="C886" s="16"/>
      <c r="K886" s="731"/>
      <c r="L886" s="136"/>
      <c r="M886" s="136"/>
      <c r="N886" s="136"/>
      <c r="O886" s="136"/>
      <c r="P886" s="136"/>
      <c r="Q886" s="136"/>
      <c r="R886" s="731"/>
      <c r="S886" s="136"/>
      <c r="T886" s="136"/>
      <c r="U886" s="136"/>
      <c r="V886" s="136"/>
      <c r="W886" s="136"/>
      <c r="X886" s="136"/>
      <c r="Y886" s="731"/>
      <c r="Z886" s="136"/>
      <c r="AA886" s="136"/>
      <c r="AB886" s="136"/>
      <c r="AC886" s="136"/>
      <c r="AD886" s="136"/>
      <c r="AE886" s="136"/>
      <c r="AF886" s="731"/>
      <c r="AG886" s="136"/>
      <c r="AH886" s="136"/>
      <c r="AI886" s="136"/>
      <c r="AJ886" s="136"/>
      <c r="AK886" s="136"/>
      <c r="AL886" s="136"/>
    </row>
    <row r="887" spans="1:38" s="44" customFormat="1" x14ac:dyDescent="0.2">
      <c r="A887" s="16"/>
      <c r="B887" s="736"/>
      <c r="C887" s="16"/>
      <c r="K887" s="731"/>
      <c r="L887" s="136"/>
      <c r="M887" s="136"/>
      <c r="N887" s="136"/>
      <c r="O887" s="136"/>
      <c r="P887" s="136"/>
      <c r="Q887" s="136"/>
      <c r="R887" s="731"/>
      <c r="S887" s="136"/>
      <c r="T887" s="136"/>
      <c r="U887" s="136"/>
      <c r="V887" s="136"/>
      <c r="W887" s="136"/>
      <c r="X887" s="136"/>
      <c r="Y887" s="731"/>
      <c r="Z887" s="136"/>
      <c r="AA887" s="136"/>
      <c r="AB887" s="136"/>
      <c r="AC887" s="136"/>
      <c r="AD887" s="136"/>
      <c r="AE887" s="136"/>
      <c r="AF887" s="731"/>
      <c r="AG887" s="136"/>
      <c r="AH887" s="136"/>
      <c r="AI887" s="136"/>
      <c r="AJ887" s="136"/>
      <c r="AK887" s="136"/>
      <c r="AL887" s="136"/>
    </row>
    <row r="888" spans="1:38" s="44" customFormat="1" x14ac:dyDescent="0.2">
      <c r="A888" s="16"/>
      <c r="B888" s="736"/>
      <c r="C888" s="16"/>
      <c r="K888" s="731"/>
      <c r="L888" s="136"/>
      <c r="M888" s="136"/>
      <c r="N888" s="136"/>
      <c r="O888" s="136"/>
      <c r="P888" s="136"/>
      <c r="Q888" s="136"/>
      <c r="R888" s="731"/>
      <c r="S888" s="136"/>
      <c r="T888" s="136"/>
      <c r="U888" s="136"/>
      <c r="V888" s="136"/>
      <c r="W888" s="136"/>
      <c r="X888" s="136"/>
      <c r="Y888" s="731"/>
      <c r="Z888" s="136"/>
      <c r="AA888" s="136"/>
      <c r="AB888" s="136"/>
      <c r="AC888" s="136"/>
      <c r="AD888" s="136"/>
      <c r="AE888" s="136"/>
      <c r="AF888" s="731"/>
      <c r="AG888" s="136"/>
      <c r="AH888" s="136"/>
      <c r="AI888" s="136"/>
      <c r="AJ888" s="136"/>
      <c r="AK888" s="136"/>
      <c r="AL888" s="136"/>
    </row>
    <row r="889" spans="1:38" s="44" customFormat="1" x14ac:dyDescent="0.2">
      <c r="A889" s="16"/>
      <c r="B889" s="736"/>
      <c r="C889" s="16"/>
      <c r="K889" s="731"/>
      <c r="L889" s="136"/>
      <c r="M889" s="136"/>
      <c r="N889" s="136"/>
      <c r="O889" s="136"/>
      <c r="P889" s="136"/>
      <c r="Q889" s="136"/>
      <c r="R889" s="731"/>
      <c r="S889" s="136"/>
      <c r="T889" s="136"/>
      <c r="U889" s="136"/>
      <c r="V889" s="136"/>
      <c r="W889" s="136"/>
      <c r="X889" s="136"/>
      <c r="Y889" s="731"/>
      <c r="Z889" s="136"/>
      <c r="AA889" s="136"/>
      <c r="AB889" s="136"/>
      <c r="AC889" s="136"/>
      <c r="AD889" s="136"/>
      <c r="AE889" s="136"/>
      <c r="AF889" s="731"/>
      <c r="AG889" s="136"/>
      <c r="AH889" s="136"/>
      <c r="AI889" s="136"/>
      <c r="AJ889" s="136"/>
      <c r="AK889" s="136"/>
      <c r="AL889" s="136"/>
    </row>
    <row r="890" spans="1:38" s="44" customFormat="1" x14ac:dyDescent="0.2">
      <c r="A890" s="16"/>
      <c r="B890" s="736"/>
      <c r="C890" s="16"/>
      <c r="K890" s="731"/>
      <c r="L890" s="136"/>
      <c r="M890" s="136"/>
      <c r="N890" s="136"/>
      <c r="O890" s="136"/>
      <c r="P890" s="136"/>
      <c r="Q890" s="136"/>
      <c r="R890" s="731"/>
      <c r="S890" s="136"/>
      <c r="T890" s="136"/>
      <c r="U890" s="136"/>
      <c r="V890" s="136"/>
      <c r="W890" s="136"/>
      <c r="X890" s="136"/>
      <c r="Y890" s="731"/>
      <c r="Z890" s="136"/>
      <c r="AA890" s="136"/>
      <c r="AB890" s="136"/>
      <c r="AC890" s="136"/>
      <c r="AD890" s="136"/>
      <c r="AE890" s="136"/>
      <c r="AF890" s="731"/>
      <c r="AG890" s="136"/>
      <c r="AH890" s="136"/>
      <c r="AI890" s="136"/>
      <c r="AJ890" s="136"/>
      <c r="AK890" s="136"/>
      <c r="AL890" s="136"/>
    </row>
    <row r="891" spans="1:38" s="44" customFormat="1" x14ac:dyDescent="0.2">
      <c r="A891" s="16"/>
      <c r="B891" s="736"/>
      <c r="C891" s="16"/>
      <c r="K891" s="731"/>
      <c r="L891" s="136"/>
      <c r="M891" s="136"/>
      <c r="N891" s="136"/>
      <c r="O891" s="136"/>
      <c r="P891" s="136"/>
      <c r="Q891" s="136"/>
      <c r="R891" s="731"/>
      <c r="S891" s="136"/>
      <c r="T891" s="136"/>
      <c r="U891" s="136"/>
      <c r="V891" s="136"/>
      <c r="W891" s="136"/>
      <c r="X891" s="136"/>
      <c r="Y891" s="731"/>
      <c r="Z891" s="136"/>
      <c r="AA891" s="136"/>
      <c r="AB891" s="136"/>
      <c r="AC891" s="136"/>
      <c r="AD891" s="136"/>
      <c r="AE891" s="136"/>
      <c r="AF891" s="731"/>
      <c r="AG891" s="136"/>
      <c r="AH891" s="136"/>
      <c r="AI891" s="136"/>
      <c r="AJ891" s="136"/>
      <c r="AK891" s="136"/>
      <c r="AL891" s="136"/>
    </row>
    <row r="892" spans="1:38" s="44" customFormat="1" x14ac:dyDescent="0.2">
      <c r="A892" s="16"/>
      <c r="B892" s="736"/>
      <c r="C892" s="16"/>
      <c r="K892" s="731"/>
      <c r="L892" s="136"/>
      <c r="M892" s="136"/>
      <c r="N892" s="136"/>
      <c r="O892" s="136"/>
      <c r="P892" s="136"/>
      <c r="Q892" s="136"/>
      <c r="R892" s="731"/>
      <c r="S892" s="136"/>
      <c r="T892" s="136"/>
      <c r="U892" s="136"/>
      <c r="V892" s="136"/>
      <c r="W892" s="136"/>
      <c r="X892" s="136"/>
      <c r="Y892" s="731"/>
      <c r="Z892" s="136"/>
      <c r="AA892" s="136"/>
      <c r="AB892" s="136"/>
      <c r="AC892" s="136"/>
      <c r="AD892" s="136"/>
      <c r="AE892" s="136"/>
      <c r="AF892" s="731"/>
      <c r="AG892" s="136"/>
      <c r="AH892" s="136"/>
      <c r="AI892" s="136"/>
      <c r="AJ892" s="136"/>
      <c r="AK892" s="136"/>
      <c r="AL892" s="136"/>
    </row>
    <row r="893" spans="1:38" s="44" customFormat="1" x14ac:dyDescent="0.2">
      <c r="A893" s="16"/>
      <c r="B893" s="736"/>
      <c r="C893" s="16"/>
      <c r="K893" s="731"/>
      <c r="L893" s="136"/>
      <c r="M893" s="136"/>
      <c r="N893" s="136"/>
      <c r="O893" s="136"/>
      <c r="P893" s="136"/>
      <c r="Q893" s="136"/>
      <c r="R893" s="731"/>
      <c r="S893" s="136"/>
      <c r="T893" s="136"/>
      <c r="U893" s="136"/>
      <c r="V893" s="136"/>
      <c r="W893" s="136"/>
      <c r="X893" s="136"/>
      <c r="Y893" s="731"/>
      <c r="Z893" s="136"/>
      <c r="AA893" s="136"/>
      <c r="AB893" s="136"/>
      <c r="AC893" s="136"/>
      <c r="AD893" s="136"/>
      <c r="AE893" s="136"/>
      <c r="AF893" s="731"/>
      <c r="AG893" s="136"/>
      <c r="AH893" s="136"/>
      <c r="AI893" s="136"/>
      <c r="AJ893" s="136"/>
      <c r="AK893" s="136"/>
      <c r="AL893" s="136"/>
    </row>
    <row r="894" spans="1:38" s="44" customFormat="1" x14ac:dyDescent="0.2">
      <c r="A894" s="16"/>
      <c r="B894" s="736"/>
      <c r="C894" s="16"/>
      <c r="K894" s="731"/>
      <c r="L894" s="136"/>
      <c r="M894" s="136"/>
      <c r="N894" s="136"/>
      <c r="O894" s="136"/>
      <c r="P894" s="136"/>
      <c r="Q894" s="136"/>
      <c r="R894" s="731"/>
      <c r="S894" s="136"/>
      <c r="T894" s="136"/>
      <c r="U894" s="136"/>
      <c r="V894" s="136"/>
      <c r="W894" s="136"/>
      <c r="X894" s="136"/>
      <c r="Y894" s="731"/>
      <c r="Z894" s="136"/>
      <c r="AA894" s="136"/>
      <c r="AB894" s="136"/>
      <c r="AC894" s="136"/>
      <c r="AD894" s="136"/>
      <c r="AE894" s="136"/>
      <c r="AF894" s="731"/>
      <c r="AG894" s="136"/>
      <c r="AH894" s="136"/>
      <c r="AI894" s="136"/>
      <c r="AJ894" s="136"/>
      <c r="AK894" s="136"/>
      <c r="AL894" s="136"/>
    </row>
    <row r="895" spans="1:38" s="44" customFormat="1" x14ac:dyDescent="0.2">
      <c r="A895" s="16"/>
      <c r="B895" s="736"/>
      <c r="C895" s="16"/>
      <c r="K895" s="731"/>
      <c r="L895" s="136"/>
      <c r="M895" s="136"/>
      <c r="N895" s="136"/>
      <c r="O895" s="136"/>
      <c r="P895" s="136"/>
      <c r="Q895" s="136"/>
      <c r="R895" s="731"/>
      <c r="S895" s="136"/>
      <c r="T895" s="136"/>
      <c r="U895" s="136"/>
      <c r="V895" s="136"/>
      <c r="W895" s="136"/>
      <c r="X895" s="136"/>
      <c r="Y895" s="731"/>
      <c r="Z895" s="136"/>
      <c r="AA895" s="136"/>
      <c r="AB895" s="136"/>
      <c r="AC895" s="136"/>
      <c r="AD895" s="136"/>
      <c r="AE895" s="136"/>
      <c r="AF895" s="731"/>
      <c r="AG895" s="136"/>
      <c r="AH895" s="136"/>
      <c r="AI895" s="136"/>
      <c r="AJ895" s="136"/>
      <c r="AK895" s="136"/>
      <c r="AL895" s="136"/>
    </row>
    <row r="896" spans="1:38" s="44" customFormat="1" x14ac:dyDescent="0.2">
      <c r="A896" s="16"/>
      <c r="B896" s="736"/>
      <c r="C896" s="16"/>
      <c r="K896" s="731"/>
      <c r="L896" s="136"/>
      <c r="M896" s="136"/>
      <c r="N896" s="136"/>
      <c r="O896" s="136"/>
      <c r="P896" s="136"/>
      <c r="Q896" s="136"/>
      <c r="R896" s="731"/>
      <c r="S896" s="136"/>
      <c r="T896" s="136"/>
      <c r="U896" s="136"/>
      <c r="V896" s="136"/>
      <c r="W896" s="136"/>
      <c r="X896" s="136"/>
      <c r="Y896" s="731"/>
      <c r="Z896" s="136"/>
      <c r="AA896" s="136"/>
      <c r="AB896" s="136"/>
      <c r="AC896" s="136"/>
      <c r="AD896" s="136"/>
      <c r="AE896" s="136"/>
      <c r="AF896" s="731"/>
      <c r="AG896" s="136"/>
      <c r="AH896" s="136"/>
      <c r="AI896" s="136"/>
      <c r="AJ896" s="136"/>
      <c r="AK896" s="136"/>
      <c r="AL896" s="136"/>
    </row>
    <row r="897" spans="1:38" s="44" customFormat="1" x14ac:dyDescent="0.2">
      <c r="A897" s="16"/>
      <c r="B897" s="736"/>
      <c r="C897" s="16"/>
      <c r="K897" s="731"/>
      <c r="L897" s="136"/>
      <c r="M897" s="136"/>
      <c r="N897" s="136"/>
      <c r="O897" s="136"/>
      <c r="P897" s="136"/>
      <c r="Q897" s="136"/>
      <c r="R897" s="731"/>
      <c r="S897" s="136"/>
      <c r="T897" s="136"/>
      <c r="U897" s="136"/>
      <c r="V897" s="136"/>
      <c r="W897" s="136"/>
      <c r="X897" s="136"/>
      <c r="Y897" s="731"/>
      <c r="Z897" s="136"/>
      <c r="AA897" s="136"/>
      <c r="AB897" s="136"/>
      <c r="AC897" s="136"/>
      <c r="AD897" s="136"/>
      <c r="AE897" s="136"/>
      <c r="AF897" s="731"/>
      <c r="AG897" s="136"/>
      <c r="AH897" s="136"/>
      <c r="AI897" s="136"/>
      <c r="AJ897" s="136"/>
      <c r="AK897" s="136"/>
      <c r="AL897" s="136"/>
    </row>
    <row r="898" spans="1:38" s="44" customFormat="1" x14ac:dyDescent="0.2">
      <c r="A898" s="16"/>
      <c r="B898" s="736"/>
      <c r="C898" s="16"/>
      <c r="K898" s="731"/>
      <c r="L898" s="136"/>
      <c r="M898" s="136"/>
      <c r="N898" s="136"/>
      <c r="O898" s="136"/>
      <c r="P898" s="136"/>
      <c r="Q898" s="136"/>
      <c r="R898" s="731"/>
      <c r="S898" s="136"/>
      <c r="T898" s="136"/>
      <c r="U898" s="136"/>
      <c r="V898" s="136"/>
      <c r="W898" s="136"/>
      <c r="X898" s="136"/>
      <c r="Y898" s="731"/>
      <c r="Z898" s="136"/>
      <c r="AA898" s="136"/>
      <c r="AB898" s="136"/>
      <c r="AC898" s="136"/>
      <c r="AD898" s="136"/>
      <c r="AE898" s="136"/>
      <c r="AF898" s="731"/>
      <c r="AG898" s="136"/>
      <c r="AH898" s="136"/>
      <c r="AI898" s="136"/>
      <c r="AJ898" s="136"/>
      <c r="AK898" s="136"/>
      <c r="AL898" s="136"/>
    </row>
    <row r="899" spans="1:38" s="44" customFormat="1" x14ac:dyDescent="0.2">
      <c r="A899" s="16"/>
      <c r="B899" s="736"/>
      <c r="C899" s="16"/>
      <c r="K899" s="731"/>
      <c r="L899" s="136"/>
      <c r="M899" s="136"/>
      <c r="N899" s="136"/>
      <c r="O899" s="136"/>
      <c r="P899" s="136"/>
      <c r="Q899" s="136"/>
      <c r="R899" s="731"/>
      <c r="S899" s="136"/>
      <c r="T899" s="136"/>
      <c r="U899" s="136"/>
      <c r="V899" s="136"/>
      <c r="W899" s="136"/>
      <c r="X899" s="136"/>
      <c r="Y899" s="731"/>
      <c r="Z899" s="136"/>
      <c r="AA899" s="136"/>
      <c r="AB899" s="136"/>
      <c r="AC899" s="136"/>
      <c r="AD899" s="136"/>
      <c r="AE899" s="136"/>
      <c r="AF899" s="731"/>
      <c r="AG899" s="136"/>
      <c r="AH899" s="136"/>
      <c r="AI899" s="136"/>
      <c r="AJ899" s="136"/>
      <c r="AK899" s="136"/>
      <c r="AL899" s="136"/>
    </row>
    <row r="900" spans="1:38" s="44" customFormat="1" x14ac:dyDescent="0.2">
      <c r="A900" s="16"/>
      <c r="B900" s="736"/>
      <c r="C900" s="16"/>
      <c r="K900" s="731"/>
      <c r="L900" s="136"/>
      <c r="M900" s="136"/>
      <c r="N900" s="136"/>
      <c r="O900" s="136"/>
      <c r="P900" s="136"/>
      <c r="Q900" s="136"/>
      <c r="R900" s="731"/>
      <c r="S900" s="136"/>
      <c r="T900" s="136"/>
      <c r="U900" s="136"/>
      <c r="V900" s="136"/>
      <c r="W900" s="136"/>
      <c r="X900" s="136"/>
      <c r="Y900" s="731"/>
      <c r="Z900" s="136"/>
      <c r="AA900" s="136"/>
      <c r="AB900" s="136"/>
      <c r="AC900" s="136"/>
      <c r="AD900" s="136"/>
      <c r="AE900" s="136"/>
      <c r="AF900" s="731"/>
      <c r="AG900" s="136"/>
      <c r="AH900" s="136"/>
      <c r="AI900" s="136"/>
      <c r="AJ900" s="136"/>
      <c r="AK900" s="136"/>
      <c r="AL900" s="136"/>
    </row>
    <row r="901" spans="1:38" s="44" customFormat="1" x14ac:dyDescent="0.2">
      <c r="A901" s="16"/>
      <c r="B901" s="736"/>
      <c r="C901" s="16"/>
      <c r="K901" s="731"/>
      <c r="L901" s="136"/>
      <c r="M901" s="136"/>
      <c r="N901" s="136"/>
      <c r="O901" s="136"/>
      <c r="P901" s="136"/>
      <c r="Q901" s="136"/>
      <c r="R901" s="731"/>
      <c r="S901" s="136"/>
      <c r="T901" s="136"/>
      <c r="U901" s="136"/>
      <c r="V901" s="136"/>
      <c r="W901" s="136"/>
      <c r="X901" s="136"/>
      <c r="Y901" s="731"/>
      <c r="Z901" s="136"/>
      <c r="AA901" s="136"/>
      <c r="AB901" s="136"/>
      <c r="AC901" s="136"/>
      <c r="AD901" s="136"/>
      <c r="AE901" s="136"/>
      <c r="AF901" s="731"/>
      <c r="AG901" s="136"/>
      <c r="AH901" s="136"/>
      <c r="AI901" s="136"/>
      <c r="AJ901" s="136"/>
      <c r="AK901" s="136"/>
      <c r="AL901" s="136"/>
    </row>
    <row r="902" spans="1:38" s="44" customFormat="1" x14ac:dyDescent="0.2">
      <c r="A902" s="16"/>
      <c r="B902" s="736"/>
      <c r="C902" s="16"/>
      <c r="K902" s="731"/>
      <c r="L902" s="136"/>
      <c r="M902" s="136"/>
      <c r="N902" s="136"/>
      <c r="O902" s="136"/>
      <c r="P902" s="136"/>
      <c r="Q902" s="136"/>
      <c r="R902" s="731"/>
      <c r="S902" s="136"/>
      <c r="T902" s="136"/>
      <c r="U902" s="136"/>
      <c r="V902" s="136"/>
      <c r="W902" s="136"/>
      <c r="X902" s="136"/>
      <c r="Y902" s="731"/>
      <c r="Z902" s="136"/>
      <c r="AA902" s="136"/>
      <c r="AB902" s="136"/>
      <c r="AC902" s="136"/>
      <c r="AD902" s="136"/>
      <c r="AE902" s="136"/>
      <c r="AF902" s="731"/>
      <c r="AG902" s="136"/>
      <c r="AH902" s="136"/>
      <c r="AI902" s="136"/>
      <c r="AJ902" s="136"/>
      <c r="AK902" s="136"/>
      <c r="AL902" s="136"/>
    </row>
    <row r="903" spans="1:38" s="44" customFormat="1" x14ac:dyDescent="0.2">
      <c r="A903" s="16"/>
      <c r="B903" s="736"/>
      <c r="C903" s="16"/>
      <c r="K903" s="731"/>
      <c r="L903" s="136"/>
      <c r="M903" s="136"/>
      <c r="N903" s="136"/>
      <c r="O903" s="136"/>
      <c r="P903" s="136"/>
      <c r="Q903" s="136"/>
      <c r="R903" s="731"/>
      <c r="S903" s="136"/>
      <c r="T903" s="136"/>
      <c r="U903" s="136"/>
      <c r="V903" s="136"/>
      <c r="W903" s="136"/>
      <c r="X903" s="136"/>
      <c r="Y903" s="731"/>
      <c r="Z903" s="136"/>
      <c r="AA903" s="136"/>
      <c r="AB903" s="136"/>
      <c r="AC903" s="136"/>
      <c r="AD903" s="136"/>
      <c r="AE903" s="136"/>
      <c r="AF903" s="731"/>
      <c r="AG903" s="136"/>
      <c r="AH903" s="136"/>
      <c r="AI903" s="136"/>
      <c r="AJ903" s="136"/>
      <c r="AK903" s="136"/>
      <c r="AL903" s="136"/>
    </row>
    <row r="904" spans="1:38" s="44" customFormat="1" x14ac:dyDescent="0.2">
      <c r="A904" s="16"/>
      <c r="B904" s="736"/>
      <c r="C904" s="16"/>
      <c r="K904" s="731"/>
      <c r="L904" s="136"/>
      <c r="M904" s="136"/>
      <c r="N904" s="136"/>
      <c r="O904" s="136"/>
      <c r="P904" s="136"/>
      <c r="Q904" s="136"/>
      <c r="R904" s="731"/>
      <c r="S904" s="136"/>
      <c r="T904" s="136"/>
      <c r="U904" s="136"/>
      <c r="V904" s="136"/>
      <c r="W904" s="136"/>
      <c r="X904" s="136"/>
      <c r="Y904" s="731"/>
      <c r="Z904" s="136"/>
      <c r="AA904" s="136"/>
      <c r="AB904" s="136"/>
      <c r="AC904" s="136"/>
      <c r="AD904" s="136"/>
      <c r="AE904" s="136"/>
      <c r="AF904" s="731"/>
      <c r="AG904" s="136"/>
      <c r="AH904" s="136"/>
      <c r="AI904" s="136"/>
      <c r="AJ904" s="136"/>
      <c r="AK904" s="136"/>
      <c r="AL904" s="136"/>
    </row>
    <row r="905" spans="1:38" s="44" customFormat="1" x14ac:dyDescent="0.2">
      <c r="A905" s="16"/>
      <c r="B905" s="736"/>
      <c r="C905" s="16"/>
      <c r="K905" s="731"/>
      <c r="L905" s="136"/>
      <c r="M905" s="136"/>
      <c r="N905" s="136"/>
      <c r="O905" s="136"/>
      <c r="P905" s="136"/>
      <c r="Q905" s="136"/>
      <c r="R905" s="731"/>
      <c r="S905" s="136"/>
      <c r="T905" s="136"/>
      <c r="U905" s="136"/>
      <c r="V905" s="136"/>
      <c r="W905" s="136"/>
      <c r="X905" s="136"/>
      <c r="Y905" s="731"/>
      <c r="Z905" s="136"/>
      <c r="AA905" s="136"/>
      <c r="AB905" s="136"/>
      <c r="AC905" s="136"/>
      <c r="AD905" s="136"/>
      <c r="AE905" s="136"/>
      <c r="AF905" s="731"/>
      <c r="AG905" s="136"/>
      <c r="AH905" s="136"/>
      <c r="AI905" s="136"/>
      <c r="AJ905" s="136"/>
      <c r="AK905" s="136"/>
      <c r="AL905" s="136"/>
    </row>
    <row r="906" spans="1:38" s="44" customFormat="1" x14ac:dyDescent="0.2">
      <c r="A906" s="16"/>
      <c r="B906" s="736"/>
      <c r="C906" s="16"/>
      <c r="K906" s="731"/>
      <c r="L906" s="136"/>
      <c r="M906" s="136"/>
      <c r="N906" s="136"/>
      <c r="O906" s="136"/>
      <c r="P906" s="136"/>
      <c r="Q906" s="136"/>
      <c r="R906" s="731"/>
      <c r="S906" s="136"/>
      <c r="T906" s="136"/>
      <c r="U906" s="136"/>
      <c r="V906" s="136"/>
      <c r="W906" s="136"/>
      <c r="X906" s="136"/>
      <c r="Y906" s="731"/>
      <c r="Z906" s="136"/>
      <c r="AA906" s="136"/>
      <c r="AB906" s="136"/>
      <c r="AC906" s="136"/>
      <c r="AD906" s="136"/>
      <c r="AE906" s="136"/>
      <c r="AF906" s="731"/>
      <c r="AG906" s="136"/>
      <c r="AH906" s="136"/>
      <c r="AI906" s="136"/>
      <c r="AJ906" s="136"/>
      <c r="AK906" s="136"/>
      <c r="AL906" s="136"/>
    </row>
    <row r="907" spans="1:38" s="44" customFormat="1" x14ac:dyDescent="0.2">
      <c r="A907" s="16"/>
      <c r="B907" s="736"/>
      <c r="C907" s="16"/>
      <c r="K907" s="731"/>
      <c r="L907" s="136"/>
      <c r="M907" s="136"/>
      <c r="N907" s="136"/>
      <c r="O907" s="136"/>
      <c r="P907" s="136"/>
      <c r="Q907" s="136"/>
      <c r="R907" s="731"/>
      <c r="S907" s="136"/>
      <c r="T907" s="136"/>
      <c r="U907" s="136"/>
      <c r="V907" s="136"/>
      <c r="W907" s="136"/>
      <c r="X907" s="136"/>
      <c r="Y907" s="731"/>
      <c r="Z907" s="136"/>
      <c r="AA907" s="136"/>
      <c r="AB907" s="136"/>
      <c r="AC907" s="136"/>
      <c r="AD907" s="136"/>
      <c r="AE907" s="136"/>
      <c r="AF907" s="731"/>
      <c r="AG907" s="136"/>
      <c r="AH907" s="136"/>
      <c r="AI907" s="136"/>
      <c r="AJ907" s="136"/>
      <c r="AK907" s="136"/>
      <c r="AL907" s="136"/>
    </row>
    <row r="908" spans="1:38" s="44" customFormat="1" x14ac:dyDescent="0.2">
      <c r="A908" s="16"/>
      <c r="B908" s="736"/>
      <c r="C908" s="16"/>
      <c r="K908" s="731"/>
      <c r="L908" s="136"/>
      <c r="M908" s="136"/>
      <c r="N908" s="136"/>
      <c r="O908" s="136"/>
      <c r="P908" s="136"/>
      <c r="Q908" s="136"/>
      <c r="R908" s="731"/>
      <c r="S908" s="136"/>
      <c r="T908" s="136"/>
      <c r="U908" s="136"/>
      <c r="V908" s="136"/>
      <c r="W908" s="136"/>
      <c r="X908" s="136"/>
      <c r="Y908" s="731"/>
      <c r="Z908" s="136"/>
      <c r="AA908" s="136"/>
      <c r="AB908" s="136"/>
      <c r="AC908" s="136"/>
      <c r="AD908" s="136"/>
      <c r="AE908" s="136"/>
      <c r="AF908" s="731"/>
      <c r="AG908" s="136"/>
      <c r="AH908" s="136"/>
      <c r="AI908" s="136"/>
      <c r="AJ908" s="136"/>
      <c r="AK908" s="136"/>
      <c r="AL908" s="136"/>
    </row>
    <row r="909" spans="1:38" s="44" customFormat="1" x14ac:dyDescent="0.2">
      <c r="A909" s="16"/>
      <c r="B909" s="736"/>
      <c r="C909" s="16"/>
      <c r="K909" s="731"/>
      <c r="L909" s="136"/>
      <c r="M909" s="136"/>
      <c r="N909" s="136"/>
      <c r="O909" s="136"/>
      <c r="P909" s="136"/>
      <c r="Q909" s="136"/>
      <c r="R909" s="731"/>
      <c r="S909" s="136"/>
      <c r="T909" s="136"/>
      <c r="U909" s="136"/>
      <c r="V909" s="136"/>
      <c r="W909" s="136"/>
      <c r="X909" s="136"/>
      <c r="Y909" s="731"/>
      <c r="Z909" s="136"/>
      <c r="AA909" s="136"/>
      <c r="AB909" s="136"/>
      <c r="AC909" s="136"/>
      <c r="AD909" s="136"/>
      <c r="AE909" s="136"/>
      <c r="AF909" s="731"/>
      <c r="AG909" s="136"/>
      <c r="AH909" s="136"/>
      <c r="AI909" s="136"/>
      <c r="AJ909" s="136"/>
      <c r="AK909" s="136"/>
      <c r="AL909" s="136"/>
    </row>
    <row r="910" spans="1:38" s="44" customFormat="1" x14ac:dyDescent="0.2">
      <c r="A910" s="16"/>
      <c r="B910" s="736"/>
      <c r="C910" s="16"/>
      <c r="K910" s="731"/>
      <c r="L910" s="136"/>
      <c r="M910" s="136"/>
      <c r="N910" s="136"/>
      <c r="O910" s="136"/>
      <c r="P910" s="136"/>
      <c r="Q910" s="136"/>
      <c r="R910" s="731"/>
      <c r="S910" s="136"/>
      <c r="T910" s="136"/>
      <c r="U910" s="136"/>
      <c r="V910" s="136"/>
      <c r="W910" s="136"/>
      <c r="X910" s="136"/>
      <c r="Y910" s="731"/>
      <c r="Z910" s="136"/>
      <c r="AA910" s="136"/>
      <c r="AB910" s="136"/>
      <c r="AC910" s="136"/>
      <c r="AD910" s="136"/>
      <c r="AE910" s="136"/>
      <c r="AF910" s="731"/>
      <c r="AG910" s="136"/>
      <c r="AH910" s="136"/>
      <c r="AI910" s="136"/>
      <c r="AJ910" s="136"/>
      <c r="AK910" s="136"/>
      <c r="AL910" s="136"/>
    </row>
    <row r="911" spans="1:38" s="44" customFormat="1" x14ac:dyDescent="0.2">
      <c r="A911" s="16"/>
      <c r="B911" s="736"/>
      <c r="C911" s="16"/>
      <c r="K911" s="731"/>
      <c r="L911" s="136"/>
      <c r="M911" s="136"/>
      <c r="N911" s="136"/>
      <c r="O911" s="136"/>
      <c r="P911" s="136"/>
      <c r="Q911" s="136"/>
      <c r="R911" s="731"/>
      <c r="S911" s="136"/>
      <c r="T911" s="136"/>
      <c r="U911" s="136"/>
      <c r="V911" s="136"/>
      <c r="W911" s="136"/>
      <c r="X911" s="136"/>
      <c r="Y911" s="731"/>
      <c r="Z911" s="136"/>
      <c r="AA911" s="136"/>
      <c r="AB911" s="136"/>
      <c r="AC911" s="136"/>
      <c r="AD911" s="136"/>
      <c r="AE911" s="136"/>
      <c r="AF911" s="731"/>
      <c r="AG911" s="136"/>
      <c r="AH911" s="136"/>
      <c r="AI911" s="136"/>
      <c r="AJ911" s="136"/>
      <c r="AK911" s="136"/>
      <c r="AL911" s="136"/>
    </row>
    <row r="912" spans="1:38" s="44" customFormat="1" x14ac:dyDescent="0.2">
      <c r="A912" s="16"/>
      <c r="B912" s="736"/>
      <c r="C912" s="16"/>
      <c r="K912" s="731"/>
      <c r="L912" s="136"/>
      <c r="M912" s="136"/>
      <c r="N912" s="136"/>
      <c r="O912" s="136"/>
      <c r="P912" s="136"/>
      <c r="Q912" s="136"/>
      <c r="R912" s="731"/>
      <c r="S912" s="136"/>
      <c r="T912" s="136"/>
      <c r="U912" s="136"/>
      <c r="V912" s="136"/>
      <c r="W912" s="136"/>
      <c r="X912" s="136"/>
      <c r="Y912" s="731"/>
      <c r="Z912" s="136"/>
      <c r="AA912" s="136"/>
      <c r="AB912" s="136"/>
      <c r="AC912" s="136"/>
      <c r="AD912" s="136"/>
      <c r="AE912" s="136"/>
      <c r="AF912" s="731"/>
      <c r="AG912" s="136"/>
      <c r="AH912" s="136"/>
      <c r="AI912" s="136"/>
      <c r="AJ912" s="136"/>
      <c r="AK912" s="136"/>
      <c r="AL912" s="136"/>
    </row>
    <row r="913" spans="1:38" s="44" customFormat="1" x14ac:dyDescent="0.2">
      <c r="A913" s="16"/>
      <c r="B913" s="736"/>
      <c r="C913" s="16"/>
      <c r="K913" s="731"/>
      <c r="L913" s="136"/>
      <c r="M913" s="136"/>
      <c r="N913" s="136"/>
      <c r="O913" s="136"/>
      <c r="P913" s="136"/>
      <c r="Q913" s="136"/>
      <c r="R913" s="731"/>
      <c r="S913" s="136"/>
      <c r="T913" s="136"/>
      <c r="U913" s="136"/>
      <c r="V913" s="136"/>
      <c r="W913" s="136"/>
      <c r="X913" s="136"/>
      <c r="Y913" s="731"/>
      <c r="Z913" s="136"/>
      <c r="AA913" s="136"/>
      <c r="AB913" s="136"/>
      <c r="AC913" s="136"/>
      <c r="AD913" s="136"/>
      <c r="AE913" s="136"/>
      <c r="AF913" s="731"/>
      <c r="AG913" s="136"/>
      <c r="AH913" s="136"/>
      <c r="AI913" s="136"/>
      <c r="AJ913" s="136"/>
      <c r="AK913" s="136"/>
      <c r="AL913" s="136"/>
    </row>
    <row r="914" spans="1:38" s="44" customFormat="1" x14ac:dyDescent="0.2">
      <c r="A914" s="16"/>
      <c r="B914" s="736"/>
      <c r="C914" s="16"/>
      <c r="K914" s="731"/>
      <c r="L914" s="136"/>
      <c r="M914" s="136"/>
      <c r="N914" s="136"/>
      <c r="O914" s="136"/>
      <c r="P914" s="136"/>
      <c r="Q914" s="136"/>
      <c r="R914" s="731"/>
      <c r="S914" s="136"/>
      <c r="T914" s="136"/>
      <c r="U914" s="136"/>
      <c r="V914" s="136"/>
      <c r="W914" s="136"/>
      <c r="X914" s="136"/>
      <c r="Y914" s="731"/>
      <c r="Z914" s="136"/>
      <c r="AA914" s="136"/>
      <c r="AB914" s="136"/>
      <c r="AC914" s="136"/>
      <c r="AD914" s="136"/>
      <c r="AE914" s="136"/>
      <c r="AF914" s="731"/>
      <c r="AG914" s="136"/>
      <c r="AH914" s="136"/>
      <c r="AI914" s="136"/>
      <c r="AJ914" s="136"/>
      <c r="AK914" s="136"/>
      <c r="AL914" s="136"/>
    </row>
    <row r="915" spans="1:38" s="44" customFormat="1" x14ac:dyDescent="0.2">
      <c r="A915" s="16"/>
      <c r="B915" s="736"/>
      <c r="C915" s="16"/>
      <c r="K915" s="731"/>
      <c r="L915" s="136"/>
      <c r="M915" s="136"/>
      <c r="N915" s="136"/>
      <c r="O915" s="136"/>
      <c r="P915" s="136"/>
      <c r="Q915" s="136"/>
      <c r="R915" s="731"/>
      <c r="S915" s="136"/>
      <c r="T915" s="136"/>
      <c r="U915" s="136"/>
      <c r="V915" s="136"/>
      <c r="W915" s="136"/>
      <c r="X915" s="136"/>
      <c r="Y915" s="731"/>
      <c r="Z915" s="136"/>
      <c r="AA915" s="136"/>
      <c r="AB915" s="136"/>
      <c r="AC915" s="136"/>
      <c r="AD915" s="136"/>
      <c r="AE915" s="136"/>
      <c r="AF915" s="731"/>
      <c r="AG915" s="136"/>
      <c r="AH915" s="136"/>
      <c r="AI915" s="136"/>
      <c r="AJ915" s="136"/>
      <c r="AK915" s="136"/>
      <c r="AL915" s="136"/>
    </row>
    <row r="916" spans="1:38" s="44" customFormat="1" x14ac:dyDescent="0.2">
      <c r="A916" s="16"/>
      <c r="B916" s="736"/>
      <c r="C916" s="16"/>
      <c r="K916" s="731"/>
      <c r="L916" s="136"/>
      <c r="M916" s="136"/>
      <c r="N916" s="136"/>
      <c r="O916" s="136"/>
      <c r="P916" s="136"/>
      <c r="Q916" s="136"/>
      <c r="R916" s="731"/>
      <c r="S916" s="136"/>
      <c r="T916" s="136"/>
      <c r="U916" s="136"/>
      <c r="V916" s="136"/>
      <c r="W916" s="136"/>
      <c r="X916" s="136"/>
      <c r="Y916" s="731"/>
      <c r="Z916" s="136"/>
      <c r="AA916" s="136"/>
      <c r="AB916" s="136"/>
      <c r="AC916" s="136"/>
      <c r="AD916" s="136"/>
      <c r="AE916" s="136"/>
      <c r="AF916" s="731"/>
      <c r="AG916" s="136"/>
      <c r="AH916" s="136"/>
      <c r="AI916" s="136"/>
      <c r="AJ916" s="136"/>
      <c r="AK916" s="136"/>
      <c r="AL916" s="136"/>
    </row>
    <row r="917" spans="1:38" s="44" customFormat="1" x14ac:dyDescent="0.2">
      <c r="A917" s="16"/>
      <c r="B917" s="736"/>
      <c r="C917" s="16"/>
      <c r="K917" s="731"/>
      <c r="L917" s="136"/>
      <c r="M917" s="136"/>
      <c r="N917" s="136"/>
      <c r="O917" s="136"/>
      <c r="P917" s="136"/>
      <c r="Q917" s="136"/>
      <c r="R917" s="731"/>
      <c r="S917" s="136"/>
      <c r="T917" s="136"/>
      <c r="U917" s="136"/>
      <c r="V917" s="136"/>
      <c r="W917" s="136"/>
      <c r="X917" s="136"/>
      <c r="Y917" s="731"/>
      <c r="Z917" s="136"/>
      <c r="AA917" s="136"/>
      <c r="AB917" s="136"/>
      <c r="AC917" s="136"/>
      <c r="AD917" s="136"/>
      <c r="AE917" s="136"/>
      <c r="AF917" s="731"/>
      <c r="AG917" s="136"/>
      <c r="AH917" s="136"/>
      <c r="AI917" s="136"/>
      <c r="AJ917" s="136"/>
      <c r="AK917" s="136"/>
      <c r="AL917" s="136"/>
    </row>
    <row r="918" spans="1:38" s="44" customFormat="1" x14ac:dyDescent="0.2">
      <c r="A918" s="16"/>
      <c r="B918" s="736"/>
      <c r="C918" s="16"/>
      <c r="K918" s="731"/>
      <c r="L918" s="136"/>
      <c r="M918" s="136"/>
      <c r="N918" s="136"/>
      <c r="O918" s="136"/>
      <c r="P918" s="136"/>
      <c r="Q918" s="136"/>
      <c r="R918" s="731"/>
      <c r="S918" s="136"/>
      <c r="T918" s="136"/>
      <c r="U918" s="136"/>
      <c r="V918" s="136"/>
      <c r="W918" s="136"/>
      <c r="X918" s="136"/>
      <c r="Y918" s="731"/>
      <c r="Z918" s="136"/>
      <c r="AA918" s="136"/>
      <c r="AB918" s="136"/>
      <c r="AC918" s="136"/>
      <c r="AD918" s="136"/>
      <c r="AE918" s="136"/>
      <c r="AF918" s="731"/>
      <c r="AG918" s="136"/>
      <c r="AH918" s="136"/>
      <c r="AI918" s="136"/>
      <c r="AJ918" s="136"/>
      <c r="AK918" s="136"/>
      <c r="AL918" s="136"/>
    </row>
    <row r="919" spans="1:38" s="44" customFormat="1" x14ac:dyDescent="0.2">
      <c r="A919" s="16"/>
      <c r="B919" s="736"/>
      <c r="C919" s="16"/>
      <c r="K919" s="731"/>
      <c r="L919" s="136"/>
      <c r="M919" s="136"/>
      <c r="N919" s="136"/>
      <c r="O919" s="136"/>
      <c r="P919" s="136"/>
      <c r="Q919" s="136"/>
      <c r="R919" s="731"/>
      <c r="S919" s="136"/>
      <c r="T919" s="136"/>
      <c r="U919" s="136"/>
      <c r="V919" s="136"/>
      <c r="W919" s="136"/>
      <c r="X919" s="136"/>
      <c r="Y919" s="731"/>
      <c r="Z919" s="136"/>
      <c r="AA919" s="136"/>
      <c r="AB919" s="136"/>
      <c r="AC919" s="136"/>
      <c r="AD919" s="136"/>
      <c r="AE919" s="136"/>
      <c r="AF919" s="731"/>
      <c r="AG919" s="136"/>
      <c r="AH919" s="136"/>
      <c r="AI919" s="136"/>
      <c r="AJ919" s="136"/>
      <c r="AK919" s="136"/>
      <c r="AL919" s="136"/>
    </row>
    <row r="920" spans="1:38" s="44" customFormat="1" x14ac:dyDescent="0.2">
      <c r="A920" s="16"/>
      <c r="B920" s="736"/>
      <c r="C920" s="16"/>
      <c r="K920" s="731"/>
      <c r="L920" s="136"/>
      <c r="M920" s="136"/>
      <c r="N920" s="136"/>
      <c r="O920" s="136"/>
      <c r="P920" s="136"/>
      <c r="Q920" s="136"/>
      <c r="R920" s="731"/>
      <c r="S920" s="136"/>
      <c r="T920" s="136"/>
      <c r="U920" s="136"/>
      <c r="V920" s="136"/>
      <c r="W920" s="136"/>
      <c r="X920" s="136"/>
      <c r="Y920" s="731"/>
      <c r="Z920" s="136"/>
      <c r="AA920" s="136"/>
      <c r="AB920" s="136"/>
      <c r="AC920" s="136"/>
      <c r="AD920" s="136"/>
      <c r="AE920" s="136"/>
      <c r="AF920" s="731"/>
      <c r="AG920" s="136"/>
      <c r="AH920" s="136"/>
      <c r="AI920" s="136"/>
      <c r="AJ920" s="136"/>
      <c r="AK920" s="136"/>
      <c r="AL920" s="136"/>
    </row>
    <row r="921" spans="1:38" s="44" customFormat="1" x14ac:dyDescent="0.2">
      <c r="A921" s="16"/>
      <c r="B921" s="736"/>
      <c r="C921" s="16"/>
      <c r="K921" s="731"/>
      <c r="L921" s="136"/>
      <c r="M921" s="136"/>
      <c r="N921" s="136"/>
      <c r="O921" s="136"/>
      <c r="P921" s="136"/>
      <c r="Q921" s="136"/>
      <c r="R921" s="731"/>
      <c r="S921" s="136"/>
      <c r="T921" s="136"/>
      <c r="U921" s="136"/>
      <c r="V921" s="136"/>
      <c r="W921" s="136"/>
      <c r="X921" s="136"/>
      <c r="Y921" s="731"/>
      <c r="Z921" s="136"/>
      <c r="AA921" s="136"/>
      <c r="AB921" s="136"/>
      <c r="AC921" s="136"/>
      <c r="AD921" s="136"/>
      <c r="AE921" s="136"/>
      <c r="AF921" s="731"/>
      <c r="AG921" s="136"/>
      <c r="AH921" s="136"/>
      <c r="AI921" s="136"/>
      <c r="AJ921" s="136"/>
      <c r="AK921" s="136"/>
      <c r="AL921" s="136"/>
    </row>
    <row r="922" spans="1:38" s="44" customFormat="1" x14ac:dyDescent="0.2">
      <c r="A922" s="16"/>
      <c r="B922" s="736"/>
      <c r="C922" s="16"/>
      <c r="K922" s="731"/>
      <c r="L922" s="136"/>
      <c r="M922" s="136"/>
      <c r="N922" s="136"/>
      <c r="O922" s="136"/>
      <c r="P922" s="136"/>
      <c r="Q922" s="136"/>
      <c r="R922" s="731"/>
      <c r="S922" s="136"/>
      <c r="T922" s="136"/>
      <c r="U922" s="136"/>
      <c r="V922" s="136"/>
      <c r="W922" s="136"/>
      <c r="X922" s="136"/>
      <c r="Y922" s="731"/>
      <c r="Z922" s="136"/>
      <c r="AA922" s="136"/>
      <c r="AB922" s="136"/>
      <c r="AC922" s="136"/>
      <c r="AD922" s="136"/>
      <c r="AE922" s="136"/>
      <c r="AF922" s="731"/>
      <c r="AG922" s="136"/>
      <c r="AH922" s="136"/>
      <c r="AI922" s="136"/>
      <c r="AJ922" s="136"/>
      <c r="AK922" s="136"/>
      <c r="AL922" s="136"/>
    </row>
    <row r="923" spans="1:38" s="44" customFormat="1" x14ac:dyDescent="0.2">
      <c r="A923" s="16"/>
      <c r="B923" s="736"/>
      <c r="C923" s="16"/>
      <c r="K923" s="731"/>
      <c r="L923" s="136"/>
      <c r="M923" s="136"/>
      <c r="N923" s="136"/>
      <c r="O923" s="136"/>
      <c r="P923" s="136"/>
      <c r="Q923" s="136"/>
      <c r="R923" s="731"/>
      <c r="S923" s="136"/>
      <c r="T923" s="136"/>
      <c r="U923" s="136"/>
      <c r="V923" s="136"/>
      <c r="W923" s="136"/>
      <c r="X923" s="136"/>
      <c r="Y923" s="731"/>
      <c r="Z923" s="136"/>
      <c r="AA923" s="136"/>
      <c r="AB923" s="136"/>
      <c r="AC923" s="136"/>
      <c r="AD923" s="136"/>
      <c r="AE923" s="136"/>
      <c r="AF923" s="731"/>
      <c r="AG923" s="136"/>
      <c r="AH923" s="136"/>
      <c r="AI923" s="136"/>
      <c r="AJ923" s="136"/>
      <c r="AK923" s="136"/>
      <c r="AL923" s="136"/>
    </row>
    <row r="924" spans="1:38" s="44" customFormat="1" x14ac:dyDescent="0.2">
      <c r="A924" s="16"/>
      <c r="B924" s="736"/>
      <c r="C924" s="16"/>
      <c r="K924" s="731"/>
      <c r="L924" s="136"/>
      <c r="M924" s="136"/>
      <c r="N924" s="136"/>
      <c r="O924" s="136"/>
      <c r="P924" s="136"/>
      <c r="Q924" s="136"/>
      <c r="R924" s="731"/>
      <c r="S924" s="136"/>
      <c r="T924" s="136"/>
      <c r="U924" s="136"/>
      <c r="V924" s="136"/>
      <c r="W924" s="136"/>
      <c r="X924" s="136"/>
      <c r="Y924" s="731"/>
      <c r="Z924" s="136"/>
      <c r="AA924" s="136"/>
      <c r="AB924" s="136"/>
      <c r="AC924" s="136"/>
      <c r="AD924" s="136"/>
      <c r="AE924" s="136"/>
      <c r="AF924" s="731"/>
      <c r="AG924" s="136"/>
      <c r="AH924" s="136"/>
      <c r="AI924" s="136"/>
      <c r="AJ924" s="136"/>
      <c r="AK924" s="136"/>
      <c r="AL924" s="136"/>
    </row>
    <row r="925" spans="1:38" s="44" customFormat="1" x14ac:dyDescent="0.2">
      <c r="A925" s="16"/>
      <c r="B925" s="736"/>
      <c r="C925" s="16"/>
      <c r="K925" s="731"/>
      <c r="L925" s="136"/>
      <c r="M925" s="136"/>
      <c r="N925" s="136"/>
      <c r="O925" s="136"/>
      <c r="P925" s="136"/>
      <c r="Q925" s="136"/>
      <c r="R925" s="731"/>
      <c r="S925" s="136"/>
      <c r="T925" s="136"/>
      <c r="U925" s="136"/>
      <c r="V925" s="136"/>
      <c r="W925" s="136"/>
      <c r="X925" s="136"/>
      <c r="Y925" s="731"/>
      <c r="Z925" s="136"/>
      <c r="AA925" s="136"/>
      <c r="AB925" s="136"/>
      <c r="AC925" s="136"/>
      <c r="AD925" s="136"/>
      <c r="AE925" s="136"/>
      <c r="AF925" s="731"/>
      <c r="AG925" s="136"/>
      <c r="AH925" s="136"/>
      <c r="AI925" s="136"/>
      <c r="AJ925" s="136"/>
      <c r="AK925" s="136"/>
      <c r="AL925" s="136"/>
    </row>
    <row r="926" spans="1:38" s="44" customFormat="1" x14ac:dyDescent="0.2">
      <c r="A926" s="16"/>
      <c r="B926" s="736"/>
      <c r="C926" s="16"/>
      <c r="K926" s="731"/>
      <c r="L926" s="136"/>
      <c r="M926" s="136"/>
      <c r="N926" s="136"/>
      <c r="O926" s="136"/>
      <c r="P926" s="136"/>
      <c r="Q926" s="136"/>
      <c r="R926" s="731"/>
      <c r="S926" s="136"/>
      <c r="T926" s="136"/>
      <c r="U926" s="136"/>
      <c r="V926" s="136"/>
      <c r="W926" s="136"/>
      <c r="X926" s="136"/>
      <c r="Y926" s="731"/>
      <c r="Z926" s="136"/>
      <c r="AA926" s="136"/>
      <c r="AB926" s="136"/>
      <c r="AC926" s="136"/>
      <c r="AD926" s="136"/>
      <c r="AE926" s="136"/>
      <c r="AF926" s="731"/>
      <c r="AG926" s="136"/>
      <c r="AH926" s="136"/>
      <c r="AI926" s="136"/>
      <c r="AJ926" s="136"/>
      <c r="AK926" s="136"/>
      <c r="AL926" s="136"/>
    </row>
    <row r="927" spans="1:38" s="44" customFormat="1" x14ac:dyDescent="0.2">
      <c r="A927" s="16"/>
      <c r="B927" s="736"/>
      <c r="C927" s="16"/>
      <c r="K927" s="731"/>
      <c r="L927" s="136"/>
      <c r="M927" s="136"/>
      <c r="N927" s="136"/>
      <c r="O927" s="136"/>
      <c r="P927" s="136"/>
      <c r="Q927" s="136"/>
      <c r="R927" s="731"/>
      <c r="S927" s="136"/>
      <c r="T927" s="136"/>
      <c r="U927" s="136"/>
      <c r="V927" s="136"/>
      <c r="W927" s="136"/>
      <c r="X927" s="136"/>
      <c r="Y927" s="731"/>
      <c r="Z927" s="136"/>
      <c r="AA927" s="136"/>
      <c r="AB927" s="136"/>
      <c r="AC927" s="136"/>
      <c r="AD927" s="136"/>
      <c r="AE927" s="136"/>
      <c r="AF927" s="731"/>
      <c r="AG927" s="136"/>
      <c r="AH927" s="136"/>
      <c r="AI927" s="136"/>
      <c r="AJ927" s="136"/>
      <c r="AK927" s="136"/>
      <c r="AL927" s="136"/>
    </row>
    <row r="928" spans="1:38" s="44" customFormat="1" x14ac:dyDescent="0.2">
      <c r="A928" s="16"/>
      <c r="B928" s="736"/>
      <c r="C928" s="16"/>
      <c r="K928" s="731"/>
      <c r="L928" s="136"/>
      <c r="M928" s="136"/>
      <c r="N928" s="136"/>
      <c r="O928" s="136"/>
      <c r="P928" s="136"/>
      <c r="Q928" s="136"/>
      <c r="R928" s="731"/>
      <c r="S928" s="136"/>
      <c r="T928" s="136"/>
      <c r="U928" s="136"/>
      <c r="V928" s="136"/>
      <c r="W928" s="136"/>
      <c r="X928" s="136"/>
      <c r="Y928" s="731"/>
      <c r="Z928" s="136"/>
      <c r="AA928" s="136"/>
      <c r="AB928" s="136"/>
      <c r="AC928" s="136"/>
      <c r="AD928" s="136"/>
      <c r="AE928" s="136"/>
      <c r="AF928" s="731"/>
      <c r="AG928" s="136"/>
      <c r="AH928" s="136"/>
      <c r="AI928" s="136"/>
      <c r="AJ928" s="136"/>
      <c r="AK928" s="136"/>
      <c r="AL928" s="136"/>
    </row>
    <row r="929" spans="1:38" s="44" customFormat="1" x14ac:dyDescent="0.2">
      <c r="A929" s="16"/>
      <c r="B929" s="736"/>
      <c r="C929" s="16"/>
      <c r="K929" s="731"/>
      <c r="L929" s="136"/>
      <c r="M929" s="136"/>
      <c r="N929" s="136"/>
      <c r="O929" s="136"/>
      <c r="P929" s="136"/>
      <c r="Q929" s="136"/>
      <c r="R929" s="731"/>
      <c r="S929" s="136"/>
      <c r="T929" s="136"/>
      <c r="U929" s="136"/>
      <c r="V929" s="136"/>
      <c r="W929" s="136"/>
      <c r="X929" s="136"/>
      <c r="Y929" s="731"/>
      <c r="Z929" s="136"/>
      <c r="AA929" s="136"/>
      <c r="AB929" s="136"/>
      <c r="AC929" s="136"/>
      <c r="AD929" s="136"/>
      <c r="AE929" s="136"/>
      <c r="AF929" s="731"/>
      <c r="AG929" s="136"/>
      <c r="AH929" s="136"/>
      <c r="AI929" s="136"/>
      <c r="AJ929" s="136"/>
      <c r="AK929" s="136"/>
      <c r="AL929" s="136"/>
    </row>
    <row r="930" spans="1:38" s="44" customFormat="1" x14ac:dyDescent="0.2">
      <c r="A930" s="16"/>
      <c r="B930" s="736"/>
      <c r="C930" s="16"/>
      <c r="K930" s="731"/>
      <c r="L930" s="136"/>
      <c r="M930" s="136"/>
      <c r="N930" s="136"/>
      <c r="O930" s="136"/>
      <c r="P930" s="136"/>
      <c r="Q930" s="136"/>
      <c r="R930" s="731"/>
      <c r="S930" s="136"/>
      <c r="T930" s="136"/>
      <c r="U930" s="136"/>
      <c r="V930" s="136"/>
      <c r="W930" s="136"/>
      <c r="X930" s="136"/>
      <c r="Y930" s="731"/>
      <c r="Z930" s="136"/>
      <c r="AA930" s="136"/>
      <c r="AB930" s="136"/>
      <c r="AC930" s="136"/>
      <c r="AD930" s="136"/>
      <c r="AE930" s="136"/>
      <c r="AF930" s="731"/>
      <c r="AG930" s="136"/>
      <c r="AH930" s="136"/>
      <c r="AI930" s="136"/>
      <c r="AJ930" s="136"/>
      <c r="AK930" s="136"/>
      <c r="AL930" s="136"/>
    </row>
    <row r="931" spans="1:38" s="44" customFormat="1" x14ac:dyDescent="0.2">
      <c r="A931" s="16"/>
      <c r="B931" s="736"/>
      <c r="C931" s="16"/>
      <c r="K931" s="731"/>
      <c r="L931" s="136"/>
      <c r="M931" s="136"/>
      <c r="N931" s="136"/>
      <c r="O931" s="136"/>
      <c r="P931" s="136"/>
      <c r="Q931" s="136"/>
      <c r="R931" s="731"/>
      <c r="S931" s="136"/>
      <c r="T931" s="136"/>
      <c r="U931" s="136"/>
      <c r="V931" s="136"/>
      <c r="W931" s="136"/>
      <c r="X931" s="136"/>
      <c r="Y931" s="731"/>
      <c r="Z931" s="136"/>
      <c r="AA931" s="136"/>
      <c r="AB931" s="136"/>
      <c r="AC931" s="136"/>
      <c r="AD931" s="136"/>
      <c r="AE931" s="136"/>
      <c r="AF931" s="731"/>
      <c r="AG931" s="136"/>
      <c r="AH931" s="136"/>
      <c r="AI931" s="136"/>
      <c r="AJ931" s="136"/>
      <c r="AK931" s="136"/>
      <c r="AL931" s="136"/>
    </row>
    <row r="932" spans="1:38" s="44" customFormat="1" x14ac:dyDescent="0.2">
      <c r="A932" s="16"/>
      <c r="B932" s="736"/>
      <c r="C932" s="16"/>
      <c r="K932" s="731"/>
      <c r="L932" s="136"/>
      <c r="M932" s="136"/>
      <c r="N932" s="136"/>
      <c r="O932" s="136"/>
      <c r="P932" s="136"/>
      <c r="Q932" s="136"/>
      <c r="R932" s="731"/>
      <c r="S932" s="136"/>
      <c r="T932" s="136"/>
      <c r="U932" s="136"/>
      <c r="V932" s="136"/>
      <c r="W932" s="136"/>
      <c r="X932" s="136"/>
      <c r="Y932" s="731"/>
      <c r="Z932" s="136"/>
      <c r="AA932" s="136"/>
      <c r="AB932" s="136"/>
      <c r="AC932" s="136"/>
      <c r="AD932" s="136"/>
      <c r="AE932" s="136"/>
      <c r="AF932" s="731"/>
      <c r="AG932" s="136"/>
      <c r="AH932" s="136"/>
      <c r="AI932" s="136"/>
      <c r="AJ932" s="136"/>
      <c r="AK932" s="136"/>
      <c r="AL932" s="136"/>
    </row>
    <row r="933" spans="1:38" s="44" customFormat="1" x14ac:dyDescent="0.2">
      <c r="A933" s="16"/>
      <c r="B933" s="736"/>
      <c r="C933" s="16"/>
      <c r="K933" s="731"/>
      <c r="L933" s="136"/>
      <c r="M933" s="136"/>
      <c r="N933" s="136"/>
      <c r="O933" s="136"/>
      <c r="P933" s="136"/>
      <c r="Q933" s="136"/>
      <c r="R933" s="731"/>
      <c r="S933" s="136"/>
      <c r="T933" s="136"/>
      <c r="U933" s="136"/>
      <c r="V933" s="136"/>
      <c r="W933" s="136"/>
      <c r="X933" s="136"/>
      <c r="Y933" s="731"/>
      <c r="Z933" s="136"/>
      <c r="AA933" s="136"/>
      <c r="AB933" s="136"/>
      <c r="AC933" s="136"/>
      <c r="AD933" s="136"/>
      <c r="AE933" s="136"/>
      <c r="AF933" s="731"/>
      <c r="AG933" s="136"/>
      <c r="AH933" s="136"/>
      <c r="AI933" s="136"/>
      <c r="AJ933" s="136"/>
      <c r="AK933" s="136"/>
      <c r="AL933" s="136"/>
    </row>
    <row r="934" spans="1:38" s="44" customFormat="1" x14ac:dyDescent="0.2">
      <c r="A934" s="16"/>
      <c r="B934" s="736"/>
      <c r="C934" s="16"/>
      <c r="K934" s="731"/>
      <c r="L934" s="136"/>
      <c r="M934" s="136"/>
      <c r="N934" s="136"/>
      <c r="O934" s="136"/>
      <c r="P934" s="136"/>
      <c r="Q934" s="136"/>
      <c r="R934" s="731"/>
      <c r="S934" s="136"/>
      <c r="T934" s="136"/>
      <c r="U934" s="136"/>
      <c r="V934" s="136"/>
      <c r="W934" s="136"/>
      <c r="X934" s="136"/>
      <c r="Y934" s="731"/>
      <c r="Z934" s="136"/>
      <c r="AA934" s="136"/>
      <c r="AB934" s="136"/>
      <c r="AC934" s="136"/>
      <c r="AD934" s="136"/>
      <c r="AE934" s="136"/>
      <c r="AF934" s="731"/>
      <c r="AG934" s="136"/>
      <c r="AH934" s="136"/>
      <c r="AI934" s="136"/>
      <c r="AJ934" s="136"/>
      <c r="AK934" s="136"/>
      <c r="AL934" s="136"/>
    </row>
    <row r="935" spans="1:38" s="44" customFormat="1" x14ac:dyDescent="0.2">
      <c r="A935" s="16"/>
      <c r="B935" s="736"/>
      <c r="C935" s="16"/>
      <c r="K935" s="731"/>
      <c r="L935" s="136"/>
      <c r="M935" s="136"/>
      <c r="N935" s="136"/>
      <c r="O935" s="136"/>
      <c r="P935" s="136"/>
      <c r="Q935" s="136"/>
      <c r="R935" s="731"/>
      <c r="S935" s="136"/>
      <c r="T935" s="136"/>
      <c r="U935" s="136"/>
      <c r="V935" s="136"/>
      <c r="W935" s="136"/>
      <c r="X935" s="136"/>
      <c r="Y935" s="731"/>
      <c r="Z935" s="136"/>
      <c r="AA935" s="136"/>
      <c r="AB935" s="136"/>
      <c r="AC935" s="136"/>
      <c r="AD935" s="136"/>
      <c r="AE935" s="136"/>
      <c r="AF935" s="731"/>
      <c r="AG935" s="136"/>
      <c r="AH935" s="136"/>
      <c r="AI935" s="136"/>
      <c r="AJ935" s="136"/>
      <c r="AK935" s="136"/>
      <c r="AL935" s="136"/>
    </row>
    <row r="936" spans="1:38" s="44" customFormat="1" x14ac:dyDescent="0.2">
      <c r="A936" s="16"/>
      <c r="B936" s="736"/>
      <c r="C936" s="16"/>
      <c r="K936" s="731"/>
      <c r="L936" s="136"/>
      <c r="M936" s="136"/>
      <c r="N936" s="136"/>
      <c r="O936" s="136"/>
      <c r="P936" s="136"/>
      <c r="Q936" s="136"/>
      <c r="R936" s="731"/>
      <c r="S936" s="136"/>
      <c r="T936" s="136"/>
      <c r="U936" s="136"/>
      <c r="V936" s="136"/>
      <c r="W936" s="136"/>
      <c r="X936" s="136"/>
      <c r="Y936" s="731"/>
      <c r="Z936" s="136"/>
      <c r="AA936" s="136"/>
      <c r="AB936" s="136"/>
      <c r="AC936" s="136"/>
      <c r="AD936" s="136"/>
      <c r="AE936" s="136"/>
      <c r="AF936" s="731"/>
      <c r="AG936" s="136"/>
      <c r="AH936" s="136"/>
      <c r="AI936" s="136"/>
      <c r="AJ936" s="136"/>
      <c r="AK936" s="136"/>
      <c r="AL936" s="136"/>
    </row>
    <row r="937" spans="1:38" s="44" customFormat="1" x14ac:dyDescent="0.2">
      <c r="A937" s="16"/>
      <c r="B937" s="736"/>
      <c r="C937" s="16"/>
      <c r="K937" s="731"/>
      <c r="L937" s="136"/>
      <c r="M937" s="136"/>
      <c r="N937" s="136"/>
      <c r="O937" s="136"/>
      <c r="P937" s="136"/>
      <c r="Q937" s="136"/>
      <c r="R937" s="731"/>
      <c r="S937" s="136"/>
      <c r="T937" s="136"/>
      <c r="U937" s="136"/>
      <c r="V937" s="136"/>
      <c r="W937" s="136"/>
      <c r="X937" s="136"/>
      <c r="Y937" s="731"/>
      <c r="Z937" s="136"/>
      <c r="AA937" s="136"/>
      <c r="AB937" s="136"/>
      <c r="AC937" s="136"/>
      <c r="AD937" s="136"/>
      <c r="AE937" s="136"/>
      <c r="AF937" s="731"/>
      <c r="AG937" s="136"/>
      <c r="AH937" s="136"/>
      <c r="AI937" s="136"/>
      <c r="AJ937" s="136"/>
      <c r="AK937" s="136"/>
      <c r="AL937" s="136"/>
    </row>
    <row r="938" spans="1:38" s="44" customFormat="1" x14ac:dyDescent="0.2">
      <c r="A938" s="16"/>
      <c r="B938" s="736"/>
      <c r="C938" s="16"/>
      <c r="K938" s="731"/>
      <c r="L938" s="136"/>
      <c r="M938" s="136"/>
      <c r="N938" s="136"/>
      <c r="O938" s="136"/>
      <c r="P938" s="136"/>
      <c r="Q938" s="136"/>
      <c r="R938" s="731"/>
      <c r="S938" s="136"/>
      <c r="T938" s="136"/>
      <c r="U938" s="136"/>
      <c r="V938" s="136"/>
      <c r="W938" s="136"/>
      <c r="X938" s="136"/>
      <c r="Y938" s="731"/>
      <c r="Z938" s="136"/>
      <c r="AA938" s="136"/>
      <c r="AB938" s="136"/>
      <c r="AC938" s="136"/>
      <c r="AD938" s="136"/>
      <c r="AE938" s="136"/>
      <c r="AF938" s="731"/>
      <c r="AG938" s="136"/>
      <c r="AH938" s="136"/>
      <c r="AI938" s="136"/>
      <c r="AJ938" s="136"/>
      <c r="AK938" s="136"/>
      <c r="AL938" s="136"/>
    </row>
    <row r="939" spans="1:38" s="44" customFormat="1" x14ac:dyDescent="0.2">
      <c r="A939" s="16"/>
      <c r="B939" s="736"/>
      <c r="C939" s="16"/>
      <c r="K939" s="731"/>
      <c r="L939" s="136"/>
      <c r="M939" s="136"/>
      <c r="N939" s="136"/>
      <c r="O939" s="136"/>
      <c r="P939" s="136"/>
      <c r="Q939" s="136"/>
      <c r="R939" s="731"/>
      <c r="S939" s="136"/>
      <c r="T939" s="136"/>
      <c r="U939" s="136"/>
      <c r="V939" s="136"/>
      <c r="W939" s="136"/>
      <c r="X939" s="136"/>
      <c r="Y939" s="731"/>
      <c r="Z939" s="136"/>
      <c r="AA939" s="136"/>
      <c r="AB939" s="136"/>
      <c r="AC939" s="136"/>
      <c r="AD939" s="136"/>
      <c r="AE939" s="136"/>
      <c r="AF939" s="731"/>
      <c r="AG939" s="136"/>
      <c r="AH939" s="136"/>
      <c r="AI939" s="136"/>
      <c r="AJ939" s="136"/>
      <c r="AK939" s="136"/>
      <c r="AL939" s="136"/>
    </row>
    <row r="940" spans="1:38" s="44" customFormat="1" x14ac:dyDescent="0.2">
      <c r="A940" s="16"/>
      <c r="B940" s="736"/>
      <c r="C940" s="16"/>
      <c r="K940" s="731"/>
      <c r="L940" s="136"/>
      <c r="M940" s="136"/>
      <c r="N940" s="136"/>
      <c r="O940" s="136"/>
      <c r="P940" s="136"/>
      <c r="Q940" s="136"/>
      <c r="R940" s="731"/>
      <c r="S940" s="136"/>
      <c r="T940" s="136"/>
      <c r="U940" s="136"/>
      <c r="V940" s="136"/>
      <c r="W940" s="136"/>
      <c r="X940" s="136"/>
      <c r="Y940" s="731"/>
      <c r="Z940" s="136"/>
      <c r="AA940" s="136"/>
      <c r="AB940" s="136"/>
      <c r="AC940" s="136"/>
      <c r="AD940" s="136"/>
      <c r="AE940" s="136"/>
      <c r="AF940" s="731"/>
      <c r="AG940" s="136"/>
      <c r="AH940" s="136"/>
      <c r="AI940" s="136"/>
      <c r="AJ940" s="136"/>
      <c r="AK940" s="136"/>
      <c r="AL940" s="136"/>
    </row>
    <row r="941" spans="1:38" s="44" customFormat="1" x14ac:dyDescent="0.2">
      <c r="A941" s="16"/>
      <c r="B941" s="736"/>
      <c r="C941" s="16"/>
      <c r="K941" s="731"/>
      <c r="L941" s="136"/>
      <c r="M941" s="136"/>
      <c r="N941" s="136"/>
      <c r="O941" s="136"/>
      <c r="P941" s="136"/>
      <c r="Q941" s="136"/>
      <c r="R941" s="731"/>
      <c r="S941" s="136"/>
      <c r="T941" s="136"/>
      <c r="U941" s="136"/>
      <c r="V941" s="136"/>
      <c r="W941" s="136"/>
      <c r="X941" s="136"/>
      <c r="Y941" s="731"/>
      <c r="Z941" s="136"/>
      <c r="AA941" s="136"/>
      <c r="AB941" s="136"/>
      <c r="AC941" s="136"/>
      <c r="AD941" s="136"/>
      <c r="AE941" s="136"/>
      <c r="AF941" s="731"/>
      <c r="AG941" s="136"/>
      <c r="AH941" s="136"/>
      <c r="AI941" s="136"/>
      <c r="AJ941" s="136"/>
      <c r="AK941" s="136"/>
      <c r="AL941" s="136"/>
    </row>
    <row r="942" spans="1:38" s="44" customFormat="1" x14ac:dyDescent="0.2">
      <c r="A942" s="16"/>
      <c r="B942" s="736"/>
      <c r="C942" s="16"/>
      <c r="K942" s="731"/>
      <c r="L942" s="136"/>
      <c r="M942" s="136"/>
      <c r="N942" s="136"/>
      <c r="O942" s="136"/>
      <c r="P942" s="136"/>
      <c r="Q942" s="136"/>
      <c r="R942" s="731"/>
      <c r="S942" s="136"/>
      <c r="T942" s="136"/>
      <c r="U942" s="136"/>
      <c r="V942" s="136"/>
      <c r="W942" s="136"/>
      <c r="X942" s="136"/>
      <c r="Y942" s="731"/>
      <c r="Z942" s="136"/>
      <c r="AA942" s="136"/>
      <c r="AB942" s="136"/>
      <c r="AC942" s="136"/>
      <c r="AD942" s="136"/>
      <c r="AE942" s="136"/>
      <c r="AF942" s="731"/>
      <c r="AG942" s="136"/>
      <c r="AH942" s="136"/>
      <c r="AI942" s="136"/>
      <c r="AJ942" s="136"/>
      <c r="AK942" s="136"/>
      <c r="AL942" s="136"/>
    </row>
    <row r="943" spans="1:38" s="44" customFormat="1" x14ac:dyDescent="0.2">
      <c r="A943" s="16"/>
      <c r="B943" s="736"/>
      <c r="C943" s="16"/>
      <c r="K943" s="731"/>
      <c r="L943" s="136"/>
      <c r="M943" s="136"/>
      <c r="N943" s="136"/>
      <c r="O943" s="136"/>
      <c r="P943" s="136"/>
      <c r="Q943" s="136"/>
      <c r="R943" s="731"/>
      <c r="S943" s="136"/>
      <c r="T943" s="136"/>
      <c r="U943" s="136"/>
      <c r="V943" s="136"/>
      <c r="W943" s="136"/>
      <c r="X943" s="136"/>
      <c r="Y943" s="731"/>
      <c r="Z943" s="136"/>
      <c r="AA943" s="136"/>
      <c r="AB943" s="136"/>
      <c r="AC943" s="136"/>
      <c r="AD943" s="136"/>
      <c r="AE943" s="136"/>
      <c r="AF943" s="731"/>
      <c r="AG943" s="136"/>
      <c r="AH943" s="136"/>
      <c r="AI943" s="136"/>
      <c r="AJ943" s="136"/>
      <c r="AK943" s="136"/>
      <c r="AL943" s="136"/>
    </row>
    <row r="944" spans="1:38" s="44" customFormat="1" x14ac:dyDescent="0.2">
      <c r="A944" s="16"/>
      <c r="B944" s="736"/>
      <c r="C944" s="16"/>
      <c r="K944" s="731"/>
      <c r="L944" s="136"/>
      <c r="M944" s="136"/>
      <c r="N944" s="136"/>
      <c r="O944" s="136"/>
      <c r="P944" s="136"/>
      <c r="Q944" s="136"/>
      <c r="R944" s="731"/>
      <c r="S944" s="136"/>
      <c r="T944" s="136"/>
      <c r="U944" s="136"/>
      <c r="V944" s="136"/>
      <c r="W944" s="136"/>
      <c r="X944" s="136"/>
      <c r="Y944" s="731"/>
      <c r="Z944" s="136"/>
      <c r="AA944" s="136"/>
      <c r="AB944" s="136"/>
      <c r="AC944" s="136"/>
      <c r="AD944" s="136"/>
      <c r="AE944" s="136"/>
      <c r="AF944" s="731"/>
      <c r="AG944" s="136"/>
      <c r="AH944" s="136"/>
      <c r="AI944" s="136"/>
      <c r="AJ944" s="136"/>
      <c r="AK944" s="136"/>
      <c r="AL944" s="136"/>
    </row>
    <row r="945" spans="1:38" s="44" customFormat="1" x14ac:dyDescent="0.2">
      <c r="A945" s="16"/>
      <c r="B945" s="736"/>
      <c r="C945" s="16"/>
      <c r="K945" s="731"/>
      <c r="L945" s="136"/>
      <c r="M945" s="136"/>
      <c r="N945" s="136"/>
      <c r="O945" s="136"/>
      <c r="P945" s="136"/>
      <c r="Q945" s="136"/>
      <c r="R945" s="731"/>
      <c r="S945" s="136"/>
      <c r="T945" s="136"/>
      <c r="U945" s="136"/>
      <c r="V945" s="136"/>
      <c r="W945" s="136"/>
      <c r="X945" s="136"/>
      <c r="Y945" s="731"/>
      <c r="Z945" s="136"/>
      <c r="AA945" s="136"/>
      <c r="AB945" s="136"/>
      <c r="AC945" s="136"/>
      <c r="AD945" s="136"/>
      <c r="AE945" s="136"/>
      <c r="AF945" s="731"/>
      <c r="AG945" s="136"/>
      <c r="AH945" s="136"/>
      <c r="AI945" s="136"/>
      <c r="AJ945" s="136"/>
      <c r="AK945" s="136"/>
      <c r="AL945" s="136"/>
    </row>
    <row r="946" spans="1:38" s="44" customFormat="1" x14ac:dyDescent="0.2">
      <c r="A946" s="16"/>
      <c r="B946" s="736"/>
      <c r="C946" s="16"/>
      <c r="K946" s="731"/>
      <c r="L946" s="136"/>
      <c r="M946" s="136"/>
      <c r="N946" s="136"/>
      <c r="O946" s="136"/>
      <c r="P946" s="136"/>
      <c r="Q946" s="136"/>
      <c r="R946" s="731"/>
      <c r="S946" s="136"/>
      <c r="T946" s="136"/>
      <c r="U946" s="136"/>
      <c r="V946" s="136"/>
      <c r="W946" s="136"/>
      <c r="X946" s="136"/>
      <c r="Y946" s="731"/>
      <c r="Z946" s="136"/>
      <c r="AA946" s="136"/>
      <c r="AB946" s="136"/>
      <c r="AC946" s="136"/>
      <c r="AD946" s="136"/>
      <c r="AE946" s="136"/>
      <c r="AF946" s="731"/>
      <c r="AG946" s="136"/>
      <c r="AH946" s="136"/>
      <c r="AI946" s="136"/>
      <c r="AJ946" s="136"/>
      <c r="AK946" s="136"/>
      <c r="AL946" s="136"/>
    </row>
    <row r="947" spans="1:38" s="44" customFormat="1" x14ac:dyDescent="0.2">
      <c r="A947" s="16"/>
      <c r="B947" s="736"/>
      <c r="C947" s="16"/>
      <c r="K947" s="731"/>
      <c r="L947" s="136"/>
      <c r="M947" s="136"/>
      <c r="N947" s="136"/>
      <c r="O947" s="136"/>
      <c r="P947" s="136"/>
      <c r="Q947" s="136"/>
      <c r="R947" s="731"/>
      <c r="S947" s="136"/>
      <c r="T947" s="136"/>
      <c r="U947" s="136"/>
      <c r="V947" s="136"/>
      <c r="W947" s="136"/>
      <c r="X947" s="136"/>
      <c r="Y947" s="731"/>
      <c r="Z947" s="136"/>
      <c r="AA947" s="136"/>
      <c r="AB947" s="136"/>
      <c r="AC947" s="136"/>
      <c r="AD947" s="136"/>
      <c r="AE947" s="136"/>
      <c r="AF947" s="731"/>
      <c r="AG947" s="136"/>
      <c r="AH947" s="136"/>
      <c r="AI947" s="136"/>
      <c r="AJ947" s="136"/>
      <c r="AK947" s="136"/>
      <c r="AL947" s="136"/>
    </row>
    <row r="948" spans="1:38" s="44" customFormat="1" x14ac:dyDescent="0.2">
      <c r="A948" s="16"/>
      <c r="B948" s="736"/>
      <c r="C948" s="16"/>
      <c r="K948" s="731"/>
      <c r="L948" s="136"/>
      <c r="M948" s="136"/>
      <c r="N948" s="136"/>
      <c r="O948" s="136"/>
      <c r="P948" s="136"/>
      <c r="Q948" s="136"/>
      <c r="R948" s="731"/>
      <c r="S948" s="136"/>
      <c r="T948" s="136"/>
      <c r="U948" s="136"/>
      <c r="V948" s="136"/>
      <c r="W948" s="136"/>
      <c r="X948" s="136"/>
      <c r="Y948" s="731"/>
      <c r="Z948" s="136"/>
      <c r="AA948" s="136"/>
      <c r="AB948" s="136"/>
      <c r="AC948" s="136"/>
      <c r="AD948" s="136"/>
      <c r="AE948" s="136"/>
      <c r="AF948" s="731"/>
      <c r="AG948" s="136"/>
      <c r="AH948" s="136"/>
      <c r="AI948" s="136"/>
      <c r="AJ948" s="136"/>
      <c r="AK948" s="136"/>
      <c r="AL948" s="136"/>
    </row>
    <row r="949" spans="1:38" s="44" customFormat="1" x14ac:dyDescent="0.2">
      <c r="A949" s="16"/>
      <c r="B949" s="736"/>
      <c r="C949" s="16"/>
      <c r="K949" s="731"/>
      <c r="L949" s="136"/>
      <c r="M949" s="136"/>
      <c r="N949" s="136"/>
      <c r="O949" s="136"/>
      <c r="P949" s="136"/>
      <c r="Q949" s="136"/>
      <c r="R949" s="731"/>
      <c r="S949" s="136"/>
      <c r="T949" s="136"/>
      <c r="U949" s="136"/>
      <c r="V949" s="136"/>
      <c r="W949" s="136"/>
      <c r="X949" s="136"/>
      <c r="Y949" s="731"/>
      <c r="Z949" s="136"/>
      <c r="AA949" s="136"/>
      <c r="AB949" s="136"/>
      <c r="AC949" s="136"/>
      <c r="AD949" s="136"/>
      <c r="AE949" s="136"/>
      <c r="AF949" s="731"/>
      <c r="AG949" s="136"/>
      <c r="AH949" s="136"/>
      <c r="AI949" s="136"/>
      <c r="AJ949" s="136"/>
      <c r="AK949" s="136"/>
      <c r="AL949" s="136"/>
    </row>
    <row r="950" spans="1:38" s="44" customFormat="1" x14ac:dyDescent="0.2">
      <c r="A950" s="16"/>
      <c r="B950" s="736"/>
      <c r="C950" s="16"/>
      <c r="K950" s="731"/>
      <c r="L950" s="136"/>
      <c r="M950" s="136"/>
      <c r="N950" s="136"/>
      <c r="O950" s="136"/>
      <c r="P950" s="136"/>
      <c r="Q950" s="136"/>
      <c r="R950" s="731"/>
      <c r="S950" s="136"/>
      <c r="T950" s="136"/>
      <c r="U950" s="136"/>
      <c r="V950" s="136"/>
      <c r="W950" s="136"/>
      <c r="X950" s="136"/>
      <c r="Y950" s="731"/>
      <c r="Z950" s="136"/>
      <c r="AA950" s="136"/>
      <c r="AB950" s="136"/>
      <c r="AC950" s="136"/>
      <c r="AD950" s="136"/>
      <c r="AE950" s="136"/>
      <c r="AF950" s="731"/>
      <c r="AG950" s="136"/>
      <c r="AH950" s="136"/>
      <c r="AI950" s="136"/>
      <c r="AJ950" s="136"/>
      <c r="AK950" s="136"/>
      <c r="AL950" s="136"/>
    </row>
    <row r="951" spans="1:38" s="44" customFormat="1" x14ac:dyDescent="0.2">
      <c r="A951" s="16"/>
      <c r="B951" s="736"/>
      <c r="C951" s="16"/>
      <c r="K951" s="731"/>
      <c r="L951" s="136"/>
      <c r="M951" s="136"/>
      <c r="N951" s="136"/>
      <c r="O951" s="136"/>
      <c r="P951" s="136"/>
      <c r="Q951" s="136"/>
      <c r="R951" s="731"/>
      <c r="S951" s="136"/>
      <c r="T951" s="136"/>
      <c r="U951" s="136"/>
      <c r="V951" s="136"/>
      <c r="W951" s="136"/>
      <c r="X951" s="136"/>
      <c r="Y951" s="731"/>
      <c r="Z951" s="136"/>
      <c r="AA951" s="136"/>
      <c r="AB951" s="136"/>
      <c r="AC951" s="136"/>
      <c r="AD951" s="136"/>
      <c r="AE951" s="136"/>
      <c r="AF951" s="731"/>
      <c r="AG951" s="136"/>
      <c r="AH951" s="136"/>
      <c r="AI951" s="136"/>
      <c r="AJ951" s="136"/>
      <c r="AK951" s="136"/>
      <c r="AL951" s="136"/>
    </row>
    <row r="952" spans="1:38" s="44" customFormat="1" x14ac:dyDescent="0.2">
      <c r="A952" s="16"/>
      <c r="B952" s="736"/>
      <c r="C952" s="16"/>
      <c r="K952" s="731"/>
      <c r="L952" s="136"/>
      <c r="M952" s="136"/>
      <c r="N952" s="136"/>
      <c r="O952" s="136"/>
      <c r="P952" s="136"/>
      <c r="Q952" s="136"/>
      <c r="R952" s="731"/>
      <c r="S952" s="136"/>
      <c r="T952" s="136"/>
      <c r="U952" s="136"/>
      <c r="V952" s="136"/>
      <c r="W952" s="136"/>
      <c r="X952" s="136"/>
      <c r="Y952" s="731"/>
      <c r="Z952" s="136"/>
      <c r="AA952" s="136"/>
      <c r="AB952" s="136"/>
      <c r="AC952" s="136"/>
      <c r="AD952" s="136"/>
      <c r="AE952" s="136"/>
      <c r="AF952" s="731"/>
      <c r="AG952" s="136"/>
      <c r="AH952" s="136"/>
      <c r="AI952" s="136"/>
      <c r="AJ952" s="136"/>
      <c r="AK952" s="136"/>
      <c r="AL952" s="136"/>
    </row>
    <row r="953" spans="1:38" s="44" customFormat="1" x14ac:dyDescent="0.2">
      <c r="A953" s="16"/>
      <c r="B953" s="736"/>
      <c r="C953" s="16"/>
      <c r="K953" s="731"/>
      <c r="L953" s="136"/>
      <c r="M953" s="136"/>
      <c r="N953" s="136"/>
      <c r="O953" s="136"/>
      <c r="P953" s="136"/>
      <c r="Q953" s="136"/>
      <c r="R953" s="731"/>
      <c r="S953" s="136"/>
      <c r="T953" s="136"/>
      <c r="U953" s="136"/>
      <c r="V953" s="136"/>
      <c r="W953" s="136"/>
      <c r="X953" s="136"/>
      <c r="Y953" s="731"/>
      <c r="Z953" s="136"/>
      <c r="AA953" s="136"/>
      <c r="AB953" s="136"/>
      <c r="AC953" s="136"/>
      <c r="AD953" s="136"/>
      <c r="AE953" s="136"/>
      <c r="AF953" s="731"/>
      <c r="AG953" s="136"/>
      <c r="AH953" s="136"/>
      <c r="AI953" s="136"/>
      <c r="AJ953" s="136"/>
      <c r="AK953" s="136"/>
      <c r="AL953" s="136"/>
    </row>
    <row r="954" spans="1:38" s="44" customFormat="1" x14ac:dyDescent="0.2">
      <c r="A954" s="16"/>
      <c r="B954" s="736"/>
      <c r="C954" s="16"/>
      <c r="K954" s="731"/>
      <c r="L954" s="136"/>
      <c r="M954" s="136"/>
      <c r="N954" s="136"/>
      <c r="O954" s="136"/>
      <c r="P954" s="136"/>
      <c r="Q954" s="136"/>
      <c r="R954" s="731"/>
      <c r="S954" s="136"/>
      <c r="T954" s="136"/>
      <c r="U954" s="136"/>
      <c r="V954" s="136"/>
      <c r="W954" s="136"/>
      <c r="X954" s="136"/>
      <c r="Y954" s="731"/>
      <c r="Z954" s="136"/>
      <c r="AA954" s="136"/>
      <c r="AB954" s="136"/>
      <c r="AC954" s="136"/>
      <c r="AD954" s="136"/>
      <c r="AE954" s="136"/>
      <c r="AF954" s="731"/>
      <c r="AG954" s="136"/>
      <c r="AH954" s="136"/>
      <c r="AI954" s="136"/>
      <c r="AJ954" s="136"/>
      <c r="AK954" s="136"/>
      <c r="AL954" s="136"/>
    </row>
    <row r="955" spans="1:38" s="44" customFormat="1" x14ac:dyDescent="0.2">
      <c r="A955" s="16"/>
      <c r="B955" s="736"/>
      <c r="C955" s="16"/>
      <c r="K955" s="731"/>
      <c r="L955" s="136"/>
      <c r="M955" s="136"/>
      <c r="N955" s="136"/>
      <c r="O955" s="136"/>
      <c r="P955" s="136"/>
      <c r="Q955" s="136"/>
      <c r="R955" s="731"/>
      <c r="S955" s="136"/>
      <c r="T955" s="136"/>
      <c r="U955" s="136"/>
      <c r="V955" s="136"/>
      <c r="W955" s="136"/>
      <c r="X955" s="136"/>
      <c r="Y955" s="731"/>
      <c r="Z955" s="136"/>
      <c r="AA955" s="136"/>
      <c r="AB955" s="136"/>
      <c r="AC955" s="136"/>
      <c r="AD955" s="136"/>
      <c r="AE955" s="136"/>
      <c r="AF955" s="731"/>
      <c r="AG955" s="136"/>
      <c r="AH955" s="136"/>
      <c r="AI955" s="136"/>
      <c r="AJ955" s="136"/>
      <c r="AK955" s="136"/>
      <c r="AL955" s="136"/>
    </row>
    <row r="956" spans="1:38" s="44" customFormat="1" x14ac:dyDescent="0.2">
      <c r="A956" s="16"/>
      <c r="B956" s="736"/>
      <c r="C956" s="16"/>
      <c r="K956" s="731"/>
      <c r="L956" s="136"/>
      <c r="M956" s="136"/>
      <c r="N956" s="136"/>
      <c r="O956" s="136"/>
      <c r="P956" s="136"/>
      <c r="Q956" s="136"/>
      <c r="R956" s="731"/>
      <c r="S956" s="136"/>
      <c r="T956" s="136"/>
      <c r="U956" s="136"/>
      <c r="V956" s="136"/>
      <c r="W956" s="136"/>
      <c r="X956" s="136"/>
      <c r="Y956" s="731"/>
      <c r="Z956" s="136"/>
      <c r="AA956" s="136"/>
      <c r="AB956" s="136"/>
      <c r="AC956" s="136"/>
      <c r="AD956" s="136"/>
      <c r="AE956" s="136"/>
      <c r="AF956" s="731"/>
      <c r="AG956" s="136"/>
      <c r="AH956" s="136"/>
      <c r="AI956" s="136"/>
      <c r="AJ956" s="136"/>
      <c r="AK956" s="136"/>
      <c r="AL956" s="136"/>
    </row>
    <row r="957" spans="1:38" s="44" customFormat="1" x14ac:dyDescent="0.2">
      <c r="A957" s="16"/>
      <c r="B957" s="736"/>
      <c r="C957" s="16"/>
      <c r="K957" s="731"/>
      <c r="L957" s="136"/>
      <c r="M957" s="136"/>
      <c r="N957" s="136"/>
      <c r="O957" s="136"/>
      <c r="P957" s="136"/>
      <c r="Q957" s="136"/>
      <c r="R957" s="731"/>
      <c r="S957" s="136"/>
      <c r="T957" s="136"/>
      <c r="U957" s="136"/>
      <c r="V957" s="136"/>
      <c r="W957" s="136"/>
      <c r="X957" s="136"/>
      <c r="Y957" s="731"/>
      <c r="Z957" s="136"/>
      <c r="AA957" s="136"/>
      <c r="AB957" s="136"/>
      <c r="AC957" s="136"/>
      <c r="AD957" s="136"/>
      <c r="AE957" s="136"/>
      <c r="AF957" s="731"/>
      <c r="AG957" s="136"/>
      <c r="AH957" s="136"/>
      <c r="AI957" s="136"/>
      <c r="AJ957" s="136"/>
      <c r="AK957" s="136"/>
      <c r="AL957" s="136"/>
    </row>
    <row r="958" spans="1:38" s="44" customFormat="1" x14ac:dyDescent="0.2">
      <c r="A958" s="16"/>
      <c r="B958" s="736"/>
      <c r="C958" s="16"/>
      <c r="K958" s="731"/>
      <c r="L958" s="136"/>
      <c r="M958" s="136"/>
      <c r="N958" s="136"/>
      <c r="O958" s="136"/>
      <c r="P958" s="136"/>
      <c r="Q958" s="136"/>
      <c r="R958" s="731"/>
      <c r="S958" s="136"/>
      <c r="T958" s="136"/>
      <c r="U958" s="136"/>
      <c r="V958" s="136"/>
      <c r="W958" s="136"/>
      <c r="X958" s="136"/>
      <c r="Y958" s="731"/>
      <c r="Z958" s="136"/>
      <c r="AA958" s="136"/>
      <c r="AB958" s="136"/>
      <c r="AC958" s="136"/>
      <c r="AD958" s="136"/>
      <c r="AE958" s="136"/>
      <c r="AF958" s="731"/>
      <c r="AG958" s="136"/>
      <c r="AH958" s="136"/>
      <c r="AI958" s="136"/>
      <c r="AJ958" s="136"/>
      <c r="AK958" s="136"/>
      <c r="AL958" s="136"/>
    </row>
    <row r="959" spans="1:38" s="44" customFormat="1" x14ac:dyDescent="0.2">
      <c r="A959" s="16"/>
      <c r="B959" s="736"/>
      <c r="C959" s="16"/>
      <c r="K959" s="731"/>
      <c r="L959" s="136"/>
      <c r="M959" s="136"/>
      <c r="N959" s="136"/>
      <c r="O959" s="136"/>
      <c r="P959" s="136"/>
      <c r="Q959" s="136"/>
      <c r="R959" s="731"/>
      <c r="S959" s="136"/>
      <c r="T959" s="136"/>
      <c r="U959" s="136"/>
      <c r="V959" s="136"/>
      <c r="W959" s="136"/>
      <c r="X959" s="136"/>
      <c r="Y959" s="731"/>
      <c r="Z959" s="136"/>
      <c r="AA959" s="136"/>
      <c r="AB959" s="136"/>
      <c r="AC959" s="136"/>
      <c r="AD959" s="136"/>
      <c r="AE959" s="136"/>
      <c r="AF959" s="731"/>
      <c r="AG959" s="136"/>
      <c r="AH959" s="136"/>
      <c r="AI959" s="136"/>
      <c r="AJ959" s="136"/>
      <c r="AK959" s="136"/>
      <c r="AL959" s="136"/>
    </row>
    <row r="960" spans="1:38" s="44" customFormat="1" x14ac:dyDescent="0.2">
      <c r="A960" s="16"/>
      <c r="B960" s="736"/>
      <c r="C960" s="16"/>
      <c r="K960" s="731"/>
      <c r="L960" s="136"/>
      <c r="M960" s="136"/>
      <c r="N960" s="136"/>
      <c r="O960" s="136"/>
      <c r="P960" s="136"/>
      <c r="Q960" s="136"/>
      <c r="R960" s="731"/>
      <c r="S960" s="136"/>
      <c r="T960" s="136"/>
      <c r="U960" s="136"/>
      <c r="V960" s="136"/>
      <c r="W960" s="136"/>
      <c r="X960" s="136"/>
      <c r="Y960" s="731"/>
      <c r="Z960" s="136"/>
      <c r="AA960" s="136"/>
      <c r="AB960" s="136"/>
      <c r="AC960" s="136"/>
      <c r="AD960" s="136"/>
      <c r="AE960" s="136"/>
      <c r="AF960" s="731"/>
      <c r="AG960" s="136"/>
      <c r="AH960" s="136"/>
      <c r="AI960" s="136"/>
      <c r="AJ960" s="136"/>
      <c r="AK960" s="136"/>
      <c r="AL960" s="136"/>
    </row>
    <row r="961" spans="1:38" s="44" customFormat="1" x14ac:dyDescent="0.2">
      <c r="A961" s="16"/>
      <c r="B961" s="736"/>
      <c r="C961" s="16"/>
      <c r="K961" s="731"/>
      <c r="L961" s="136"/>
      <c r="M961" s="136"/>
      <c r="N961" s="136"/>
      <c r="O961" s="136"/>
      <c r="P961" s="136"/>
      <c r="Q961" s="136"/>
      <c r="R961" s="731"/>
      <c r="S961" s="136"/>
      <c r="T961" s="136"/>
      <c r="U961" s="136"/>
      <c r="V961" s="136"/>
      <c r="W961" s="136"/>
      <c r="X961" s="136"/>
      <c r="Y961" s="731"/>
      <c r="Z961" s="136"/>
      <c r="AA961" s="136"/>
      <c r="AB961" s="136"/>
      <c r="AC961" s="136"/>
      <c r="AD961" s="136"/>
      <c r="AE961" s="136"/>
      <c r="AF961" s="731"/>
      <c r="AG961" s="136"/>
      <c r="AH961" s="136"/>
      <c r="AI961" s="136"/>
      <c r="AJ961" s="136"/>
      <c r="AK961" s="136"/>
      <c r="AL961" s="136"/>
    </row>
    <row r="962" spans="1:38" s="44" customFormat="1" x14ac:dyDescent="0.2">
      <c r="A962" s="16"/>
      <c r="B962" s="736"/>
      <c r="C962" s="16"/>
      <c r="K962" s="731"/>
      <c r="L962" s="136"/>
      <c r="M962" s="136"/>
      <c r="N962" s="136"/>
      <c r="O962" s="136"/>
      <c r="P962" s="136"/>
      <c r="Q962" s="136"/>
      <c r="R962" s="731"/>
      <c r="S962" s="136"/>
      <c r="T962" s="136"/>
      <c r="U962" s="136"/>
      <c r="V962" s="136"/>
      <c r="W962" s="136"/>
      <c r="X962" s="136"/>
      <c r="Y962" s="731"/>
      <c r="Z962" s="136"/>
      <c r="AA962" s="136"/>
      <c r="AB962" s="136"/>
      <c r="AC962" s="136"/>
      <c r="AD962" s="136"/>
      <c r="AE962" s="136"/>
      <c r="AF962" s="731"/>
      <c r="AG962" s="136"/>
      <c r="AH962" s="136"/>
      <c r="AI962" s="136"/>
      <c r="AJ962" s="136"/>
      <c r="AK962" s="136"/>
      <c r="AL962" s="136"/>
    </row>
    <row r="963" spans="1:38" s="44" customFormat="1" x14ac:dyDescent="0.2">
      <c r="A963" s="16"/>
      <c r="B963" s="736"/>
      <c r="C963" s="16"/>
      <c r="K963" s="731"/>
      <c r="L963" s="136"/>
      <c r="M963" s="136"/>
      <c r="N963" s="136"/>
      <c r="O963" s="136"/>
      <c r="P963" s="136"/>
      <c r="Q963" s="136"/>
      <c r="R963" s="731"/>
      <c r="S963" s="136"/>
      <c r="T963" s="136"/>
      <c r="U963" s="136"/>
      <c r="V963" s="136"/>
      <c r="W963" s="136"/>
      <c r="X963" s="136"/>
      <c r="Y963" s="731"/>
      <c r="Z963" s="136"/>
      <c r="AA963" s="136"/>
      <c r="AB963" s="136"/>
      <c r="AC963" s="136"/>
      <c r="AD963" s="136"/>
      <c r="AE963" s="136"/>
      <c r="AF963" s="731"/>
      <c r="AG963" s="136"/>
      <c r="AH963" s="136"/>
      <c r="AI963" s="136"/>
      <c r="AJ963" s="136"/>
      <c r="AK963" s="136"/>
      <c r="AL963" s="136"/>
    </row>
    <row r="964" spans="1:38" s="44" customFormat="1" x14ac:dyDescent="0.2">
      <c r="A964" s="16"/>
      <c r="B964" s="736"/>
      <c r="C964" s="16"/>
      <c r="K964" s="731"/>
      <c r="L964" s="136"/>
      <c r="M964" s="136"/>
      <c r="N964" s="136"/>
      <c r="O964" s="136"/>
      <c r="P964" s="136"/>
      <c r="Q964" s="136"/>
      <c r="R964" s="731"/>
      <c r="S964" s="136"/>
      <c r="T964" s="136"/>
      <c r="U964" s="136"/>
      <c r="V964" s="136"/>
      <c r="W964" s="136"/>
      <c r="X964" s="136"/>
      <c r="Y964" s="731"/>
      <c r="Z964" s="136"/>
      <c r="AA964" s="136"/>
      <c r="AB964" s="136"/>
      <c r="AC964" s="136"/>
      <c r="AD964" s="136"/>
      <c r="AE964" s="136"/>
      <c r="AF964" s="731"/>
      <c r="AG964" s="136"/>
      <c r="AH964" s="136"/>
      <c r="AI964" s="136"/>
      <c r="AJ964" s="136"/>
      <c r="AK964" s="136"/>
      <c r="AL964" s="136"/>
    </row>
    <row r="965" spans="1:38" s="44" customFormat="1" x14ac:dyDescent="0.2">
      <c r="A965" s="16"/>
      <c r="B965" s="736"/>
      <c r="C965" s="16"/>
      <c r="K965" s="731"/>
      <c r="L965" s="136"/>
      <c r="M965" s="136"/>
      <c r="N965" s="136"/>
      <c r="O965" s="136"/>
      <c r="P965" s="136"/>
      <c r="Q965" s="136"/>
      <c r="R965" s="731"/>
      <c r="S965" s="136"/>
      <c r="T965" s="136"/>
      <c r="U965" s="136"/>
      <c r="V965" s="136"/>
      <c r="W965" s="136"/>
      <c r="X965" s="136"/>
      <c r="Y965" s="731"/>
      <c r="Z965" s="136"/>
      <c r="AA965" s="136"/>
      <c r="AB965" s="136"/>
      <c r="AC965" s="136"/>
      <c r="AD965" s="136"/>
      <c r="AE965" s="136"/>
      <c r="AF965" s="731"/>
      <c r="AG965" s="136"/>
      <c r="AH965" s="136"/>
      <c r="AI965" s="136"/>
      <c r="AJ965" s="136"/>
      <c r="AK965" s="136"/>
      <c r="AL965" s="136"/>
    </row>
    <row r="966" spans="1:38" s="44" customFormat="1" x14ac:dyDescent="0.2">
      <c r="A966" s="16"/>
      <c r="B966" s="736"/>
      <c r="C966" s="16"/>
      <c r="K966" s="731"/>
      <c r="L966" s="136"/>
      <c r="M966" s="136"/>
      <c r="N966" s="136"/>
      <c r="O966" s="136"/>
      <c r="P966" s="136"/>
      <c r="Q966" s="136"/>
      <c r="R966" s="731"/>
      <c r="S966" s="136"/>
      <c r="T966" s="136"/>
      <c r="U966" s="136"/>
      <c r="V966" s="136"/>
      <c r="W966" s="136"/>
      <c r="X966" s="136"/>
      <c r="Y966" s="731"/>
      <c r="Z966" s="136"/>
      <c r="AA966" s="136"/>
      <c r="AB966" s="136"/>
      <c r="AC966" s="136"/>
      <c r="AD966" s="136"/>
      <c r="AE966" s="136"/>
      <c r="AF966" s="731"/>
      <c r="AG966" s="136"/>
      <c r="AH966" s="136"/>
      <c r="AI966" s="136"/>
      <c r="AJ966" s="136"/>
      <c r="AK966" s="136"/>
      <c r="AL966" s="136"/>
    </row>
    <row r="967" spans="1:38" s="44" customFormat="1" x14ac:dyDescent="0.2">
      <c r="A967" s="16"/>
      <c r="B967" s="736"/>
      <c r="C967" s="16"/>
      <c r="K967" s="731"/>
      <c r="L967" s="136"/>
      <c r="M967" s="136"/>
      <c r="N967" s="136"/>
      <c r="O967" s="136"/>
      <c r="P967" s="136"/>
      <c r="Q967" s="136"/>
      <c r="R967" s="731"/>
      <c r="S967" s="136"/>
      <c r="T967" s="136"/>
      <c r="U967" s="136"/>
      <c r="V967" s="136"/>
      <c r="W967" s="136"/>
      <c r="X967" s="136"/>
      <c r="Y967" s="731"/>
      <c r="Z967" s="136"/>
      <c r="AA967" s="136"/>
      <c r="AB967" s="136"/>
      <c r="AC967" s="136"/>
      <c r="AD967" s="136"/>
      <c r="AE967" s="136"/>
      <c r="AF967" s="731"/>
      <c r="AG967" s="136"/>
      <c r="AH967" s="136"/>
      <c r="AI967" s="136"/>
      <c r="AJ967" s="136"/>
      <c r="AK967" s="136"/>
      <c r="AL967" s="136"/>
    </row>
    <row r="968" spans="1:38" s="44" customFormat="1" x14ac:dyDescent="0.2">
      <c r="A968" s="16"/>
      <c r="B968" s="736"/>
      <c r="C968" s="16"/>
      <c r="K968" s="731"/>
      <c r="L968" s="136"/>
      <c r="M968" s="136"/>
      <c r="N968" s="136"/>
      <c r="O968" s="136"/>
      <c r="P968" s="136"/>
      <c r="Q968" s="136"/>
      <c r="R968" s="731"/>
      <c r="S968" s="136"/>
      <c r="T968" s="136"/>
      <c r="U968" s="136"/>
      <c r="V968" s="136"/>
      <c r="W968" s="136"/>
      <c r="X968" s="136"/>
      <c r="Y968" s="731"/>
      <c r="Z968" s="136"/>
      <c r="AA968" s="136"/>
      <c r="AB968" s="136"/>
      <c r="AC968" s="136"/>
      <c r="AD968" s="136"/>
      <c r="AE968" s="136"/>
      <c r="AF968" s="731"/>
      <c r="AG968" s="136"/>
      <c r="AH968" s="136"/>
      <c r="AI968" s="136"/>
      <c r="AJ968" s="136"/>
      <c r="AK968" s="136"/>
      <c r="AL968" s="136"/>
    </row>
    <row r="969" spans="1:38" s="44" customFormat="1" x14ac:dyDescent="0.2">
      <c r="A969" s="16"/>
      <c r="B969" s="736"/>
      <c r="C969" s="16"/>
      <c r="K969" s="731"/>
      <c r="L969" s="136"/>
      <c r="M969" s="136"/>
      <c r="N969" s="136"/>
      <c r="O969" s="136"/>
      <c r="P969" s="136"/>
      <c r="Q969" s="136"/>
      <c r="R969" s="731"/>
      <c r="S969" s="136"/>
      <c r="T969" s="136"/>
      <c r="U969" s="136"/>
      <c r="V969" s="136"/>
      <c r="W969" s="136"/>
      <c r="X969" s="136"/>
      <c r="Y969" s="731"/>
      <c r="Z969" s="136"/>
      <c r="AA969" s="136"/>
      <c r="AB969" s="136"/>
      <c r="AC969" s="136"/>
      <c r="AD969" s="136"/>
      <c r="AE969" s="136"/>
      <c r="AF969" s="731"/>
      <c r="AG969" s="136"/>
      <c r="AH969" s="136"/>
      <c r="AI969" s="136"/>
      <c r="AJ969" s="136"/>
      <c r="AK969" s="136"/>
      <c r="AL969" s="136"/>
    </row>
    <row r="970" spans="1:38" s="44" customFormat="1" x14ac:dyDescent="0.2">
      <c r="A970" s="16"/>
      <c r="B970" s="736"/>
      <c r="C970" s="16"/>
      <c r="K970" s="731"/>
      <c r="L970" s="136"/>
      <c r="M970" s="136"/>
      <c r="N970" s="136"/>
      <c r="O970" s="136"/>
      <c r="P970" s="136"/>
      <c r="Q970" s="136"/>
      <c r="R970" s="731"/>
      <c r="S970" s="136"/>
      <c r="T970" s="136"/>
      <c r="U970" s="136"/>
      <c r="V970" s="136"/>
      <c r="W970" s="136"/>
      <c r="X970" s="136"/>
      <c r="Y970" s="731"/>
      <c r="Z970" s="136"/>
      <c r="AA970" s="136"/>
      <c r="AB970" s="136"/>
      <c r="AC970" s="136"/>
      <c r="AD970" s="136"/>
      <c r="AE970" s="136"/>
      <c r="AF970" s="731"/>
      <c r="AG970" s="136"/>
      <c r="AH970" s="136"/>
      <c r="AI970" s="136"/>
      <c r="AJ970" s="136"/>
      <c r="AK970" s="136"/>
      <c r="AL970" s="136"/>
    </row>
    <row r="971" spans="1:38" s="44" customFormat="1" x14ac:dyDescent="0.2">
      <c r="A971" s="16"/>
      <c r="B971" s="736"/>
      <c r="C971" s="16"/>
      <c r="K971" s="731"/>
      <c r="L971" s="136"/>
      <c r="M971" s="136"/>
      <c r="N971" s="136"/>
      <c r="O971" s="136"/>
      <c r="P971" s="136"/>
      <c r="Q971" s="136"/>
      <c r="R971" s="731"/>
      <c r="S971" s="136"/>
      <c r="T971" s="136"/>
      <c r="U971" s="136"/>
      <c r="V971" s="136"/>
      <c r="W971" s="136"/>
      <c r="X971" s="136"/>
      <c r="Y971" s="731"/>
      <c r="Z971" s="136"/>
      <c r="AA971" s="136"/>
      <c r="AB971" s="136"/>
      <c r="AC971" s="136"/>
      <c r="AD971" s="136"/>
      <c r="AE971" s="136"/>
      <c r="AF971" s="731"/>
      <c r="AG971" s="136"/>
      <c r="AH971" s="136"/>
      <c r="AI971" s="136"/>
      <c r="AJ971" s="136"/>
      <c r="AK971" s="136"/>
      <c r="AL971" s="136"/>
    </row>
    <row r="972" spans="1:38" s="44" customFormat="1" x14ac:dyDescent="0.2">
      <c r="A972" s="16"/>
      <c r="B972" s="736"/>
      <c r="C972" s="16"/>
      <c r="K972" s="731"/>
      <c r="L972" s="136"/>
      <c r="M972" s="136"/>
      <c r="N972" s="136"/>
      <c r="O972" s="136"/>
      <c r="P972" s="136"/>
      <c r="Q972" s="136"/>
      <c r="R972" s="731"/>
      <c r="S972" s="136"/>
      <c r="T972" s="136"/>
      <c r="U972" s="136"/>
      <c r="V972" s="136"/>
      <c r="W972" s="136"/>
      <c r="X972" s="136"/>
      <c r="Y972" s="731"/>
      <c r="Z972" s="136"/>
      <c r="AA972" s="136"/>
      <c r="AB972" s="136"/>
      <c r="AC972" s="136"/>
      <c r="AD972" s="136"/>
      <c r="AE972" s="136"/>
      <c r="AF972" s="731"/>
      <c r="AG972" s="136"/>
      <c r="AH972" s="136"/>
      <c r="AI972" s="136"/>
      <c r="AJ972" s="136"/>
      <c r="AK972" s="136"/>
      <c r="AL972" s="136"/>
    </row>
    <row r="973" spans="1:38" s="44" customFormat="1" x14ac:dyDescent="0.2">
      <c r="A973" s="16"/>
      <c r="B973" s="736"/>
      <c r="C973" s="16"/>
      <c r="K973" s="731"/>
      <c r="L973" s="136"/>
      <c r="M973" s="136"/>
      <c r="N973" s="136"/>
      <c r="O973" s="136"/>
      <c r="P973" s="136"/>
      <c r="Q973" s="136"/>
      <c r="R973" s="731"/>
      <c r="S973" s="136"/>
      <c r="T973" s="136"/>
      <c r="U973" s="136"/>
      <c r="V973" s="136"/>
      <c r="W973" s="136"/>
      <c r="X973" s="136"/>
      <c r="Y973" s="731"/>
      <c r="Z973" s="136"/>
      <c r="AA973" s="136"/>
      <c r="AB973" s="136"/>
      <c r="AC973" s="136"/>
      <c r="AD973" s="136"/>
      <c r="AE973" s="136"/>
      <c r="AF973" s="731"/>
      <c r="AG973" s="136"/>
      <c r="AH973" s="136"/>
      <c r="AI973" s="136"/>
      <c r="AJ973" s="136"/>
      <c r="AK973" s="136"/>
      <c r="AL973" s="136"/>
    </row>
    <row r="974" spans="1:38" s="44" customFormat="1" x14ac:dyDescent="0.2">
      <c r="A974" s="16"/>
      <c r="B974" s="736"/>
      <c r="C974" s="16"/>
      <c r="K974" s="731"/>
      <c r="L974" s="136"/>
      <c r="M974" s="136"/>
      <c r="N974" s="136"/>
      <c r="O974" s="136"/>
      <c r="P974" s="136"/>
      <c r="Q974" s="136"/>
      <c r="R974" s="731"/>
      <c r="S974" s="136"/>
      <c r="T974" s="136"/>
      <c r="U974" s="136"/>
      <c r="V974" s="136"/>
      <c r="W974" s="136"/>
      <c r="X974" s="136"/>
      <c r="Y974" s="731"/>
      <c r="Z974" s="136"/>
      <c r="AA974" s="136"/>
      <c r="AB974" s="136"/>
      <c r="AC974" s="136"/>
      <c r="AD974" s="136"/>
      <c r="AE974" s="136"/>
      <c r="AF974" s="731"/>
      <c r="AG974" s="136"/>
      <c r="AH974" s="136"/>
      <c r="AI974" s="136"/>
      <c r="AJ974" s="136"/>
      <c r="AK974" s="136"/>
      <c r="AL974" s="136"/>
    </row>
    <row r="975" spans="1:38" s="44" customFormat="1" x14ac:dyDescent="0.2">
      <c r="A975" s="16"/>
      <c r="B975" s="736"/>
      <c r="C975" s="16"/>
      <c r="K975" s="731"/>
      <c r="L975" s="136"/>
      <c r="M975" s="136"/>
      <c r="N975" s="136"/>
      <c r="O975" s="136"/>
      <c r="P975" s="136"/>
      <c r="Q975" s="136"/>
      <c r="R975" s="731"/>
      <c r="S975" s="136"/>
      <c r="T975" s="136"/>
      <c r="U975" s="136"/>
      <c r="V975" s="136"/>
      <c r="W975" s="136"/>
      <c r="X975" s="136"/>
      <c r="Y975" s="731"/>
      <c r="Z975" s="136"/>
      <c r="AA975" s="136"/>
      <c r="AB975" s="136"/>
      <c r="AC975" s="136"/>
      <c r="AD975" s="136"/>
      <c r="AE975" s="136"/>
      <c r="AF975" s="731"/>
      <c r="AG975" s="136"/>
      <c r="AH975" s="136"/>
      <c r="AI975" s="136"/>
      <c r="AJ975" s="136"/>
      <c r="AK975" s="136"/>
      <c r="AL975" s="136"/>
    </row>
    <row r="976" spans="1:38" s="44" customFormat="1" x14ac:dyDescent="0.2">
      <c r="A976" s="16"/>
      <c r="B976" s="736"/>
      <c r="C976" s="16"/>
      <c r="K976" s="731"/>
      <c r="L976" s="136"/>
      <c r="M976" s="136"/>
      <c r="N976" s="136"/>
      <c r="O976" s="136"/>
      <c r="P976" s="136"/>
      <c r="Q976" s="136"/>
      <c r="R976" s="731"/>
      <c r="S976" s="136"/>
      <c r="T976" s="136"/>
      <c r="U976" s="136"/>
      <c r="V976" s="136"/>
      <c r="W976" s="136"/>
      <c r="X976" s="136"/>
      <c r="Y976" s="731"/>
      <c r="Z976" s="136"/>
      <c r="AA976" s="136"/>
      <c r="AB976" s="136"/>
      <c r="AC976" s="136"/>
      <c r="AD976" s="136"/>
      <c r="AE976" s="136"/>
      <c r="AF976" s="731"/>
      <c r="AG976" s="136"/>
      <c r="AH976" s="136"/>
      <c r="AI976" s="136"/>
      <c r="AJ976" s="136"/>
      <c r="AK976" s="136"/>
      <c r="AL976" s="136"/>
    </row>
    <row r="977" spans="1:38" s="44" customFormat="1" x14ac:dyDescent="0.2">
      <c r="A977" s="16"/>
      <c r="B977" s="736"/>
      <c r="C977" s="16"/>
      <c r="K977" s="731"/>
      <c r="L977" s="136"/>
      <c r="M977" s="136"/>
      <c r="N977" s="136"/>
      <c r="O977" s="136"/>
      <c r="P977" s="136"/>
      <c r="Q977" s="136"/>
      <c r="R977" s="731"/>
      <c r="S977" s="136"/>
      <c r="T977" s="136"/>
      <c r="U977" s="136"/>
      <c r="V977" s="136"/>
      <c r="W977" s="136"/>
      <c r="X977" s="136"/>
      <c r="Y977" s="731"/>
      <c r="Z977" s="136"/>
      <c r="AA977" s="136"/>
      <c r="AB977" s="136"/>
      <c r="AC977" s="136"/>
      <c r="AD977" s="136"/>
      <c r="AE977" s="136"/>
      <c r="AF977" s="731"/>
      <c r="AG977" s="136"/>
      <c r="AH977" s="136"/>
      <c r="AI977" s="136"/>
      <c r="AJ977" s="136"/>
      <c r="AK977" s="136"/>
      <c r="AL977" s="136"/>
    </row>
    <row r="978" spans="1:38" s="44" customFormat="1" x14ac:dyDescent="0.2">
      <c r="A978" s="16"/>
      <c r="B978" s="736"/>
      <c r="C978" s="16"/>
      <c r="K978" s="731"/>
      <c r="L978" s="136"/>
      <c r="M978" s="136"/>
      <c r="N978" s="136"/>
      <c r="O978" s="136"/>
      <c r="P978" s="136"/>
      <c r="Q978" s="136"/>
      <c r="R978" s="731"/>
      <c r="S978" s="136"/>
      <c r="T978" s="136"/>
      <c r="U978" s="136"/>
      <c r="V978" s="136"/>
      <c r="W978" s="136"/>
      <c r="X978" s="136"/>
      <c r="Y978" s="731"/>
      <c r="Z978" s="136"/>
      <c r="AA978" s="136"/>
      <c r="AB978" s="136"/>
      <c r="AC978" s="136"/>
      <c r="AD978" s="136"/>
      <c r="AE978" s="136"/>
      <c r="AF978" s="731"/>
      <c r="AG978" s="136"/>
      <c r="AH978" s="136"/>
      <c r="AI978" s="136"/>
      <c r="AJ978" s="136"/>
      <c r="AK978" s="136"/>
      <c r="AL978" s="136"/>
    </row>
    <row r="979" spans="1:38" s="44" customFormat="1" x14ac:dyDescent="0.2">
      <c r="A979" s="16"/>
      <c r="B979" s="736"/>
      <c r="C979" s="16"/>
      <c r="K979" s="731"/>
      <c r="L979" s="136"/>
      <c r="M979" s="136"/>
      <c r="N979" s="136"/>
      <c r="O979" s="136"/>
      <c r="P979" s="136"/>
      <c r="Q979" s="136"/>
      <c r="R979" s="731"/>
      <c r="S979" s="136"/>
      <c r="T979" s="136"/>
      <c r="U979" s="136"/>
      <c r="V979" s="136"/>
      <c r="W979" s="136"/>
      <c r="X979" s="136"/>
      <c r="Y979" s="731"/>
      <c r="Z979" s="136"/>
      <c r="AA979" s="136"/>
      <c r="AB979" s="136"/>
      <c r="AC979" s="136"/>
      <c r="AD979" s="136"/>
      <c r="AE979" s="136"/>
      <c r="AF979" s="731"/>
      <c r="AG979" s="136"/>
      <c r="AH979" s="136"/>
      <c r="AI979" s="136"/>
      <c r="AJ979" s="136"/>
      <c r="AK979" s="136"/>
      <c r="AL979" s="136"/>
    </row>
    <row r="980" spans="1:38" s="44" customFormat="1" x14ac:dyDescent="0.2">
      <c r="A980" s="16"/>
      <c r="B980" s="736"/>
      <c r="C980" s="16"/>
      <c r="K980" s="731"/>
      <c r="L980" s="136"/>
      <c r="M980" s="136"/>
      <c r="N980" s="136"/>
      <c r="O980" s="136"/>
      <c r="P980" s="136"/>
      <c r="Q980" s="136"/>
      <c r="R980" s="731"/>
      <c r="S980" s="136"/>
      <c r="T980" s="136"/>
      <c r="U980" s="136"/>
      <c r="V980" s="136"/>
      <c r="W980" s="136"/>
      <c r="X980" s="136"/>
      <c r="Y980" s="731"/>
      <c r="Z980" s="136"/>
      <c r="AA980" s="136"/>
      <c r="AB980" s="136"/>
      <c r="AC980" s="136"/>
      <c r="AD980" s="136"/>
      <c r="AE980" s="136"/>
      <c r="AF980" s="731"/>
      <c r="AG980" s="136"/>
      <c r="AH980" s="136"/>
      <c r="AI980" s="136"/>
      <c r="AJ980" s="136"/>
      <c r="AK980" s="136"/>
      <c r="AL980" s="136"/>
    </row>
    <row r="981" spans="1:38" s="44" customFormat="1" x14ac:dyDescent="0.2">
      <c r="A981" s="16"/>
      <c r="B981" s="736"/>
      <c r="C981" s="16"/>
      <c r="K981" s="731"/>
      <c r="L981" s="136"/>
      <c r="M981" s="136"/>
      <c r="N981" s="136"/>
      <c r="O981" s="136"/>
      <c r="P981" s="136"/>
      <c r="Q981" s="136"/>
      <c r="R981" s="731"/>
      <c r="S981" s="136"/>
      <c r="T981" s="136"/>
      <c r="U981" s="136"/>
      <c r="V981" s="136"/>
      <c r="W981" s="136"/>
      <c r="X981" s="136"/>
      <c r="Y981" s="731"/>
      <c r="Z981" s="136"/>
      <c r="AA981" s="136"/>
      <c r="AB981" s="136"/>
      <c r="AC981" s="136"/>
      <c r="AD981" s="136"/>
      <c r="AE981" s="136"/>
      <c r="AF981" s="731"/>
      <c r="AG981" s="136"/>
      <c r="AH981" s="136"/>
      <c r="AI981" s="136"/>
      <c r="AJ981" s="136"/>
      <c r="AK981" s="136"/>
      <c r="AL981" s="136"/>
    </row>
    <row r="982" spans="1:38" s="44" customFormat="1" x14ac:dyDescent="0.2">
      <c r="A982" s="16"/>
      <c r="B982" s="736"/>
      <c r="C982" s="16"/>
      <c r="K982" s="731"/>
      <c r="L982" s="136"/>
      <c r="M982" s="136"/>
      <c r="N982" s="136"/>
      <c r="O982" s="136"/>
      <c r="P982" s="136"/>
      <c r="Q982" s="136"/>
      <c r="R982" s="731"/>
      <c r="S982" s="136"/>
      <c r="T982" s="136"/>
      <c r="U982" s="136"/>
      <c r="V982" s="136"/>
      <c r="W982" s="136"/>
      <c r="X982" s="136"/>
      <c r="Y982" s="731"/>
      <c r="Z982" s="136"/>
      <c r="AA982" s="136"/>
      <c r="AB982" s="136"/>
      <c r="AC982" s="136"/>
      <c r="AD982" s="136"/>
      <c r="AE982" s="136"/>
      <c r="AF982" s="731"/>
      <c r="AG982" s="136"/>
      <c r="AH982" s="136"/>
      <c r="AI982" s="136"/>
      <c r="AJ982" s="136"/>
      <c r="AK982" s="136"/>
      <c r="AL982" s="136"/>
    </row>
    <row r="983" spans="1:38" s="44" customFormat="1" x14ac:dyDescent="0.2">
      <c r="A983" s="16"/>
      <c r="B983" s="736"/>
      <c r="C983" s="16"/>
      <c r="K983" s="731"/>
      <c r="L983" s="136"/>
      <c r="M983" s="136"/>
      <c r="N983" s="136"/>
      <c r="O983" s="136"/>
      <c r="P983" s="136"/>
      <c r="Q983" s="136"/>
      <c r="R983" s="731"/>
      <c r="S983" s="136"/>
      <c r="T983" s="136"/>
      <c r="U983" s="136"/>
      <c r="V983" s="136"/>
      <c r="W983" s="136"/>
      <c r="X983" s="136"/>
      <c r="Y983" s="731"/>
      <c r="Z983" s="136"/>
      <c r="AA983" s="136"/>
      <c r="AB983" s="136"/>
      <c r="AC983" s="136"/>
      <c r="AD983" s="136"/>
      <c r="AE983" s="136"/>
      <c r="AF983" s="731"/>
      <c r="AG983" s="136"/>
      <c r="AH983" s="136"/>
      <c r="AI983" s="136"/>
      <c r="AJ983" s="136"/>
      <c r="AK983" s="136"/>
      <c r="AL983" s="136"/>
    </row>
    <row r="984" spans="1:38" s="44" customFormat="1" x14ac:dyDescent="0.2">
      <c r="A984" s="16"/>
      <c r="B984" s="736"/>
      <c r="C984" s="16"/>
      <c r="K984" s="731"/>
      <c r="L984" s="136"/>
      <c r="M984" s="136"/>
      <c r="N984" s="136"/>
      <c r="O984" s="136"/>
      <c r="P984" s="136"/>
      <c r="Q984" s="136"/>
      <c r="R984" s="731"/>
      <c r="S984" s="136"/>
      <c r="T984" s="136"/>
      <c r="U984" s="136"/>
      <c r="V984" s="136"/>
      <c r="W984" s="136"/>
      <c r="X984" s="136"/>
      <c r="Y984" s="731"/>
      <c r="Z984" s="136"/>
      <c r="AA984" s="136"/>
      <c r="AB984" s="136"/>
      <c r="AC984" s="136"/>
      <c r="AD984" s="136"/>
      <c r="AE984" s="136"/>
      <c r="AF984" s="731"/>
      <c r="AG984" s="136"/>
      <c r="AH984" s="136"/>
      <c r="AI984" s="136"/>
      <c r="AJ984" s="136"/>
      <c r="AK984" s="136"/>
      <c r="AL984" s="136"/>
    </row>
    <row r="985" spans="1:38" s="44" customFormat="1" x14ac:dyDescent="0.2">
      <c r="A985" s="16"/>
      <c r="B985" s="736"/>
      <c r="C985" s="16"/>
      <c r="K985" s="731"/>
      <c r="L985" s="136"/>
      <c r="M985" s="136"/>
      <c r="N985" s="136"/>
      <c r="O985" s="136"/>
      <c r="P985" s="136"/>
      <c r="Q985" s="136"/>
      <c r="R985" s="731"/>
      <c r="S985" s="136"/>
      <c r="T985" s="136"/>
      <c r="U985" s="136"/>
      <c r="V985" s="136"/>
      <c r="W985" s="136"/>
      <c r="X985" s="136"/>
      <c r="Y985" s="731"/>
      <c r="Z985" s="136"/>
      <c r="AA985" s="136"/>
      <c r="AB985" s="136"/>
      <c r="AC985" s="136"/>
      <c r="AD985" s="136"/>
      <c r="AE985" s="136"/>
      <c r="AF985" s="731"/>
      <c r="AG985" s="136"/>
      <c r="AH985" s="136"/>
      <c r="AI985" s="136"/>
      <c r="AJ985" s="136"/>
      <c r="AK985" s="136"/>
      <c r="AL985" s="136"/>
    </row>
    <row r="986" spans="1:38" s="44" customFormat="1" x14ac:dyDescent="0.2">
      <c r="A986" s="16"/>
      <c r="B986" s="736"/>
      <c r="C986" s="16"/>
      <c r="K986" s="731"/>
      <c r="L986" s="136"/>
      <c r="M986" s="136"/>
      <c r="N986" s="136"/>
      <c r="O986" s="136"/>
      <c r="P986" s="136"/>
      <c r="Q986" s="136"/>
      <c r="R986" s="731"/>
      <c r="S986" s="136"/>
      <c r="T986" s="136"/>
      <c r="U986" s="136"/>
      <c r="V986" s="136"/>
      <c r="W986" s="136"/>
      <c r="X986" s="136"/>
      <c r="Y986" s="731"/>
      <c r="Z986" s="136"/>
      <c r="AA986" s="136"/>
      <c r="AB986" s="136"/>
      <c r="AC986" s="136"/>
      <c r="AD986" s="136"/>
      <c r="AE986" s="136"/>
      <c r="AF986" s="731"/>
      <c r="AG986" s="136"/>
      <c r="AH986" s="136"/>
      <c r="AI986" s="136"/>
      <c r="AJ986" s="136"/>
      <c r="AK986" s="136"/>
      <c r="AL986" s="136"/>
    </row>
    <row r="987" spans="1:38" s="44" customFormat="1" x14ac:dyDescent="0.2">
      <c r="A987" s="16"/>
      <c r="B987" s="736"/>
      <c r="C987" s="16"/>
      <c r="K987" s="731"/>
      <c r="L987" s="136"/>
      <c r="M987" s="136"/>
      <c r="N987" s="136"/>
      <c r="O987" s="136"/>
      <c r="P987" s="136"/>
      <c r="Q987" s="136"/>
      <c r="R987" s="731"/>
      <c r="S987" s="136"/>
      <c r="T987" s="136"/>
      <c r="U987" s="136"/>
      <c r="V987" s="136"/>
      <c r="W987" s="136"/>
      <c r="X987" s="136"/>
      <c r="Y987" s="731"/>
      <c r="Z987" s="136"/>
      <c r="AA987" s="136"/>
      <c r="AB987" s="136"/>
      <c r="AC987" s="136"/>
      <c r="AD987" s="136"/>
      <c r="AE987" s="136"/>
      <c r="AF987" s="731"/>
      <c r="AG987" s="136"/>
      <c r="AH987" s="136"/>
      <c r="AI987" s="136"/>
      <c r="AJ987" s="136"/>
      <c r="AK987" s="136"/>
      <c r="AL987" s="136"/>
    </row>
    <row r="988" spans="1:38" s="44" customFormat="1" x14ac:dyDescent="0.2">
      <c r="A988" s="16"/>
      <c r="B988" s="736"/>
      <c r="C988" s="16"/>
      <c r="K988" s="731"/>
      <c r="L988" s="136"/>
      <c r="M988" s="136"/>
      <c r="N988" s="136"/>
      <c r="O988" s="136"/>
      <c r="P988" s="136"/>
      <c r="Q988" s="136"/>
      <c r="R988" s="731"/>
      <c r="S988" s="136"/>
      <c r="T988" s="136"/>
      <c r="U988" s="136"/>
      <c r="V988" s="136"/>
      <c r="W988" s="136"/>
      <c r="X988" s="136"/>
      <c r="Y988" s="731"/>
      <c r="Z988" s="136"/>
      <c r="AA988" s="136"/>
      <c r="AB988" s="136"/>
      <c r="AC988" s="136"/>
      <c r="AD988" s="136"/>
      <c r="AE988" s="136"/>
      <c r="AF988" s="731"/>
      <c r="AG988" s="136"/>
      <c r="AH988" s="136"/>
      <c r="AI988" s="136"/>
      <c r="AJ988" s="136"/>
      <c r="AK988" s="136"/>
      <c r="AL988" s="136"/>
    </row>
    <row r="989" spans="1:38" s="44" customFormat="1" x14ac:dyDescent="0.2">
      <c r="A989" s="16"/>
      <c r="B989" s="736"/>
      <c r="C989" s="16"/>
      <c r="K989" s="731"/>
      <c r="L989" s="136"/>
      <c r="M989" s="136"/>
      <c r="N989" s="136"/>
      <c r="O989" s="136"/>
      <c r="P989" s="136"/>
      <c r="Q989" s="136"/>
      <c r="R989" s="731"/>
      <c r="S989" s="136"/>
      <c r="T989" s="136"/>
      <c r="U989" s="136"/>
      <c r="V989" s="136"/>
      <c r="W989" s="136"/>
      <c r="X989" s="136"/>
      <c r="Y989" s="731"/>
      <c r="Z989" s="136"/>
      <c r="AA989" s="136"/>
      <c r="AB989" s="136"/>
      <c r="AC989" s="136"/>
      <c r="AD989" s="136"/>
      <c r="AE989" s="136"/>
      <c r="AF989" s="731"/>
      <c r="AG989" s="136"/>
      <c r="AH989" s="136"/>
      <c r="AI989" s="136"/>
      <c r="AJ989" s="136"/>
      <c r="AK989" s="136"/>
      <c r="AL989" s="136"/>
    </row>
    <row r="990" spans="1:38" s="44" customFormat="1" x14ac:dyDescent="0.2">
      <c r="A990" s="16"/>
      <c r="B990" s="736"/>
      <c r="C990" s="16"/>
      <c r="K990" s="731"/>
      <c r="L990" s="136"/>
      <c r="M990" s="136"/>
      <c r="N990" s="136"/>
      <c r="O990" s="136"/>
      <c r="P990" s="136"/>
      <c r="Q990" s="136"/>
      <c r="R990" s="731"/>
      <c r="S990" s="136"/>
      <c r="T990" s="136"/>
      <c r="U990" s="136"/>
      <c r="V990" s="136"/>
      <c r="W990" s="136"/>
      <c r="X990" s="136"/>
      <c r="Y990" s="731"/>
      <c r="Z990" s="136"/>
      <c r="AA990" s="136"/>
      <c r="AB990" s="136"/>
      <c r="AC990" s="136"/>
      <c r="AD990" s="136"/>
      <c r="AE990" s="136"/>
      <c r="AF990" s="731"/>
      <c r="AG990" s="136"/>
      <c r="AH990" s="136"/>
      <c r="AI990" s="136"/>
      <c r="AJ990" s="136"/>
      <c r="AK990" s="136"/>
      <c r="AL990" s="136"/>
    </row>
    <row r="991" spans="1:38" s="44" customFormat="1" x14ac:dyDescent="0.2">
      <c r="A991" s="16"/>
      <c r="B991" s="736"/>
      <c r="C991" s="16"/>
      <c r="K991" s="731"/>
      <c r="L991" s="136"/>
      <c r="M991" s="136"/>
      <c r="N991" s="136"/>
      <c r="O991" s="136"/>
      <c r="P991" s="136"/>
      <c r="Q991" s="136"/>
      <c r="R991" s="731"/>
      <c r="S991" s="136"/>
      <c r="T991" s="136"/>
      <c r="U991" s="136"/>
      <c r="V991" s="136"/>
      <c r="W991" s="136"/>
      <c r="X991" s="136"/>
      <c r="Y991" s="731"/>
      <c r="Z991" s="136"/>
      <c r="AA991" s="136"/>
      <c r="AB991" s="136"/>
      <c r="AC991" s="136"/>
      <c r="AD991" s="136"/>
      <c r="AE991" s="136"/>
      <c r="AF991" s="731"/>
      <c r="AG991" s="136"/>
      <c r="AH991" s="136"/>
      <c r="AI991" s="136"/>
      <c r="AJ991" s="136"/>
      <c r="AK991" s="136"/>
      <c r="AL991" s="136"/>
    </row>
    <row r="992" spans="1:38" s="44" customFormat="1" x14ac:dyDescent="0.2">
      <c r="A992" s="16"/>
      <c r="B992" s="736"/>
      <c r="C992" s="16"/>
      <c r="K992" s="731"/>
      <c r="L992" s="136"/>
      <c r="M992" s="136"/>
      <c r="N992" s="136"/>
      <c r="O992" s="136"/>
      <c r="P992" s="136"/>
      <c r="Q992" s="136"/>
      <c r="R992" s="731"/>
      <c r="S992" s="136"/>
      <c r="T992" s="136"/>
      <c r="U992" s="136"/>
      <c r="V992" s="136"/>
      <c r="W992" s="136"/>
      <c r="X992" s="136"/>
      <c r="Y992" s="731"/>
      <c r="Z992" s="136"/>
      <c r="AA992" s="136"/>
      <c r="AB992" s="136"/>
      <c r="AC992" s="136"/>
      <c r="AD992" s="136"/>
      <c r="AE992" s="136"/>
      <c r="AF992" s="731"/>
      <c r="AG992" s="136"/>
      <c r="AH992" s="136"/>
      <c r="AI992" s="136"/>
      <c r="AJ992" s="136"/>
      <c r="AK992" s="136"/>
      <c r="AL992" s="136"/>
    </row>
    <row r="993" spans="1:38" s="44" customFormat="1" x14ac:dyDescent="0.2">
      <c r="A993" s="16"/>
      <c r="B993" s="736"/>
      <c r="C993" s="16"/>
      <c r="K993" s="731"/>
      <c r="L993" s="136"/>
      <c r="M993" s="136"/>
      <c r="N993" s="136"/>
      <c r="O993" s="136"/>
      <c r="P993" s="136"/>
      <c r="Q993" s="136"/>
      <c r="R993" s="731"/>
      <c r="S993" s="136"/>
      <c r="T993" s="136"/>
      <c r="U993" s="136"/>
      <c r="V993" s="136"/>
      <c r="W993" s="136"/>
      <c r="X993" s="136"/>
      <c r="Y993" s="731"/>
      <c r="Z993" s="136"/>
      <c r="AA993" s="136"/>
      <c r="AB993" s="136"/>
      <c r="AC993" s="136"/>
      <c r="AD993" s="136"/>
      <c r="AE993" s="136"/>
      <c r="AF993" s="731"/>
      <c r="AG993" s="136"/>
      <c r="AH993" s="136"/>
      <c r="AI993" s="136"/>
      <c r="AJ993" s="136"/>
      <c r="AK993" s="136"/>
      <c r="AL993" s="136"/>
    </row>
    <row r="994" spans="1:38" s="44" customFormat="1" x14ac:dyDescent="0.2">
      <c r="A994" s="16"/>
      <c r="B994" s="736"/>
      <c r="C994" s="16"/>
      <c r="K994" s="731"/>
      <c r="L994" s="136"/>
      <c r="M994" s="136"/>
      <c r="N994" s="136"/>
      <c r="O994" s="136"/>
      <c r="P994" s="136"/>
      <c r="Q994" s="136"/>
      <c r="R994" s="731"/>
      <c r="S994" s="136"/>
      <c r="T994" s="136"/>
      <c r="U994" s="136"/>
      <c r="V994" s="136"/>
      <c r="W994" s="136"/>
      <c r="X994" s="136"/>
      <c r="Y994" s="731"/>
      <c r="Z994" s="136"/>
      <c r="AA994" s="136"/>
      <c r="AB994" s="136"/>
      <c r="AC994" s="136"/>
      <c r="AD994" s="136"/>
      <c r="AE994" s="136"/>
      <c r="AF994" s="731"/>
      <c r="AG994" s="136"/>
      <c r="AH994" s="136"/>
      <c r="AI994" s="136"/>
      <c r="AJ994" s="136"/>
      <c r="AK994" s="136"/>
      <c r="AL994" s="136"/>
    </row>
    <row r="995" spans="1:38" s="44" customFormat="1" x14ac:dyDescent="0.2">
      <c r="A995" s="16"/>
      <c r="B995" s="736"/>
      <c r="C995" s="16"/>
      <c r="K995" s="731"/>
      <c r="L995" s="136"/>
      <c r="M995" s="136"/>
      <c r="N995" s="136"/>
      <c r="O995" s="136"/>
      <c r="P995" s="136"/>
      <c r="Q995" s="136"/>
      <c r="R995" s="731"/>
      <c r="S995" s="136"/>
      <c r="T995" s="136"/>
      <c r="U995" s="136"/>
      <c r="V995" s="136"/>
      <c r="W995" s="136"/>
      <c r="X995" s="136"/>
      <c r="Y995" s="731"/>
      <c r="Z995" s="136"/>
      <c r="AA995" s="136"/>
      <c r="AB995" s="136"/>
      <c r="AC995" s="136"/>
      <c r="AD995" s="136"/>
      <c r="AE995" s="136"/>
      <c r="AF995" s="731"/>
      <c r="AG995" s="136"/>
      <c r="AH995" s="136"/>
      <c r="AI995" s="136"/>
      <c r="AJ995" s="136"/>
      <c r="AK995" s="136"/>
      <c r="AL995" s="136"/>
    </row>
    <row r="996" spans="1:38" s="44" customFormat="1" x14ac:dyDescent="0.2">
      <c r="A996" s="16"/>
      <c r="B996" s="736"/>
      <c r="C996" s="16"/>
      <c r="K996" s="731"/>
      <c r="L996" s="136"/>
      <c r="M996" s="136"/>
      <c r="N996" s="136"/>
      <c r="O996" s="136"/>
      <c r="P996" s="136"/>
      <c r="Q996" s="136"/>
      <c r="R996" s="731"/>
      <c r="S996" s="136"/>
      <c r="T996" s="136"/>
      <c r="U996" s="136"/>
      <c r="V996" s="136"/>
      <c r="W996" s="136"/>
      <c r="X996" s="136"/>
      <c r="Y996" s="731"/>
      <c r="Z996" s="136"/>
      <c r="AA996" s="136"/>
      <c r="AB996" s="136"/>
      <c r="AC996" s="136"/>
      <c r="AD996" s="136"/>
      <c r="AE996" s="136"/>
      <c r="AF996" s="731"/>
      <c r="AG996" s="136"/>
      <c r="AH996" s="136"/>
      <c r="AI996" s="136"/>
      <c r="AJ996" s="136"/>
      <c r="AK996" s="136"/>
      <c r="AL996" s="136"/>
    </row>
    <row r="997" spans="1:38" s="44" customFormat="1" x14ac:dyDescent="0.2">
      <c r="A997" s="16"/>
      <c r="B997" s="736"/>
      <c r="C997" s="16"/>
      <c r="K997" s="731"/>
      <c r="L997" s="136"/>
      <c r="M997" s="136"/>
      <c r="N997" s="136"/>
      <c r="O997" s="136"/>
      <c r="P997" s="136"/>
      <c r="Q997" s="136"/>
      <c r="R997" s="731"/>
      <c r="S997" s="136"/>
      <c r="T997" s="136"/>
      <c r="U997" s="136"/>
      <c r="V997" s="136"/>
      <c r="W997" s="136"/>
      <c r="X997" s="136"/>
      <c r="Y997" s="731"/>
      <c r="Z997" s="136"/>
      <c r="AA997" s="136"/>
      <c r="AB997" s="136"/>
      <c r="AC997" s="136"/>
      <c r="AD997" s="136"/>
      <c r="AE997" s="136"/>
      <c r="AF997" s="731"/>
      <c r="AG997" s="136"/>
      <c r="AH997" s="136"/>
      <c r="AI997" s="136"/>
      <c r="AJ997" s="136"/>
      <c r="AK997" s="136"/>
      <c r="AL997" s="136"/>
    </row>
    <row r="998" spans="1:38" s="44" customFormat="1" x14ac:dyDescent="0.2">
      <c r="A998" s="16"/>
      <c r="B998" s="736"/>
      <c r="C998" s="16"/>
      <c r="K998" s="731"/>
      <c r="L998" s="136"/>
      <c r="M998" s="136"/>
      <c r="N998" s="136"/>
      <c r="O998" s="136"/>
      <c r="P998" s="136"/>
      <c r="Q998" s="136"/>
      <c r="R998" s="731"/>
      <c r="S998" s="136"/>
      <c r="T998" s="136"/>
      <c r="U998" s="136"/>
      <c r="V998" s="136"/>
      <c r="W998" s="136"/>
      <c r="X998" s="136"/>
      <c r="Y998" s="731"/>
      <c r="Z998" s="136"/>
      <c r="AA998" s="136"/>
      <c r="AB998" s="136"/>
      <c r="AC998" s="136"/>
      <c r="AD998" s="136"/>
      <c r="AE998" s="136"/>
      <c r="AF998" s="731"/>
      <c r="AG998" s="136"/>
      <c r="AH998" s="136"/>
      <c r="AI998" s="136"/>
      <c r="AJ998" s="136"/>
      <c r="AK998" s="136"/>
      <c r="AL998" s="136"/>
    </row>
    <row r="999" spans="1:38" s="44" customFormat="1" x14ac:dyDescent="0.2">
      <c r="A999" s="16"/>
      <c r="B999" s="736"/>
      <c r="C999" s="16"/>
      <c r="K999" s="731"/>
      <c r="L999" s="136"/>
      <c r="M999" s="136"/>
      <c r="N999" s="136"/>
      <c r="O999" s="136"/>
      <c r="P999" s="136"/>
      <c r="Q999" s="136"/>
      <c r="R999" s="731"/>
      <c r="S999" s="136"/>
      <c r="T999" s="136"/>
      <c r="U999" s="136"/>
      <c r="V999" s="136"/>
      <c r="W999" s="136"/>
      <c r="X999" s="136"/>
      <c r="Y999" s="731"/>
      <c r="Z999" s="136"/>
      <c r="AA999" s="136"/>
      <c r="AB999" s="136"/>
      <c r="AC999" s="136"/>
      <c r="AD999" s="136"/>
      <c r="AE999" s="136"/>
      <c r="AF999" s="731"/>
      <c r="AG999" s="136"/>
      <c r="AH999" s="136"/>
      <c r="AI999" s="136"/>
      <c r="AJ999" s="136"/>
      <c r="AK999" s="136"/>
      <c r="AL999" s="136"/>
    </row>
    <row r="1000" spans="1:38" s="44" customFormat="1" x14ac:dyDescent="0.2">
      <c r="A1000" s="16"/>
      <c r="B1000" s="736"/>
      <c r="C1000" s="16"/>
      <c r="K1000" s="731"/>
      <c r="L1000" s="136"/>
      <c r="M1000" s="136"/>
      <c r="N1000" s="136"/>
      <c r="O1000" s="136"/>
      <c r="P1000" s="136"/>
      <c r="Q1000" s="136"/>
      <c r="R1000" s="731"/>
      <c r="S1000" s="136"/>
      <c r="T1000" s="136"/>
      <c r="U1000" s="136"/>
      <c r="V1000" s="136"/>
      <c r="W1000" s="136"/>
      <c r="X1000" s="136"/>
      <c r="Y1000" s="731"/>
      <c r="Z1000" s="136"/>
      <c r="AA1000" s="136"/>
      <c r="AB1000" s="136"/>
      <c r="AC1000" s="136"/>
      <c r="AD1000" s="136"/>
      <c r="AE1000" s="136"/>
      <c r="AF1000" s="731"/>
      <c r="AG1000" s="136"/>
      <c r="AH1000" s="136"/>
      <c r="AI1000" s="136"/>
      <c r="AJ1000" s="136"/>
      <c r="AK1000" s="136"/>
      <c r="AL1000" s="136"/>
    </row>
    <row r="1001" spans="1:38" s="44" customFormat="1" x14ac:dyDescent="0.2">
      <c r="A1001" s="16"/>
      <c r="B1001" s="736"/>
      <c r="C1001" s="16"/>
      <c r="K1001" s="731"/>
      <c r="L1001" s="136"/>
      <c r="M1001" s="136"/>
      <c r="N1001" s="136"/>
      <c r="O1001" s="136"/>
      <c r="P1001" s="136"/>
      <c r="Q1001" s="136"/>
      <c r="R1001" s="731"/>
      <c r="S1001" s="136"/>
      <c r="T1001" s="136"/>
      <c r="U1001" s="136"/>
      <c r="V1001" s="136"/>
      <c r="W1001" s="136"/>
      <c r="X1001" s="136"/>
      <c r="Y1001" s="731"/>
      <c r="Z1001" s="136"/>
      <c r="AA1001" s="136"/>
      <c r="AB1001" s="136"/>
      <c r="AC1001" s="136"/>
      <c r="AD1001" s="136"/>
      <c r="AE1001" s="136"/>
      <c r="AF1001" s="731"/>
      <c r="AG1001" s="136"/>
      <c r="AH1001" s="136"/>
      <c r="AI1001" s="136"/>
      <c r="AJ1001" s="136"/>
      <c r="AK1001" s="136"/>
      <c r="AL1001" s="136"/>
    </row>
    <row r="1002" spans="1:38" s="44" customFormat="1" x14ac:dyDescent="0.2">
      <c r="A1002" s="16"/>
      <c r="B1002" s="736"/>
      <c r="C1002" s="16"/>
      <c r="K1002" s="731"/>
      <c r="L1002" s="136"/>
      <c r="M1002" s="136"/>
      <c r="N1002" s="136"/>
      <c r="O1002" s="136"/>
      <c r="P1002" s="136"/>
      <c r="Q1002" s="136"/>
      <c r="R1002" s="731"/>
      <c r="S1002" s="136"/>
      <c r="T1002" s="136"/>
      <c r="U1002" s="136"/>
      <c r="V1002" s="136"/>
      <c r="W1002" s="136"/>
      <c r="X1002" s="136"/>
      <c r="Y1002" s="731"/>
      <c r="Z1002" s="136"/>
      <c r="AA1002" s="136"/>
      <c r="AB1002" s="136"/>
      <c r="AC1002" s="136"/>
      <c r="AD1002" s="136"/>
      <c r="AE1002" s="136"/>
      <c r="AF1002" s="731"/>
      <c r="AG1002" s="136"/>
      <c r="AH1002" s="136"/>
      <c r="AI1002" s="136"/>
      <c r="AJ1002" s="136"/>
      <c r="AK1002" s="136"/>
      <c r="AL1002" s="136"/>
    </row>
    <row r="1003" spans="1:38" s="44" customFormat="1" x14ac:dyDescent="0.2">
      <c r="A1003" s="16"/>
      <c r="B1003" s="736"/>
      <c r="C1003" s="16"/>
      <c r="K1003" s="731"/>
      <c r="L1003" s="136"/>
      <c r="M1003" s="136"/>
      <c r="N1003" s="136"/>
      <c r="O1003" s="136"/>
      <c r="P1003" s="136"/>
      <c r="Q1003" s="136"/>
      <c r="R1003" s="731"/>
      <c r="S1003" s="136"/>
      <c r="T1003" s="136"/>
      <c r="U1003" s="136"/>
      <c r="V1003" s="136"/>
      <c r="W1003" s="136"/>
      <c r="X1003" s="136"/>
      <c r="Y1003" s="731"/>
      <c r="Z1003" s="136"/>
      <c r="AA1003" s="136"/>
      <c r="AB1003" s="136"/>
      <c r="AC1003" s="136"/>
      <c r="AD1003" s="136"/>
      <c r="AE1003" s="136"/>
      <c r="AF1003" s="731"/>
      <c r="AG1003" s="136"/>
      <c r="AH1003" s="136"/>
      <c r="AI1003" s="136"/>
      <c r="AJ1003" s="136"/>
      <c r="AK1003" s="136"/>
      <c r="AL1003" s="136"/>
    </row>
    <row r="1004" spans="1:38" s="44" customFormat="1" x14ac:dyDescent="0.2">
      <c r="A1004" s="16"/>
      <c r="B1004" s="736"/>
      <c r="C1004" s="16"/>
      <c r="K1004" s="731"/>
      <c r="L1004" s="136"/>
      <c r="M1004" s="136"/>
      <c r="N1004" s="136"/>
      <c r="O1004" s="136"/>
      <c r="P1004" s="136"/>
      <c r="Q1004" s="136"/>
      <c r="R1004" s="731"/>
      <c r="S1004" s="136"/>
      <c r="T1004" s="136"/>
      <c r="U1004" s="136"/>
      <c r="V1004" s="136"/>
      <c r="W1004" s="136"/>
      <c r="X1004" s="136"/>
      <c r="Y1004" s="731"/>
      <c r="Z1004" s="136"/>
      <c r="AA1004" s="136"/>
      <c r="AB1004" s="136"/>
      <c r="AC1004" s="136"/>
      <c r="AD1004" s="136"/>
      <c r="AE1004" s="136"/>
      <c r="AF1004" s="731"/>
      <c r="AG1004" s="136"/>
      <c r="AH1004" s="136"/>
      <c r="AI1004" s="136"/>
      <c r="AJ1004" s="136"/>
      <c r="AK1004" s="136"/>
      <c r="AL1004" s="136"/>
    </row>
    <row r="1005" spans="1:38" s="44" customFormat="1" x14ac:dyDescent="0.2">
      <c r="A1005" s="16"/>
      <c r="B1005" s="736"/>
      <c r="C1005" s="16"/>
      <c r="K1005" s="731"/>
      <c r="L1005" s="136"/>
      <c r="M1005" s="136"/>
      <c r="N1005" s="136"/>
      <c r="O1005" s="136"/>
      <c r="P1005" s="136"/>
      <c r="Q1005" s="136"/>
      <c r="R1005" s="731"/>
      <c r="S1005" s="136"/>
      <c r="T1005" s="136"/>
      <c r="U1005" s="136"/>
      <c r="V1005" s="136"/>
      <c r="W1005" s="136"/>
      <c r="X1005" s="136"/>
      <c r="Y1005" s="731"/>
      <c r="Z1005" s="136"/>
      <c r="AA1005" s="136"/>
      <c r="AB1005" s="136"/>
      <c r="AC1005" s="136"/>
      <c r="AD1005" s="136"/>
      <c r="AE1005" s="136"/>
      <c r="AF1005" s="731"/>
      <c r="AG1005" s="136"/>
      <c r="AH1005" s="136"/>
      <c r="AI1005" s="136"/>
      <c r="AJ1005" s="136"/>
      <c r="AK1005" s="136"/>
      <c r="AL1005" s="136"/>
    </row>
    <row r="1006" spans="1:38" s="44" customFormat="1" x14ac:dyDescent="0.2">
      <c r="A1006" s="16"/>
      <c r="B1006" s="736"/>
      <c r="C1006" s="16"/>
      <c r="K1006" s="731"/>
      <c r="L1006" s="136"/>
      <c r="M1006" s="136"/>
      <c r="N1006" s="136"/>
      <c r="O1006" s="136"/>
      <c r="P1006" s="136"/>
      <c r="Q1006" s="136"/>
      <c r="R1006" s="731"/>
      <c r="S1006" s="136"/>
      <c r="T1006" s="136"/>
      <c r="U1006" s="136"/>
      <c r="V1006" s="136"/>
      <c r="W1006" s="136"/>
      <c r="X1006" s="136"/>
      <c r="Y1006" s="731"/>
      <c r="Z1006" s="136"/>
      <c r="AA1006" s="136"/>
      <c r="AB1006" s="136"/>
      <c r="AC1006" s="136"/>
      <c r="AD1006" s="136"/>
      <c r="AE1006" s="136"/>
      <c r="AF1006" s="731"/>
      <c r="AG1006" s="136"/>
      <c r="AH1006" s="136"/>
      <c r="AI1006" s="136"/>
      <c r="AJ1006" s="136"/>
      <c r="AK1006" s="136"/>
      <c r="AL1006" s="136"/>
    </row>
    <row r="1007" spans="1:38" s="44" customFormat="1" x14ac:dyDescent="0.2">
      <c r="A1007" s="16"/>
      <c r="B1007" s="736"/>
      <c r="C1007" s="16"/>
      <c r="K1007" s="731"/>
      <c r="L1007" s="136"/>
      <c r="M1007" s="136"/>
      <c r="N1007" s="136"/>
      <c r="O1007" s="136"/>
      <c r="P1007" s="136"/>
      <c r="Q1007" s="136"/>
      <c r="R1007" s="731"/>
      <c r="S1007" s="136"/>
      <c r="T1007" s="136"/>
      <c r="U1007" s="136"/>
      <c r="V1007" s="136"/>
      <c r="W1007" s="136"/>
      <c r="X1007" s="136"/>
      <c r="Y1007" s="731"/>
      <c r="Z1007" s="136"/>
      <c r="AA1007" s="136"/>
      <c r="AB1007" s="136"/>
      <c r="AC1007" s="136"/>
      <c r="AD1007" s="136"/>
      <c r="AE1007" s="136"/>
      <c r="AF1007" s="731"/>
      <c r="AG1007" s="136"/>
      <c r="AH1007" s="136"/>
      <c r="AI1007" s="136"/>
      <c r="AJ1007" s="136"/>
      <c r="AK1007" s="136"/>
      <c r="AL1007" s="136"/>
    </row>
    <row r="1008" spans="1:38" s="44" customFormat="1" x14ac:dyDescent="0.2">
      <c r="A1008" s="16"/>
      <c r="B1008" s="736"/>
      <c r="C1008" s="16"/>
      <c r="K1008" s="731"/>
      <c r="L1008" s="136"/>
      <c r="M1008" s="136"/>
      <c r="N1008" s="136"/>
      <c r="O1008" s="136"/>
      <c r="P1008" s="136"/>
      <c r="Q1008" s="136"/>
      <c r="R1008" s="731"/>
      <c r="S1008" s="136"/>
      <c r="T1008" s="136"/>
      <c r="U1008" s="136"/>
      <c r="V1008" s="136"/>
      <c r="W1008" s="136"/>
      <c r="X1008" s="136"/>
      <c r="Y1008" s="731"/>
      <c r="Z1008" s="136"/>
      <c r="AA1008" s="136"/>
      <c r="AB1008" s="136"/>
      <c r="AC1008" s="136"/>
      <c r="AD1008" s="136"/>
      <c r="AE1008" s="136"/>
      <c r="AF1008" s="731"/>
      <c r="AG1008" s="136"/>
      <c r="AH1008" s="136"/>
      <c r="AI1008" s="136"/>
      <c r="AJ1008" s="136"/>
      <c r="AK1008" s="136"/>
      <c r="AL1008" s="136"/>
    </row>
    <row r="1009" spans="1:38" s="44" customFormat="1" x14ac:dyDescent="0.2">
      <c r="A1009" s="16"/>
      <c r="B1009" s="736"/>
      <c r="C1009" s="16"/>
      <c r="K1009" s="731"/>
      <c r="L1009" s="136"/>
      <c r="M1009" s="136"/>
      <c r="N1009" s="136"/>
      <c r="O1009" s="136"/>
      <c r="P1009" s="136"/>
      <c r="Q1009" s="136"/>
      <c r="R1009" s="731"/>
      <c r="S1009" s="136"/>
      <c r="T1009" s="136"/>
      <c r="U1009" s="136"/>
      <c r="V1009" s="136"/>
      <c r="W1009" s="136"/>
      <c r="X1009" s="136"/>
      <c r="Y1009" s="731"/>
      <c r="Z1009" s="136"/>
      <c r="AA1009" s="136"/>
      <c r="AB1009" s="136"/>
      <c r="AC1009" s="136"/>
      <c r="AD1009" s="136"/>
      <c r="AE1009" s="136"/>
      <c r="AF1009" s="731"/>
      <c r="AG1009" s="136"/>
      <c r="AH1009" s="136"/>
      <c r="AI1009" s="136"/>
      <c r="AJ1009" s="136"/>
      <c r="AK1009" s="136"/>
      <c r="AL1009" s="136"/>
    </row>
    <row r="1010" spans="1:38" s="44" customFormat="1" x14ac:dyDescent="0.2">
      <c r="A1010" s="16"/>
      <c r="B1010" s="736"/>
      <c r="C1010" s="16"/>
      <c r="K1010" s="731"/>
      <c r="L1010" s="136"/>
      <c r="M1010" s="136"/>
      <c r="N1010" s="136"/>
      <c r="O1010" s="136"/>
      <c r="P1010" s="136"/>
      <c r="Q1010" s="136"/>
      <c r="R1010" s="731"/>
      <c r="S1010" s="136"/>
      <c r="T1010" s="136"/>
      <c r="U1010" s="136"/>
      <c r="V1010" s="136"/>
      <c r="W1010" s="136"/>
      <c r="X1010" s="136"/>
      <c r="Y1010" s="731"/>
      <c r="Z1010" s="136"/>
      <c r="AA1010" s="136"/>
      <c r="AB1010" s="136"/>
      <c r="AC1010" s="136"/>
      <c r="AD1010" s="136"/>
      <c r="AE1010" s="136"/>
      <c r="AF1010" s="731"/>
      <c r="AG1010" s="136"/>
      <c r="AH1010" s="136"/>
      <c r="AI1010" s="136"/>
      <c r="AJ1010" s="136"/>
      <c r="AK1010" s="136"/>
      <c r="AL1010" s="136"/>
    </row>
    <row r="1011" spans="1:38" s="44" customFormat="1" x14ac:dyDescent="0.2">
      <c r="A1011" s="16"/>
      <c r="B1011" s="736"/>
      <c r="C1011" s="16"/>
      <c r="K1011" s="731"/>
      <c r="L1011" s="136"/>
      <c r="M1011" s="136"/>
      <c r="N1011" s="136"/>
      <c r="O1011" s="136"/>
      <c r="P1011" s="136"/>
      <c r="Q1011" s="136"/>
      <c r="R1011" s="731"/>
      <c r="S1011" s="136"/>
      <c r="T1011" s="136"/>
      <c r="U1011" s="136"/>
      <c r="V1011" s="136"/>
      <c r="W1011" s="136"/>
      <c r="X1011" s="136"/>
      <c r="Y1011" s="731"/>
      <c r="Z1011" s="136"/>
      <c r="AA1011" s="136"/>
      <c r="AB1011" s="136"/>
      <c r="AC1011" s="136"/>
      <c r="AD1011" s="136"/>
      <c r="AE1011" s="136"/>
      <c r="AF1011" s="731"/>
      <c r="AG1011" s="136"/>
      <c r="AH1011" s="136"/>
      <c r="AI1011" s="136"/>
      <c r="AJ1011" s="136"/>
      <c r="AK1011" s="136"/>
      <c r="AL1011" s="136"/>
    </row>
    <row r="1012" spans="1:38" s="44" customFormat="1" x14ac:dyDescent="0.2">
      <c r="A1012" s="16"/>
      <c r="B1012" s="736"/>
      <c r="C1012" s="16"/>
      <c r="K1012" s="731"/>
      <c r="L1012" s="136"/>
      <c r="M1012" s="136"/>
      <c r="N1012" s="136"/>
      <c r="O1012" s="136"/>
      <c r="P1012" s="136"/>
      <c r="Q1012" s="136"/>
      <c r="R1012" s="731"/>
      <c r="S1012" s="136"/>
      <c r="T1012" s="136"/>
      <c r="U1012" s="136"/>
      <c r="V1012" s="136"/>
      <c r="W1012" s="136"/>
      <c r="X1012" s="136"/>
      <c r="Y1012" s="731"/>
      <c r="Z1012" s="136"/>
      <c r="AA1012" s="136"/>
      <c r="AB1012" s="136"/>
      <c r="AC1012" s="136"/>
      <c r="AD1012" s="136"/>
      <c r="AE1012" s="136"/>
      <c r="AF1012" s="731"/>
      <c r="AG1012" s="136"/>
      <c r="AH1012" s="136"/>
      <c r="AI1012" s="136"/>
      <c r="AJ1012" s="136"/>
      <c r="AK1012" s="136"/>
      <c r="AL1012" s="136"/>
    </row>
    <row r="1013" spans="1:38" s="44" customFormat="1" x14ac:dyDescent="0.2">
      <c r="A1013" s="16"/>
      <c r="B1013" s="736"/>
      <c r="C1013" s="16"/>
      <c r="K1013" s="731"/>
      <c r="L1013" s="136"/>
      <c r="M1013" s="136"/>
      <c r="N1013" s="136"/>
      <c r="O1013" s="136"/>
      <c r="P1013" s="136"/>
      <c r="Q1013" s="136"/>
      <c r="R1013" s="731"/>
      <c r="S1013" s="136"/>
      <c r="T1013" s="136"/>
      <c r="U1013" s="136"/>
      <c r="V1013" s="136"/>
      <c r="W1013" s="136"/>
      <c r="X1013" s="136"/>
      <c r="Y1013" s="731"/>
      <c r="Z1013" s="136"/>
      <c r="AA1013" s="136"/>
      <c r="AB1013" s="136"/>
      <c r="AC1013" s="136"/>
      <c r="AD1013" s="136"/>
      <c r="AE1013" s="136"/>
      <c r="AF1013" s="731"/>
      <c r="AG1013" s="136"/>
      <c r="AH1013" s="136"/>
      <c r="AI1013" s="136"/>
      <c r="AJ1013" s="136"/>
      <c r="AK1013" s="136"/>
      <c r="AL1013" s="136"/>
    </row>
    <row r="1014" spans="1:38" s="44" customFormat="1" x14ac:dyDescent="0.2">
      <c r="A1014" s="16"/>
      <c r="B1014" s="736"/>
      <c r="C1014" s="16"/>
      <c r="K1014" s="731"/>
      <c r="L1014" s="136"/>
      <c r="M1014" s="136"/>
      <c r="N1014" s="136"/>
      <c r="O1014" s="136"/>
      <c r="P1014" s="136"/>
      <c r="Q1014" s="136"/>
      <c r="R1014" s="731"/>
      <c r="S1014" s="136"/>
      <c r="T1014" s="136"/>
      <c r="U1014" s="136"/>
      <c r="V1014" s="136"/>
      <c r="W1014" s="136"/>
      <c r="X1014" s="136"/>
      <c r="Y1014" s="731"/>
      <c r="Z1014" s="136"/>
      <c r="AA1014" s="136"/>
      <c r="AB1014" s="136"/>
      <c r="AC1014" s="136"/>
      <c r="AD1014" s="136"/>
      <c r="AE1014" s="136"/>
      <c r="AF1014" s="731"/>
      <c r="AG1014" s="136"/>
      <c r="AH1014" s="136"/>
      <c r="AI1014" s="136"/>
      <c r="AJ1014" s="136"/>
      <c r="AK1014" s="136"/>
      <c r="AL1014" s="136"/>
    </row>
    <row r="1015" spans="1:38" s="44" customFormat="1" x14ac:dyDescent="0.2">
      <c r="A1015" s="16"/>
      <c r="B1015" s="736"/>
      <c r="C1015" s="16"/>
      <c r="K1015" s="731"/>
      <c r="L1015" s="136"/>
      <c r="M1015" s="136"/>
      <c r="N1015" s="136"/>
      <c r="O1015" s="136"/>
      <c r="P1015" s="136"/>
      <c r="Q1015" s="136"/>
      <c r="R1015" s="731"/>
      <c r="S1015" s="136"/>
      <c r="T1015" s="136"/>
      <c r="U1015" s="136"/>
      <c r="V1015" s="136"/>
      <c r="W1015" s="136"/>
      <c r="X1015" s="136"/>
      <c r="Y1015" s="731"/>
      <c r="Z1015" s="136"/>
      <c r="AA1015" s="136"/>
      <c r="AB1015" s="136"/>
      <c r="AC1015" s="136"/>
      <c r="AD1015" s="136"/>
      <c r="AE1015" s="136"/>
      <c r="AF1015" s="731"/>
      <c r="AG1015" s="136"/>
      <c r="AH1015" s="136"/>
      <c r="AI1015" s="136"/>
      <c r="AJ1015" s="136"/>
      <c r="AK1015" s="136"/>
      <c r="AL1015" s="136"/>
    </row>
    <row r="1016" spans="1:38" s="44" customFormat="1" x14ac:dyDescent="0.2">
      <c r="A1016" s="16"/>
      <c r="B1016" s="736"/>
      <c r="C1016" s="16"/>
      <c r="K1016" s="731"/>
      <c r="L1016" s="136"/>
      <c r="M1016" s="136"/>
      <c r="N1016" s="136"/>
      <c r="O1016" s="136"/>
      <c r="P1016" s="136"/>
      <c r="Q1016" s="136"/>
      <c r="R1016" s="731"/>
      <c r="S1016" s="136"/>
      <c r="T1016" s="136"/>
      <c r="U1016" s="136"/>
      <c r="V1016" s="136"/>
      <c r="W1016" s="136"/>
      <c r="X1016" s="136"/>
      <c r="Y1016" s="731"/>
      <c r="Z1016" s="136"/>
      <c r="AA1016" s="136"/>
      <c r="AB1016" s="136"/>
      <c r="AC1016" s="136"/>
      <c r="AD1016" s="136"/>
      <c r="AE1016" s="136"/>
      <c r="AF1016" s="731"/>
      <c r="AG1016" s="136"/>
      <c r="AH1016" s="136"/>
      <c r="AI1016" s="136"/>
      <c r="AJ1016" s="136"/>
      <c r="AK1016" s="136"/>
      <c r="AL1016" s="136"/>
    </row>
    <row r="1017" spans="1:38" s="44" customFormat="1" x14ac:dyDescent="0.2">
      <c r="A1017" s="16"/>
      <c r="B1017" s="736"/>
      <c r="C1017" s="16"/>
      <c r="K1017" s="731"/>
      <c r="L1017" s="136"/>
      <c r="M1017" s="136"/>
      <c r="N1017" s="136"/>
      <c r="O1017" s="136"/>
      <c r="P1017" s="136"/>
      <c r="Q1017" s="136"/>
      <c r="R1017" s="731"/>
      <c r="S1017" s="136"/>
      <c r="T1017" s="136"/>
      <c r="U1017" s="136"/>
      <c r="V1017" s="136"/>
      <c r="W1017" s="136"/>
      <c r="X1017" s="136"/>
      <c r="Y1017" s="731"/>
      <c r="Z1017" s="136"/>
      <c r="AA1017" s="136"/>
      <c r="AB1017" s="136"/>
      <c r="AC1017" s="136"/>
      <c r="AD1017" s="136"/>
      <c r="AE1017" s="136"/>
      <c r="AF1017" s="731"/>
      <c r="AG1017" s="136"/>
      <c r="AH1017" s="136"/>
      <c r="AI1017" s="136"/>
      <c r="AJ1017" s="136"/>
      <c r="AK1017" s="136"/>
      <c r="AL1017" s="136"/>
    </row>
    <row r="1018" spans="1:38" s="44" customFormat="1" x14ac:dyDescent="0.2">
      <c r="A1018" s="16"/>
      <c r="B1018" s="736"/>
      <c r="C1018" s="16"/>
      <c r="K1018" s="731"/>
      <c r="L1018" s="136"/>
      <c r="M1018" s="136"/>
      <c r="N1018" s="136"/>
      <c r="O1018" s="136"/>
      <c r="P1018" s="136"/>
      <c r="Q1018" s="136"/>
      <c r="R1018" s="731"/>
      <c r="S1018" s="136"/>
      <c r="T1018" s="136"/>
      <c r="U1018" s="136"/>
      <c r="V1018" s="136"/>
      <c r="W1018" s="136"/>
      <c r="X1018" s="136"/>
      <c r="Y1018" s="731"/>
      <c r="Z1018" s="136"/>
      <c r="AA1018" s="136"/>
      <c r="AB1018" s="136"/>
      <c r="AC1018" s="136"/>
      <c r="AD1018" s="136"/>
      <c r="AE1018" s="136"/>
      <c r="AF1018" s="731"/>
      <c r="AG1018" s="136"/>
      <c r="AH1018" s="136"/>
      <c r="AI1018" s="136"/>
      <c r="AJ1018" s="136"/>
      <c r="AK1018" s="136"/>
      <c r="AL1018" s="136"/>
    </row>
    <row r="1019" spans="1:38" s="44" customFormat="1" x14ac:dyDescent="0.2">
      <c r="A1019" s="16"/>
      <c r="B1019" s="736"/>
      <c r="C1019" s="16"/>
      <c r="K1019" s="731"/>
      <c r="L1019" s="136"/>
      <c r="M1019" s="136"/>
      <c r="N1019" s="136"/>
      <c r="O1019" s="136"/>
      <c r="P1019" s="136"/>
      <c r="Q1019" s="136"/>
      <c r="R1019" s="731"/>
      <c r="S1019" s="136"/>
      <c r="T1019" s="136"/>
      <c r="U1019" s="136"/>
      <c r="V1019" s="136"/>
      <c r="W1019" s="136"/>
      <c r="X1019" s="136"/>
      <c r="Y1019" s="731"/>
      <c r="Z1019" s="136"/>
      <c r="AA1019" s="136"/>
      <c r="AB1019" s="136"/>
      <c r="AC1019" s="136"/>
      <c r="AD1019" s="136"/>
      <c r="AE1019" s="136"/>
      <c r="AF1019" s="731"/>
      <c r="AG1019" s="136"/>
      <c r="AH1019" s="136"/>
      <c r="AI1019" s="136"/>
      <c r="AJ1019" s="136"/>
      <c r="AK1019" s="136"/>
      <c r="AL1019" s="136"/>
    </row>
    <row r="1020" spans="1:38" s="44" customFormat="1" x14ac:dyDescent="0.2">
      <c r="A1020" s="16"/>
      <c r="B1020" s="736"/>
      <c r="C1020" s="16"/>
      <c r="K1020" s="731"/>
      <c r="L1020" s="136"/>
      <c r="M1020" s="136"/>
      <c r="N1020" s="136"/>
      <c r="O1020" s="136"/>
      <c r="P1020" s="136"/>
      <c r="Q1020" s="136"/>
      <c r="R1020" s="731"/>
      <c r="S1020" s="136"/>
      <c r="T1020" s="136"/>
      <c r="U1020" s="136"/>
      <c r="V1020" s="136"/>
      <c r="W1020" s="136"/>
      <c r="X1020" s="136"/>
      <c r="Y1020" s="731"/>
      <c r="Z1020" s="136"/>
      <c r="AA1020" s="136"/>
      <c r="AB1020" s="136"/>
      <c r="AC1020" s="136"/>
      <c r="AD1020" s="136"/>
      <c r="AE1020" s="136"/>
      <c r="AF1020" s="731"/>
      <c r="AG1020" s="136"/>
      <c r="AH1020" s="136"/>
      <c r="AI1020" s="136"/>
      <c r="AJ1020" s="136"/>
      <c r="AK1020" s="136"/>
      <c r="AL1020" s="136"/>
    </row>
    <row r="1021" spans="1:38" s="44" customFormat="1" x14ac:dyDescent="0.2">
      <c r="A1021" s="16"/>
      <c r="B1021" s="736"/>
      <c r="C1021" s="16"/>
      <c r="K1021" s="731"/>
      <c r="L1021" s="136"/>
      <c r="M1021" s="136"/>
      <c r="N1021" s="136"/>
      <c r="O1021" s="136"/>
      <c r="P1021" s="136"/>
      <c r="Q1021" s="136"/>
      <c r="R1021" s="731"/>
      <c r="S1021" s="136"/>
      <c r="T1021" s="136"/>
      <c r="U1021" s="136"/>
      <c r="V1021" s="136"/>
      <c r="W1021" s="136"/>
      <c r="X1021" s="136"/>
      <c r="Y1021" s="731"/>
      <c r="Z1021" s="136"/>
      <c r="AA1021" s="136"/>
      <c r="AB1021" s="136"/>
      <c r="AC1021" s="136"/>
      <c r="AD1021" s="136"/>
      <c r="AE1021" s="136"/>
      <c r="AF1021" s="731"/>
      <c r="AG1021" s="136"/>
      <c r="AH1021" s="136"/>
      <c r="AI1021" s="136"/>
      <c r="AJ1021" s="136"/>
      <c r="AK1021" s="136"/>
      <c r="AL1021" s="136"/>
    </row>
    <row r="1022" spans="1:38" s="44" customFormat="1" x14ac:dyDescent="0.2">
      <c r="A1022" s="16"/>
      <c r="B1022" s="736"/>
      <c r="C1022" s="16"/>
      <c r="K1022" s="731"/>
      <c r="L1022" s="136"/>
      <c r="M1022" s="136"/>
      <c r="N1022" s="136"/>
      <c r="O1022" s="136"/>
      <c r="P1022" s="136"/>
      <c r="Q1022" s="136"/>
      <c r="R1022" s="731"/>
      <c r="S1022" s="136"/>
      <c r="T1022" s="136"/>
      <c r="U1022" s="136"/>
      <c r="V1022" s="136"/>
      <c r="W1022" s="136"/>
      <c r="X1022" s="136"/>
      <c r="Y1022" s="731"/>
      <c r="Z1022" s="136"/>
      <c r="AA1022" s="136"/>
      <c r="AB1022" s="136"/>
      <c r="AC1022" s="136"/>
      <c r="AD1022" s="136"/>
      <c r="AE1022" s="136"/>
      <c r="AF1022" s="731"/>
      <c r="AG1022" s="136"/>
      <c r="AH1022" s="136"/>
      <c r="AI1022" s="136"/>
      <c r="AJ1022" s="136"/>
      <c r="AK1022" s="136"/>
      <c r="AL1022" s="136"/>
    </row>
    <row r="1023" spans="1:38" s="44" customFormat="1" x14ac:dyDescent="0.2">
      <c r="A1023" s="16"/>
      <c r="B1023" s="736"/>
      <c r="C1023" s="16"/>
      <c r="K1023" s="731"/>
      <c r="L1023" s="136"/>
      <c r="M1023" s="136"/>
      <c r="N1023" s="136"/>
      <c r="O1023" s="136"/>
      <c r="P1023" s="136"/>
      <c r="Q1023" s="136"/>
      <c r="R1023" s="731"/>
      <c r="S1023" s="136"/>
      <c r="T1023" s="136"/>
      <c r="U1023" s="136"/>
      <c r="V1023" s="136"/>
      <c r="W1023" s="136"/>
      <c r="X1023" s="136"/>
      <c r="Y1023" s="731"/>
      <c r="Z1023" s="136"/>
      <c r="AA1023" s="136"/>
      <c r="AB1023" s="136"/>
      <c r="AC1023" s="136"/>
      <c r="AD1023" s="136"/>
      <c r="AE1023" s="136"/>
      <c r="AF1023" s="731"/>
      <c r="AG1023" s="136"/>
      <c r="AH1023" s="136"/>
      <c r="AI1023" s="136"/>
      <c r="AJ1023" s="136"/>
      <c r="AK1023" s="136"/>
      <c r="AL1023" s="136"/>
    </row>
    <row r="1024" spans="1:38" s="44" customFormat="1" x14ac:dyDescent="0.2">
      <c r="A1024" s="16"/>
      <c r="B1024" s="736"/>
      <c r="C1024" s="16"/>
      <c r="K1024" s="731"/>
      <c r="L1024" s="136"/>
      <c r="M1024" s="136"/>
      <c r="N1024" s="136"/>
      <c r="O1024" s="136"/>
      <c r="P1024" s="136"/>
      <c r="Q1024" s="136"/>
      <c r="R1024" s="731"/>
      <c r="S1024" s="136"/>
      <c r="T1024" s="136"/>
      <c r="U1024" s="136"/>
      <c r="V1024" s="136"/>
      <c r="W1024" s="136"/>
      <c r="X1024" s="136"/>
      <c r="Y1024" s="731"/>
      <c r="Z1024" s="136"/>
      <c r="AA1024" s="136"/>
      <c r="AB1024" s="136"/>
      <c r="AC1024" s="136"/>
      <c r="AD1024" s="136"/>
      <c r="AE1024" s="136"/>
      <c r="AF1024" s="731"/>
      <c r="AG1024" s="136"/>
      <c r="AH1024" s="136"/>
      <c r="AI1024" s="136"/>
      <c r="AJ1024" s="136"/>
      <c r="AK1024" s="136"/>
      <c r="AL1024" s="136"/>
    </row>
    <row r="1025" spans="1:38" s="44" customFormat="1" x14ac:dyDescent="0.2">
      <c r="A1025" s="16"/>
      <c r="B1025" s="736"/>
      <c r="C1025" s="16"/>
      <c r="K1025" s="731"/>
      <c r="L1025" s="136"/>
      <c r="M1025" s="136"/>
      <c r="N1025" s="136"/>
      <c r="O1025" s="136"/>
      <c r="P1025" s="136"/>
      <c r="Q1025" s="136"/>
      <c r="R1025" s="731"/>
      <c r="S1025" s="136"/>
      <c r="T1025" s="136"/>
      <c r="U1025" s="136"/>
      <c r="V1025" s="136"/>
      <c r="W1025" s="136"/>
      <c r="X1025" s="136"/>
      <c r="Y1025" s="731"/>
      <c r="Z1025" s="136"/>
      <c r="AA1025" s="136"/>
      <c r="AB1025" s="136"/>
      <c r="AC1025" s="136"/>
      <c r="AD1025" s="136"/>
      <c r="AE1025" s="136"/>
      <c r="AF1025" s="731"/>
      <c r="AG1025" s="136"/>
      <c r="AH1025" s="136"/>
      <c r="AI1025" s="136"/>
      <c r="AJ1025" s="136"/>
      <c r="AK1025" s="136"/>
      <c r="AL1025" s="136"/>
    </row>
    <row r="1026" spans="1:38" s="44" customFormat="1" x14ac:dyDescent="0.2">
      <c r="A1026" s="16"/>
      <c r="B1026" s="736"/>
      <c r="C1026" s="16"/>
      <c r="K1026" s="731"/>
      <c r="L1026" s="136"/>
      <c r="M1026" s="136"/>
      <c r="N1026" s="136"/>
      <c r="O1026" s="136"/>
      <c r="P1026" s="136"/>
      <c r="Q1026" s="136"/>
      <c r="R1026" s="731"/>
      <c r="S1026" s="136"/>
      <c r="T1026" s="136"/>
      <c r="U1026" s="136"/>
      <c r="V1026" s="136"/>
      <c r="W1026" s="136"/>
      <c r="X1026" s="136"/>
      <c r="Y1026" s="731"/>
      <c r="Z1026" s="136"/>
      <c r="AA1026" s="136"/>
      <c r="AB1026" s="136"/>
      <c r="AC1026" s="136"/>
      <c r="AD1026" s="136"/>
      <c r="AE1026" s="136"/>
      <c r="AF1026" s="731"/>
      <c r="AG1026" s="136"/>
      <c r="AH1026" s="136"/>
      <c r="AI1026" s="136"/>
      <c r="AJ1026" s="136"/>
      <c r="AK1026" s="136"/>
      <c r="AL1026" s="136"/>
    </row>
    <row r="1027" spans="1:38" s="44" customFormat="1" x14ac:dyDescent="0.2">
      <c r="A1027" s="16"/>
      <c r="B1027" s="736"/>
      <c r="C1027" s="16"/>
      <c r="K1027" s="731"/>
      <c r="L1027" s="136"/>
      <c r="M1027" s="136"/>
      <c r="N1027" s="136"/>
      <c r="O1027" s="136"/>
      <c r="P1027" s="136"/>
      <c r="Q1027" s="136"/>
      <c r="R1027" s="731"/>
      <c r="S1027" s="136"/>
      <c r="T1027" s="136"/>
      <c r="U1027" s="136"/>
      <c r="V1027" s="136"/>
      <c r="W1027" s="136"/>
      <c r="X1027" s="136"/>
      <c r="Y1027" s="731"/>
      <c r="Z1027" s="136"/>
      <c r="AA1027" s="136"/>
      <c r="AB1027" s="136"/>
      <c r="AC1027" s="136"/>
      <c r="AD1027" s="136"/>
      <c r="AE1027" s="136"/>
      <c r="AF1027" s="731"/>
      <c r="AG1027" s="136"/>
      <c r="AH1027" s="136"/>
      <c r="AI1027" s="136"/>
      <c r="AJ1027" s="136"/>
      <c r="AK1027" s="136"/>
      <c r="AL1027" s="136"/>
    </row>
    <row r="1028" spans="1:38" s="44" customFormat="1" x14ac:dyDescent="0.2">
      <c r="A1028" s="16"/>
      <c r="B1028" s="736"/>
      <c r="C1028" s="16"/>
      <c r="K1028" s="731"/>
      <c r="L1028" s="136"/>
      <c r="M1028" s="136"/>
      <c r="N1028" s="136"/>
      <c r="O1028" s="136"/>
      <c r="P1028" s="136"/>
      <c r="Q1028" s="136"/>
      <c r="R1028" s="731"/>
      <c r="S1028" s="136"/>
      <c r="T1028" s="136"/>
      <c r="U1028" s="136"/>
      <c r="V1028" s="136"/>
      <c r="W1028" s="136"/>
      <c r="X1028" s="136"/>
      <c r="Y1028" s="731"/>
      <c r="Z1028" s="136"/>
      <c r="AA1028" s="136"/>
      <c r="AB1028" s="136"/>
      <c r="AC1028" s="136"/>
      <c r="AD1028" s="136"/>
      <c r="AE1028" s="136"/>
      <c r="AF1028" s="731"/>
      <c r="AG1028" s="136"/>
      <c r="AH1028" s="136"/>
      <c r="AI1028" s="136"/>
      <c r="AJ1028" s="136"/>
      <c r="AK1028" s="136"/>
      <c r="AL1028" s="136"/>
    </row>
    <row r="1029" spans="1:38" s="44" customFormat="1" x14ac:dyDescent="0.2">
      <c r="A1029" s="16"/>
      <c r="B1029" s="736"/>
      <c r="C1029" s="16"/>
      <c r="K1029" s="731"/>
      <c r="L1029" s="136"/>
      <c r="M1029" s="136"/>
      <c r="N1029" s="136"/>
      <c r="O1029" s="136"/>
      <c r="P1029" s="136"/>
      <c r="Q1029" s="136"/>
      <c r="R1029" s="731"/>
      <c r="S1029" s="136"/>
      <c r="T1029" s="136"/>
      <c r="U1029" s="136"/>
      <c r="V1029" s="136"/>
      <c r="W1029" s="136"/>
      <c r="X1029" s="136"/>
      <c r="Y1029" s="731"/>
      <c r="Z1029" s="136"/>
      <c r="AA1029" s="136"/>
      <c r="AB1029" s="136"/>
      <c r="AC1029" s="136"/>
      <c r="AD1029" s="136"/>
      <c r="AE1029" s="136"/>
      <c r="AF1029" s="731"/>
      <c r="AG1029" s="136"/>
      <c r="AH1029" s="136"/>
      <c r="AI1029" s="136"/>
      <c r="AJ1029" s="136"/>
      <c r="AK1029" s="136"/>
      <c r="AL1029" s="136"/>
    </row>
    <row r="1030" spans="1:38" s="44" customFormat="1" x14ac:dyDescent="0.2">
      <c r="A1030" s="16"/>
      <c r="B1030" s="736"/>
      <c r="C1030" s="16"/>
      <c r="K1030" s="731"/>
      <c r="L1030" s="136"/>
      <c r="M1030" s="136"/>
      <c r="N1030" s="136"/>
      <c r="O1030" s="136"/>
      <c r="P1030" s="136"/>
      <c r="Q1030" s="136"/>
      <c r="R1030" s="731"/>
      <c r="S1030" s="136"/>
      <c r="T1030" s="136"/>
      <c r="U1030" s="136"/>
      <c r="V1030" s="136"/>
      <c r="W1030" s="136"/>
      <c r="X1030" s="136"/>
      <c r="Y1030" s="731"/>
      <c r="Z1030" s="136"/>
      <c r="AA1030" s="136"/>
      <c r="AB1030" s="136"/>
      <c r="AC1030" s="136"/>
      <c r="AD1030" s="136"/>
      <c r="AE1030" s="136"/>
      <c r="AF1030" s="731"/>
      <c r="AG1030" s="136"/>
      <c r="AH1030" s="136"/>
      <c r="AI1030" s="136"/>
      <c r="AJ1030" s="136"/>
      <c r="AK1030" s="136"/>
      <c r="AL1030" s="136"/>
    </row>
    <row r="1031" spans="1:38" s="44" customFormat="1" x14ac:dyDescent="0.2">
      <c r="A1031" s="16"/>
      <c r="B1031" s="736"/>
      <c r="C1031" s="16"/>
      <c r="K1031" s="731"/>
      <c r="L1031" s="136"/>
      <c r="M1031" s="136"/>
      <c r="N1031" s="136"/>
      <c r="O1031" s="136"/>
      <c r="P1031" s="136"/>
      <c r="Q1031" s="136"/>
      <c r="R1031" s="731"/>
      <c r="S1031" s="136"/>
      <c r="T1031" s="136"/>
      <c r="U1031" s="136"/>
      <c r="V1031" s="136"/>
      <c r="W1031" s="136"/>
      <c r="X1031" s="136"/>
      <c r="Y1031" s="731"/>
      <c r="Z1031" s="136"/>
      <c r="AA1031" s="136"/>
      <c r="AB1031" s="136"/>
      <c r="AC1031" s="136"/>
      <c r="AD1031" s="136"/>
      <c r="AE1031" s="136"/>
      <c r="AF1031" s="731"/>
      <c r="AG1031" s="136"/>
      <c r="AH1031" s="136"/>
      <c r="AI1031" s="136"/>
      <c r="AJ1031" s="136"/>
      <c r="AK1031" s="136"/>
      <c r="AL1031" s="136"/>
    </row>
    <row r="1032" spans="1:38" s="44" customFormat="1" x14ac:dyDescent="0.2">
      <c r="A1032" s="16"/>
      <c r="B1032" s="736"/>
      <c r="C1032" s="16"/>
      <c r="K1032" s="731"/>
      <c r="L1032" s="136"/>
      <c r="M1032" s="136"/>
      <c r="N1032" s="136"/>
      <c r="O1032" s="136"/>
      <c r="P1032" s="136"/>
      <c r="Q1032" s="136"/>
      <c r="R1032" s="731"/>
      <c r="S1032" s="136"/>
      <c r="T1032" s="136"/>
      <c r="U1032" s="136"/>
      <c r="V1032" s="136"/>
      <c r="W1032" s="136"/>
      <c r="X1032" s="136"/>
      <c r="Y1032" s="731"/>
      <c r="Z1032" s="136"/>
      <c r="AA1032" s="136"/>
      <c r="AB1032" s="136"/>
      <c r="AC1032" s="136"/>
      <c r="AD1032" s="136"/>
      <c r="AE1032" s="136"/>
      <c r="AF1032" s="731"/>
      <c r="AG1032" s="136"/>
      <c r="AH1032" s="136"/>
      <c r="AI1032" s="136"/>
      <c r="AJ1032" s="136"/>
      <c r="AK1032" s="136"/>
      <c r="AL1032" s="136"/>
    </row>
    <row r="1033" spans="1:38" s="44" customFormat="1" x14ac:dyDescent="0.2">
      <c r="A1033" s="16"/>
      <c r="B1033" s="736"/>
      <c r="C1033" s="16"/>
      <c r="K1033" s="731"/>
      <c r="L1033" s="136"/>
      <c r="M1033" s="136"/>
      <c r="N1033" s="136"/>
      <c r="O1033" s="136"/>
      <c r="P1033" s="136"/>
      <c r="Q1033" s="136"/>
      <c r="R1033" s="731"/>
      <c r="S1033" s="136"/>
      <c r="T1033" s="136"/>
      <c r="U1033" s="136"/>
      <c r="V1033" s="136"/>
      <c r="W1033" s="136"/>
      <c r="X1033" s="136"/>
      <c r="Y1033" s="731"/>
      <c r="Z1033" s="136"/>
      <c r="AA1033" s="136"/>
      <c r="AB1033" s="136"/>
      <c r="AC1033" s="136"/>
      <c r="AD1033" s="136"/>
      <c r="AE1033" s="136"/>
      <c r="AF1033" s="731"/>
      <c r="AG1033" s="136"/>
      <c r="AH1033" s="136"/>
      <c r="AI1033" s="136"/>
      <c r="AJ1033" s="136"/>
      <c r="AK1033" s="136"/>
      <c r="AL1033" s="136"/>
    </row>
    <row r="1034" spans="1:38" s="44" customFormat="1" x14ac:dyDescent="0.2">
      <c r="A1034" s="16"/>
      <c r="B1034" s="736"/>
      <c r="C1034" s="16"/>
      <c r="K1034" s="731"/>
      <c r="L1034" s="136"/>
      <c r="M1034" s="136"/>
      <c r="N1034" s="136"/>
      <c r="O1034" s="136"/>
      <c r="P1034" s="136"/>
      <c r="Q1034" s="136"/>
      <c r="R1034" s="731"/>
      <c r="S1034" s="136"/>
      <c r="T1034" s="136"/>
      <c r="U1034" s="136"/>
      <c r="V1034" s="136"/>
      <c r="W1034" s="136"/>
      <c r="X1034" s="136"/>
      <c r="Y1034" s="731"/>
      <c r="Z1034" s="136"/>
      <c r="AA1034" s="136"/>
      <c r="AB1034" s="136"/>
      <c r="AC1034" s="136"/>
      <c r="AD1034" s="136"/>
      <c r="AE1034" s="136"/>
      <c r="AF1034" s="731"/>
      <c r="AG1034" s="136"/>
      <c r="AH1034" s="136"/>
      <c r="AI1034" s="136"/>
      <c r="AJ1034" s="136"/>
      <c r="AK1034" s="136"/>
      <c r="AL1034" s="136"/>
    </row>
    <row r="1035" spans="1:38" s="44" customFormat="1" x14ac:dyDescent="0.2">
      <c r="A1035" s="16"/>
      <c r="B1035" s="736"/>
      <c r="C1035" s="16"/>
      <c r="K1035" s="731"/>
      <c r="L1035" s="136"/>
      <c r="M1035" s="136"/>
      <c r="N1035" s="136"/>
      <c r="O1035" s="136"/>
      <c r="P1035" s="136"/>
      <c r="Q1035" s="136"/>
      <c r="R1035" s="731"/>
      <c r="S1035" s="136"/>
      <c r="T1035" s="136"/>
      <c r="U1035" s="136"/>
      <c r="V1035" s="136"/>
      <c r="W1035" s="136"/>
      <c r="X1035" s="136"/>
      <c r="Y1035" s="731"/>
      <c r="Z1035" s="136"/>
      <c r="AA1035" s="136"/>
      <c r="AB1035" s="136"/>
      <c r="AC1035" s="136"/>
      <c r="AD1035" s="136"/>
      <c r="AE1035" s="136"/>
      <c r="AF1035" s="731"/>
      <c r="AG1035" s="136"/>
      <c r="AH1035" s="136"/>
      <c r="AI1035" s="136"/>
      <c r="AJ1035" s="136"/>
      <c r="AK1035" s="136"/>
      <c r="AL1035" s="136"/>
    </row>
    <row r="1036" spans="1:38" s="44" customFormat="1" x14ac:dyDescent="0.2">
      <c r="A1036" s="16"/>
      <c r="B1036" s="736"/>
      <c r="C1036" s="16"/>
      <c r="K1036" s="731"/>
      <c r="L1036" s="136"/>
      <c r="M1036" s="136"/>
      <c r="N1036" s="136"/>
      <c r="O1036" s="136"/>
      <c r="P1036" s="136"/>
      <c r="Q1036" s="136"/>
      <c r="R1036" s="731"/>
      <c r="S1036" s="136"/>
      <c r="T1036" s="136"/>
      <c r="U1036" s="136"/>
      <c r="V1036" s="136"/>
      <c r="W1036" s="136"/>
      <c r="X1036" s="136"/>
      <c r="Y1036" s="731"/>
      <c r="Z1036" s="136"/>
      <c r="AA1036" s="136"/>
      <c r="AB1036" s="136"/>
      <c r="AC1036" s="136"/>
      <c r="AD1036" s="136"/>
      <c r="AE1036" s="136"/>
      <c r="AF1036" s="731"/>
      <c r="AG1036" s="136"/>
      <c r="AH1036" s="136"/>
      <c r="AI1036" s="136"/>
      <c r="AJ1036" s="136"/>
      <c r="AK1036" s="136"/>
      <c r="AL1036" s="136"/>
    </row>
    <row r="1037" spans="1:38" s="44" customFormat="1" x14ac:dyDescent="0.2">
      <c r="A1037" s="16"/>
      <c r="B1037" s="736"/>
      <c r="C1037" s="16"/>
      <c r="K1037" s="731"/>
      <c r="L1037" s="136"/>
      <c r="M1037" s="136"/>
      <c r="N1037" s="136"/>
      <c r="O1037" s="136"/>
      <c r="P1037" s="136"/>
      <c r="Q1037" s="136"/>
      <c r="R1037" s="731"/>
      <c r="S1037" s="136"/>
      <c r="T1037" s="136"/>
      <c r="U1037" s="136"/>
      <c r="V1037" s="136"/>
      <c r="W1037" s="136"/>
      <c r="X1037" s="136"/>
      <c r="Y1037" s="731"/>
      <c r="Z1037" s="136"/>
      <c r="AA1037" s="136"/>
      <c r="AB1037" s="136"/>
      <c r="AC1037" s="136"/>
      <c r="AD1037" s="136"/>
      <c r="AE1037" s="136"/>
      <c r="AF1037" s="731"/>
      <c r="AG1037" s="136"/>
      <c r="AH1037" s="136"/>
      <c r="AI1037" s="136"/>
      <c r="AJ1037" s="136"/>
      <c r="AK1037" s="136"/>
      <c r="AL1037" s="136"/>
    </row>
    <row r="1038" spans="1:38" s="44" customFormat="1" x14ac:dyDescent="0.2">
      <c r="A1038" s="16"/>
      <c r="B1038" s="736"/>
      <c r="C1038" s="16"/>
      <c r="K1038" s="731"/>
      <c r="L1038" s="136"/>
      <c r="M1038" s="136"/>
      <c r="N1038" s="136"/>
      <c r="O1038" s="136"/>
      <c r="P1038" s="136"/>
      <c r="Q1038" s="136"/>
      <c r="R1038" s="731"/>
      <c r="S1038" s="136"/>
      <c r="T1038" s="136"/>
      <c r="U1038" s="136"/>
      <c r="V1038" s="136"/>
      <c r="W1038" s="136"/>
      <c r="X1038" s="136"/>
      <c r="Y1038" s="731"/>
      <c r="Z1038" s="136"/>
      <c r="AA1038" s="136"/>
      <c r="AB1038" s="136"/>
      <c r="AC1038" s="136"/>
      <c r="AD1038" s="136"/>
      <c r="AE1038" s="136"/>
      <c r="AF1038" s="731"/>
      <c r="AG1038" s="136"/>
      <c r="AH1038" s="136"/>
      <c r="AI1038" s="136"/>
      <c r="AJ1038" s="136"/>
      <c r="AK1038" s="136"/>
      <c r="AL1038" s="136"/>
    </row>
    <row r="1039" spans="1:38" s="44" customFormat="1" x14ac:dyDescent="0.2">
      <c r="A1039" s="16"/>
      <c r="B1039" s="736"/>
      <c r="C1039" s="16"/>
      <c r="K1039" s="731"/>
      <c r="L1039" s="136"/>
      <c r="M1039" s="136"/>
      <c r="N1039" s="136"/>
      <c r="O1039" s="136"/>
      <c r="P1039" s="136"/>
      <c r="Q1039" s="136"/>
      <c r="R1039" s="731"/>
      <c r="S1039" s="136"/>
      <c r="T1039" s="136"/>
      <c r="U1039" s="136"/>
      <c r="V1039" s="136"/>
      <c r="W1039" s="136"/>
      <c r="X1039" s="136"/>
      <c r="Y1039" s="731"/>
      <c r="Z1039" s="136"/>
      <c r="AA1039" s="136"/>
      <c r="AB1039" s="136"/>
      <c r="AC1039" s="136"/>
      <c r="AD1039" s="136"/>
      <c r="AE1039" s="136"/>
      <c r="AF1039" s="731"/>
      <c r="AG1039" s="136"/>
      <c r="AH1039" s="136"/>
      <c r="AI1039" s="136"/>
      <c r="AJ1039" s="136"/>
      <c r="AK1039" s="136"/>
      <c r="AL1039" s="136"/>
    </row>
    <row r="1040" spans="1:38" s="44" customFormat="1" x14ac:dyDescent="0.2">
      <c r="A1040" s="16"/>
      <c r="B1040" s="736"/>
      <c r="C1040" s="16"/>
      <c r="K1040" s="731"/>
      <c r="L1040" s="136"/>
      <c r="M1040" s="136"/>
      <c r="N1040" s="136"/>
      <c r="O1040" s="136"/>
      <c r="P1040" s="136"/>
      <c r="Q1040" s="136"/>
      <c r="R1040" s="731"/>
      <c r="S1040" s="136"/>
      <c r="T1040" s="136"/>
      <c r="U1040" s="136"/>
      <c r="V1040" s="136"/>
      <c r="W1040" s="136"/>
      <c r="X1040" s="136"/>
      <c r="Y1040" s="731"/>
      <c r="Z1040" s="136"/>
      <c r="AA1040" s="136"/>
      <c r="AB1040" s="136"/>
      <c r="AC1040" s="136"/>
      <c r="AD1040" s="136"/>
      <c r="AE1040" s="136"/>
      <c r="AF1040" s="731"/>
      <c r="AG1040" s="136"/>
      <c r="AH1040" s="136"/>
      <c r="AI1040" s="136"/>
      <c r="AJ1040" s="136"/>
      <c r="AK1040" s="136"/>
      <c r="AL1040" s="136"/>
    </row>
    <row r="1041" spans="1:38" s="44" customFormat="1" x14ac:dyDescent="0.2">
      <c r="A1041" s="16"/>
      <c r="B1041" s="736"/>
      <c r="C1041" s="16"/>
      <c r="K1041" s="731"/>
      <c r="L1041" s="136"/>
      <c r="M1041" s="136"/>
      <c r="N1041" s="136"/>
      <c r="O1041" s="136"/>
      <c r="P1041" s="136"/>
      <c r="Q1041" s="136"/>
      <c r="R1041" s="731"/>
      <c r="S1041" s="136"/>
      <c r="T1041" s="136"/>
      <c r="U1041" s="136"/>
      <c r="V1041" s="136"/>
      <c r="W1041" s="136"/>
      <c r="X1041" s="136"/>
      <c r="Y1041" s="731"/>
      <c r="Z1041" s="136"/>
      <c r="AA1041" s="136"/>
      <c r="AB1041" s="136"/>
      <c r="AC1041" s="136"/>
      <c r="AD1041" s="136"/>
      <c r="AE1041" s="136"/>
      <c r="AF1041" s="731"/>
      <c r="AG1041" s="136"/>
      <c r="AH1041" s="136"/>
      <c r="AI1041" s="136"/>
      <c r="AJ1041" s="136"/>
      <c r="AK1041" s="136"/>
      <c r="AL1041" s="136"/>
    </row>
    <row r="1042" spans="1:38" s="44" customFormat="1" x14ac:dyDescent="0.2">
      <c r="A1042" s="16"/>
      <c r="B1042" s="736"/>
      <c r="C1042" s="16"/>
      <c r="K1042" s="731"/>
      <c r="L1042" s="136"/>
      <c r="M1042" s="136"/>
      <c r="N1042" s="136"/>
      <c r="O1042" s="136"/>
      <c r="P1042" s="136"/>
      <c r="Q1042" s="136"/>
      <c r="R1042" s="731"/>
      <c r="S1042" s="136"/>
      <c r="T1042" s="136"/>
      <c r="U1042" s="136"/>
      <c r="V1042" s="136"/>
      <c r="W1042" s="136"/>
      <c r="X1042" s="136"/>
      <c r="Y1042" s="731"/>
      <c r="Z1042" s="136"/>
      <c r="AA1042" s="136"/>
      <c r="AB1042" s="136"/>
      <c r="AC1042" s="136"/>
      <c r="AD1042" s="136"/>
      <c r="AE1042" s="136"/>
      <c r="AF1042" s="731"/>
      <c r="AG1042" s="136"/>
      <c r="AH1042" s="136"/>
      <c r="AI1042" s="136"/>
      <c r="AJ1042" s="136"/>
      <c r="AK1042" s="136"/>
      <c r="AL1042" s="136"/>
    </row>
    <row r="1043" spans="1:38" s="44" customFormat="1" x14ac:dyDescent="0.2">
      <c r="A1043" s="16"/>
      <c r="B1043" s="736"/>
      <c r="C1043" s="16"/>
      <c r="K1043" s="731"/>
      <c r="L1043" s="136"/>
      <c r="M1043" s="136"/>
      <c r="N1043" s="136"/>
      <c r="O1043" s="136"/>
      <c r="P1043" s="136"/>
      <c r="Q1043" s="136"/>
      <c r="R1043" s="731"/>
      <c r="S1043" s="136"/>
      <c r="T1043" s="136"/>
      <c r="U1043" s="136"/>
      <c r="V1043" s="136"/>
      <c r="W1043" s="136"/>
      <c r="X1043" s="136"/>
      <c r="Y1043" s="731"/>
      <c r="Z1043" s="136"/>
      <c r="AA1043" s="136"/>
      <c r="AB1043" s="136"/>
      <c r="AC1043" s="136"/>
      <c r="AD1043" s="136"/>
      <c r="AE1043" s="136"/>
      <c r="AF1043" s="731"/>
      <c r="AG1043" s="136"/>
      <c r="AH1043" s="136"/>
      <c r="AI1043" s="136"/>
      <c r="AJ1043" s="136"/>
      <c r="AK1043" s="136"/>
      <c r="AL1043" s="136"/>
    </row>
    <row r="1044" spans="1:38" s="44" customFormat="1" x14ac:dyDescent="0.2">
      <c r="A1044" s="16"/>
      <c r="B1044" s="736"/>
      <c r="C1044" s="16"/>
      <c r="K1044" s="731"/>
      <c r="L1044" s="136"/>
      <c r="M1044" s="136"/>
      <c r="N1044" s="136"/>
      <c r="O1044" s="136"/>
      <c r="P1044" s="136"/>
      <c r="Q1044" s="136"/>
      <c r="R1044" s="731"/>
      <c r="S1044" s="136"/>
      <c r="T1044" s="136"/>
      <c r="U1044" s="136"/>
      <c r="V1044" s="136"/>
      <c r="W1044" s="136"/>
      <c r="X1044" s="136"/>
      <c r="Y1044" s="731"/>
      <c r="Z1044" s="136"/>
      <c r="AA1044" s="136"/>
      <c r="AB1044" s="136"/>
      <c r="AC1044" s="136"/>
      <c r="AD1044" s="136"/>
      <c r="AE1044" s="136"/>
      <c r="AF1044" s="731"/>
      <c r="AG1044" s="136"/>
      <c r="AH1044" s="136"/>
      <c r="AI1044" s="136"/>
      <c r="AJ1044" s="136"/>
      <c r="AK1044" s="136"/>
      <c r="AL1044" s="136"/>
    </row>
    <row r="1045" spans="1:38" s="44" customFormat="1" x14ac:dyDescent="0.2">
      <c r="A1045" s="16"/>
      <c r="B1045" s="736"/>
      <c r="C1045" s="16"/>
      <c r="K1045" s="731"/>
      <c r="L1045" s="136"/>
      <c r="M1045" s="136"/>
      <c r="N1045" s="136"/>
      <c r="O1045" s="136"/>
      <c r="P1045" s="136"/>
      <c r="Q1045" s="136"/>
      <c r="R1045" s="731"/>
      <c r="S1045" s="136"/>
      <c r="T1045" s="136"/>
      <c r="U1045" s="136"/>
      <c r="V1045" s="136"/>
      <c r="W1045" s="136"/>
      <c r="X1045" s="136"/>
      <c r="Y1045" s="731"/>
      <c r="Z1045" s="136"/>
      <c r="AA1045" s="136"/>
      <c r="AB1045" s="136"/>
      <c r="AC1045" s="136"/>
      <c r="AD1045" s="136"/>
      <c r="AE1045" s="136"/>
      <c r="AF1045" s="731"/>
      <c r="AG1045" s="136"/>
      <c r="AH1045" s="136"/>
      <c r="AI1045" s="136"/>
      <c r="AJ1045" s="136"/>
      <c r="AK1045" s="136"/>
      <c r="AL1045" s="136"/>
    </row>
    <row r="1046" spans="1:38" s="44" customFormat="1" x14ac:dyDescent="0.2">
      <c r="A1046" s="16"/>
      <c r="B1046" s="736"/>
      <c r="C1046" s="16"/>
      <c r="K1046" s="731"/>
      <c r="L1046" s="136"/>
      <c r="M1046" s="136"/>
      <c r="N1046" s="136"/>
      <c r="O1046" s="136"/>
      <c r="P1046" s="136"/>
      <c r="Q1046" s="136"/>
      <c r="R1046" s="731"/>
      <c r="S1046" s="136"/>
      <c r="T1046" s="136"/>
      <c r="U1046" s="136"/>
      <c r="V1046" s="136"/>
      <c r="W1046" s="136"/>
      <c r="X1046" s="136"/>
      <c r="Y1046" s="731"/>
      <c r="Z1046" s="136"/>
      <c r="AA1046" s="136"/>
      <c r="AB1046" s="136"/>
      <c r="AC1046" s="136"/>
      <c r="AD1046" s="136"/>
      <c r="AE1046" s="136"/>
      <c r="AF1046" s="731"/>
      <c r="AG1046" s="136"/>
      <c r="AH1046" s="136"/>
      <c r="AI1046" s="136"/>
      <c r="AJ1046" s="136"/>
      <c r="AK1046" s="136"/>
      <c r="AL1046" s="136"/>
    </row>
    <row r="1047" spans="1:38" s="44" customFormat="1" x14ac:dyDescent="0.2">
      <c r="A1047" s="16"/>
      <c r="B1047" s="736"/>
      <c r="C1047" s="16"/>
      <c r="K1047" s="731"/>
      <c r="L1047" s="136"/>
      <c r="M1047" s="136"/>
      <c r="N1047" s="136"/>
      <c r="O1047" s="136"/>
      <c r="P1047" s="136"/>
      <c r="Q1047" s="136"/>
      <c r="R1047" s="731"/>
      <c r="S1047" s="136"/>
      <c r="T1047" s="136"/>
      <c r="U1047" s="136"/>
      <c r="V1047" s="136"/>
      <c r="W1047" s="136"/>
      <c r="X1047" s="136"/>
      <c r="Y1047" s="731"/>
      <c r="Z1047" s="136"/>
      <c r="AA1047" s="136"/>
      <c r="AB1047" s="136"/>
      <c r="AC1047" s="136"/>
      <c r="AD1047" s="136"/>
      <c r="AE1047" s="136"/>
      <c r="AF1047" s="731"/>
      <c r="AG1047" s="136"/>
      <c r="AH1047" s="136"/>
      <c r="AI1047" s="136"/>
      <c r="AJ1047" s="136"/>
      <c r="AK1047" s="136"/>
      <c r="AL1047" s="136"/>
    </row>
    <row r="1048" spans="1:38" s="44" customFormat="1" x14ac:dyDescent="0.2">
      <c r="A1048" s="16"/>
      <c r="B1048" s="736"/>
      <c r="C1048" s="16"/>
      <c r="K1048" s="731"/>
      <c r="L1048" s="136"/>
      <c r="M1048" s="136"/>
      <c r="N1048" s="136"/>
      <c r="O1048" s="136"/>
      <c r="P1048" s="136"/>
      <c r="Q1048" s="136"/>
      <c r="R1048" s="731"/>
      <c r="S1048" s="136"/>
      <c r="T1048" s="136"/>
      <c r="U1048" s="136"/>
      <c r="V1048" s="136"/>
      <c r="W1048" s="136"/>
      <c r="X1048" s="136"/>
      <c r="Y1048" s="731"/>
      <c r="Z1048" s="136"/>
      <c r="AA1048" s="136"/>
      <c r="AB1048" s="136"/>
      <c r="AC1048" s="136"/>
      <c r="AD1048" s="136"/>
      <c r="AE1048" s="136"/>
      <c r="AF1048" s="731"/>
      <c r="AG1048" s="136"/>
      <c r="AH1048" s="136"/>
      <c r="AI1048" s="136"/>
      <c r="AJ1048" s="136"/>
      <c r="AK1048" s="136"/>
      <c r="AL1048" s="136"/>
    </row>
    <row r="1049" spans="1:38" s="44" customFormat="1" x14ac:dyDescent="0.2">
      <c r="A1049" s="16"/>
      <c r="B1049" s="736"/>
      <c r="C1049" s="16"/>
      <c r="K1049" s="731"/>
      <c r="L1049" s="136"/>
      <c r="M1049" s="136"/>
      <c r="N1049" s="136"/>
      <c r="O1049" s="136"/>
      <c r="P1049" s="136"/>
      <c r="Q1049" s="136"/>
      <c r="R1049" s="731"/>
      <c r="S1049" s="136"/>
      <c r="T1049" s="136"/>
      <c r="U1049" s="136"/>
      <c r="V1049" s="136"/>
      <c r="W1049" s="136"/>
      <c r="X1049" s="136"/>
      <c r="Y1049" s="731"/>
      <c r="Z1049" s="136"/>
      <c r="AA1049" s="136"/>
      <c r="AB1049" s="136"/>
      <c r="AC1049" s="136"/>
      <c r="AD1049" s="136"/>
      <c r="AE1049" s="136"/>
      <c r="AF1049" s="731"/>
      <c r="AG1049" s="136"/>
      <c r="AH1049" s="136"/>
      <c r="AI1049" s="136"/>
      <c r="AJ1049" s="136"/>
      <c r="AK1049" s="136"/>
      <c r="AL1049" s="136"/>
    </row>
    <row r="1050" spans="1:38" s="44" customFormat="1" x14ac:dyDescent="0.2">
      <c r="A1050" s="16"/>
      <c r="B1050" s="736"/>
      <c r="C1050" s="16"/>
      <c r="K1050" s="731"/>
      <c r="L1050" s="136"/>
      <c r="M1050" s="136"/>
      <c r="N1050" s="136"/>
      <c r="O1050" s="136"/>
      <c r="P1050" s="136"/>
      <c r="Q1050" s="136"/>
      <c r="R1050" s="731"/>
      <c r="S1050" s="136"/>
      <c r="T1050" s="136"/>
      <c r="U1050" s="136"/>
      <c r="V1050" s="136"/>
      <c r="W1050" s="136"/>
      <c r="X1050" s="136"/>
      <c r="Y1050" s="731"/>
      <c r="Z1050" s="136"/>
      <c r="AA1050" s="136"/>
      <c r="AB1050" s="136"/>
      <c r="AC1050" s="136"/>
      <c r="AD1050" s="136"/>
      <c r="AE1050" s="136"/>
      <c r="AF1050" s="731"/>
      <c r="AG1050" s="136"/>
      <c r="AH1050" s="136"/>
      <c r="AI1050" s="136"/>
      <c r="AJ1050" s="136"/>
      <c r="AK1050" s="136"/>
      <c r="AL1050" s="136"/>
    </row>
    <row r="1051" spans="1:38" s="44" customFormat="1" x14ac:dyDescent="0.2">
      <c r="A1051" s="16"/>
      <c r="B1051" s="736"/>
      <c r="C1051" s="16"/>
      <c r="K1051" s="731"/>
      <c r="L1051" s="136"/>
      <c r="M1051" s="136"/>
      <c r="N1051" s="136"/>
      <c r="O1051" s="136"/>
      <c r="P1051" s="136"/>
      <c r="Q1051" s="136"/>
      <c r="R1051" s="731"/>
      <c r="S1051" s="136"/>
      <c r="T1051" s="136"/>
      <c r="U1051" s="136"/>
      <c r="V1051" s="136"/>
      <c r="W1051" s="136"/>
      <c r="X1051" s="136"/>
      <c r="Y1051" s="731"/>
      <c r="Z1051" s="136"/>
      <c r="AA1051" s="136"/>
      <c r="AB1051" s="136"/>
      <c r="AC1051" s="136"/>
      <c r="AD1051" s="136"/>
      <c r="AE1051" s="136"/>
      <c r="AF1051" s="731"/>
      <c r="AG1051" s="136"/>
      <c r="AH1051" s="136"/>
      <c r="AI1051" s="136"/>
      <c r="AJ1051" s="136"/>
      <c r="AK1051" s="136"/>
      <c r="AL1051" s="136"/>
    </row>
    <row r="1052" spans="1:38" s="44" customFormat="1" x14ac:dyDescent="0.2">
      <c r="A1052" s="16"/>
      <c r="B1052" s="736"/>
      <c r="C1052" s="16"/>
      <c r="K1052" s="731"/>
      <c r="L1052" s="136"/>
      <c r="M1052" s="136"/>
      <c r="N1052" s="136"/>
      <c r="O1052" s="136"/>
      <c r="P1052" s="136"/>
      <c r="Q1052" s="136"/>
      <c r="R1052" s="731"/>
      <c r="S1052" s="136"/>
      <c r="T1052" s="136"/>
      <c r="U1052" s="136"/>
      <c r="V1052" s="136"/>
      <c r="W1052" s="136"/>
      <c r="X1052" s="136"/>
      <c r="Y1052" s="731"/>
      <c r="Z1052" s="136"/>
      <c r="AA1052" s="136"/>
      <c r="AB1052" s="136"/>
      <c r="AC1052" s="136"/>
      <c r="AD1052" s="136"/>
      <c r="AE1052" s="136"/>
      <c r="AF1052" s="731"/>
      <c r="AG1052" s="136"/>
      <c r="AH1052" s="136"/>
      <c r="AI1052" s="136"/>
      <c r="AJ1052" s="136"/>
      <c r="AK1052" s="136"/>
      <c r="AL1052" s="136"/>
    </row>
    <row r="1053" spans="1:38" s="44" customFormat="1" x14ac:dyDescent="0.2">
      <c r="A1053" s="16"/>
      <c r="B1053" s="736"/>
      <c r="C1053" s="16"/>
      <c r="K1053" s="731"/>
      <c r="L1053" s="136"/>
      <c r="M1053" s="136"/>
      <c r="N1053" s="136"/>
      <c r="O1053" s="136"/>
      <c r="P1053" s="136"/>
      <c r="Q1053" s="136"/>
      <c r="R1053" s="731"/>
      <c r="S1053" s="136"/>
      <c r="T1053" s="136"/>
      <c r="U1053" s="136"/>
      <c r="V1053" s="136"/>
      <c r="W1053" s="136"/>
      <c r="X1053" s="136"/>
      <c r="Y1053" s="731"/>
      <c r="Z1053" s="136"/>
      <c r="AA1053" s="136"/>
      <c r="AB1053" s="136"/>
      <c r="AC1053" s="136"/>
      <c r="AD1053" s="136"/>
      <c r="AE1053" s="136"/>
      <c r="AF1053" s="731"/>
      <c r="AG1053" s="136"/>
      <c r="AH1053" s="136"/>
      <c r="AI1053" s="136"/>
      <c r="AJ1053" s="136"/>
      <c r="AK1053" s="136"/>
      <c r="AL1053" s="136"/>
    </row>
    <row r="1054" spans="1:38" s="44" customFormat="1" x14ac:dyDescent="0.2">
      <c r="A1054" s="16"/>
      <c r="B1054" s="736"/>
      <c r="C1054" s="16"/>
      <c r="K1054" s="731"/>
      <c r="L1054" s="136"/>
      <c r="M1054" s="136"/>
      <c r="N1054" s="136"/>
      <c r="O1054" s="136"/>
      <c r="P1054" s="136"/>
      <c r="Q1054" s="136"/>
      <c r="R1054" s="731"/>
      <c r="S1054" s="136"/>
      <c r="T1054" s="136"/>
      <c r="U1054" s="136"/>
      <c r="V1054" s="136"/>
      <c r="W1054" s="136"/>
      <c r="X1054" s="136"/>
      <c r="Y1054" s="731"/>
      <c r="Z1054" s="136"/>
      <c r="AA1054" s="136"/>
      <c r="AB1054" s="136"/>
      <c r="AC1054" s="136"/>
      <c r="AD1054" s="136"/>
      <c r="AE1054" s="136"/>
      <c r="AF1054" s="731"/>
      <c r="AG1054" s="136"/>
      <c r="AH1054" s="136"/>
      <c r="AI1054" s="136"/>
      <c r="AJ1054" s="136"/>
      <c r="AK1054" s="136"/>
      <c r="AL1054" s="136"/>
    </row>
    <row r="1055" spans="1:38" s="44" customFormat="1" x14ac:dyDescent="0.2">
      <c r="A1055" s="16"/>
      <c r="B1055" s="736"/>
      <c r="C1055" s="16"/>
      <c r="K1055" s="731"/>
      <c r="L1055" s="136"/>
      <c r="M1055" s="136"/>
      <c r="N1055" s="136"/>
      <c r="O1055" s="136"/>
      <c r="P1055" s="136"/>
      <c r="Q1055" s="136"/>
      <c r="R1055" s="731"/>
      <c r="S1055" s="136"/>
      <c r="T1055" s="136"/>
      <c r="U1055" s="136"/>
      <c r="V1055" s="136"/>
      <c r="W1055" s="136"/>
      <c r="X1055" s="136"/>
      <c r="Y1055" s="731"/>
      <c r="Z1055" s="136"/>
      <c r="AA1055" s="136"/>
      <c r="AB1055" s="136"/>
      <c r="AC1055" s="136"/>
      <c r="AD1055" s="136"/>
      <c r="AE1055" s="136"/>
      <c r="AF1055" s="731"/>
      <c r="AG1055" s="136"/>
      <c r="AH1055" s="136"/>
      <c r="AI1055" s="136"/>
      <c r="AJ1055" s="136"/>
      <c r="AK1055" s="136"/>
      <c r="AL1055" s="136"/>
    </row>
    <row r="1056" spans="1:38" s="44" customFormat="1" x14ac:dyDescent="0.2">
      <c r="A1056" s="16"/>
      <c r="B1056" s="736"/>
      <c r="C1056" s="16"/>
      <c r="K1056" s="731"/>
      <c r="L1056" s="136"/>
      <c r="M1056" s="136"/>
      <c r="N1056" s="136"/>
      <c r="O1056" s="136"/>
      <c r="P1056" s="136"/>
      <c r="Q1056" s="136"/>
      <c r="R1056" s="731"/>
      <c r="S1056" s="136"/>
      <c r="T1056" s="136"/>
      <c r="U1056" s="136"/>
      <c r="V1056" s="136"/>
      <c r="W1056" s="136"/>
      <c r="X1056" s="136"/>
      <c r="Y1056" s="731"/>
      <c r="Z1056" s="136"/>
      <c r="AA1056" s="136"/>
      <c r="AB1056" s="136"/>
      <c r="AC1056" s="136"/>
      <c r="AD1056" s="136"/>
      <c r="AE1056" s="136"/>
      <c r="AF1056" s="731"/>
      <c r="AG1056" s="136"/>
      <c r="AH1056" s="136"/>
      <c r="AI1056" s="136"/>
      <c r="AJ1056" s="136"/>
      <c r="AK1056" s="136"/>
      <c r="AL1056" s="136"/>
    </row>
    <row r="1057" spans="1:38" s="44" customFormat="1" x14ac:dyDescent="0.2">
      <c r="A1057" s="16"/>
      <c r="B1057" s="736"/>
      <c r="C1057" s="16"/>
      <c r="K1057" s="731"/>
      <c r="L1057" s="136"/>
      <c r="M1057" s="136"/>
      <c r="N1057" s="136"/>
      <c r="O1057" s="136"/>
      <c r="P1057" s="136"/>
      <c r="Q1057" s="136"/>
      <c r="R1057" s="731"/>
      <c r="S1057" s="136"/>
      <c r="T1057" s="136"/>
      <c r="U1057" s="136"/>
      <c r="V1057" s="136"/>
      <c r="W1057" s="136"/>
      <c r="X1057" s="136"/>
      <c r="Y1057" s="731"/>
      <c r="Z1057" s="136"/>
      <c r="AA1057" s="136"/>
      <c r="AB1057" s="136"/>
      <c r="AC1057" s="136"/>
      <c r="AD1057" s="136"/>
      <c r="AE1057" s="136"/>
      <c r="AF1057" s="731"/>
      <c r="AG1057" s="136"/>
      <c r="AH1057" s="136"/>
      <c r="AI1057" s="136"/>
      <c r="AJ1057" s="136"/>
      <c r="AK1057" s="136"/>
      <c r="AL1057" s="136"/>
    </row>
    <row r="1058" spans="1:38" s="44" customFormat="1" x14ac:dyDescent="0.2">
      <c r="A1058" s="16"/>
      <c r="B1058" s="736"/>
      <c r="C1058" s="16"/>
      <c r="K1058" s="731"/>
      <c r="L1058" s="136"/>
      <c r="M1058" s="136"/>
      <c r="N1058" s="136"/>
      <c r="O1058" s="136"/>
      <c r="P1058" s="136"/>
      <c r="Q1058" s="136"/>
      <c r="R1058" s="731"/>
      <c r="S1058" s="136"/>
      <c r="T1058" s="136"/>
      <c r="U1058" s="136"/>
      <c r="V1058" s="136"/>
      <c r="W1058" s="136"/>
      <c r="X1058" s="136"/>
      <c r="Y1058" s="731"/>
      <c r="Z1058" s="136"/>
      <c r="AA1058" s="136"/>
      <c r="AB1058" s="136"/>
      <c r="AC1058" s="136"/>
      <c r="AD1058" s="136"/>
      <c r="AE1058" s="136"/>
      <c r="AF1058" s="731"/>
      <c r="AG1058" s="136"/>
      <c r="AH1058" s="136"/>
      <c r="AI1058" s="136"/>
      <c r="AJ1058" s="136"/>
      <c r="AK1058" s="136"/>
      <c r="AL1058" s="136"/>
    </row>
    <row r="1059" spans="1:38" s="44" customFormat="1" x14ac:dyDescent="0.2">
      <c r="A1059" s="16"/>
      <c r="B1059" s="736"/>
      <c r="C1059" s="16"/>
      <c r="K1059" s="731"/>
      <c r="L1059" s="136"/>
      <c r="M1059" s="136"/>
      <c r="N1059" s="136"/>
      <c r="O1059" s="136"/>
      <c r="P1059" s="136"/>
      <c r="Q1059" s="136"/>
      <c r="R1059" s="731"/>
      <c r="S1059" s="136"/>
      <c r="T1059" s="136"/>
      <c r="U1059" s="136"/>
      <c r="V1059" s="136"/>
      <c r="W1059" s="136"/>
      <c r="X1059" s="136"/>
      <c r="Y1059" s="731"/>
      <c r="Z1059" s="136"/>
      <c r="AA1059" s="136"/>
      <c r="AB1059" s="136"/>
      <c r="AC1059" s="136"/>
      <c r="AD1059" s="136"/>
      <c r="AE1059" s="136"/>
      <c r="AF1059" s="731"/>
      <c r="AG1059" s="136"/>
      <c r="AH1059" s="136"/>
      <c r="AI1059" s="136"/>
      <c r="AJ1059" s="136"/>
      <c r="AK1059" s="136"/>
      <c r="AL1059" s="136"/>
    </row>
    <row r="1060" spans="1:38" s="44" customFormat="1" x14ac:dyDescent="0.2">
      <c r="A1060" s="16"/>
      <c r="B1060" s="736"/>
      <c r="C1060" s="16"/>
      <c r="K1060" s="731"/>
      <c r="L1060" s="136"/>
      <c r="M1060" s="136"/>
      <c r="N1060" s="136"/>
      <c r="O1060" s="136"/>
      <c r="P1060" s="136"/>
      <c r="Q1060" s="136"/>
      <c r="R1060" s="731"/>
      <c r="S1060" s="136"/>
      <c r="T1060" s="136"/>
      <c r="U1060" s="136"/>
      <c r="V1060" s="136"/>
      <c r="W1060" s="136"/>
      <c r="X1060" s="136"/>
      <c r="Y1060" s="731"/>
      <c r="Z1060" s="136"/>
      <c r="AA1060" s="136"/>
      <c r="AB1060" s="136"/>
      <c r="AC1060" s="136"/>
      <c r="AD1060" s="136"/>
      <c r="AE1060" s="136"/>
      <c r="AF1060" s="731"/>
      <c r="AG1060" s="136"/>
      <c r="AH1060" s="136"/>
      <c r="AI1060" s="136"/>
      <c r="AJ1060" s="136"/>
      <c r="AK1060" s="136"/>
      <c r="AL1060" s="136"/>
    </row>
    <row r="1061" spans="1:38" s="44" customFormat="1" x14ac:dyDescent="0.2">
      <c r="A1061" s="16"/>
      <c r="B1061" s="736"/>
      <c r="C1061" s="16"/>
      <c r="K1061" s="731"/>
      <c r="L1061" s="136"/>
      <c r="M1061" s="136"/>
      <c r="N1061" s="136"/>
      <c r="O1061" s="136"/>
      <c r="P1061" s="136"/>
      <c r="Q1061" s="136"/>
      <c r="R1061" s="731"/>
      <c r="S1061" s="136"/>
      <c r="T1061" s="136"/>
      <c r="U1061" s="136"/>
      <c r="V1061" s="136"/>
      <c r="W1061" s="136"/>
      <c r="X1061" s="136"/>
      <c r="Y1061" s="731"/>
      <c r="Z1061" s="136"/>
      <c r="AA1061" s="136"/>
      <c r="AB1061" s="136"/>
      <c r="AC1061" s="136"/>
      <c r="AD1061" s="136"/>
      <c r="AE1061" s="136"/>
      <c r="AF1061" s="731"/>
      <c r="AG1061" s="136"/>
      <c r="AH1061" s="136"/>
      <c r="AI1061" s="136"/>
      <c r="AJ1061" s="136"/>
      <c r="AK1061" s="136"/>
      <c r="AL1061" s="136"/>
    </row>
    <row r="1062" spans="1:38" s="44" customFormat="1" x14ac:dyDescent="0.2">
      <c r="A1062" s="16"/>
      <c r="B1062" s="736"/>
      <c r="C1062" s="16"/>
      <c r="K1062" s="731"/>
      <c r="L1062" s="136"/>
      <c r="M1062" s="136"/>
      <c r="N1062" s="136"/>
      <c r="O1062" s="136"/>
      <c r="P1062" s="136"/>
      <c r="Q1062" s="136"/>
      <c r="R1062" s="731"/>
      <c r="S1062" s="136"/>
      <c r="T1062" s="136"/>
      <c r="U1062" s="136"/>
      <c r="V1062" s="136"/>
      <c r="W1062" s="136"/>
      <c r="X1062" s="136"/>
      <c r="Y1062" s="731"/>
      <c r="Z1062" s="136"/>
      <c r="AA1062" s="136"/>
      <c r="AB1062" s="136"/>
      <c r="AC1062" s="136"/>
      <c r="AD1062" s="136"/>
      <c r="AE1062" s="136"/>
      <c r="AF1062" s="731"/>
      <c r="AG1062" s="136"/>
      <c r="AH1062" s="136"/>
      <c r="AI1062" s="136"/>
      <c r="AJ1062" s="136"/>
      <c r="AK1062" s="136"/>
      <c r="AL1062" s="136"/>
    </row>
    <row r="1063" spans="1:38" s="44" customFormat="1" x14ac:dyDescent="0.2">
      <c r="A1063" s="16"/>
      <c r="B1063" s="736"/>
      <c r="C1063" s="16"/>
      <c r="K1063" s="731"/>
      <c r="L1063" s="136"/>
      <c r="M1063" s="136"/>
      <c r="N1063" s="136"/>
      <c r="O1063" s="136"/>
      <c r="P1063" s="136"/>
      <c r="Q1063" s="136"/>
      <c r="R1063" s="731"/>
      <c r="S1063" s="136"/>
      <c r="T1063" s="136"/>
      <c r="U1063" s="136"/>
      <c r="V1063" s="136"/>
      <c r="W1063" s="136"/>
      <c r="X1063" s="136"/>
      <c r="Y1063" s="731"/>
      <c r="Z1063" s="136"/>
      <c r="AA1063" s="136"/>
      <c r="AB1063" s="136"/>
      <c r="AC1063" s="136"/>
      <c r="AD1063" s="136"/>
      <c r="AE1063" s="136"/>
      <c r="AF1063" s="731"/>
      <c r="AG1063" s="136"/>
      <c r="AH1063" s="136"/>
      <c r="AI1063" s="136"/>
      <c r="AJ1063" s="136"/>
      <c r="AK1063" s="136"/>
      <c r="AL1063" s="136"/>
    </row>
    <row r="1064" spans="1:38" s="44" customFormat="1" x14ac:dyDescent="0.2">
      <c r="A1064" s="16"/>
      <c r="B1064" s="736"/>
      <c r="C1064" s="16"/>
      <c r="K1064" s="731"/>
      <c r="L1064" s="136"/>
      <c r="M1064" s="136"/>
      <c r="N1064" s="136"/>
      <c r="O1064" s="136"/>
      <c r="P1064" s="136"/>
      <c r="Q1064" s="136"/>
      <c r="R1064" s="731"/>
      <c r="S1064" s="136"/>
      <c r="T1064" s="136"/>
      <c r="U1064" s="136"/>
      <c r="V1064" s="136"/>
      <c r="W1064" s="136"/>
      <c r="X1064" s="136"/>
      <c r="Y1064" s="731"/>
      <c r="Z1064" s="136"/>
      <c r="AA1064" s="136"/>
      <c r="AB1064" s="136"/>
      <c r="AC1064" s="136"/>
      <c r="AD1064" s="136"/>
      <c r="AE1064" s="136"/>
      <c r="AF1064" s="731"/>
      <c r="AG1064" s="136"/>
      <c r="AH1064" s="136"/>
      <c r="AI1064" s="136"/>
      <c r="AJ1064" s="136"/>
      <c r="AK1064" s="136"/>
      <c r="AL1064" s="136"/>
    </row>
    <row r="1065" spans="1:38" s="44" customFormat="1" x14ac:dyDescent="0.2">
      <c r="A1065" s="16"/>
      <c r="B1065" s="736"/>
      <c r="C1065" s="16"/>
      <c r="K1065" s="731"/>
      <c r="L1065" s="136"/>
      <c r="M1065" s="136"/>
      <c r="N1065" s="136"/>
      <c r="O1065" s="136"/>
      <c r="P1065" s="136"/>
      <c r="Q1065" s="136"/>
      <c r="R1065" s="731"/>
      <c r="S1065" s="136"/>
      <c r="T1065" s="136"/>
      <c r="U1065" s="136"/>
      <c r="V1065" s="136"/>
      <c r="W1065" s="136"/>
      <c r="X1065" s="136"/>
      <c r="Y1065" s="731"/>
      <c r="Z1065" s="136"/>
      <c r="AA1065" s="136"/>
      <c r="AB1065" s="136"/>
      <c r="AC1065" s="136"/>
      <c r="AD1065" s="136"/>
      <c r="AE1065" s="136"/>
      <c r="AF1065" s="731"/>
      <c r="AG1065" s="136"/>
      <c r="AH1065" s="136"/>
      <c r="AI1065" s="136"/>
      <c r="AJ1065" s="136"/>
      <c r="AK1065" s="136"/>
      <c r="AL1065" s="136"/>
    </row>
    <row r="1066" spans="1:38" s="44" customFormat="1" x14ac:dyDescent="0.2">
      <c r="A1066" s="16"/>
      <c r="B1066" s="736"/>
      <c r="C1066" s="16"/>
      <c r="K1066" s="731"/>
      <c r="L1066" s="136"/>
      <c r="M1066" s="136"/>
      <c r="N1066" s="136"/>
      <c r="O1066" s="136"/>
      <c r="P1066" s="136"/>
      <c r="Q1066" s="136"/>
      <c r="R1066" s="731"/>
      <c r="S1066" s="136"/>
      <c r="T1066" s="136"/>
      <c r="U1066" s="136"/>
      <c r="V1066" s="136"/>
      <c r="W1066" s="136"/>
      <c r="X1066" s="136"/>
      <c r="Y1066" s="731"/>
      <c r="Z1066" s="136"/>
      <c r="AA1066" s="136"/>
      <c r="AB1066" s="136"/>
      <c r="AC1066" s="136"/>
      <c r="AD1066" s="136"/>
      <c r="AE1066" s="136"/>
      <c r="AF1066" s="731"/>
      <c r="AG1066" s="136"/>
      <c r="AH1066" s="136"/>
      <c r="AI1066" s="136"/>
      <c r="AJ1066" s="136"/>
      <c r="AK1066" s="136"/>
      <c r="AL1066" s="136"/>
    </row>
    <row r="1067" spans="1:38" s="44" customFormat="1" x14ac:dyDescent="0.2">
      <c r="A1067" s="16"/>
      <c r="B1067" s="736"/>
      <c r="C1067" s="16"/>
      <c r="K1067" s="731"/>
      <c r="L1067" s="136"/>
      <c r="M1067" s="136"/>
      <c r="N1067" s="136"/>
      <c r="O1067" s="136"/>
      <c r="P1067" s="136"/>
      <c r="Q1067" s="136"/>
      <c r="R1067" s="731"/>
      <c r="S1067" s="136"/>
      <c r="T1067" s="136"/>
      <c r="U1067" s="136"/>
      <c r="V1067" s="136"/>
      <c r="W1067" s="136"/>
      <c r="X1067" s="136"/>
      <c r="Y1067" s="731"/>
      <c r="Z1067" s="136"/>
      <c r="AA1067" s="136"/>
      <c r="AB1067" s="136"/>
      <c r="AC1067" s="136"/>
      <c r="AD1067" s="136"/>
      <c r="AE1067" s="136"/>
      <c r="AF1067" s="731"/>
      <c r="AG1067" s="136"/>
      <c r="AH1067" s="136"/>
      <c r="AI1067" s="136"/>
      <c r="AJ1067" s="136"/>
      <c r="AK1067" s="136"/>
      <c r="AL1067" s="136"/>
    </row>
    <row r="1068" spans="1:38" s="44" customFormat="1" x14ac:dyDescent="0.2">
      <c r="A1068" s="16"/>
      <c r="B1068" s="736"/>
      <c r="C1068" s="16"/>
      <c r="K1068" s="731"/>
      <c r="L1068" s="136"/>
      <c r="M1068" s="136"/>
      <c r="N1068" s="136"/>
      <c r="O1068" s="136"/>
      <c r="P1068" s="136"/>
      <c r="Q1068" s="136"/>
      <c r="R1068" s="731"/>
      <c r="S1068" s="136"/>
      <c r="T1068" s="136"/>
      <c r="U1068" s="136"/>
      <c r="V1068" s="136"/>
      <c r="W1068" s="136"/>
      <c r="X1068" s="136"/>
      <c r="Y1068" s="731"/>
      <c r="Z1068" s="136"/>
      <c r="AA1068" s="136"/>
      <c r="AB1068" s="136"/>
      <c r="AC1068" s="136"/>
      <c r="AD1068" s="136"/>
      <c r="AE1068" s="136"/>
      <c r="AF1068" s="731"/>
      <c r="AG1068" s="136"/>
      <c r="AH1068" s="136"/>
      <c r="AI1068" s="136"/>
      <c r="AJ1068" s="136"/>
      <c r="AK1068" s="136"/>
      <c r="AL1068" s="136"/>
    </row>
    <row r="1069" spans="1:38" s="44" customFormat="1" x14ac:dyDescent="0.2">
      <c r="A1069" s="16"/>
      <c r="B1069" s="736"/>
      <c r="C1069" s="16"/>
      <c r="K1069" s="731"/>
      <c r="L1069" s="136"/>
      <c r="M1069" s="136"/>
      <c r="N1069" s="136"/>
      <c r="O1069" s="136"/>
      <c r="P1069" s="136"/>
      <c r="Q1069" s="136"/>
      <c r="R1069" s="731"/>
      <c r="S1069" s="136"/>
      <c r="T1069" s="136"/>
      <c r="U1069" s="136"/>
      <c r="V1069" s="136"/>
      <c r="W1069" s="136"/>
      <c r="X1069" s="136"/>
      <c r="Y1069" s="731"/>
      <c r="Z1069" s="136"/>
      <c r="AA1069" s="136"/>
      <c r="AB1069" s="136"/>
      <c r="AC1069" s="136"/>
      <c r="AD1069" s="136"/>
      <c r="AE1069" s="136"/>
      <c r="AF1069" s="731"/>
      <c r="AG1069" s="136"/>
      <c r="AH1069" s="136"/>
      <c r="AI1069" s="136"/>
      <c r="AJ1069" s="136"/>
      <c r="AK1069" s="136"/>
      <c r="AL1069" s="136"/>
    </row>
    <row r="1070" spans="1:38" s="44" customFormat="1" x14ac:dyDescent="0.2">
      <c r="A1070" s="16"/>
      <c r="B1070" s="736"/>
      <c r="C1070" s="16"/>
      <c r="K1070" s="731"/>
      <c r="L1070" s="136"/>
      <c r="M1070" s="136"/>
      <c r="N1070" s="136"/>
      <c r="O1070" s="136"/>
      <c r="P1070" s="136"/>
      <c r="Q1070" s="136"/>
      <c r="R1070" s="731"/>
      <c r="S1070" s="136"/>
      <c r="T1070" s="136"/>
      <c r="U1070" s="136"/>
      <c r="V1070" s="136"/>
      <c r="W1070" s="136"/>
      <c r="X1070" s="136"/>
      <c r="Y1070" s="731"/>
      <c r="Z1070" s="136"/>
      <c r="AA1070" s="136"/>
      <c r="AB1070" s="136"/>
      <c r="AC1070" s="136"/>
      <c r="AD1070" s="136"/>
      <c r="AE1070" s="136"/>
      <c r="AF1070" s="731"/>
      <c r="AG1070" s="136"/>
      <c r="AH1070" s="136"/>
      <c r="AI1070" s="136"/>
      <c r="AJ1070" s="136"/>
      <c r="AK1070" s="136"/>
      <c r="AL1070" s="136"/>
    </row>
    <row r="1071" spans="1:38" s="44" customFormat="1" x14ac:dyDescent="0.2">
      <c r="A1071" s="16"/>
      <c r="B1071" s="736"/>
      <c r="C1071" s="16"/>
      <c r="K1071" s="731"/>
      <c r="L1071" s="136"/>
      <c r="M1071" s="136"/>
      <c r="N1071" s="136"/>
      <c r="O1071" s="136"/>
      <c r="P1071" s="136"/>
      <c r="Q1071" s="136"/>
      <c r="R1071" s="731"/>
      <c r="S1071" s="136"/>
      <c r="T1071" s="136"/>
      <c r="U1071" s="136"/>
      <c r="V1071" s="136"/>
      <c r="W1071" s="136"/>
      <c r="X1071" s="136"/>
      <c r="Y1071" s="731"/>
      <c r="Z1071" s="136"/>
      <c r="AA1071" s="136"/>
      <c r="AB1071" s="136"/>
      <c r="AC1071" s="136"/>
      <c r="AD1071" s="136"/>
      <c r="AE1071" s="136"/>
      <c r="AF1071" s="731"/>
      <c r="AG1071" s="136"/>
      <c r="AH1071" s="136"/>
      <c r="AI1071" s="136"/>
      <c r="AJ1071" s="136"/>
      <c r="AK1071" s="136"/>
      <c r="AL1071" s="136"/>
    </row>
    <row r="1072" spans="1:38" s="44" customFormat="1" x14ac:dyDescent="0.2">
      <c r="A1072" s="16"/>
      <c r="B1072" s="736"/>
      <c r="C1072" s="16"/>
      <c r="K1072" s="731"/>
      <c r="L1072" s="136"/>
      <c r="M1072" s="136"/>
      <c r="N1072" s="136"/>
      <c r="O1072" s="136"/>
      <c r="P1072" s="136"/>
      <c r="Q1072" s="136"/>
      <c r="R1072" s="731"/>
      <c r="S1072" s="136"/>
      <c r="T1072" s="136"/>
      <c r="U1072" s="136"/>
      <c r="V1072" s="136"/>
      <c r="W1072" s="136"/>
      <c r="X1072" s="136"/>
      <c r="Y1072" s="731"/>
      <c r="Z1072" s="136"/>
      <c r="AA1072" s="136"/>
      <c r="AB1072" s="136"/>
      <c r="AC1072" s="136"/>
      <c r="AD1072" s="136"/>
      <c r="AE1072" s="136"/>
      <c r="AF1072" s="731"/>
      <c r="AG1072" s="136"/>
      <c r="AH1072" s="136"/>
      <c r="AI1072" s="136"/>
      <c r="AJ1072" s="136"/>
      <c r="AK1072" s="136"/>
      <c r="AL1072" s="136"/>
    </row>
    <row r="1073" spans="1:38" s="44" customFormat="1" x14ac:dyDescent="0.2">
      <c r="A1073" s="16"/>
      <c r="B1073" s="736"/>
      <c r="C1073" s="16"/>
      <c r="K1073" s="731"/>
      <c r="L1073" s="136"/>
      <c r="M1073" s="136"/>
      <c r="N1073" s="136"/>
      <c r="O1073" s="136"/>
      <c r="P1073" s="136"/>
      <c r="Q1073" s="136"/>
      <c r="R1073" s="731"/>
      <c r="S1073" s="136"/>
      <c r="T1073" s="136"/>
      <c r="U1073" s="136"/>
      <c r="V1073" s="136"/>
      <c r="W1073" s="136"/>
      <c r="X1073" s="136"/>
      <c r="Y1073" s="731"/>
      <c r="Z1073" s="136"/>
      <c r="AA1073" s="136"/>
      <c r="AB1073" s="136"/>
      <c r="AC1073" s="136"/>
      <c r="AD1073" s="136"/>
      <c r="AE1073" s="136"/>
      <c r="AF1073" s="731"/>
      <c r="AG1073" s="136"/>
      <c r="AH1073" s="136"/>
      <c r="AI1073" s="136"/>
      <c r="AJ1073" s="136"/>
      <c r="AK1073" s="136"/>
      <c r="AL1073" s="136"/>
    </row>
    <row r="1074" spans="1:38" s="44" customFormat="1" x14ac:dyDescent="0.2">
      <c r="A1074" s="16"/>
      <c r="B1074" s="736"/>
      <c r="C1074" s="16"/>
      <c r="K1074" s="731"/>
      <c r="L1074" s="136"/>
      <c r="M1074" s="136"/>
      <c r="N1074" s="136"/>
      <c r="O1074" s="136"/>
      <c r="P1074" s="136"/>
      <c r="Q1074" s="136"/>
      <c r="R1074" s="731"/>
      <c r="S1074" s="136"/>
      <c r="T1074" s="136"/>
      <c r="U1074" s="136"/>
      <c r="V1074" s="136"/>
      <c r="W1074" s="136"/>
      <c r="X1074" s="136"/>
      <c r="Y1074" s="731"/>
      <c r="Z1074" s="136"/>
      <c r="AA1074" s="136"/>
      <c r="AB1074" s="136"/>
      <c r="AC1074" s="136"/>
      <c r="AD1074" s="136"/>
      <c r="AE1074" s="136"/>
      <c r="AF1074" s="731"/>
      <c r="AG1074" s="136"/>
      <c r="AH1074" s="136"/>
      <c r="AI1074" s="136"/>
      <c r="AJ1074" s="136"/>
      <c r="AK1074" s="136"/>
      <c r="AL1074" s="136"/>
    </row>
    <row r="1075" spans="1:38" s="44" customFormat="1" x14ac:dyDescent="0.2">
      <c r="A1075" s="16"/>
      <c r="B1075" s="736"/>
      <c r="C1075" s="16"/>
      <c r="K1075" s="731"/>
      <c r="L1075" s="136"/>
      <c r="M1075" s="136"/>
      <c r="N1075" s="136"/>
      <c r="O1075" s="136"/>
      <c r="P1075" s="136"/>
      <c r="Q1075" s="136"/>
      <c r="R1075" s="731"/>
      <c r="S1075" s="136"/>
      <c r="T1075" s="136"/>
      <c r="U1075" s="136"/>
      <c r="V1075" s="136"/>
      <c r="W1075" s="136"/>
      <c r="X1075" s="136"/>
      <c r="Y1075" s="731"/>
      <c r="Z1075" s="136"/>
      <c r="AA1075" s="136"/>
      <c r="AB1075" s="136"/>
      <c r="AC1075" s="136"/>
      <c r="AD1075" s="136"/>
      <c r="AE1075" s="136"/>
      <c r="AF1075" s="731"/>
      <c r="AG1075" s="136"/>
      <c r="AH1075" s="136"/>
      <c r="AI1075" s="136"/>
      <c r="AJ1075" s="136"/>
      <c r="AK1075" s="136"/>
      <c r="AL1075" s="136"/>
    </row>
    <row r="1076" spans="1:38" s="44" customFormat="1" x14ac:dyDescent="0.2">
      <c r="A1076" s="16"/>
      <c r="B1076" s="736"/>
      <c r="C1076" s="16"/>
      <c r="K1076" s="731"/>
      <c r="L1076" s="136"/>
      <c r="M1076" s="136"/>
      <c r="N1076" s="136"/>
      <c r="O1076" s="136"/>
      <c r="P1076" s="136"/>
      <c r="Q1076" s="136"/>
      <c r="R1076" s="731"/>
      <c r="S1076" s="136"/>
      <c r="T1076" s="136"/>
      <c r="U1076" s="136"/>
      <c r="V1076" s="136"/>
      <c r="W1076" s="136"/>
      <c r="X1076" s="136"/>
      <c r="Y1076" s="731"/>
      <c r="Z1076" s="136"/>
      <c r="AA1076" s="136"/>
      <c r="AB1076" s="136"/>
      <c r="AC1076" s="136"/>
      <c r="AD1076" s="136"/>
      <c r="AE1076" s="136"/>
      <c r="AF1076" s="731"/>
      <c r="AG1076" s="136"/>
      <c r="AH1076" s="136"/>
      <c r="AI1076" s="136"/>
      <c r="AJ1076" s="136"/>
      <c r="AK1076" s="136"/>
      <c r="AL1076" s="136"/>
    </row>
    <row r="1077" spans="1:38" s="44" customFormat="1" x14ac:dyDescent="0.2">
      <c r="A1077" s="16"/>
      <c r="B1077" s="736"/>
      <c r="C1077" s="16"/>
      <c r="K1077" s="731"/>
      <c r="L1077" s="136"/>
      <c r="M1077" s="136"/>
      <c r="N1077" s="136"/>
      <c r="O1077" s="136"/>
      <c r="P1077" s="136"/>
      <c r="Q1077" s="136"/>
      <c r="R1077" s="731"/>
      <c r="S1077" s="136"/>
      <c r="T1077" s="136"/>
      <c r="U1077" s="136"/>
      <c r="V1077" s="136"/>
      <c r="W1077" s="136"/>
      <c r="X1077" s="136"/>
      <c r="Y1077" s="731"/>
      <c r="Z1077" s="136"/>
      <c r="AA1077" s="136"/>
      <c r="AB1077" s="136"/>
      <c r="AC1077" s="136"/>
      <c r="AD1077" s="136"/>
      <c r="AE1077" s="136"/>
      <c r="AF1077" s="731"/>
      <c r="AG1077" s="136"/>
      <c r="AH1077" s="136"/>
      <c r="AI1077" s="136"/>
      <c r="AJ1077" s="136"/>
      <c r="AK1077" s="136"/>
      <c r="AL1077" s="136"/>
    </row>
    <row r="1078" spans="1:38" s="44" customFormat="1" x14ac:dyDescent="0.2">
      <c r="A1078" s="16"/>
      <c r="B1078" s="736"/>
      <c r="C1078" s="16"/>
      <c r="K1078" s="731"/>
      <c r="L1078" s="136"/>
      <c r="M1078" s="136"/>
      <c r="N1078" s="136"/>
      <c r="O1078" s="136"/>
      <c r="P1078" s="136"/>
      <c r="Q1078" s="136"/>
      <c r="R1078" s="731"/>
      <c r="S1078" s="136"/>
      <c r="T1078" s="136"/>
      <c r="U1078" s="136"/>
      <c r="V1078" s="136"/>
      <c r="W1078" s="136"/>
      <c r="X1078" s="136"/>
      <c r="Y1078" s="731"/>
      <c r="Z1078" s="136"/>
      <c r="AA1078" s="136"/>
      <c r="AB1078" s="136"/>
      <c r="AC1078" s="136"/>
      <c r="AD1078" s="136"/>
      <c r="AE1078" s="136"/>
      <c r="AF1078" s="731"/>
      <c r="AG1078" s="136"/>
      <c r="AH1078" s="136"/>
      <c r="AI1078" s="136"/>
      <c r="AJ1078" s="136"/>
      <c r="AK1078" s="136"/>
      <c r="AL1078" s="136"/>
    </row>
    <row r="1079" spans="1:38" s="44" customFormat="1" x14ac:dyDescent="0.2">
      <c r="A1079" s="16"/>
      <c r="B1079" s="736"/>
      <c r="C1079" s="16"/>
      <c r="K1079" s="731"/>
      <c r="L1079" s="136"/>
      <c r="M1079" s="136"/>
      <c r="N1079" s="136"/>
      <c r="O1079" s="136"/>
      <c r="P1079" s="136"/>
      <c r="Q1079" s="136"/>
      <c r="R1079" s="731"/>
      <c r="S1079" s="136"/>
      <c r="T1079" s="136"/>
      <c r="U1079" s="136"/>
      <c r="V1079" s="136"/>
      <c r="W1079" s="136"/>
      <c r="X1079" s="136"/>
      <c r="Y1079" s="731"/>
      <c r="Z1079" s="136"/>
      <c r="AA1079" s="136"/>
      <c r="AB1079" s="136"/>
      <c r="AC1079" s="136"/>
      <c r="AD1079" s="136"/>
      <c r="AE1079" s="136"/>
      <c r="AF1079" s="731"/>
      <c r="AG1079" s="136"/>
      <c r="AH1079" s="136"/>
      <c r="AI1079" s="136"/>
      <c r="AJ1079" s="136"/>
      <c r="AK1079" s="136"/>
      <c r="AL1079" s="136"/>
    </row>
    <row r="1080" spans="1:38" s="44" customFormat="1" x14ac:dyDescent="0.2">
      <c r="A1080" s="16"/>
      <c r="B1080" s="736"/>
      <c r="C1080" s="16"/>
      <c r="K1080" s="731"/>
      <c r="L1080" s="136"/>
      <c r="M1080" s="136"/>
      <c r="N1080" s="136"/>
      <c r="O1080" s="136"/>
      <c r="P1080" s="136"/>
      <c r="Q1080" s="136"/>
      <c r="R1080" s="731"/>
      <c r="S1080" s="136"/>
      <c r="T1080" s="136"/>
      <c r="U1080" s="136"/>
      <c r="V1080" s="136"/>
      <c r="W1080" s="136"/>
      <c r="X1080" s="136"/>
      <c r="Y1080" s="731"/>
      <c r="Z1080" s="136"/>
      <c r="AA1080" s="136"/>
      <c r="AB1080" s="136"/>
      <c r="AC1080" s="136"/>
      <c r="AD1080" s="136"/>
      <c r="AE1080" s="136"/>
      <c r="AF1080" s="731"/>
      <c r="AG1080" s="136"/>
      <c r="AH1080" s="136"/>
      <c r="AI1080" s="136"/>
      <c r="AJ1080" s="136"/>
      <c r="AK1080" s="136"/>
      <c r="AL1080" s="136"/>
    </row>
    <row r="1081" spans="1:38" s="44" customFormat="1" x14ac:dyDescent="0.2">
      <c r="A1081" s="16"/>
      <c r="B1081" s="736"/>
      <c r="C1081" s="16"/>
      <c r="K1081" s="731"/>
      <c r="L1081" s="136"/>
      <c r="M1081" s="136"/>
      <c r="N1081" s="136"/>
      <c r="O1081" s="136"/>
      <c r="P1081" s="136"/>
      <c r="Q1081" s="136"/>
      <c r="R1081" s="731"/>
      <c r="S1081" s="136"/>
      <c r="T1081" s="136"/>
      <c r="U1081" s="136"/>
      <c r="V1081" s="136"/>
      <c r="W1081" s="136"/>
      <c r="X1081" s="136"/>
      <c r="Y1081" s="731"/>
      <c r="Z1081" s="136"/>
      <c r="AA1081" s="136"/>
      <c r="AB1081" s="136"/>
      <c r="AC1081" s="136"/>
      <c r="AD1081" s="136"/>
      <c r="AE1081" s="136"/>
      <c r="AF1081" s="731"/>
      <c r="AG1081" s="136"/>
      <c r="AH1081" s="136"/>
      <c r="AI1081" s="136"/>
      <c r="AJ1081" s="136"/>
      <c r="AK1081" s="136"/>
      <c r="AL1081" s="136"/>
    </row>
    <row r="1082" spans="1:38" s="44" customFormat="1" x14ac:dyDescent="0.2">
      <c r="A1082" s="16"/>
      <c r="B1082" s="736"/>
      <c r="C1082" s="16"/>
      <c r="K1082" s="731"/>
      <c r="L1082" s="136"/>
      <c r="M1082" s="136"/>
      <c r="N1082" s="136"/>
      <c r="O1082" s="136"/>
      <c r="P1082" s="136"/>
      <c r="Q1082" s="136"/>
      <c r="R1082" s="731"/>
      <c r="S1082" s="136"/>
      <c r="T1082" s="136"/>
      <c r="U1082" s="136"/>
      <c r="V1082" s="136"/>
      <c r="W1082" s="136"/>
      <c r="X1082" s="136"/>
      <c r="Y1082" s="731"/>
      <c r="Z1082" s="136"/>
      <c r="AA1082" s="136"/>
      <c r="AB1082" s="136"/>
      <c r="AC1082" s="136"/>
      <c r="AD1082" s="136"/>
      <c r="AE1082" s="136"/>
      <c r="AF1082" s="731"/>
      <c r="AG1082" s="136"/>
      <c r="AH1082" s="136"/>
      <c r="AI1082" s="136"/>
      <c r="AJ1082" s="136"/>
      <c r="AK1082" s="136"/>
      <c r="AL1082" s="136"/>
    </row>
    <row r="1083" spans="1:38" s="44" customFormat="1" x14ac:dyDescent="0.2">
      <c r="A1083" s="16"/>
      <c r="B1083" s="736"/>
      <c r="C1083" s="16"/>
      <c r="K1083" s="731"/>
      <c r="L1083" s="136"/>
      <c r="M1083" s="136"/>
      <c r="N1083" s="136"/>
      <c r="O1083" s="136"/>
      <c r="P1083" s="136"/>
      <c r="Q1083" s="136"/>
      <c r="R1083" s="731"/>
      <c r="S1083" s="136"/>
      <c r="T1083" s="136"/>
      <c r="U1083" s="136"/>
      <c r="V1083" s="136"/>
      <c r="W1083" s="136"/>
      <c r="X1083" s="136"/>
      <c r="Y1083" s="731"/>
      <c r="Z1083" s="136"/>
      <c r="AA1083" s="136"/>
      <c r="AB1083" s="136"/>
      <c r="AC1083" s="136"/>
      <c r="AD1083" s="136"/>
      <c r="AE1083" s="136"/>
      <c r="AF1083" s="731"/>
      <c r="AG1083" s="136"/>
      <c r="AH1083" s="136"/>
      <c r="AI1083" s="136"/>
      <c r="AJ1083" s="136"/>
      <c r="AK1083" s="136"/>
      <c r="AL1083" s="136"/>
    </row>
    <row r="1084" spans="1:38" s="44" customFormat="1" x14ac:dyDescent="0.2">
      <c r="A1084" s="16"/>
      <c r="B1084" s="736"/>
      <c r="C1084" s="16"/>
      <c r="K1084" s="731"/>
      <c r="L1084" s="136"/>
      <c r="M1084" s="136"/>
      <c r="N1084" s="136"/>
      <c r="O1084" s="136"/>
      <c r="P1084" s="136"/>
      <c r="Q1084" s="136"/>
      <c r="R1084" s="731"/>
      <c r="S1084" s="136"/>
      <c r="T1084" s="136"/>
      <c r="U1084" s="136"/>
      <c r="V1084" s="136"/>
      <c r="W1084" s="136"/>
      <c r="X1084" s="136"/>
      <c r="Y1084" s="731"/>
      <c r="Z1084" s="136"/>
      <c r="AA1084" s="136"/>
      <c r="AB1084" s="136"/>
      <c r="AC1084" s="136"/>
      <c r="AD1084" s="136"/>
      <c r="AE1084" s="136"/>
      <c r="AF1084" s="731"/>
      <c r="AG1084" s="136"/>
      <c r="AH1084" s="136"/>
      <c r="AI1084" s="136"/>
      <c r="AJ1084" s="136"/>
      <c r="AK1084" s="136"/>
      <c r="AL1084" s="136"/>
    </row>
    <row r="1085" spans="1:38" s="44" customFormat="1" x14ac:dyDescent="0.2">
      <c r="A1085" s="16"/>
      <c r="B1085" s="736"/>
      <c r="C1085" s="16"/>
      <c r="K1085" s="731"/>
      <c r="L1085" s="136"/>
      <c r="M1085" s="136"/>
      <c r="N1085" s="136"/>
      <c r="O1085" s="136"/>
      <c r="P1085" s="136"/>
      <c r="Q1085" s="136"/>
      <c r="R1085" s="731"/>
      <c r="S1085" s="136"/>
      <c r="T1085" s="136"/>
      <c r="U1085" s="136"/>
      <c r="V1085" s="136"/>
      <c r="W1085" s="136"/>
      <c r="X1085" s="136"/>
      <c r="Y1085" s="731"/>
      <c r="Z1085" s="136"/>
      <c r="AA1085" s="136"/>
      <c r="AB1085" s="136"/>
      <c r="AC1085" s="136"/>
      <c r="AD1085" s="136"/>
      <c r="AE1085" s="136"/>
      <c r="AF1085" s="731"/>
      <c r="AG1085" s="136"/>
      <c r="AH1085" s="136"/>
      <c r="AI1085" s="136"/>
      <c r="AJ1085" s="136"/>
      <c r="AK1085" s="136"/>
      <c r="AL1085" s="136"/>
    </row>
    <row r="1086" spans="1:38" s="44" customFormat="1" x14ac:dyDescent="0.2">
      <c r="A1086" s="16"/>
      <c r="B1086" s="736"/>
      <c r="C1086" s="16"/>
      <c r="K1086" s="731"/>
      <c r="L1086" s="136"/>
      <c r="M1086" s="136"/>
      <c r="N1086" s="136"/>
      <c r="O1086" s="136"/>
      <c r="P1086" s="136"/>
      <c r="Q1086" s="136"/>
      <c r="R1086" s="731"/>
      <c r="S1086" s="136"/>
      <c r="T1086" s="136"/>
      <c r="U1086" s="136"/>
      <c r="V1086" s="136"/>
      <c r="W1086" s="136"/>
      <c r="X1086" s="136"/>
      <c r="Y1086" s="731"/>
      <c r="Z1086" s="136"/>
      <c r="AA1086" s="136"/>
      <c r="AB1086" s="136"/>
      <c r="AC1086" s="136"/>
      <c r="AD1086" s="136"/>
      <c r="AE1086" s="136"/>
      <c r="AF1086" s="731"/>
      <c r="AG1086" s="136"/>
      <c r="AH1086" s="136"/>
      <c r="AI1086" s="136"/>
      <c r="AJ1086" s="136"/>
      <c r="AK1086" s="136"/>
      <c r="AL1086" s="136"/>
    </row>
    <row r="1087" spans="1:38" s="44" customFormat="1" x14ac:dyDescent="0.2">
      <c r="A1087" s="16"/>
      <c r="B1087" s="736"/>
      <c r="C1087" s="16"/>
      <c r="K1087" s="731"/>
      <c r="L1087" s="136"/>
      <c r="M1087" s="136"/>
      <c r="N1087" s="136"/>
      <c r="O1087" s="136"/>
      <c r="P1087" s="136"/>
      <c r="Q1087" s="136"/>
      <c r="R1087" s="731"/>
      <c r="S1087" s="136"/>
      <c r="T1087" s="136"/>
      <c r="U1087" s="136"/>
      <c r="V1087" s="136"/>
      <c r="W1087" s="136"/>
      <c r="X1087" s="136"/>
      <c r="Y1087" s="731"/>
      <c r="Z1087" s="136"/>
      <c r="AA1087" s="136"/>
      <c r="AB1087" s="136"/>
      <c r="AC1087" s="136"/>
      <c r="AD1087" s="136"/>
      <c r="AE1087" s="136"/>
      <c r="AF1087" s="731"/>
      <c r="AG1087" s="136"/>
      <c r="AH1087" s="136"/>
      <c r="AI1087" s="136"/>
      <c r="AJ1087" s="136"/>
      <c r="AK1087" s="136"/>
      <c r="AL1087" s="136"/>
    </row>
    <row r="1088" spans="1:38" s="44" customFormat="1" x14ac:dyDescent="0.2">
      <c r="A1088" s="16"/>
      <c r="B1088" s="736"/>
      <c r="C1088" s="16"/>
      <c r="K1088" s="731"/>
      <c r="L1088" s="136"/>
      <c r="M1088" s="136"/>
      <c r="N1088" s="136"/>
      <c r="O1088" s="136"/>
      <c r="P1088" s="136"/>
      <c r="Q1088" s="136"/>
      <c r="R1088" s="731"/>
      <c r="S1088" s="136"/>
      <c r="T1088" s="136"/>
      <c r="U1088" s="136"/>
      <c r="V1088" s="136"/>
      <c r="W1088" s="136"/>
      <c r="X1088" s="136"/>
      <c r="Y1088" s="731"/>
      <c r="Z1088" s="136"/>
      <c r="AA1088" s="136"/>
      <c r="AB1088" s="136"/>
      <c r="AC1088" s="136"/>
      <c r="AD1088" s="136"/>
      <c r="AE1088" s="136"/>
      <c r="AF1088" s="731"/>
      <c r="AG1088" s="136"/>
      <c r="AH1088" s="136"/>
      <c r="AI1088" s="136"/>
      <c r="AJ1088" s="136"/>
      <c r="AK1088" s="136"/>
      <c r="AL1088" s="136"/>
    </row>
    <row r="1089" spans="1:38" s="44" customFormat="1" x14ac:dyDescent="0.2">
      <c r="A1089" s="16"/>
      <c r="B1089" s="736"/>
      <c r="C1089" s="16"/>
      <c r="K1089" s="731"/>
      <c r="L1089" s="136"/>
      <c r="M1089" s="136"/>
      <c r="N1089" s="136"/>
      <c r="O1089" s="136"/>
      <c r="P1089" s="136"/>
      <c r="Q1089" s="136"/>
      <c r="R1089" s="731"/>
      <c r="S1089" s="136"/>
      <c r="T1089" s="136"/>
      <c r="U1089" s="136"/>
      <c r="V1089" s="136"/>
      <c r="W1089" s="136"/>
      <c r="X1089" s="136"/>
      <c r="Y1089" s="731"/>
      <c r="Z1089" s="136"/>
      <c r="AA1089" s="136"/>
      <c r="AB1089" s="136"/>
      <c r="AC1089" s="136"/>
      <c r="AD1089" s="136"/>
      <c r="AE1089" s="136"/>
      <c r="AF1089" s="731"/>
      <c r="AG1089" s="136"/>
      <c r="AH1089" s="136"/>
      <c r="AI1089" s="136"/>
      <c r="AJ1089" s="136"/>
      <c r="AK1089" s="136"/>
      <c r="AL1089" s="136"/>
    </row>
    <row r="1090" spans="1:38" s="44" customFormat="1" x14ac:dyDescent="0.2">
      <c r="A1090" s="16"/>
      <c r="B1090" s="736"/>
      <c r="C1090" s="16"/>
      <c r="K1090" s="731"/>
      <c r="L1090" s="136"/>
      <c r="M1090" s="136"/>
      <c r="N1090" s="136"/>
      <c r="O1090" s="136"/>
      <c r="P1090" s="136"/>
      <c r="Q1090" s="136"/>
      <c r="R1090" s="731"/>
      <c r="S1090" s="136"/>
      <c r="T1090" s="136"/>
      <c r="U1090" s="136"/>
      <c r="V1090" s="136"/>
      <c r="W1090" s="136"/>
      <c r="X1090" s="136"/>
      <c r="Y1090" s="731"/>
      <c r="Z1090" s="136"/>
      <c r="AA1090" s="136"/>
      <c r="AB1090" s="136"/>
      <c r="AC1090" s="136"/>
      <c r="AD1090" s="136"/>
      <c r="AE1090" s="136"/>
      <c r="AF1090" s="731"/>
      <c r="AG1090" s="136"/>
      <c r="AH1090" s="136"/>
      <c r="AI1090" s="136"/>
      <c r="AJ1090" s="136"/>
      <c r="AK1090" s="136"/>
      <c r="AL1090" s="136"/>
    </row>
    <row r="1091" spans="1:38" s="44" customFormat="1" x14ac:dyDescent="0.2">
      <c r="A1091" s="16"/>
      <c r="B1091" s="736"/>
      <c r="C1091" s="16"/>
      <c r="K1091" s="731"/>
      <c r="L1091" s="136"/>
      <c r="M1091" s="136"/>
      <c r="N1091" s="136"/>
      <c r="O1091" s="136"/>
      <c r="P1091" s="136"/>
      <c r="Q1091" s="136"/>
      <c r="R1091" s="731"/>
      <c r="S1091" s="136"/>
      <c r="T1091" s="136"/>
      <c r="U1091" s="136"/>
      <c r="V1091" s="136"/>
      <c r="W1091" s="136"/>
      <c r="X1091" s="136"/>
      <c r="Y1091" s="731"/>
      <c r="Z1091" s="136"/>
      <c r="AA1091" s="136"/>
      <c r="AB1091" s="136"/>
      <c r="AC1091" s="136"/>
      <c r="AD1091" s="136"/>
      <c r="AE1091" s="136"/>
      <c r="AF1091" s="731"/>
      <c r="AG1091" s="136"/>
      <c r="AH1091" s="136"/>
      <c r="AI1091" s="136"/>
      <c r="AJ1091" s="136"/>
      <c r="AK1091" s="136"/>
      <c r="AL1091" s="136"/>
    </row>
    <row r="1092" spans="1:38" s="44" customFormat="1" x14ac:dyDescent="0.2">
      <c r="A1092" s="16"/>
      <c r="B1092" s="736"/>
      <c r="C1092" s="16"/>
      <c r="K1092" s="731"/>
      <c r="L1092" s="136"/>
      <c r="M1092" s="136"/>
      <c r="N1092" s="136"/>
      <c r="O1092" s="136"/>
      <c r="P1092" s="136"/>
      <c r="Q1092" s="136"/>
      <c r="R1092" s="731"/>
      <c r="S1092" s="136"/>
      <c r="T1092" s="136"/>
      <c r="U1092" s="136"/>
      <c r="V1092" s="136"/>
      <c r="W1092" s="136"/>
      <c r="X1092" s="136"/>
      <c r="Y1092" s="731"/>
      <c r="Z1092" s="136"/>
      <c r="AA1092" s="136"/>
      <c r="AB1092" s="136"/>
      <c r="AC1092" s="136"/>
      <c r="AD1092" s="136"/>
      <c r="AE1092" s="136"/>
      <c r="AF1092" s="731"/>
      <c r="AG1092" s="136"/>
      <c r="AH1092" s="136"/>
      <c r="AI1092" s="136"/>
      <c r="AJ1092" s="136"/>
      <c r="AK1092" s="136"/>
      <c r="AL1092" s="136"/>
    </row>
    <row r="1093" spans="1:38" s="44" customFormat="1" x14ac:dyDescent="0.2">
      <c r="A1093" s="16"/>
      <c r="B1093" s="736"/>
      <c r="C1093" s="16"/>
      <c r="K1093" s="731"/>
      <c r="L1093" s="136"/>
      <c r="M1093" s="136"/>
      <c r="N1093" s="136"/>
      <c r="O1093" s="136"/>
      <c r="P1093" s="136"/>
      <c r="Q1093" s="136"/>
      <c r="R1093" s="731"/>
      <c r="S1093" s="136"/>
      <c r="T1093" s="136"/>
      <c r="U1093" s="136"/>
      <c r="V1093" s="136"/>
      <c r="W1093" s="136"/>
      <c r="X1093" s="136"/>
      <c r="Y1093" s="731"/>
      <c r="Z1093" s="136"/>
      <c r="AA1093" s="136"/>
      <c r="AB1093" s="136"/>
      <c r="AC1093" s="136"/>
      <c r="AD1093" s="136"/>
      <c r="AE1093" s="136"/>
      <c r="AF1093" s="731"/>
      <c r="AG1093" s="136"/>
      <c r="AH1093" s="136"/>
      <c r="AI1093" s="136"/>
      <c r="AJ1093" s="136"/>
      <c r="AK1093" s="136"/>
      <c r="AL1093" s="136"/>
    </row>
    <row r="1094" spans="1:38" s="44" customFormat="1" x14ac:dyDescent="0.2">
      <c r="A1094" s="16"/>
      <c r="B1094" s="736"/>
      <c r="C1094" s="16"/>
      <c r="K1094" s="731"/>
      <c r="L1094" s="136"/>
      <c r="M1094" s="136"/>
      <c r="N1094" s="136"/>
      <c r="O1094" s="136"/>
      <c r="P1094" s="136"/>
      <c r="Q1094" s="136"/>
      <c r="R1094" s="731"/>
      <c r="S1094" s="136"/>
      <c r="T1094" s="136"/>
      <c r="U1094" s="136"/>
      <c r="V1094" s="136"/>
      <c r="W1094" s="136"/>
      <c r="X1094" s="136"/>
      <c r="Y1094" s="731"/>
      <c r="Z1094" s="136"/>
      <c r="AA1094" s="136"/>
      <c r="AB1094" s="136"/>
      <c r="AC1094" s="136"/>
      <c r="AD1094" s="136"/>
      <c r="AE1094" s="136"/>
      <c r="AF1094" s="731"/>
      <c r="AG1094" s="136"/>
      <c r="AH1094" s="136"/>
      <c r="AI1094" s="136"/>
      <c r="AJ1094" s="136"/>
      <c r="AK1094" s="136"/>
      <c r="AL1094" s="136"/>
    </row>
    <row r="1095" spans="1:38" s="44" customFormat="1" x14ac:dyDescent="0.2">
      <c r="A1095" s="16"/>
      <c r="B1095" s="736"/>
      <c r="C1095" s="16"/>
      <c r="K1095" s="731"/>
      <c r="L1095" s="136"/>
      <c r="M1095" s="136"/>
      <c r="N1095" s="136"/>
      <c r="O1095" s="136"/>
      <c r="P1095" s="136"/>
      <c r="Q1095" s="136"/>
      <c r="R1095" s="731"/>
      <c r="S1095" s="136"/>
      <c r="T1095" s="136"/>
      <c r="U1095" s="136"/>
      <c r="V1095" s="136"/>
      <c r="W1095" s="136"/>
      <c r="X1095" s="136"/>
      <c r="Y1095" s="731"/>
      <c r="Z1095" s="136"/>
      <c r="AA1095" s="136"/>
      <c r="AB1095" s="136"/>
      <c r="AC1095" s="136"/>
      <c r="AD1095" s="136"/>
      <c r="AE1095" s="136"/>
      <c r="AF1095" s="731"/>
      <c r="AG1095" s="136"/>
      <c r="AH1095" s="136"/>
      <c r="AI1095" s="136"/>
      <c r="AJ1095" s="136"/>
      <c r="AK1095" s="136"/>
      <c r="AL1095" s="136"/>
    </row>
    <row r="1096" spans="1:38" s="44" customFormat="1" x14ac:dyDescent="0.2">
      <c r="A1096" s="16"/>
      <c r="B1096" s="736"/>
      <c r="C1096" s="16"/>
      <c r="K1096" s="731"/>
      <c r="L1096" s="136"/>
      <c r="M1096" s="136"/>
      <c r="N1096" s="136"/>
      <c r="O1096" s="136"/>
      <c r="P1096" s="136"/>
      <c r="Q1096" s="136"/>
      <c r="R1096" s="731"/>
      <c r="S1096" s="136"/>
      <c r="T1096" s="136"/>
      <c r="U1096" s="136"/>
      <c r="V1096" s="136"/>
      <c r="W1096" s="136"/>
      <c r="X1096" s="136"/>
      <c r="Y1096" s="731"/>
      <c r="Z1096" s="136"/>
      <c r="AA1096" s="136"/>
      <c r="AB1096" s="136"/>
      <c r="AC1096" s="136"/>
      <c r="AD1096" s="136"/>
      <c r="AE1096" s="136"/>
      <c r="AF1096" s="731"/>
      <c r="AG1096" s="136"/>
      <c r="AH1096" s="136"/>
      <c r="AI1096" s="136"/>
      <c r="AJ1096" s="136"/>
      <c r="AK1096" s="136"/>
      <c r="AL1096" s="136"/>
    </row>
    <row r="1097" spans="1:38" s="44" customFormat="1" x14ac:dyDescent="0.2">
      <c r="A1097" s="16"/>
      <c r="B1097" s="736"/>
      <c r="C1097" s="16"/>
      <c r="K1097" s="731"/>
      <c r="L1097" s="136"/>
      <c r="M1097" s="136"/>
      <c r="N1097" s="136"/>
      <c r="O1097" s="136"/>
      <c r="P1097" s="136"/>
      <c r="Q1097" s="136"/>
      <c r="R1097" s="731"/>
      <c r="S1097" s="136"/>
      <c r="T1097" s="136"/>
      <c r="U1097" s="136"/>
      <c r="V1097" s="136"/>
      <c r="W1097" s="136"/>
      <c r="X1097" s="136"/>
      <c r="Y1097" s="731"/>
      <c r="Z1097" s="136"/>
      <c r="AA1097" s="136"/>
      <c r="AB1097" s="136"/>
      <c r="AC1097" s="136"/>
      <c r="AD1097" s="136"/>
      <c r="AE1097" s="136"/>
      <c r="AF1097" s="731"/>
      <c r="AG1097" s="136"/>
      <c r="AH1097" s="136"/>
      <c r="AI1097" s="136"/>
      <c r="AJ1097" s="136"/>
      <c r="AK1097" s="136"/>
      <c r="AL1097" s="136"/>
    </row>
    <row r="1098" spans="1:38" s="44" customFormat="1" x14ac:dyDescent="0.2">
      <c r="A1098" s="16"/>
      <c r="B1098" s="736"/>
      <c r="C1098" s="16"/>
      <c r="K1098" s="731"/>
      <c r="L1098" s="136"/>
      <c r="M1098" s="136"/>
      <c r="N1098" s="136"/>
      <c r="O1098" s="136"/>
      <c r="P1098" s="136"/>
      <c r="Q1098" s="136"/>
      <c r="R1098" s="731"/>
      <c r="S1098" s="136"/>
      <c r="T1098" s="136"/>
      <c r="U1098" s="136"/>
      <c r="V1098" s="136"/>
      <c r="W1098" s="136"/>
      <c r="X1098" s="136"/>
      <c r="Y1098" s="731"/>
      <c r="Z1098" s="136"/>
      <c r="AA1098" s="136"/>
      <c r="AB1098" s="136"/>
      <c r="AC1098" s="136"/>
      <c r="AD1098" s="136"/>
      <c r="AE1098" s="136"/>
      <c r="AF1098" s="731"/>
      <c r="AG1098" s="136"/>
      <c r="AH1098" s="136"/>
      <c r="AI1098" s="136"/>
      <c r="AJ1098" s="136"/>
      <c r="AK1098" s="136"/>
      <c r="AL1098" s="136"/>
    </row>
    <row r="1099" spans="1:38" s="44" customFormat="1" x14ac:dyDescent="0.2">
      <c r="A1099" s="16"/>
      <c r="B1099" s="736"/>
      <c r="C1099" s="16"/>
      <c r="K1099" s="731"/>
      <c r="L1099" s="136"/>
      <c r="M1099" s="136"/>
      <c r="N1099" s="136"/>
      <c r="O1099" s="136"/>
      <c r="P1099" s="136"/>
      <c r="Q1099" s="136"/>
      <c r="R1099" s="731"/>
      <c r="S1099" s="136"/>
      <c r="T1099" s="136"/>
      <c r="U1099" s="136"/>
      <c r="V1099" s="136"/>
      <c r="W1099" s="136"/>
      <c r="X1099" s="136"/>
      <c r="Y1099" s="731"/>
      <c r="Z1099" s="136"/>
      <c r="AA1099" s="136"/>
      <c r="AB1099" s="136"/>
      <c r="AC1099" s="136"/>
      <c r="AD1099" s="136"/>
      <c r="AE1099" s="136"/>
      <c r="AF1099" s="731"/>
      <c r="AG1099" s="136"/>
      <c r="AH1099" s="136"/>
      <c r="AI1099" s="136"/>
      <c r="AJ1099" s="136"/>
      <c r="AK1099" s="136"/>
      <c r="AL1099" s="136"/>
    </row>
    <row r="1100" spans="1:38" s="44" customFormat="1" x14ac:dyDescent="0.2">
      <c r="A1100" s="16"/>
      <c r="B1100" s="736"/>
      <c r="C1100" s="16"/>
      <c r="K1100" s="731"/>
      <c r="L1100" s="136"/>
      <c r="M1100" s="136"/>
      <c r="N1100" s="136"/>
      <c r="O1100" s="136"/>
      <c r="P1100" s="136"/>
      <c r="Q1100" s="136"/>
      <c r="R1100" s="731"/>
      <c r="S1100" s="136"/>
      <c r="T1100" s="136"/>
      <c r="U1100" s="136"/>
      <c r="V1100" s="136"/>
      <c r="W1100" s="136"/>
      <c r="X1100" s="136"/>
      <c r="Y1100" s="731"/>
      <c r="Z1100" s="136"/>
      <c r="AA1100" s="136"/>
      <c r="AB1100" s="136"/>
      <c r="AC1100" s="136"/>
      <c r="AD1100" s="136"/>
      <c r="AE1100" s="136"/>
      <c r="AF1100" s="731"/>
      <c r="AG1100" s="136"/>
      <c r="AH1100" s="136"/>
      <c r="AI1100" s="136"/>
      <c r="AJ1100" s="136"/>
      <c r="AK1100" s="136"/>
      <c r="AL1100" s="136"/>
    </row>
    <row r="1101" spans="1:38" s="44" customFormat="1" x14ac:dyDescent="0.2">
      <c r="A1101" s="16"/>
      <c r="B1101" s="736"/>
      <c r="C1101" s="16"/>
      <c r="K1101" s="731"/>
      <c r="L1101" s="136"/>
      <c r="M1101" s="136"/>
      <c r="N1101" s="136"/>
      <c r="O1101" s="136"/>
      <c r="P1101" s="136"/>
      <c r="Q1101" s="136"/>
      <c r="R1101" s="731"/>
      <c r="S1101" s="136"/>
      <c r="T1101" s="136"/>
      <c r="U1101" s="136"/>
      <c r="V1101" s="136"/>
      <c r="W1101" s="136"/>
      <c r="X1101" s="136"/>
      <c r="Y1101" s="731"/>
      <c r="Z1101" s="136"/>
      <c r="AA1101" s="136"/>
      <c r="AB1101" s="136"/>
      <c r="AC1101" s="136"/>
      <c r="AD1101" s="136"/>
      <c r="AE1101" s="136"/>
      <c r="AF1101" s="731"/>
      <c r="AG1101" s="136"/>
      <c r="AH1101" s="136"/>
      <c r="AI1101" s="136"/>
      <c r="AJ1101" s="136"/>
      <c r="AK1101" s="136"/>
      <c r="AL1101" s="136"/>
    </row>
    <row r="1102" spans="1:38" s="44" customFormat="1" x14ac:dyDescent="0.2">
      <c r="A1102" s="16"/>
      <c r="B1102" s="736"/>
      <c r="C1102" s="16"/>
      <c r="K1102" s="731"/>
      <c r="L1102" s="136"/>
      <c r="M1102" s="136"/>
      <c r="N1102" s="136"/>
      <c r="O1102" s="136"/>
      <c r="P1102" s="136"/>
      <c r="Q1102" s="136"/>
      <c r="R1102" s="731"/>
      <c r="S1102" s="136"/>
      <c r="T1102" s="136"/>
      <c r="U1102" s="136"/>
      <c r="V1102" s="136"/>
      <c r="W1102" s="136"/>
      <c r="X1102" s="136"/>
      <c r="Y1102" s="731"/>
      <c r="Z1102" s="136"/>
      <c r="AA1102" s="136"/>
      <c r="AB1102" s="136"/>
      <c r="AC1102" s="136"/>
      <c r="AD1102" s="136"/>
      <c r="AE1102" s="136"/>
      <c r="AF1102" s="731"/>
      <c r="AG1102" s="136"/>
      <c r="AH1102" s="136"/>
      <c r="AI1102" s="136"/>
      <c r="AJ1102" s="136"/>
      <c r="AK1102" s="136"/>
      <c r="AL1102" s="136"/>
    </row>
    <row r="1103" spans="1:38" s="44" customFormat="1" x14ac:dyDescent="0.2">
      <c r="A1103" s="16"/>
      <c r="B1103" s="736"/>
      <c r="C1103" s="16"/>
      <c r="K1103" s="731"/>
      <c r="L1103" s="136"/>
      <c r="M1103" s="136"/>
      <c r="N1103" s="136"/>
      <c r="O1103" s="136"/>
      <c r="P1103" s="136"/>
      <c r="Q1103" s="136"/>
      <c r="R1103" s="731"/>
      <c r="S1103" s="136"/>
      <c r="T1103" s="136"/>
      <c r="U1103" s="136"/>
      <c r="V1103" s="136"/>
      <c r="W1103" s="136"/>
      <c r="X1103" s="136"/>
      <c r="Y1103" s="731"/>
      <c r="Z1103" s="136"/>
      <c r="AA1103" s="136"/>
      <c r="AB1103" s="136"/>
      <c r="AC1103" s="136"/>
      <c r="AD1103" s="136"/>
      <c r="AE1103" s="136"/>
      <c r="AF1103" s="731"/>
      <c r="AG1103" s="136"/>
      <c r="AH1103" s="136"/>
      <c r="AI1103" s="136"/>
      <c r="AJ1103" s="136"/>
      <c r="AK1103" s="136"/>
      <c r="AL1103" s="136"/>
    </row>
    <row r="1104" spans="1:38" s="44" customFormat="1" x14ac:dyDescent="0.2">
      <c r="A1104" s="16"/>
      <c r="B1104" s="736"/>
      <c r="C1104" s="16"/>
      <c r="K1104" s="731"/>
      <c r="L1104" s="136"/>
      <c r="M1104" s="136"/>
      <c r="N1104" s="136"/>
      <c r="O1104" s="136"/>
      <c r="P1104" s="136"/>
      <c r="Q1104" s="136"/>
      <c r="R1104" s="731"/>
      <c r="S1104" s="136"/>
      <c r="T1104" s="136"/>
      <c r="U1104" s="136"/>
      <c r="V1104" s="136"/>
      <c r="W1104" s="136"/>
      <c r="X1104" s="136"/>
      <c r="Y1104" s="731"/>
      <c r="Z1104" s="136"/>
      <c r="AA1104" s="136"/>
      <c r="AB1104" s="136"/>
      <c r="AC1104" s="136"/>
      <c r="AD1104" s="136"/>
      <c r="AE1104" s="136"/>
      <c r="AF1104" s="731"/>
      <c r="AG1104" s="136"/>
      <c r="AH1104" s="136"/>
      <c r="AI1104" s="136"/>
      <c r="AJ1104" s="136"/>
      <c r="AK1104" s="136"/>
      <c r="AL1104" s="136"/>
    </row>
    <row r="1105" spans="1:38" s="44" customFormat="1" x14ac:dyDescent="0.2">
      <c r="A1105" s="16"/>
      <c r="B1105" s="736"/>
      <c r="C1105" s="16"/>
      <c r="K1105" s="731"/>
      <c r="L1105" s="136"/>
      <c r="M1105" s="136"/>
      <c r="N1105" s="136"/>
      <c r="O1105" s="136"/>
      <c r="P1105" s="136"/>
      <c r="Q1105" s="136"/>
      <c r="R1105" s="731"/>
      <c r="S1105" s="136"/>
      <c r="T1105" s="136"/>
      <c r="U1105" s="136"/>
      <c r="V1105" s="136"/>
      <c r="W1105" s="136"/>
      <c r="X1105" s="136"/>
      <c r="Y1105" s="731"/>
      <c r="Z1105" s="136"/>
      <c r="AA1105" s="136"/>
      <c r="AB1105" s="136"/>
      <c r="AC1105" s="136"/>
      <c r="AD1105" s="136"/>
      <c r="AE1105" s="136"/>
      <c r="AF1105" s="731"/>
      <c r="AG1105" s="136"/>
      <c r="AH1105" s="136"/>
      <c r="AI1105" s="136"/>
      <c r="AJ1105" s="136"/>
      <c r="AK1105" s="136"/>
      <c r="AL1105" s="136"/>
    </row>
    <row r="1106" spans="1:38" s="44" customFormat="1" x14ac:dyDescent="0.2">
      <c r="A1106" s="16"/>
      <c r="B1106" s="736"/>
      <c r="C1106" s="16"/>
      <c r="K1106" s="731"/>
      <c r="L1106" s="136"/>
      <c r="M1106" s="136"/>
      <c r="N1106" s="136"/>
      <c r="O1106" s="136"/>
      <c r="P1106" s="136"/>
      <c r="Q1106" s="136"/>
      <c r="R1106" s="731"/>
      <c r="S1106" s="136"/>
      <c r="T1106" s="136"/>
      <c r="U1106" s="136"/>
      <c r="V1106" s="136"/>
      <c r="W1106" s="136"/>
      <c r="X1106" s="136"/>
      <c r="Y1106" s="731"/>
      <c r="Z1106" s="136"/>
      <c r="AA1106" s="136"/>
      <c r="AB1106" s="136"/>
      <c r="AC1106" s="136"/>
      <c r="AD1106" s="136"/>
      <c r="AE1106" s="136"/>
      <c r="AF1106" s="731"/>
      <c r="AG1106" s="136"/>
      <c r="AH1106" s="136"/>
      <c r="AI1106" s="136"/>
      <c r="AJ1106" s="136"/>
      <c r="AK1106" s="136"/>
      <c r="AL1106" s="136"/>
    </row>
    <row r="1107" spans="1:38" s="44" customFormat="1" x14ac:dyDescent="0.2">
      <c r="A1107" s="16"/>
      <c r="B1107" s="736"/>
      <c r="C1107" s="16"/>
      <c r="K1107" s="731"/>
      <c r="L1107" s="136"/>
      <c r="M1107" s="136"/>
      <c r="N1107" s="136"/>
      <c r="O1107" s="136"/>
      <c r="P1107" s="136"/>
      <c r="Q1107" s="136"/>
      <c r="R1107" s="731"/>
      <c r="S1107" s="136"/>
      <c r="T1107" s="136"/>
      <c r="U1107" s="136"/>
      <c r="V1107" s="136"/>
      <c r="W1107" s="136"/>
      <c r="X1107" s="136"/>
      <c r="Y1107" s="731"/>
      <c r="Z1107" s="136"/>
      <c r="AA1107" s="136"/>
      <c r="AB1107" s="136"/>
      <c r="AC1107" s="136"/>
      <c r="AD1107" s="136"/>
      <c r="AE1107" s="136"/>
      <c r="AF1107" s="731"/>
      <c r="AG1107" s="136"/>
      <c r="AH1107" s="136"/>
      <c r="AI1107" s="136"/>
      <c r="AJ1107" s="136"/>
      <c r="AK1107" s="136"/>
      <c r="AL1107" s="136"/>
    </row>
    <row r="1108" spans="1:38" s="44" customFormat="1" x14ac:dyDescent="0.2">
      <c r="A1108" s="16"/>
      <c r="B1108" s="736"/>
      <c r="C1108" s="16"/>
      <c r="K1108" s="731"/>
      <c r="L1108" s="136"/>
      <c r="M1108" s="136"/>
      <c r="N1108" s="136"/>
      <c r="O1108" s="136"/>
      <c r="P1108" s="136"/>
      <c r="Q1108" s="136"/>
      <c r="R1108" s="731"/>
      <c r="S1108" s="136"/>
      <c r="T1108" s="136"/>
      <c r="U1108" s="136"/>
      <c r="V1108" s="136"/>
      <c r="W1108" s="136"/>
      <c r="X1108" s="136"/>
      <c r="Y1108" s="731"/>
      <c r="Z1108" s="136"/>
      <c r="AA1108" s="136"/>
      <c r="AB1108" s="136"/>
      <c r="AC1108" s="136"/>
      <c r="AD1108" s="136"/>
      <c r="AE1108" s="136"/>
      <c r="AF1108" s="731"/>
      <c r="AG1108" s="136"/>
      <c r="AH1108" s="136"/>
      <c r="AI1108" s="136"/>
      <c r="AJ1108" s="136"/>
      <c r="AK1108" s="136"/>
      <c r="AL1108" s="136"/>
    </row>
    <row r="1109" spans="1:38" s="44" customFormat="1" x14ac:dyDescent="0.2">
      <c r="A1109" s="16"/>
      <c r="B1109" s="736"/>
      <c r="C1109" s="16"/>
      <c r="K1109" s="731"/>
      <c r="L1109" s="136"/>
      <c r="M1109" s="136"/>
      <c r="N1109" s="136"/>
      <c r="O1109" s="136"/>
      <c r="P1109" s="136"/>
      <c r="Q1109" s="136"/>
      <c r="R1109" s="731"/>
      <c r="S1109" s="136"/>
      <c r="T1109" s="136"/>
      <c r="U1109" s="136"/>
      <c r="V1109" s="136"/>
      <c r="W1109" s="136"/>
      <c r="X1109" s="136"/>
      <c r="Y1109" s="731"/>
      <c r="Z1109" s="136"/>
      <c r="AA1109" s="136"/>
      <c r="AB1109" s="136"/>
      <c r="AC1109" s="136"/>
      <c r="AD1109" s="136"/>
      <c r="AE1109" s="136"/>
      <c r="AF1109" s="731"/>
      <c r="AG1109" s="136"/>
      <c r="AH1109" s="136"/>
      <c r="AI1109" s="136"/>
      <c r="AJ1109" s="136"/>
      <c r="AK1109" s="136"/>
      <c r="AL1109" s="136"/>
    </row>
    <row r="1110" spans="1:38" s="44" customFormat="1" x14ac:dyDescent="0.2">
      <c r="A1110" s="16"/>
      <c r="B1110" s="736"/>
      <c r="C1110" s="16"/>
      <c r="K1110" s="731"/>
      <c r="L1110" s="136"/>
      <c r="M1110" s="136"/>
      <c r="N1110" s="136"/>
      <c r="O1110" s="136"/>
      <c r="P1110" s="136"/>
      <c r="Q1110" s="136"/>
      <c r="R1110" s="731"/>
      <c r="S1110" s="136"/>
      <c r="T1110" s="136"/>
      <c r="U1110" s="136"/>
      <c r="V1110" s="136"/>
      <c r="W1110" s="136"/>
      <c r="X1110" s="136"/>
      <c r="Y1110" s="731"/>
      <c r="Z1110" s="136"/>
      <c r="AA1110" s="136"/>
      <c r="AB1110" s="136"/>
      <c r="AC1110" s="136"/>
      <c r="AD1110" s="136"/>
      <c r="AE1110" s="136"/>
      <c r="AF1110" s="731"/>
      <c r="AG1110" s="136"/>
      <c r="AH1110" s="136"/>
      <c r="AI1110" s="136"/>
      <c r="AJ1110" s="136"/>
      <c r="AK1110" s="136"/>
      <c r="AL1110" s="136"/>
    </row>
    <row r="1111" spans="1:38" s="44" customFormat="1" x14ac:dyDescent="0.2">
      <c r="A1111" s="16"/>
      <c r="B1111" s="736"/>
      <c r="C1111" s="16"/>
      <c r="K1111" s="731"/>
      <c r="L1111" s="136"/>
      <c r="M1111" s="136"/>
      <c r="N1111" s="136"/>
      <c r="O1111" s="136"/>
      <c r="P1111" s="136"/>
      <c r="Q1111" s="136"/>
      <c r="R1111" s="731"/>
      <c r="S1111" s="136"/>
      <c r="T1111" s="136"/>
      <c r="U1111" s="136"/>
      <c r="V1111" s="136"/>
      <c r="W1111" s="136"/>
      <c r="X1111" s="136"/>
      <c r="Y1111" s="731"/>
      <c r="Z1111" s="136"/>
      <c r="AA1111" s="136"/>
      <c r="AB1111" s="136"/>
      <c r="AC1111" s="136"/>
      <c r="AD1111" s="136"/>
      <c r="AE1111" s="136"/>
      <c r="AF1111" s="731"/>
      <c r="AG1111" s="136"/>
      <c r="AH1111" s="136"/>
      <c r="AI1111" s="136"/>
      <c r="AJ1111" s="136"/>
      <c r="AK1111" s="136"/>
      <c r="AL1111" s="136"/>
    </row>
    <row r="1112" spans="1:38" s="44" customFormat="1" x14ac:dyDescent="0.2">
      <c r="A1112" s="16"/>
      <c r="B1112" s="736"/>
      <c r="C1112" s="16"/>
      <c r="K1112" s="731"/>
      <c r="L1112" s="136"/>
      <c r="M1112" s="136"/>
      <c r="N1112" s="136"/>
      <c r="O1112" s="136"/>
      <c r="P1112" s="136"/>
      <c r="Q1112" s="136"/>
      <c r="R1112" s="731"/>
      <c r="S1112" s="136"/>
      <c r="T1112" s="136"/>
      <c r="U1112" s="136"/>
      <c r="V1112" s="136"/>
      <c r="W1112" s="136"/>
      <c r="X1112" s="136"/>
      <c r="Y1112" s="731"/>
      <c r="Z1112" s="136"/>
      <c r="AA1112" s="136"/>
      <c r="AB1112" s="136"/>
      <c r="AC1112" s="136"/>
      <c r="AD1112" s="136"/>
      <c r="AE1112" s="136"/>
      <c r="AF1112" s="731"/>
      <c r="AG1112" s="136"/>
      <c r="AH1112" s="136"/>
      <c r="AI1112" s="136"/>
      <c r="AJ1112" s="136"/>
      <c r="AK1112" s="136"/>
      <c r="AL1112" s="136"/>
    </row>
    <row r="1113" spans="1:38" s="44" customFormat="1" x14ac:dyDescent="0.2">
      <c r="A1113" s="16"/>
      <c r="B1113" s="736"/>
      <c r="C1113" s="16"/>
      <c r="K1113" s="731"/>
      <c r="L1113" s="136"/>
      <c r="M1113" s="136"/>
      <c r="N1113" s="136"/>
      <c r="O1113" s="136"/>
      <c r="P1113" s="136"/>
      <c r="Q1113" s="136"/>
      <c r="R1113" s="731"/>
      <c r="S1113" s="136"/>
      <c r="T1113" s="136"/>
      <c r="U1113" s="136"/>
      <c r="V1113" s="136"/>
      <c r="W1113" s="136"/>
      <c r="X1113" s="136"/>
      <c r="Y1113" s="731"/>
      <c r="Z1113" s="136"/>
      <c r="AA1113" s="136"/>
      <c r="AB1113" s="136"/>
      <c r="AC1113" s="136"/>
      <c r="AD1113" s="136"/>
      <c r="AE1113" s="136"/>
      <c r="AF1113" s="731"/>
      <c r="AG1113" s="136"/>
      <c r="AH1113" s="136"/>
      <c r="AI1113" s="136"/>
      <c r="AJ1113" s="136"/>
      <c r="AK1113" s="136"/>
      <c r="AL1113" s="136"/>
    </row>
    <row r="1114" spans="1:38" s="44" customFormat="1" x14ac:dyDescent="0.2">
      <c r="A1114" s="16"/>
      <c r="B1114" s="736"/>
      <c r="C1114" s="16"/>
      <c r="K1114" s="731"/>
      <c r="L1114" s="136"/>
      <c r="M1114" s="136"/>
      <c r="N1114" s="136"/>
      <c r="O1114" s="136"/>
      <c r="P1114" s="136"/>
      <c r="Q1114" s="136"/>
      <c r="R1114" s="731"/>
      <c r="S1114" s="136"/>
      <c r="T1114" s="136"/>
      <c r="U1114" s="136"/>
      <c r="V1114" s="136"/>
      <c r="W1114" s="136"/>
      <c r="X1114" s="136"/>
      <c r="Y1114" s="731"/>
      <c r="Z1114" s="136"/>
      <c r="AA1114" s="136"/>
      <c r="AB1114" s="136"/>
      <c r="AC1114" s="136"/>
      <c r="AD1114" s="136"/>
      <c r="AE1114" s="136"/>
      <c r="AF1114" s="731"/>
      <c r="AG1114" s="136"/>
      <c r="AH1114" s="136"/>
      <c r="AI1114" s="136"/>
      <c r="AJ1114" s="136"/>
      <c r="AK1114" s="136"/>
      <c r="AL1114" s="136"/>
    </row>
    <row r="1115" spans="1:38" s="44" customFormat="1" x14ac:dyDescent="0.2">
      <c r="A1115" s="16"/>
      <c r="B1115" s="736"/>
      <c r="C1115" s="16"/>
      <c r="K1115" s="731"/>
      <c r="L1115" s="136"/>
      <c r="M1115" s="136"/>
      <c r="N1115" s="136"/>
      <c r="O1115" s="136"/>
      <c r="P1115" s="136"/>
      <c r="Q1115" s="136"/>
      <c r="R1115" s="731"/>
      <c r="S1115" s="136"/>
      <c r="T1115" s="136"/>
      <c r="U1115" s="136"/>
      <c r="V1115" s="136"/>
      <c r="W1115" s="136"/>
      <c r="X1115" s="136"/>
      <c r="Y1115" s="731"/>
      <c r="Z1115" s="136"/>
      <c r="AA1115" s="136"/>
      <c r="AB1115" s="136"/>
      <c r="AC1115" s="136"/>
      <c r="AD1115" s="136"/>
      <c r="AE1115" s="136"/>
      <c r="AF1115" s="731"/>
      <c r="AG1115" s="136"/>
      <c r="AH1115" s="136"/>
      <c r="AI1115" s="136"/>
      <c r="AJ1115" s="136"/>
      <c r="AK1115" s="136"/>
      <c r="AL1115" s="136"/>
    </row>
    <row r="1116" spans="1:38" s="44" customFormat="1" x14ac:dyDescent="0.2">
      <c r="A1116" s="16"/>
      <c r="B1116" s="736"/>
      <c r="C1116" s="16"/>
      <c r="K1116" s="731"/>
      <c r="L1116" s="136"/>
      <c r="M1116" s="136"/>
      <c r="N1116" s="136"/>
      <c r="O1116" s="136"/>
      <c r="P1116" s="136"/>
      <c r="Q1116" s="136"/>
      <c r="R1116" s="731"/>
      <c r="S1116" s="136"/>
      <c r="T1116" s="136"/>
      <c r="U1116" s="136"/>
      <c r="V1116" s="136"/>
      <c r="W1116" s="136"/>
      <c r="X1116" s="136"/>
      <c r="Y1116" s="731"/>
      <c r="Z1116" s="136"/>
      <c r="AA1116" s="136"/>
      <c r="AB1116" s="136"/>
      <c r="AC1116" s="136"/>
      <c r="AD1116" s="136"/>
      <c r="AE1116" s="136"/>
      <c r="AF1116" s="731"/>
      <c r="AG1116" s="136"/>
      <c r="AH1116" s="136"/>
      <c r="AI1116" s="136"/>
      <c r="AJ1116" s="136"/>
      <c r="AK1116" s="136"/>
      <c r="AL1116" s="136"/>
    </row>
    <row r="1117" spans="1:38" s="44" customFormat="1" x14ac:dyDescent="0.2">
      <c r="A1117" s="16"/>
      <c r="B1117" s="736"/>
      <c r="C1117" s="16"/>
      <c r="K1117" s="731"/>
      <c r="L1117" s="136"/>
      <c r="M1117" s="136"/>
      <c r="N1117" s="136"/>
      <c r="O1117" s="136"/>
      <c r="P1117" s="136"/>
      <c r="Q1117" s="136"/>
      <c r="R1117" s="731"/>
      <c r="S1117" s="136"/>
      <c r="T1117" s="136"/>
      <c r="U1117" s="136"/>
      <c r="V1117" s="136"/>
      <c r="W1117" s="136"/>
      <c r="X1117" s="136"/>
      <c r="Y1117" s="731"/>
      <c r="Z1117" s="136"/>
      <c r="AA1117" s="136"/>
      <c r="AB1117" s="136"/>
      <c r="AC1117" s="136"/>
      <c r="AD1117" s="136"/>
      <c r="AE1117" s="136"/>
      <c r="AF1117" s="731"/>
      <c r="AG1117" s="136"/>
      <c r="AH1117" s="136"/>
      <c r="AI1117" s="136"/>
      <c r="AJ1117" s="136"/>
      <c r="AK1117" s="136"/>
      <c r="AL1117" s="136"/>
    </row>
    <row r="1118" spans="1:38" s="44" customFormat="1" x14ac:dyDescent="0.2">
      <c r="A1118" s="16"/>
      <c r="B1118" s="736"/>
      <c r="C1118" s="16"/>
      <c r="K1118" s="731"/>
      <c r="L1118" s="136"/>
      <c r="M1118" s="136"/>
      <c r="N1118" s="136"/>
      <c r="O1118" s="136"/>
      <c r="P1118" s="136"/>
      <c r="Q1118" s="136"/>
      <c r="R1118" s="731"/>
      <c r="S1118" s="136"/>
      <c r="T1118" s="136"/>
      <c r="U1118" s="136"/>
      <c r="V1118" s="136"/>
      <c r="W1118" s="136"/>
      <c r="X1118" s="136"/>
      <c r="Y1118" s="731"/>
      <c r="Z1118" s="136"/>
      <c r="AA1118" s="136"/>
      <c r="AB1118" s="136"/>
      <c r="AC1118" s="136"/>
      <c r="AD1118" s="136"/>
      <c r="AE1118" s="136"/>
      <c r="AF1118" s="731"/>
      <c r="AG1118" s="136"/>
      <c r="AH1118" s="136"/>
      <c r="AI1118" s="136"/>
      <c r="AJ1118" s="136"/>
      <c r="AK1118" s="136"/>
      <c r="AL1118" s="136"/>
    </row>
    <row r="1119" spans="1:38" s="44" customFormat="1" x14ac:dyDescent="0.2">
      <c r="A1119" s="16"/>
      <c r="B1119" s="736"/>
      <c r="C1119" s="16"/>
      <c r="K1119" s="731"/>
      <c r="L1119" s="136"/>
      <c r="M1119" s="136"/>
      <c r="N1119" s="136"/>
      <c r="O1119" s="136"/>
      <c r="P1119" s="136"/>
      <c r="Q1119" s="136"/>
      <c r="R1119" s="731"/>
      <c r="S1119" s="136"/>
      <c r="T1119" s="136"/>
      <c r="U1119" s="136"/>
      <c r="V1119" s="136"/>
      <c r="W1119" s="136"/>
      <c r="X1119" s="136"/>
      <c r="Y1119" s="731"/>
      <c r="Z1119" s="136"/>
      <c r="AA1119" s="136"/>
      <c r="AB1119" s="136"/>
      <c r="AC1119" s="136"/>
      <c r="AD1119" s="136"/>
      <c r="AE1119" s="136"/>
      <c r="AF1119" s="731"/>
      <c r="AG1119" s="136"/>
      <c r="AH1119" s="136"/>
      <c r="AI1119" s="136"/>
      <c r="AJ1119" s="136"/>
      <c r="AK1119" s="136"/>
      <c r="AL1119" s="136"/>
    </row>
    <row r="1120" spans="1:38" s="44" customFormat="1" x14ac:dyDescent="0.2">
      <c r="A1120" s="16"/>
      <c r="B1120" s="736"/>
      <c r="C1120" s="16"/>
      <c r="K1120" s="731"/>
      <c r="L1120" s="136"/>
      <c r="M1120" s="136"/>
      <c r="N1120" s="136"/>
      <c r="O1120" s="136"/>
      <c r="P1120" s="136"/>
      <c r="Q1120" s="136"/>
      <c r="R1120" s="731"/>
      <c r="S1120" s="136"/>
      <c r="T1120" s="136"/>
      <c r="U1120" s="136"/>
      <c r="V1120" s="136"/>
      <c r="W1120" s="136"/>
      <c r="X1120" s="136"/>
      <c r="Y1120" s="731"/>
      <c r="Z1120" s="136"/>
      <c r="AA1120" s="136"/>
      <c r="AB1120" s="136"/>
      <c r="AC1120" s="136"/>
      <c r="AD1120" s="136"/>
      <c r="AE1120" s="136"/>
      <c r="AF1120" s="731"/>
      <c r="AG1120" s="136"/>
      <c r="AH1120" s="136"/>
      <c r="AI1120" s="136"/>
      <c r="AJ1120" s="136"/>
      <c r="AK1120" s="136"/>
      <c r="AL1120" s="136"/>
    </row>
    <row r="1121" spans="1:38" s="44" customFormat="1" x14ac:dyDescent="0.2">
      <c r="A1121" s="16"/>
      <c r="B1121" s="736"/>
      <c r="C1121" s="16"/>
      <c r="K1121" s="731"/>
      <c r="L1121" s="136"/>
      <c r="M1121" s="136"/>
      <c r="N1121" s="136"/>
      <c r="O1121" s="136"/>
      <c r="P1121" s="136"/>
      <c r="Q1121" s="136"/>
      <c r="R1121" s="731"/>
      <c r="S1121" s="136"/>
      <c r="T1121" s="136"/>
      <c r="U1121" s="136"/>
      <c r="V1121" s="136"/>
      <c r="W1121" s="136"/>
      <c r="X1121" s="136"/>
      <c r="Y1121" s="731"/>
      <c r="Z1121" s="136"/>
      <c r="AA1121" s="136"/>
      <c r="AB1121" s="136"/>
      <c r="AC1121" s="136"/>
      <c r="AD1121" s="136"/>
      <c r="AE1121" s="136"/>
      <c r="AF1121" s="731"/>
      <c r="AG1121" s="136"/>
      <c r="AH1121" s="136"/>
      <c r="AI1121" s="136"/>
      <c r="AJ1121" s="136"/>
      <c r="AK1121" s="136"/>
      <c r="AL1121" s="136"/>
    </row>
    <row r="1122" spans="1:38" s="44" customFormat="1" x14ac:dyDescent="0.2">
      <c r="A1122" s="16"/>
      <c r="B1122" s="736"/>
      <c r="C1122" s="16"/>
      <c r="K1122" s="731"/>
      <c r="L1122" s="136"/>
      <c r="M1122" s="136"/>
      <c r="N1122" s="136"/>
      <c r="O1122" s="136"/>
      <c r="P1122" s="136"/>
      <c r="Q1122" s="136"/>
      <c r="R1122" s="731"/>
      <c r="S1122" s="136"/>
      <c r="T1122" s="136"/>
      <c r="U1122" s="136"/>
      <c r="V1122" s="136"/>
      <c r="W1122" s="136"/>
      <c r="X1122" s="136"/>
      <c r="Y1122" s="731"/>
      <c r="Z1122" s="136"/>
      <c r="AA1122" s="136"/>
      <c r="AB1122" s="136"/>
      <c r="AC1122" s="136"/>
      <c r="AD1122" s="136"/>
      <c r="AE1122" s="136"/>
      <c r="AF1122" s="731"/>
      <c r="AG1122" s="136"/>
      <c r="AH1122" s="136"/>
      <c r="AI1122" s="136"/>
      <c r="AJ1122" s="136"/>
      <c r="AK1122" s="136"/>
      <c r="AL1122" s="136"/>
    </row>
    <row r="1123" spans="1:38" s="44" customFormat="1" x14ac:dyDescent="0.2">
      <c r="A1123" s="16"/>
      <c r="B1123" s="736"/>
      <c r="C1123" s="16"/>
      <c r="K1123" s="731"/>
      <c r="L1123" s="136"/>
      <c r="M1123" s="136"/>
      <c r="N1123" s="136"/>
      <c r="O1123" s="136"/>
      <c r="P1123" s="136"/>
      <c r="Q1123" s="136"/>
      <c r="R1123" s="731"/>
      <c r="S1123" s="136"/>
      <c r="T1123" s="136"/>
      <c r="U1123" s="136"/>
      <c r="V1123" s="136"/>
      <c r="W1123" s="136"/>
      <c r="X1123" s="136"/>
      <c r="Y1123" s="731"/>
      <c r="Z1123" s="136"/>
      <c r="AA1123" s="136"/>
      <c r="AB1123" s="136"/>
      <c r="AC1123" s="136"/>
      <c r="AD1123" s="136"/>
      <c r="AE1123" s="136"/>
      <c r="AF1123" s="731"/>
      <c r="AG1123" s="136"/>
      <c r="AH1123" s="136"/>
      <c r="AI1123" s="136"/>
      <c r="AJ1123" s="136"/>
      <c r="AK1123" s="136"/>
      <c r="AL1123" s="136"/>
    </row>
    <row r="1124" spans="1:38" s="44" customFormat="1" x14ac:dyDescent="0.2">
      <c r="A1124" s="16"/>
      <c r="B1124" s="736"/>
      <c r="C1124" s="16"/>
      <c r="K1124" s="731"/>
      <c r="L1124" s="136"/>
      <c r="M1124" s="136"/>
      <c r="N1124" s="136"/>
      <c r="O1124" s="136"/>
      <c r="P1124" s="136"/>
      <c r="Q1124" s="136"/>
      <c r="R1124" s="731"/>
      <c r="S1124" s="136"/>
      <c r="T1124" s="136"/>
      <c r="U1124" s="136"/>
      <c r="V1124" s="136"/>
      <c r="W1124" s="136"/>
      <c r="X1124" s="136"/>
      <c r="Y1124" s="731"/>
      <c r="Z1124" s="136"/>
      <c r="AA1124" s="136"/>
      <c r="AB1124" s="136"/>
      <c r="AC1124" s="136"/>
      <c r="AD1124" s="136"/>
      <c r="AE1124" s="136"/>
      <c r="AF1124" s="731"/>
      <c r="AG1124" s="136"/>
      <c r="AH1124" s="136"/>
      <c r="AI1124" s="136"/>
      <c r="AJ1124" s="136"/>
      <c r="AK1124" s="136"/>
      <c r="AL1124" s="136"/>
    </row>
    <row r="1125" spans="1:38" s="44" customFormat="1" x14ac:dyDescent="0.2">
      <c r="A1125" s="16"/>
      <c r="B1125" s="736"/>
      <c r="C1125" s="16"/>
      <c r="K1125" s="731"/>
      <c r="L1125" s="136"/>
      <c r="M1125" s="136"/>
      <c r="N1125" s="136"/>
      <c r="O1125" s="136"/>
      <c r="P1125" s="136"/>
      <c r="Q1125" s="136"/>
      <c r="R1125" s="731"/>
      <c r="S1125" s="136"/>
      <c r="T1125" s="136"/>
      <c r="U1125" s="136"/>
      <c r="V1125" s="136"/>
      <c r="W1125" s="136"/>
      <c r="X1125" s="136"/>
      <c r="Y1125" s="731"/>
      <c r="Z1125" s="136"/>
      <c r="AA1125" s="136"/>
      <c r="AB1125" s="136"/>
      <c r="AC1125" s="136"/>
      <c r="AD1125" s="136"/>
      <c r="AE1125" s="136"/>
      <c r="AF1125" s="731"/>
      <c r="AG1125" s="136"/>
      <c r="AH1125" s="136"/>
      <c r="AI1125" s="136"/>
      <c r="AJ1125" s="136"/>
      <c r="AK1125" s="136"/>
      <c r="AL1125" s="136"/>
    </row>
    <row r="1126" spans="1:38" s="44" customFormat="1" x14ac:dyDescent="0.2">
      <c r="A1126" s="16"/>
      <c r="B1126" s="736"/>
      <c r="C1126" s="16"/>
      <c r="K1126" s="731"/>
      <c r="L1126" s="136"/>
      <c r="M1126" s="136"/>
      <c r="N1126" s="136"/>
      <c r="O1126" s="136"/>
      <c r="P1126" s="136"/>
      <c r="Q1126" s="136"/>
      <c r="R1126" s="731"/>
      <c r="S1126" s="136"/>
      <c r="T1126" s="136"/>
      <c r="U1126" s="136"/>
      <c r="V1126" s="136"/>
      <c r="W1126" s="136"/>
      <c r="X1126" s="136"/>
      <c r="Y1126" s="731"/>
      <c r="Z1126" s="136"/>
      <c r="AA1126" s="136"/>
      <c r="AB1126" s="136"/>
      <c r="AC1126" s="136"/>
      <c r="AD1126" s="136"/>
      <c r="AE1126" s="136"/>
      <c r="AF1126" s="731"/>
      <c r="AG1126" s="136"/>
      <c r="AH1126" s="136"/>
      <c r="AI1126" s="136"/>
      <c r="AJ1126" s="136"/>
      <c r="AK1126" s="136"/>
      <c r="AL1126" s="136"/>
    </row>
    <row r="1127" spans="1:38" s="44" customFormat="1" x14ac:dyDescent="0.2">
      <c r="A1127" s="16"/>
      <c r="B1127" s="736"/>
      <c r="C1127" s="16"/>
      <c r="K1127" s="731"/>
      <c r="L1127" s="136"/>
      <c r="M1127" s="136"/>
      <c r="N1127" s="136"/>
      <c r="O1127" s="136"/>
      <c r="P1127" s="136"/>
      <c r="Q1127" s="136"/>
      <c r="R1127" s="731"/>
      <c r="S1127" s="136"/>
      <c r="T1127" s="136"/>
      <c r="U1127" s="136"/>
      <c r="V1127" s="136"/>
      <c r="W1127" s="136"/>
      <c r="X1127" s="136"/>
      <c r="Y1127" s="731"/>
      <c r="Z1127" s="136"/>
      <c r="AA1127" s="136"/>
      <c r="AB1127" s="136"/>
      <c r="AC1127" s="136"/>
      <c r="AD1127" s="136"/>
      <c r="AE1127" s="136"/>
      <c r="AF1127" s="731"/>
      <c r="AG1127" s="136"/>
      <c r="AH1127" s="136"/>
      <c r="AI1127" s="136"/>
      <c r="AJ1127" s="136"/>
      <c r="AK1127" s="136"/>
      <c r="AL1127" s="136"/>
    </row>
    <row r="1128" spans="1:38" s="44" customFormat="1" x14ac:dyDescent="0.2">
      <c r="A1128" s="16"/>
      <c r="B1128" s="736"/>
      <c r="C1128" s="16"/>
      <c r="K1128" s="731"/>
      <c r="L1128" s="136"/>
      <c r="M1128" s="136"/>
      <c r="N1128" s="136"/>
      <c r="O1128" s="136"/>
      <c r="P1128" s="136"/>
      <c r="Q1128" s="136"/>
      <c r="R1128" s="731"/>
      <c r="S1128" s="136"/>
      <c r="T1128" s="136"/>
      <c r="U1128" s="136"/>
      <c r="V1128" s="136"/>
      <c r="W1128" s="136"/>
      <c r="X1128" s="136"/>
      <c r="Y1128" s="731"/>
      <c r="Z1128" s="136"/>
      <c r="AA1128" s="136"/>
      <c r="AB1128" s="136"/>
      <c r="AC1128" s="136"/>
      <c r="AD1128" s="136"/>
      <c r="AE1128" s="136"/>
      <c r="AF1128" s="731"/>
      <c r="AG1128" s="136"/>
      <c r="AH1128" s="136"/>
      <c r="AI1128" s="136"/>
      <c r="AJ1128" s="136"/>
      <c r="AK1128" s="136"/>
      <c r="AL1128" s="136"/>
    </row>
    <row r="1129" spans="1:38" s="44" customFormat="1" x14ac:dyDescent="0.2">
      <c r="A1129" s="16"/>
      <c r="B1129" s="736"/>
      <c r="C1129" s="16"/>
      <c r="K1129" s="731"/>
      <c r="L1129" s="136"/>
      <c r="M1129" s="136"/>
      <c r="N1129" s="136"/>
      <c r="O1129" s="136"/>
      <c r="P1129" s="136"/>
      <c r="Q1129" s="136"/>
      <c r="R1129" s="731"/>
      <c r="S1129" s="136"/>
      <c r="T1129" s="136"/>
      <c r="U1129" s="136"/>
      <c r="V1129" s="136"/>
      <c r="W1129" s="136"/>
      <c r="X1129" s="136"/>
      <c r="Y1129" s="731"/>
      <c r="Z1129" s="136"/>
      <c r="AA1129" s="136"/>
      <c r="AB1129" s="136"/>
      <c r="AC1129" s="136"/>
      <c r="AD1129" s="136"/>
      <c r="AE1129" s="136"/>
      <c r="AF1129" s="731"/>
      <c r="AG1129" s="136"/>
      <c r="AH1129" s="136"/>
      <c r="AI1129" s="136"/>
      <c r="AJ1129" s="136"/>
      <c r="AK1129" s="136"/>
      <c r="AL1129" s="136"/>
    </row>
    <row r="1130" spans="1:38" s="44" customFormat="1" x14ac:dyDescent="0.2">
      <c r="A1130" s="16"/>
      <c r="B1130" s="736"/>
      <c r="C1130" s="16"/>
      <c r="K1130" s="731"/>
      <c r="L1130" s="136"/>
      <c r="M1130" s="136"/>
      <c r="N1130" s="136"/>
      <c r="O1130" s="136"/>
      <c r="P1130" s="136"/>
      <c r="Q1130" s="136"/>
      <c r="R1130" s="731"/>
      <c r="S1130" s="136"/>
      <c r="T1130" s="136"/>
      <c r="U1130" s="136"/>
      <c r="V1130" s="136"/>
      <c r="W1130" s="136"/>
      <c r="X1130" s="136"/>
      <c r="Y1130" s="731"/>
      <c r="Z1130" s="136"/>
      <c r="AA1130" s="136"/>
      <c r="AB1130" s="136"/>
      <c r="AC1130" s="136"/>
      <c r="AD1130" s="136"/>
      <c r="AE1130" s="136"/>
      <c r="AF1130" s="731"/>
      <c r="AG1130" s="136"/>
      <c r="AH1130" s="136"/>
      <c r="AI1130" s="136"/>
      <c r="AJ1130" s="136"/>
      <c r="AK1130" s="136"/>
      <c r="AL1130" s="136"/>
    </row>
    <row r="1131" spans="1:38" s="44" customFormat="1" x14ac:dyDescent="0.2">
      <c r="A1131" s="16"/>
      <c r="B1131" s="736"/>
      <c r="C1131" s="16"/>
      <c r="K1131" s="731"/>
      <c r="L1131" s="136"/>
      <c r="M1131" s="136"/>
      <c r="N1131" s="136"/>
      <c r="O1131" s="136"/>
      <c r="P1131" s="136"/>
      <c r="Q1131" s="136"/>
      <c r="R1131" s="731"/>
      <c r="S1131" s="136"/>
      <c r="T1131" s="136"/>
      <c r="U1131" s="136"/>
      <c r="V1131" s="136"/>
      <c r="W1131" s="136"/>
      <c r="X1131" s="136"/>
      <c r="Y1131" s="731"/>
      <c r="Z1131" s="136"/>
      <c r="AA1131" s="136"/>
      <c r="AB1131" s="136"/>
      <c r="AC1131" s="136"/>
      <c r="AD1131" s="136"/>
      <c r="AE1131" s="136"/>
      <c r="AF1131" s="731"/>
      <c r="AG1131" s="136"/>
      <c r="AH1131" s="136"/>
      <c r="AI1131" s="136"/>
      <c r="AJ1131" s="136"/>
      <c r="AK1131" s="136"/>
      <c r="AL1131" s="136"/>
    </row>
    <row r="1132" spans="1:38" s="44" customFormat="1" x14ac:dyDescent="0.2">
      <c r="A1132" s="16"/>
      <c r="B1132" s="736"/>
      <c r="C1132" s="16"/>
      <c r="K1132" s="731"/>
      <c r="L1132" s="136"/>
      <c r="M1132" s="136"/>
      <c r="N1132" s="136"/>
      <c r="O1132" s="136"/>
      <c r="P1132" s="136"/>
      <c r="Q1132" s="136"/>
      <c r="R1132" s="731"/>
      <c r="S1132" s="136"/>
      <c r="T1132" s="136"/>
      <c r="U1132" s="136"/>
      <c r="V1132" s="136"/>
      <c r="W1132" s="136"/>
      <c r="X1132" s="136"/>
      <c r="Y1132" s="731"/>
      <c r="Z1132" s="136"/>
      <c r="AA1132" s="136"/>
      <c r="AB1132" s="136"/>
      <c r="AC1132" s="136"/>
      <c r="AD1132" s="136"/>
      <c r="AE1132" s="136"/>
      <c r="AF1132" s="731"/>
      <c r="AG1132" s="136"/>
      <c r="AH1132" s="136"/>
      <c r="AI1132" s="136"/>
      <c r="AJ1132" s="136"/>
      <c r="AK1132" s="136"/>
      <c r="AL1132" s="136"/>
    </row>
    <row r="1133" spans="1:38" s="44" customFormat="1" x14ac:dyDescent="0.2">
      <c r="A1133" s="16"/>
      <c r="B1133" s="736"/>
      <c r="C1133" s="16"/>
      <c r="K1133" s="731"/>
      <c r="L1133" s="136"/>
      <c r="M1133" s="136"/>
      <c r="N1133" s="136"/>
      <c r="O1133" s="136"/>
      <c r="P1133" s="136"/>
      <c r="Q1133" s="136"/>
      <c r="R1133" s="731"/>
      <c r="S1133" s="136"/>
      <c r="T1133" s="136"/>
      <c r="U1133" s="136"/>
      <c r="V1133" s="136"/>
      <c r="W1133" s="136"/>
      <c r="X1133" s="136"/>
      <c r="Y1133" s="731"/>
      <c r="Z1133" s="136"/>
      <c r="AA1133" s="136"/>
      <c r="AB1133" s="136"/>
      <c r="AC1133" s="136"/>
      <c r="AD1133" s="136"/>
      <c r="AE1133" s="136"/>
      <c r="AF1133" s="731"/>
      <c r="AG1133" s="136"/>
      <c r="AH1133" s="136"/>
      <c r="AI1133" s="136"/>
      <c r="AJ1133" s="136"/>
      <c r="AK1133" s="136"/>
      <c r="AL1133" s="136"/>
    </row>
    <row r="1134" spans="1:38" s="44" customFormat="1" x14ac:dyDescent="0.2">
      <c r="A1134" s="16"/>
      <c r="B1134" s="736"/>
      <c r="C1134" s="16"/>
      <c r="K1134" s="731"/>
      <c r="L1134" s="136"/>
      <c r="M1134" s="136"/>
      <c r="N1134" s="136"/>
      <c r="O1134" s="136"/>
      <c r="P1134" s="136"/>
      <c r="Q1134" s="136"/>
      <c r="R1134" s="731"/>
      <c r="S1134" s="136"/>
      <c r="T1134" s="136"/>
      <c r="U1134" s="136"/>
      <c r="V1134" s="136"/>
      <c r="W1134" s="136"/>
      <c r="X1134" s="136"/>
      <c r="Y1134" s="731"/>
      <c r="Z1134" s="136"/>
      <c r="AA1134" s="136"/>
      <c r="AB1134" s="136"/>
      <c r="AC1134" s="136"/>
      <c r="AD1134" s="136"/>
      <c r="AE1134" s="136"/>
      <c r="AF1134" s="731"/>
      <c r="AG1134" s="136"/>
      <c r="AH1134" s="136"/>
      <c r="AI1134" s="136"/>
      <c r="AJ1134" s="136"/>
      <c r="AK1134" s="136"/>
      <c r="AL1134" s="136"/>
    </row>
    <row r="1135" spans="1:38" s="44" customFormat="1" x14ac:dyDescent="0.2">
      <c r="A1135" s="16"/>
      <c r="B1135" s="736"/>
      <c r="C1135" s="16"/>
      <c r="K1135" s="731"/>
      <c r="L1135" s="136"/>
      <c r="M1135" s="136"/>
      <c r="N1135" s="136"/>
      <c r="O1135" s="136"/>
      <c r="P1135" s="136"/>
      <c r="Q1135" s="136"/>
      <c r="R1135" s="731"/>
      <c r="S1135" s="136"/>
      <c r="T1135" s="136"/>
      <c r="U1135" s="136"/>
      <c r="V1135" s="136"/>
      <c r="W1135" s="136"/>
      <c r="X1135" s="136"/>
      <c r="Y1135" s="731"/>
      <c r="Z1135" s="136"/>
      <c r="AA1135" s="136"/>
      <c r="AB1135" s="136"/>
      <c r="AC1135" s="136"/>
      <c r="AD1135" s="136"/>
      <c r="AE1135" s="136"/>
      <c r="AF1135" s="731"/>
      <c r="AG1135" s="136"/>
      <c r="AH1135" s="136"/>
      <c r="AI1135" s="136"/>
      <c r="AJ1135" s="136"/>
      <c r="AK1135" s="136"/>
      <c r="AL1135" s="136"/>
    </row>
    <row r="1136" spans="1:38" s="44" customFormat="1" x14ac:dyDescent="0.2">
      <c r="A1136" s="16"/>
      <c r="B1136" s="736"/>
      <c r="C1136" s="16"/>
      <c r="K1136" s="731"/>
      <c r="L1136" s="136"/>
      <c r="M1136" s="136"/>
      <c r="N1136" s="136"/>
      <c r="O1136" s="136"/>
      <c r="P1136" s="136"/>
      <c r="Q1136" s="136"/>
      <c r="R1136" s="731"/>
      <c r="S1136" s="136"/>
      <c r="T1136" s="136"/>
      <c r="U1136" s="136"/>
      <c r="V1136" s="136"/>
      <c r="W1136" s="136"/>
      <c r="X1136" s="136"/>
      <c r="Y1136" s="731"/>
      <c r="Z1136" s="136"/>
      <c r="AA1136" s="136"/>
      <c r="AB1136" s="136"/>
      <c r="AC1136" s="136"/>
      <c r="AD1136" s="136"/>
      <c r="AE1136" s="136"/>
      <c r="AF1136" s="731"/>
      <c r="AG1136" s="136"/>
      <c r="AH1136" s="136"/>
      <c r="AI1136" s="136"/>
      <c r="AJ1136" s="136"/>
      <c r="AK1136" s="136"/>
      <c r="AL1136" s="136"/>
    </row>
    <row r="1137" spans="1:38" s="44" customFormat="1" x14ac:dyDescent="0.2">
      <c r="A1137" s="16"/>
      <c r="B1137" s="736"/>
      <c r="C1137" s="16"/>
      <c r="K1137" s="731"/>
      <c r="L1137" s="136"/>
      <c r="M1137" s="136"/>
      <c r="N1137" s="136"/>
      <c r="O1137" s="136"/>
      <c r="P1137" s="136"/>
      <c r="Q1137" s="136"/>
      <c r="R1137" s="731"/>
      <c r="S1137" s="136"/>
      <c r="T1137" s="136"/>
      <c r="U1137" s="136"/>
      <c r="V1137" s="136"/>
      <c r="W1137" s="136"/>
      <c r="X1137" s="136"/>
      <c r="Y1137" s="731"/>
      <c r="Z1137" s="136"/>
      <c r="AA1137" s="136"/>
      <c r="AB1137" s="136"/>
      <c r="AC1137" s="136"/>
      <c r="AD1137" s="136"/>
      <c r="AE1137" s="136"/>
      <c r="AF1137" s="731"/>
      <c r="AG1137" s="136"/>
      <c r="AH1137" s="136"/>
      <c r="AI1137" s="136"/>
      <c r="AJ1137" s="136"/>
      <c r="AK1137" s="136"/>
      <c r="AL1137" s="136"/>
    </row>
    <row r="1138" spans="1:38" s="44" customFormat="1" x14ac:dyDescent="0.2">
      <c r="A1138" s="16"/>
      <c r="B1138" s="736"/>
      <c r="C1138" s="16"/>
      <c r="K1138" s="731"/>
      <c r="L1138" s="136"/>
      <c r="M1138" s="136"/>
      <c r="N1138" s="136"/>
      <c r="O1138" s="136"/>
      <c r="P1138" s="136"/>
      <c r="Q1138" s="136"/>
      <c r="R1138" s="731"/>
      <c r="S1138" s="136"/>
      <c r="T1138" s="136"/>
      <c r="U1138" s="136"/>
      <c r="V1138" s="136"/>
      <c r="W1138" s="136"/>
      <c r="X1138" s="136"/>
      <c r="Y1138" s="731"/>
      <c r="Z1138" s="136"/>
      <c r="AA1138" s="136"/>
      <c r="AB1138" s="136"/>
      <c r="AC1138" s="136"/>
      <c r="AD1138" s="136"/>
      <c r="AE1138" s="136"/>
      <c r="AF1138" s="731"/>
      <c r="AG1138" s="136"/>
      <c r="AH1138" s="136"/>
      <c r="AI1138" s="136"/>
      <c r="AJ1138" s="136"/>
      <c r="AK1138" s="136"/>
      <c r="AL1138" s="136"/>
    </row>
    <row r="1139" spans="1:38" s="44" customFormat="1" x14ac:dyDescent="0.2">
      <c r="A1139" s="16"/>
      <c r="B1139" s="736"/>
      <c r="C1139" s="16"/>
      <c r="K1139" s="731"/>
      <c r="L1139" s="136"/>
      <c r="M1139" s="136"/>
      <c r="N1139" s="136"/>
      <c r="O1139" s="136"/>
      <c r="P1139" s="136"/>
      <c r="Q1139" s="136"/>
      <c r="R1139" s="731"/>
      <c r="S1139" s="136"/>
      <c r="T1139" s="136"/>
      <c r="U1139" s="136"/>
      <c r="V1139" s="136"/>
      <c r="W1139" s="136"/>
      <c r="X1139" s="136"/>
      <c r="Y1139" s="731"/>
      <c r="Z1139" s="136"/>
      <c r="AA1139" s="136"/>
      <c r="AB1139" s="136"/>
      <c r="AC1139" s="136"/>
      <c r="AD1139" s="136"/>
      <c r="AE1139" s="136"/>
      <c r="AF1139" s="731"/>
      <c r="AG1139" s="136"/>
      <c r="AH1139" s="136"/>
      <c r="AI1139" s="136"/>
      <c r="AJ1139" s="136"/>
      <c r="AK1139" s="136"/>
      <c r="AL1139" s="136"/>
    </row>
    <row r="1140" spans="1:38" s="44" customFormat="1" x14ac:dyDescent="0.2">
      <c r="A1140" s="16"/>
      <c r="B1140" s="736"/>
      <c r="C1140" s="16"/>
      <c r="K1140" s="731"/>
      <c r="L1140" s="136"/>
      <c r="M1140" s="136"/>
      <c r="N1140" s="136"/>
      <c r="O1140" s="136"/>
      <c r="P1140" s="136"/>
      <c r="Q1140" s="136"/>
      <c r="R1140" s="731"/>
      <c r="S1140" s="136"/>
      <c r="T1140" s="136"/>
      <c r="U1140" s="136"/>
      <c r="V1140" s="136"/>
      <c r="W1140" s="136"/>
      <c r="X1140" s="136"/>
      <c r="Y1140" s="731"/>
      <c r="Z1140" s="136"/>
      <c r="AA1140" s="136"/>
      <c r="AB1140" s="136"/>
      <c r="AC1140" s="136"/>
      <c r="AD1140" s="136"/>
      <c r="AE1140" s="136"/>
      <c r="AF1140" s="731"/>
      <c r="AG1140" s="136"/>
      <c r="AH1140" s="136"/>
      <c r="AI1140" s="136"/>
      <c r="AJ1140" s="136"/>
      <c r="AK1140" s="136"/>
      <c r="AL1140" s="136"/>
    </row>
    <row r="1141" spans="1:38" s="44" customFormat="1" x14ac:dyDescent="0.2">
      <c r="A1141" s="16"/>
      <c r="B1141" s="736"/>
      <c r="C1141" s="16"/>
      <c r="K1141" s="731"/>
      <c r="L1141" s="136"/>
      <c r="M1141" s="136"/>
      <c r="N1141" s="136"/>
      <c r="O1141" s="136"/>
      <c r="P1141" s="136"/>
      <c r="Q1141" s="136"/>
      <c r="R1141" s="731"/>
      <c r="S1141" s="136"/>
      <c r="T1141" s="136"/>
      <c r="U1141" s="136"/>
      <c r="V1141" s="136"/>
      <c r="W1141" s="136"/>
      <c r="X1141" s="136"/>
      <c r="Y1141" s="731"/>
      <c r="Z1141" s="136"/>
      <c r="AA1141" s="136"/>
      <c r="AB1141" s="136"/>
      <c r="AC1141" s="136"/>
      <c r="AD1141" s="136"/>
      <c r="AE1141" s="136"/>
      <c r="AF1141" s="731"/>
      <c r="AG1141" s="136"/>
      <c r="AH1141" s="136"/>
      <c r="AI1141" s="136"/>
      <c r="AJ1141" s="136"/>
      <c r="AK1141" s="136"/>
      <c r="AL1141" s="136"/>
    </row>
    <row r="1142" spans="1:38" s="44" customFormat="1" x14ac:dyDescent="0.2">
      <c r="A1142" s="16"/>
      <c r="B1142" s="736"/>
      <c r="C1142" s="16"/>
      <c r="K1142" s="731"/>
      <c r="L1142" s="136"/>
      <c r="M1142" s="136"/>
      <c r="N1142" s="136"/>
      <c r="O1142" s="136"/>
      <c r="P1142" s="136"/>
      <c r="Q1142" s="136"/>
      <c r="R1142" s="731"/>
      <c r="S1142" s="136"/>
      <c r="T1142" s="136"/>
      <c r="U1142" s="136"/>
      <c r="V1142" s="136"/>
      <c r="W1142" s="136"/>
      <c r="X1142" s="136"/>
      <c r="Y1142" s="731"/>
      <c r="Z1142" s="136"/>
      <c r="AA1142" s="136"/>
      <c r="AB1142" s="136"/>
      <c r="AC1142" s="136"/>
      <c r="AD1142" s="136"/>
      <c r="AE1142" s="136"/>
      <c r="AF1142" s="731"/>
      <c r="AG1142" s="136"/>
      <c r="AH1142" s="136"/>
      <c r="AI1142" s="136"/>
      <c r="AJ1142" s="136"/>
      <c r="AK1142" s="136"/>
      <c r="AL1142" s="136"/>
    </row>
    <row r="1143" spans="1:38" s="44" customFormat="1" x14ac:dyDescent="0.2">
      <c r="A1143" s="16"/>
      <c r="B1143" s="736"/>
      <c r="C1143" s="16"/>
      <c r="K1143" s="731"/>
      <c r="L1143" s="136"/>
      <c r="M1143" s="136"/>
      <c r="N1143" s="136"/>
      <c r="O1143" s="136"/>
      <c r="P1143" s="136"/>
      <c r="Q1143" s="136"/>
      <c r="R1143" s="731"/>
      <c r="S1143" s="136"/>
      <c r="T1143" s="136"/>
      <c r="U1143" s="136"/>
      <c r="V1143" s="136"/>
      <c r="W1143" s="136"/>
      <c r="X1143" s="136"/>
      <c r="Y1143" s="731"/>
      <c r="Z1143" s="136"/>
      <c r="AA1143" s="136"/>
      <c r="AB1143" s="136"/>
      <c r="AC1143" s="136"/>
      <c r="AD1143" s="136"/>
      <c r="AE1143" s="136"/>
      <c r="AF1143" s="731"/>
      <c r="AG1143" s="136"/>
      <c r="AH1143" s="136"/>
      <c r="AI1143" s="136"/>
      <c r="AJ1143" s="136"/>
      <c r="AK1143" s="136"/>
      <c r="AL1143" s="136"/>
    </row>
    <row r="1144" spans="1:38" s="44" customFormat="1" x14ac:dyDescent="0.2">
      <c r="A1144" s="16"/>
      <c r="B1144" s="736"/>
      <c r="C1144" s="16"/>
      <c r="K1144" s="731"/>
      <c r="L1144" s="136"/>
      <c r="M1144" s="136"/>
      <c r="N1144" s="136"/>
      <c r="O1144" s="136"/>
      <c r="P1144" s="136"/>
      <c r="Q1144" s="136"/>
      <c r="R1144" s="731"/>
      <c r="S1144" s="136"/>
      <c r="T1144" s="136"/>
      <c r="U1144" s="136"/>
      <c r="V1144" s="136"/>
      <c r="W1144" s="136"/>
      <c r="X1144" s="136"/>
      <c r="Y1144" s="731"/>
      <c r="Z1144" s="136"/>
      <c r="AA1144" s="136"/>
      <c r="AB1144" s="136"/>
      <c r="AC1144" s="136"/>
      <c r="AD1144" s="136"/>
      <c r="AE1144" s="136"/>
      <c r="AF1144" s="731"/>
      <c r="AG1144" s="136"/>
      <c r="AH1144" s="136"/>
      <c r="AI1144" s="136"/>
      <c r="AJ1144" s="136"/>
      <c r="AK1144" s="136"/>
      <c r="AL1144" s="136"/>
    </row>
    <row r="1145" spans="1:38" s="44" customFormat="1" x14ac:dyDescent="0.2">
      <c r="A1145" s="16"/>
      <c r="B1145" s="736"/>
      <c r="C1145" s="16"/>
      <c r="K1145" s="731"/>
      <c r="L1145" s="136"/>
      <c r="M1145" s="136"/>
      <c r="N1145" s="136"/>
      <c r="O1145" s="136"/>
      <c r="P1145" s="136"/>
      <c r="Q1145" s="136"/>
      <c r="R1145" s="731"/>
      <c r="S1145" s="136"/>
      <c r="T1145" s="136"/>
      <c r="U1145" s="136"/>
      <c r="V1145" s="136"/>
      <c r="W1145" s="136"/>
      <c r="X1145" s="136"/>
      <c r="Y1145" s="731"/>
      <c r="Z1145" s="136"/>
      <c r="AA1145" s="136"/>
      <c r="AB1145" s="136"/>
      <c r="AC1145" s="136"/>
      <c r="AD1145" s="136"/>
      <c r="AE1145" s="136"/>
      <c r="AF1145" s="731"/>
      <c r="AG1145" s="136"/>
      <c r="AH1145" s="136"/>
      <c r="AI1145" s="136"/>
      <c r="AJ1145" s="136"/>
      <c r="AK1145" s="136"/>
      <c r="AL1145" s="136"/>
    </row>
    <row r="1146" spans="1:38" s="44" customFormat="1" x14ac:dyDescent="0.2">
      <c r="A1146" s="16"/>
      <c r="B1146" s="736"/>
      <c r="C1146" s="16"/>
      <c r="K1146" s="731"/>
      <c r="L1146" s="136"/>
      <c r="M1146" s="136"/>
      <c r="N1146" s="136"/>
      <c r="O1146" s="136"/>
      <c r="P1146" s="136"/>
      <c r="Q1146" s="136"/>
      <c r="R1146" s="731"/>
      <c r="S1146" s="136"/>
      <c r="T1146" s="136"/>
      <c r="U1146" s="136"/>
      <c r="V1146" s="136"/>
      <c r="W1146" s="136"/>
      <c r="X1146" s="136"/>
      <c r="Y1146" s="731"/>
      <c r="Z1146" s="136"/>
      <c r="AA1146" s="136"/>
      <c r="AB1146" s="136"/>
      <c r="AC1146" s="136"/>
      <c r="AD1146" s="136"/>
      <c r="AE1146" s="136"/>
      <c r="AF1146" s="731"/>
      <c r="AG1146" s="136"/>
      <c r="AH1146" s="136"/>
      <c r="AI1146" s="136"/>
      <c r="AJ1146" s="136"/>
      <c r="AK1146" s="136"/>
      <c r="AL1146" s="136"/>
    </row>
    <row r="1147" spans="1:38" s="44" customFormat="1" x14ac:dyDescent="0.2">
      <c r="A1147" s="16"/>
      <c r="B1147" s="736"/>
      <c r="C1147" s="16"/>
      <c r="K1147" s="731"/>
      <c r="L1147" s="136"/>
      <c r="M1147" s="136"/>
      <c r="N1147" s="136"/>
      <c r="O1147" s="136"/>
      <c r="P1147" s="136"/>
      <c r="Q1147" s="136"/>
      <c r="R1147" s="731"/>
      <c r="S1147" s="136"/>
      <c r="T1147" s="136"/>
      <c r="U1147" s="136"/>
      <c r="V1147" s="136"/>
      <c r="W1147" s="136"/>
      <c r="X1147" s="136"/>
      <c r="Y1147" s="731"/>
      <c r="Z1147" s="136"/>
      <c r="AA1147" s="136"/>
      <c r="AB1147" s="136"/>
      <c r="AC1147" s="136"/>
      <c r="AD1147" s="136"/>
      <c r="AE1147" s="136"/>
      <c r="AF1147" s="731"/>
      <c r="AG1147" s="136"/>
      <c r="AH1147" s="136"/>
      <c r="AI1147" s="136"/>
      <c r="AJ1147" s="136"/>
      <c r="AK1147" s="136"/>
      <c r="AL1147" s="136"/>
    </row>
    <row r="1148" spans="1:38" s="44" customFormat="1" x14ac:dyDescent="0.2">
      <c r="A1148" s="16"/>
      <c r="B1148" s="736"/>
      <c r="C1148" s="16"/>
      <c r="K1148" s="731"/>
      <c r="L1148" s="136"/>
      <c r="M1148" s="136"/>
      <c r="N1148" s="136"/>
      <c r="O1148" s="136"/>
      <c r="P1148" s="136"/>
      <c r="Q1148" s="136"/>
      <c r="R1148" s="731"/>
      <c r="S1148" s="136"/>
      <c r="T1148" s="136"/>
      <c r="U1148" s="136"/>
      <c r="V1148" s="136"/>
      <c r="W1148" s="136"/>
      <c r="X1148" s="136"/>
      <c r="Y1148" s="731"/>
      <c r="Z1148" s="136"/>
      <c r="AA1148" s="136"/>
      <c r="AB1148" s="136"/>
      <c r="AC1148" s="136"/>
      <c r="AD1148" s="136"/>
      <c r="AE1148" s="136"/>
      <c r="AF1148" s="731"/>
      <c r="AG1148" s="136"/>
      <c r="AH1148" s="136"/>
      <c r="AI1148" s="136"/>
      <c r="AJ1148" s="136"/>
      <c r="AK1148" s="136"/>
      <c r="AL1148" s="136"/>
    </row>
    <row r="1149" spans="1:38" s="44" customFormat="1" x14ac:dyDescent="0.2">
      <c r="A1149" s="16"/>
      <c r="B1149" s="736"/>
      <c r="C1149" s="16"/>
      <c r="K1149" s="731"/>
      <c r="L1149" s="136"/>
      <c r="M1149" s="136"/>
      <c r="N1149" s="136"/>
      <c r="O1149" s="136"/>
      <c r="P1149" s="136"/>
      <c r="Q1149" s="136"/>
      <c r="R1149" s="731"/>
      <c r="S1149" s="136"/>
      <c r="T1149" s="136"/>
      <c r="U1149" s="136"/>
      <c r="V1149" s="136"/>
      <c r="W1149" s="136"/>
      <c r="X1149" s="136"/>
      <c r="Y1149" s="731"/>
      <c r="Z1149" s="136"/>
      <c r="AA1149" s="136"/>
      <c r="AB1149" s="136"/>
      <c r="AC1149" s="136"/>
      <c r="AD1149" s="136"/>
      <c r="AE1149" s="136"/>
      <c r="AF1149" s="731"/>
      <c r="AG1149" s="136"/>
      <c r="AH1149" s="136"/>
      <c r="AI1149" s="136"/>
      <c r="AJ1149" s="136"/>
      <c r="AK1149" s="136"/>
      <c r="AL1149" s="136"/>
    </row>
    <row r="1150" spans="1:38" s="44" customFormat="1" x14ac:dyDescent="0.2">
      <c r="A1150" s="16"/>
      <c r="B1150" s="736"/>
      <c r="C1150" s="16"/>
      <c r="K1150" s="731"/>
      <c r="L1150" s="136"/>
      <c r="M1150" s="136"/>
      <c r="N1150" s="136"/>
      <c r="O1150" s="136"/>
      <c r="P1150" s="136"/>
      <c r="Q1150" s="136"/>
      <c r="R1150" s="731"/>
      <c r="S1150" s="136"/>
      <c r="T1150" s="136"/>
      <c r="U1150" s="136"/>
      <c r="V1150" s="136"/>
      <c r="W1150" s="136"/>
      <c r="X1150" s="136"/>
      <c r="Y1150" s="731"/>
      <c r="Z1150" s="136"/>
      <c r="AA1150" s="136"/>
      <c r="AB1150" s="136"/>
      <c r="AC1150" s="136"/>
      <c r="AD1150" s="136"/>
      <c r="AE1150" s="136"/>
      <c r="AF1150" s="731"/>
      <c r="AG1150" s="136"/>
      <c r="AH1150" s="136"/>
      <c r="AI1150" s="136"/>
      <c r="AJ1150" s="136"/>
      <c r="AK1150" s="136"/>
      <c r="AL1150" s="136"/>
    </row>
    <row r="1151" spans="1:38" s="44" customFormat="1" x14ac:dyDescent="0.2">
      <c r="A1151" s="16"/>
      <c r="B1151" s="736"/>
      <c r="C1151" s="16"/>
      <c r="K1151" s="731"/>
      <c r="L1151" s="136"/>
      <c r="M1151" s="136"/>
      <c r="N1151" s="136"/>
      <c r="O1151" s="136"/>
      <c r="P1151" s="136"/>
      <c r="Q1151" s="136"/>
      <c r="R1151" s="731"/>
      <c r="S1151" s="136"/>
      <c r="T1151" s="136"/>
      <c r="U1151" s="136"/>
      <c r="V1151" s="136"/>
      <c r="W1151" s="136"/>
      <c r="X1151" s="136"/>
      <c r="Y1151" s="731"/>
      <c r="Z1151" s="136"/>
      <c r="AA1151" s="136"/>
      <c r="AB1151" s="136"/>
      <c r="AC1151" s="136"/>
      <c r="AD1151" s="136"/>
      <c r="AE1151" s="136"/>
      <c r="AF1151" s="731"/>
      <c r="AG1151" s="136"/>
      <c r="AH1151" s="136"/>
      <c r="AI1151" s="136"/>
      <c r="AJ1151" s="136"/>
      <c r="AK1151" s="136"/>
      <c r="AL1151" s="136"/>
    </row>
    <row r="1152" spans="1:38" s="44" customFormat="1" x14ac:dyDescent="0.2">
      <c r="A1152" s="16"/>
      <c r="B1152" s="736"/>
      <c r="C1152" s="16"/>
      <c r="K1152" s="731"/>
      <c r="L1152" s="136"/>
      <c r="M1152" s="136"/>
      <c r="N1152" s="136"/>
      <c r="O1152" s="136"/>
      <c r="P1152" s="136"/>
      <c r="Q1152" s="136"/>
      <c r="R1152" s="731"/>
      <c r="S1152" s="136"/>
      <c r="T1152" s="136"/>
      <c r="U1152" s="136"/>
      <c r="V1152" s="136"/>
      <c r="W1152" s="136"/>
      <c r="X1152" s="136"/>
      <c r="Y1152" s="731"/>
      <c r="Z1152" s="136"/>
      <c r="AA1152" s="136"/>
      <c r="AB1152" s="136"/>
      <c r="AC1152" s="136"/>
      <c r="AD1152" s="136"/>
      <c r="AE1152" s="136"/>
      <c r="AF1152" s="731"/>
      <c r="AG1152" s="136"/>
      <c r="AH1152" s="136"/>
      <c r="AI1152" s="136"/>
      <c r="AJ1152" s="136"/>
      <c r="AK1152" s="136"/>
      <c r="AL1152" s="136"/>
    </row>
    <row r="1153" spans="1:38" s="44" customFormat="1" x14ac:dyDescent="0.2">
      <c r="A1153" s="16"/>
      <c r="B1153" s="736"/>
      <c r="C1153" s="16"/>
      <c r="K1153" s="731"/>
      <c r="L1153" s="136"/>
      <c r="M1153" s="136"/>
      <c r="N1153" s="136"/>
      <c r="O1153" s="136"/>
      <c r="P1153" s="136"/>
      <c r="Q1153" s="136"/>
      <c r="R1153" s="731"/>
      <c r="S1153" s="136"/>
      <c r="T1153" s="136"/>
      <c r="U1153" s="136"/>
      <c r="V1153" s="136"/>
      <c r="W1153" s="136"/>
      <c r="X1153" s="136"/>
      <c r="Y1153" s="731"/>
      <c r="Z1153" s="136"/>
      <c r="AA1153" s="136"/>
      <c r="AB1153" s="136"/>
      <c r="AC1153" s="136"/>
      <c r="AD1153" s="136"/>
      <c r="AE1153" s="136"/>
      <c r="AF1153" s="731"/>
      <c r="AG1153" s="136"/>
      <c r="AH1153" s="136"/>
      <c r="AI1153" s="136"/>
      <c r="AJ1153" s="136"/>
      <c r="AK1153" s="136"/>
      <c r="AL1153" s="136"/>
    </row>
    <row r="1154" spans="1:38" s="44" customFormat="1" x14ac:dyDescent="0.2">
      <c r="A1154" s="16"/>
      <c r="B1154" s="736"/>
      <c r="C1154" s="16"/>
      <c r="K1154" s="731"/>
      <c r="L1154" s="136"/>
      <c r="M1154" s="136"/>
      <c r="N1154" s="136"/>
      <c r="O1154" s="136"/>
      <c r="P1154" s="136"/>
      <c r="Q1154" s="136"/>
      <c r="R1154" s="731"/>
      <c r="S1154" s="136"/>
      <c r="T1154" s="136"/>
      <c r="U1154" s="136"/>
      <c r="V1154" s="136"/>
      <c r="W1154" s="136"/>
      <c r="X1154" s="136"/>
      <c r="Y1154" s="731"/>
      <c r="Z1154" s="136"/>
      <c r="AA1154" s="136"/>
      <c r="AB1154" s="136"/>
      <c r="AC1154" s="136"/>
      <c r="AD1154" s="136"/>
      <c r="AE1154" s="136"/>
      <c r="AF1154" s="731"/>
      <c r="AG1154" s="136"/>
      <c r="AH1154" s="136"/>
      <c r="AI1154" s="136"/>
      <c r="AJ1154" s="136"/>
      <c r="AK1154" s="136"/>
      <c r="AL1154" s="136"/>
    </row>
    <row r="1155" spans="1:38" s="44" customFormat="1" x14ac:dyDescent="0.2">
      <c r="A1155" s="16"/>
      <c r="B1155" s="736"/>
      <c r="C1155" s="16"/>
      <c r="K1155" s="731"/>
      <c r="L1155" s="136"/>
      <c r="M1155" s="136"/>
      <c r="N1155" s="136"/>
      <c r="O1155" s="136"/>
      <c r="P1155" s="136"/>
      <c r="Q1155" s="136"/>
      <c r="R1155" s="731"/>
      <c r="S1155" s="136"/>
      <c r="T1155" s="136"/>
      <c r="U1155" s="136"/>
      <c r="V1155" s="136"/>
      <c r="W1155" s="136"/>
      <c r="X1155" s="136"/>
      <c r="Y1155" s="731"/>
      <c r="Z1155" s="136"/>
      <c r="AA1155" s="136"/>
      <c r="AB1155" s="136"/>
      <c r="AC1155" s="136"/>
      <c r="AD1155" s="136"/>
      <c r="AE1155" s="136"/>
      <c r="AF1155" s="731"/>
      <c r="AG1155" s="136"/>
      <c r="AH1155" s="136"/>
      <c r="AI1155" s="136"/>
      <c r="AJ1155" s="136"/>
      <c r="AK1155" s="136"/>
      <c r="AL1155" s="136"/>
    </row>
    <row r="1156" spans="1:38" s="44" customFormat="1" x14ac:dyDescent="0.2">
      <c r="A1156" s="16"/>
      <c r="B1156" s="736"/>
      <c r="C1156" s="16"/>
      <c r="K1156" s="731"/>
      <c r="L1156" s="136"/>
      <c r="M1156" s="136"/>
      <c r="N1156" s="136"/>
      <c r="O1156" s="136"/>
      <c r="P1156" s="136"/>
      <c r="Q1156" s="136"/>
      <c r="R1156" s="731"/>
      <c r="S1156" s="136"/>
      <c r="T1156" s="136"/>
      <c r="U1156" s="136"/>
      <c r="V1156" s="136"/>
      <c r="W1156" s="136"/>
      <c r="X1156" s="136"/>
      <c r="Y1156" s="731"/>
      <c r="Z1156" s="136"/>
      <c r="AA1156" s="136"/>
      <c r="AB1156" s="136"/>
      <c r="AC1156" s="136"/>
      <c r="AD1156" s="136"/>
      <c r="AE1156" s="136"/>
      <c r="AF1156" s="731"/>
      <c r="AG1156" s="136"/>
      <c r="AH1156" s="136"/>
      <c r="AI1156" s="136"/>
      <c r="AJ1156" s="136"/>
      <c r="AK1156" s="136"/>
      <c r="AL1156" s="136"/>
    </row>
    <row r="1157" spans="1:38" s="44" customFormat="1" x14ac:dyDescent="0.2">
      <c r="A1157" s="16"/>
      <c r="B1157" s="736"/>
      <c r="C1157" s="16"/>
      <c r="K1157" s="731"/>
      <c r="L1157" s="136"/>
      <c r="M1157" s="136"/>
      <c r="N1157" s="136"/>
      <c r="O1157" s="136"/>
      <c r="P1157" s="136"/>
      <c r="Q1157" s="136"/>
      <c r="R1157" s="731"/>
      <c r="S1157" s="136"/>
      <c r="T1157" s="136"/>
      <c r="U1157" s="136"/>
      <c r="V1157" s="136"/>
      <c r="W1157" s="136"/>
      <c r="X1157" s="136"/>
      <c r="Y1157" s="731"/>
      <c r="Z1157" s="136"/>
      <c r="AA1157" s="136"/>
      <c r="AB1157" s="136"/>
      <c r="AC1157" s="136"/>
      <c r="AD1157" s="136"/>
      <c r="AE1157" s="136"/>
      <c r="AF1157" s="731"/>
      <c r="AG1157" s="136"/>
      <c r="AH1157" s="136"/>
      <c r="AI1157" s="136"/>
      <c r="AJ1157" s="136"/>
      <c r="AK1157" s="136"/>
      <c r="AL1157" s="136"/>
    </row>
    <row r="1158" spans="1:38" s="44" customFormat="1" x14ac:dyDescent="0.2">
      <c r="A1158" s="16"/>
      <c r="B1158" s="736"/>
      <c r="C1158" s="16"/>
      <c r="K1158" s="731"/>
      <c r="L1158" s="136"/>
      <c r="M1158" s="136"/>
      <c r="N1158" s="136"/>
      <c r="O1158" s="136"/>
      <c r="P1158" s="136"/>
      <c r="Q1158" s="136"/>
      <c r="R1158" s="731"/>
      <c r="S1158" s="136"/>
      <c r="T1158" s="136"/>
      <c r="U1158" s="136"/>
      <c r="V1158" s="136"/>
      <c r="W1158" s="136"/>
      <c r="X1158" s="136"/>
      <c r="Y1158" s="731"/>
      <c r="Z1158" s="136"/>
      <c r="AA1158" s="136"/>
      <c r="AB1158" s="136"/>
      <c r="AC1158" s="136"/>
      <c r="AD1158" s="136"/>
      <c r="AE1158" s="136"/>
      <c r="AF1158" s="731"/>
      <c r="AG1158" s="136"/>
      <c r="AH1158" s="136"/>
      <c r="AI1158" s="136"/>
      <c r="AJ1158" s="136"/>
      <c r="AK1158" s="136"/>
      <c r="AL1158" s="136"/>
    </row>
    <row r="1159" spans="1:38" s="44" customFormat="1" x14ac:dyDescent="0.2">
      <c r="A1159" s="16"/>
      <c r="B1159" s="736"/>
      <c r="C1159" s="16"/>
      <c r="K1159" s="731"/>
      <c r="L1159" s="136"/>
      <c r="M1159" s="136"/>
      <c r="N1159" s="136"/>
      <c r="O1159" s="136"/>
      <c r="P1159" s="136"/>
      <c r="Q1159" s="136"/>
      <c r="R1159" s="731"/>
      <c r="S1159" s="136"/>
      <c r="T1159" s="136"/>
      <c r="U1159" s="136"/>
      <c r="V1159" s="136"/>
      <c r="W1159" s="136"/>
      <c r="X1159" s="136"/>
      <c r="Y1159" s="731"/>
      <c r="Z1159" s="136"/>
      <c r="AA1159" s="136"/>
      <c r="AB1159" s="136"/>
      <c r="AC1159" s="136"/>
      <c r="AD1159" s="136"/>
      <c r="AE1159" s="136"/>
      <c r="AF1159" s="731"/>
      <c r="AG1159" s="136"/>
      <c r="AH1159" s="136"/>
      <c r="AI1159" s="136"/>
      <c r="AJ1159" s="136"/>
      <c r="AK1159" s="136"/>
      <c r="AL1159" s="136"/>
    </row>
    <row r="1160" spans="1:38" s="44" customFormat="1" x14ac:dyDescent="0.2">
      <c r="A1160" s="16"/>
      <c r="B1160" s="736"/>
      <c r="C1160" s="16"/>
      <c r="K1160" s="731"/>
      <c r="L1160" s="136"/>
      <c r="M1160" s="136"/>
      <c r="N1160" s="136"/>
      <c r="O1160" s="136"/>
      <c r="P1160" s="136"/>
      <c r="Q1160" s="136"/>
      <c r="R1160" s="731"/>
      <c r="S1160" s="136"/>
      <c r="T1160" s="136"/>
      <c r="U1160" s="136"/>
      <c r="V1160" s="136"/>
      <c r="W1160" s="136"/>
      <c r="X1160" s="136"/>
      <c r="Y1160" s="731"/>
      <c r="Z1160" s="136"/>
      <c r="AA1160" s="136"/>
      <c r="AB1160" s="136"/>
      <c r="AC1160" s="136"/>
      <c r="AD1160" s="136"/>
      <c r="AE1160" s="136"/>
      <c r="AF1160" s="731"/>
      <c r="AG1160" s="136"/>
      <c r="AH1160" s="136"/>
      <c r="AI1160" s="136"/>
      <c r="AJ1160" s="136"/>
      <c r="AK1160" s="136"/>
      <c r="AL1160" s="136"/>
    </row>
    <row r="1161" spans="1:38" s="44" customFormat="1" x14ac:dyDescent="0.2">
      <c r="A1161" s="16"/>
      <c r="B1161" s="736"/>
      <c r="C1161" s="16"/>
      <c r="K1161" s="731"/>
      <c r="L1161" s="136"/>
      <c r="M1161" s="136"/>
      <c r="N1161" s="136"/>
      <c r="O1161" s="136"/>
      <c r="P1161" s="136"/>
      <c r="Q1161" s="136"/>
      <c r="R1161" s="731"/>
      <c r="S1161" s="136"/>
      <c r="T1161" s="136"/>
      <c r="U1161" s="136"/>
      <c r="V1161" s="136"/>
      <c r="W1161" s="136"/>
      <c r="X1161" s="136"/>
      <c r="Y1161" s="731"/>
      <c r="Z1161" s="136"/>
      <c r="AA1161" s="136"/>
      <c r="AB1161" s="136"/>
      <c r="AC1161" s="136"/>
      <c r="AD1161" s="136"/>
      <c r="AE1161" s="136"/>
      <c r="AF1161" s="731"/>
      <c r="AG1161" s="136"/>
      <c r="AH1161" s="136"/>
      <c r="AI1161" s="136"/>
      <c r="AJ1161" s="136"/>
      <c r="AK1161" s="136"/>
      <c r="AL1161" s="136"/>
    </row>
    <row r="1162" spans="1:38" s="44" customFormat="1" x14ac:dyDescent="0.2">
      <c r="A1162" s="16"/>
      <c r="B1162" s="736"/>
      <c r="C1162" s="16"/>
      <c r="K1162" s="731"/>
      <c r="L1162" s="136"/>
      <c r="M1162" s="136"/>
      <c r="N1162" s="136"/>
      <c r="O1162" s="136"/>
      <c r="P1162" s="136"/>
      <c r="Q1162" s="136"/>
      <c r="R1162" s="731"/>
      <c r="S1162" s="136"/>
      <c r="T1162" s="136"/>
      <c r="U1162" s="136"/>
      <c r="V1162" s="136"/>
      <c r="W1162" s="136"/>
      <c r="X1162" s="136"/>
      <c r="Y1162" s="731"/>
      <c r="Z1162" s="136"/>
      <c r="AA1162" s="136"/>
      <c r="AB1162" s="136"/>
      <c r="AC1162" s="136"/>
      <c r="AD1162" s="136"/>
      <c r="AE1162" s="136"/>
      <c r="AF1162" s="731"/>
      <c r="AG1162" s="136"/>
      <c r="AH1162" s="136"/>
      <c r="AI1162" s="136"/>
      <c r="AJ1162" s="136"/>
      <c r="AK1162" s="136"/>
      <c r="AL1162" s="136"/>
    </row>
    <row r="1163" spans="1:38" s="44" customFormat="1" x14ac:dyDescent="0.2">
      <c r="A1163" s="16"/>
      <c r="B1163" s="736"/>
      <c r="C1163" s="16"/>
      <c r="K1163" s="731"/>
      <c r="L1163" s="136"/>
      <c r="M1163" s="136"/>
      <c r="N1163" s="136"/>
      <c r="O1163" s="136"/>
      <c r="P1163" s="136"/>
      <c r="Q1163" s="136"/>
      <c r="R1163" s="731"/>
      <c r="S1163" s="136"/>
      <c r="T1163" s="136"/>
      <c r="U1163" s="136"/>
      <c r="V1163" s="136"/>
      <c r="W1163" s="136"/>
      <c r="X1163" s="136"/>
      <c r="Y1163" s="731"/>
      <c r="Z1163" s="136"/>
      <c r="AA1163" s="136"/>
      <c r="AB1163" s="136"/>
      <c r="AC1163" s="136"/>
      <c r="AD1163" s="136"/>
      <c r="AE1163" s="136"/>
      <c r="AF1163" s="731"/>
      <c r="AG1163" s="136"/>
      <c r="AH1163" s="136"/>
      <c r="AI1163" s="136"/>
      <c r="AJ1163" s="136"/>
      <c r="AK1163" s="136"/>
      <c r="AL1163" s="136"/>
    </row>
    <row r="1164" spans="1:38" s="44" customFormat="1" x14ac:dyDescent="0.2">
      <c r="A1164" s="16"/>
      <c r="B1164" s="736"/>
      <c r="C1164" s="16"/>
      <c r="K1164" s="731"/>
      <c r="L1164" s="136"/>
      <c r="M1164" s="136"/>
      <c r="N1164" s="136"/>
      <c r="O1164" s="136"/>
      <c r="P1164" s="136"/>
      <c r="Q1164" s="136"/>
      <c r="R1164" s="731"/>
      <c r="S1164" s="136"/>
      <c r="T1164" s="136"/>
      <c r="U1164" s="136"/>
      <c r="V1164" s="136"/>
      <c r="W1164" s="136"/>
      <c r="X1164" s="136"/>
      <c r="Y1164" s="731"/>
      <c r="Z1164" s="136"/>
      <c r="AA1164" s="136"/>
      <c r="AB1164" s="136"/>
      <c r="AC1164" s="136"/>
      <c r="AD1164" s="136"/>
      <c r="AE1164" s="136"/>
      <c r="AF1164" s="731"/>
      <c r="AG1164" s="136"/>
      <c r="AH1164" s="136"/>
      <c r="AI1164" s="136"/>
      <c r="AJ1164" s="136"/>
      <c r="AK1164" s="136"/>
      <c r="AL1164" s="136"/>
    </row>
    <row r="1165" spans="1:38" s="44" customFormat="1" x14ac:dyDescent="0.2">
      <c r="A1165" s="16"/>
      <c r="B1165" s="736"/>
      <c r="C1165" s="16"/>
      <c r="K1165" s="731"/>
      <c r="L1165" s="136"/>
      <c r="M1165" s="136"/>
      <c r="N1165" s="136"/>
      <c r="O1165" s="136"/>
      <c r="P1165" s="136"/>
      <c r="Q1165" s="136"/>
      <c r="R1165" s="731"/>
      <c r="S1165" s="136"/>
      <c r="T1165" s="136"/>
      <c r="U1165" s="136"/>
      <c r="V1165" s="136"/>
      <c r="W1165" s="136"/>
      <c r="X1165" s="136"/>
      <c r="Y1165" s="731"/>
      <c r="Z1165" s="136"/>
      <c r="AA1165" s="136"/>
      <c r="AB1165" s="136"/>
      <c r="AC1165" s="136"/>
      <c r="AD1165" s="136"/>
      <c r="AE1165" s="136"/>
      <c r="AF1165" s="731"/>
      <c r="AG1165" s="136"/>
      <c r="AH1165" s="136"/>
      <c r="AI1165" s="136"/>
      <c r="AJ1165" s="136"/>
      <c r="AK1165" s="136"/>
      <c r="AL1165" s="136"/>
    </row>
    <row r="1166" spans="1:38" s="44" customFormat="1" x14ac:dyDescent="0.2">
      <c r="A1166" s="16"/>
      <c r="B1166" s="736"/>
      <c r="C1166" s="16"/>
      <c r="K1166" s="731"/>
      <c r="L1166" s="136"/>
      <c r="M1166" s="136"/>
      <c r="N1166" s="136"/>
      <c r="O1166" s="136"/>
      <c r="P1166" s="136"/>
      <c r="Q1166" s="136"/>
      <c r="R1166" s="731"/>
      <c r="S1166" s="136"/>
      <c r="T1166" s="136"/>
      <c r="U1166" s="136"/>
      <c r="V1166" s="136"/>
      <c r="W1166" s="136"/>
      <c r="X1166" s="136"/>
      <c r="Y1166" s="731"/>
      <c r="Z1166" s="136"/>
      <c r="AA1166" s="136"/>
      <c r="AB1166" s="136"/>
      <c r="AC1166" s="136"/>
      <c r="AD1166" s="136"/>
      <c r="AE1166" s="136"/>
      <c r="AF1166" s="731"/>
      <c r="AG1166" s="136"/>
      <c r="AH1166" s="136"/>
      <c r="AI1166" s="136"/>
      <c r="AJ1166" s="136"/>
      <c r="AK1166" s="136"/>
      <c r="AL1166" s="136"/>
    </row>
    <row r="1167" spans="1:38" s="44" customFormat="1" x14ac:dyDescent="0.2">
      <c r="A1167" s="16"/>
      <c r="B1167" s="736"/>
      <c r="C1167" s="16"/>
      <c r="K1167" s="731"/>
      <c r="L1167" s="136"/>
      <c r="M1167" s="136"/>
      <c r="N1167" s="136"/>
      <c r="O1167" s="136"/>
      <c r="P1167" s="136"/>
      <c r="Q1167" s="136"/>
      <c r="R1167" s="731"/>
      <c r="S1167" s="136"/>
      <c r="T1167" s="136"/>
      <c r="U1167" s="136"/>
      <c r="V1167" s="136"/>
      <c r="W1167" s="136"/>
      <c r="X1167" s="136"/>
      <c r="Y1167" s="731"/>
      <c r="Z1167" s="136"/>
      <c r="AA1167" s="136"/>
      <c r="AB1167" s="136"/>
      <c r="AC1167" s="136"/>
      <c r="AD1167" s="136"/>
      <c r="AE1167" s="136"/>
      <c r="AF1167" s="731"/>
      <c r="AG1167" s="136"/>
      <c r="AH1167" s="136"/>
      <c r="AI1167" s="136"/>
      <c r="AJ1167" s="136"/>
      <c r="AK1167" s="136"/>
      <c r="AL1167" s="136"/>
    </row>
    <row r="1168" spans="1:38" s="44" customFormat="1" x14ac:dyDescent="0.2">
      <c r="A1168" s="16"/>
      <c r="B1168" s="736"/>
      <c r="C1168" s="16"/>
      <c r="K1168" s="731"/>
      <c r="L1168" s="136"/>
      <c r="M1168" s="136"/>
      <c r="N1168" s="136"/>
      <c r="O1168" s="136"/>
      <c r="P1168" s="136"/>
      <c r="Q1168" s="136"/>
      <c r="R1168" s="731"/>
      <c r="S1168" s="136"/>
      <c r="T1168" s="136"/>
      <c r="U1168" s="136"/>
      <c r="V1168" s="136"/>
      <c r="W1168" s="136"/>
      <c r="X1168" s="136"/>
      <c r="Y1168" s="731"/>
      <c r="Z1168" s="136"/>
      <c r="AA1168" s="136"/>
      <c r="AB1168" s="136"/>
      <c r="AC1168" s="136"/>
      <c r="AD1168" s="136"/>
      <c r="AE1168" s="136"/>
      <c r="AF1168" s="731"/>
      <c r="AG1168" s="136"/>
      <c r="AH1168" s="136"/>
      <c r="AI1168" s="136"/>
      <c r="AJ1168" s="136"/>
      <c r="AK1168" s="136"/>
      <c r="AL1168" s="136"/>
    </row>
    <row r="1169" spans="1:38" s="44" customFormat="1" x14ac:dyDescent="0.2">
      <c r="A1169" s="16"/>
      <c r="B1169" s="736"/>
      <c r="C1169" s="16"/>
      <c r="K1169" s="731"/>
      <c r="L1169" s="136"/>
      <c r="M1169" s="136"/>
      <c r="N1169" s="136"/>
      <c r="O1169" s="136"/>
      <c r="P1169" s="136"/>
      <c r="Q1169" s="136"/>
      <c r="R1169" s="731"/>
      <c r="S1169" s="136"/>
      <c r="T1169" s="136"/>
      <c r="U1169" s="136"/>
      <c r="V1169" s="136"/>
      <c r="W1169" s="136"/>
      <c r="X1169" s="136"/>
      <c r="Y1169" s="731"/>
      <c r="Z1169" s="136"/>
      <c r="AA1169" s="136"/>
      <c r="AB1169" s="136"/>
      <c r="AC1169" s="136"/>
      <c r="AD1169" s="136"/>
      <c r="AE1169" s="136"/>
      <c r="AF1169" s="731"/>
      <c r="AG1169" s="136"/>
      <c r="AH1169" s="136"/>
      <c r="AI1169" s="136"/>
      <c r="AJ1169" s="136"/>
      <c r="AK1169" s="136"/>
      <c r="AL1169" s="136"/>
    </row>
    <row r="1170" spans="1:38" s="44" customFormat="1" x14ac:dyDescent="0.2">
      <c r="A1170" s="16"/>
      <c r="B1170" s="736"/>
      <c r="C1170" s="16"/>
      <c r="K1170" s="731"/>
      <c r="L1170" s="136"/>
      <c r="M1170" s="136"/>
      <c r="N1170" s="136"/>
      <c r="O1170" s="136"/>
      <c r="P1170" s="136"/>
      <c r="Q1170" s="136"/>
      <c r="R1170" s="731"/>
      <c r="S1170" s="136"/>
      <c r="T1170" s="136"/>
      <c r="U1170" s="136"/>
      <c r="V1170" s="136"/>
      <c r="W1170" s="136"/>
      <c r="X1170" s="136"/>
      <c r="Y1170" s="731"/>
      <c r="Z1170" s="136"/>
      <c r="AA1170" s="136"/>
      <c r="AB1170" s="136"/>
      <c r="AC1170" s="136"/>
      <c r="AD1170" s="136"/>
      <c r="AE1170" s="136"/>
      <c r="AF1170" s="731"/>
      <c r="AG1170" s="136"/>
      <c r="AH1170" s="136"/>
      <c r="AI1170" s="136"/>
      <c r="AJ1170" s="136"/>
      <c r="AK1170" s="136"/>
      <c r="AL1170" s="136"/>
    </row>
    <row r="1171" spans="1:38" s="44" customFormat="1" x14ac:dyDescent="0.2">
      <c r="A1171" s="16"/>
      <c r="B1171" s="736"/>
      <c r="C1171" s="16"/>
      <c r="K1171" s="731"/>
      <c r="L1171" s="136"/>
      <c r="M1171" s="136"/>
      <c r="N1171" s="136"/>
      <c r="O1171" s="136"/>
      <c r="P1171" s="136"/>
      <c r="Q1171" s="136"/>
      <c r="R1171" s="731"/>
      <c r="S1171" s="136"/>
      <c r="T1171" s="136"/>
      <c r="U1171" s="136"/>
      <c r="V1171" s="136"/>
      <c r="W1171" s="136"/>
      <c r="X1171" s="136"/>
      <c r="Y1171" s="731"/>
      <c r="Z1171" s="136"/>
      <c r="AA1171" s="136"/>
      <c r="AB1171" s="136"/>
      <c r="AC1171" s="136"/>
      <c r="AD1171" s="136"/>
      <c r="AE1171" s="136"/>
      <c r="AF1171" s="731"/>
      <c r="AG1171" s="136"/>
      <c r="AH1171" s="136"/>
      <c r="AI1171" s="136"/>
      <c r="AJ1171" s="136"/>
      <c r="AK1171" s="136"/>
      <c r="AL1171" s="136"/>
    </row>
    <row r="1172" spans="1:38" s="44" customFormat="1" x14ac:dyDescent="0.2">
      <c r="A1172" s="16"/>
      <c r="B1172" s="736"/>
      <c r="C1172" s="16"/>
      <c r="K1172" s="731"/>
      <c r="L1172" s="136"/>
      <c r="M1172" s="136"/>
      <c r="N1172" s="136"/>
      <c r="O1172" s="136"/>
      <c r="P1172" s="136"/>
      <c r="Q1172" s="136"/>
      <c r="R1172" s="731"/>
      <c r="S1172" s="136"/>
      <c r="T1172" s="136"/>
      <c r="U1172" s="136"/>
      <c r="V1172" s="136"/>
      <c r="W1172" s="136"/>
      <c r="X1172" s="136"/>
      <c r="Y1172" s="731"/>
      <c r="Z1172" s="136"/>
      <c r="AA1172" s="136"/>
      <c r="AB1172" s="136"/>
      <c r="AC1172" s="136"/>
      <c r="AD1172" s="136"/>
      <c r="AE1172" s="136"/>
      <c r="AF1172" s="731"/>
      <c r="AG1172" s="136"/>
      <c r="AH1172" s="136"/>
      <c r="AI1172" s="136"/>
      <c r="AJ1172" s="136"/>
      <c r="AK1172" s="136"/>
      <c r="AL1172" s="136"/>
    </row>
    <row r="1173" spans="1:38" s="44" customFormat="1" x14ac:dyDescent="0.2">
      <c r="A1173" s="16"/>
      <c r="B1173" s="736"/>
      <c r="C1173" s="16"/>
      <c r="K1173" s="731"/>
      <c r="L1173" s="136"/>
      <c r="M1173" s="136"/>
      <c r="N1173" s="136"/>
      <c r="O1173" s="136"/>
      <c r="P1173" s="136"/>
      <c r="Q1173" s="136"/>
      <c r="R1173" s="731"/>
      <c r="S1173" s="136"/>
      <c r="T1173" s="136"/>
      <c r="U1173" s="136"/>
      <c r="V1173" s="136"/>
      <c r="W1173" s="136"/>
      <c r="X1173" s="136"/>
      <c r="Y1173" s="731"/>
      <c r="Z1173" s="136"/>
      <c r="AA1173" s="136"/>
      <c r="AB1173" s="136"/>
      <c r="AC1173" s="136"/>
      <c r="AD1173" s="136"/>
      <c r="AE1173" s="136"/>
      <c r="AF1173" s="731"/>
      <c r="AG1173" s="136"/>
      <c r="AH1173" s="136"/>
      <c r="AI1173" s="136"/>
      <c r="AJ1173" s="136"/>
      <c r="AK1173" s="136"/>
      <c r="AL1173" s="136"/>
    </row>
    <row r="1174" spans="1:38" s="44" customFormat="1" x14ac:dyDescent="0.2">
      <c r="A1174" s="16"/>
      <c r="B1174" s="736"/>
      <c r="C1174" s="16"/>
      <c r="K1174" s="731"/>
      <c r="L1174" s="136"/>
      <c r="M1174" s="136"/>
      <c r="N1174" s="136"/>
      <c r="O1174" s="136"/>
      <c r="P1174" s="136"/>
      <c r="Q1174" s="136"/>
      <c r="R1174" s="731"/>
      <c r="S1174" s="136"/>
      <c r="T1174" s="136"/>
      <c r="U1174" s="136"/>
      <c r="V1174" s="136"/>
      <c r="W1174" s="136"/>
      <c r="X1174" s="136"/>
      <c r="Y1174" s="731"/>
      <c r="Z1174" s="136"/>
      <c r="AA1174" s="136"/>
      <c r="AB1174" s="136"/>
      <c r="AC1174" s="136"/>
      <c r="AD1174" s="136"/>
      <c r="AE1174" s="136"/>
      <c r="AF1174" s="731"/>
      <c r="AG1174" s="136"/>
      <c r="AH1174" s="136"/>
      <c r="AI1174" s="136"/>
      <c r="AJ1174" s="136"/>
      <c r="AK1174" s="136"/>
      <c r="AL1174" s="136"/>
    </row>
    <row r="1175" spans="1:38" s="44" customFormat="1" x14ac:dyDescent="0.2">
      <c r="A1175" s="16"/>
      <c r="B1175" s="736"/>
      <c r="C1175" s="16"/>
      <c r="K1175" s="731"/>
      <c r="L1175" s="136"/>
      <c r="M1175" s="136"/>
      <c r="N1175" s="136"/>
      <c r="O1175" s="136"/>
      <c r="P1175" s="136"/>
      <c r="Q1175" s="136"/>
      <c r="R1175" s="731"/>
      <c r="S1175" s="136"/>
      <c r="T1175" s="136"/>
      <c r="U1175" s="136"/>
      <c r="V1175" s="136"/>
      <c r="W1175" s="136"/>
      <c r="X1175" s="136"/>
      <c r="Y1175" s="731"/>
      <c r="Z1175" s="136"/>
      <c r="AA1175" s="136"/>
      <c r="AB1175" s="136"/>
      <c r="AC1175" s="136"/>
      <c r="AD1175" s="136"/>
      <c r="AE1175" s="136"/>
      <c r="AF1175" s="731"/>
      <c r="AG1175" s="136"/>
      <c r="AH1175" s="136"/>
      <c r="AI1175" s="136"/>
      <c r="AJ1175" s="136"/>
      <c r="AK1175" s="136"/>
      <c r="AL1175" s="136"/>
    </row>
    <row r="1176" spans="1:38" s="44" customFormat="1" x14ac:dyDescent="0.2">
      <c r="A1176" s="16"/>
      <c r="B1176" s="736"/>
      <c r="C1176" s="16"/>
      <c r="K1176" s="731"/>
      <c r="L1176" s="136"/>
      <c r="M1176" s="136"/>
      <c r="N1176" s="136"/>
      <c r="O1176" s="136"/>
      <c r="P1176" s="136"/>
      <c r="Q1176" s="136"/>
      <c r="R1176" s="731"/>
      <c r="S1176" s="136"/>
      <c r="T1176" s="136"/>
      <c r="U1176" s="136"/>
      <c r="V1176" s="136"/>
      <c r="W1176" s="136"/>
      <c r="X1176" s="136"/>
      <c r="Y1176" s="731"/>
      <c r="Z1176" s="136"/>
      <c r="AA1176" s="136"/>
      <c r="AB1176" s="136"/>
      <c r="AC1176" s="136"/>
      <c r="AD1176" s="136"/>
      <c r="AE1176" s="136"/>
      <c r="AF1176" s="731"/>
      <c r="AG1176" s="136"/>
      <c r="AH1176" s="136"/>
      <c r="AI1176" s="136"/>
      <c r="AJ1176" s="136"/>
      <c r="AK1176" s="136"/>
      <c r="AL1176" s="136"/>
    </row>
    <row r="1177" spans="1:38" s="44" customFormat="1" x14ac:dyDescent="0.2">
      <c r="A1177" s="16"/>
      <c r="B1177" s="736"/>
      <c r="C1177" s="16"/>
      <c r="K1177" s="731"/>
      <c r="L1177" s="136"/>
      <c r="M1177" s="136"/>
      <c r="N1177" s="136"/>
      <c r="O1177" s="136"/>
      <c r="P1177" s="136"/>
      <c r="Q1177" s="136"/>
      <c r="R1177" s="731"/>
      <c r="S1177" s="136"/>
      <c r="T1177" s="136"/>
      <c r="U1177" s="136"/>
      <c r="V1177" s="136"/>
      <c r="W1177" s="136"/>
      <c r="X1177" s="136"/>
      <c r="Y1177" s="731"/>
      <c r="Z1177" s="136"/>
      <c r="AA1177" s="136"/>
      <c r="AB1177" s="136"/>
      <c r="AC1177" s="136"/>
      <c r="AD1177" s="136"/>
      <c r="AE1177" s="136"/>
      <c r="AF1177" s="731"/>
      <c r="AG1177" s="136"/>
      <c r="AH1177" s="136"/>
      <c r="AI1177" s="136"/>
      <c r="AJ1177" s="136"/>
      <c r="AK1177" s="136"/>
      <c r="AL1177" s="136"/>
    </row>
    <row r="1178" spans="1:38" s="44" customFormat="1" x14ac:dyDescent="0.2">
      <c r="A1178" s="16"/>
      <c r="B1178" s="736"/>
      <c r="C1178" s="16"/>
      <c r="K1178" s="731"/>
      <c r="L1178" s="136"/>
      <c r="M1178" s="136"/>
      <c r="N1178" s="136"/>
      <c r="O1178" s="136"/>
      <c r="P1178" s="136"/>
      <c r="Q1178" s="136"/>
      <c r="R1178" s="731"/>
      <c r="S1178" s="136"/>
      <c r="T1178" s="136"/>
      <c r="U1178" s="136"/>
      <c r="V1178" s="136"/>
      <c r="W1178" s="136"/>
      <c r="X1178" s="136"/>
      <c r="Y1178" s="731"/>
      <c r="Z1178" s="136"/>
      <c r="AA1178" s="136"/>
      <c r="AB1178" s="136"/>
      <c r="AC1178" s="136"/>
      <c r="AD1178" s="136"/>
      <c r="AE1178" s="136"/>
      <c r="AF1178" s="731"/>
      <c r="AG1178" s="136"/>
      <c r="AH1178" s="136"/>
      <c r="AI1178" s="136"/>
      <c r="AJ1178" s="136"/>
      <c r="AK1178" s="136"/>
      <c r="AL1178" s="136"/>
    </row>
    <row r="1179" spans="1:38" s="44" customFormat="1" x14ac:dyDescent="0.2">
      <c r="A1179" s="16"/>
      <c r="B1179" s="736"/>
      <c r="C1179" s="16"/>
      <c r="K1179" s="731"/>
      <c r="L1179" s="136"/>
      <c r="M1179" s="136"/>
      <c r="N1179" s="136"/>
      <c r="O1179" s="136"/>
      <c r="P1179" s="136"/>
      <c r="Q1179" s="136"/>
      <c r="R1179" s="731"/>
      <c r="S1179" s="136"/>
      <c r="T1179" s="136"/>
      <c r="U1179" s="136"/>
      <c r="V1179" s="136"/>
      <c r="W1179" s="136"/>
      <c r="X1179" s="136"/>
      <c r="Y1179" s="731"/>
      <c r="Z1179" s="136"/>
      <c r="AA1179" s="136"/>
      <c r="AB1179" s="136"/>
      <c r="AC1179" s="136"/>
      <c r="AD1179" s="136"/>
      <c r="AE1179" s="136"/>
      <c r="AF1179" s="731"/>
      <c r="AG1179" s="136"/>
      <c r="AH1179" s="136"/>
      <c r="AI1179" s="136"/>
      <c r="AJ1179" s="136"/>
      <c r="AK1179" s="136"/>
      <c r="AL1179" s="136"/>
    </row>
    <row r="1180" spans="1:38" s="44" customFormat="1" x14ac:dyDescent="0.2">
      <c r="A1180" s="16"/>
      <c r="B1180" s="736"/>
      <c r="C1180" s="16"/>
      <c r="K1180" s="731"/>
      <c r="L1180" s="136"/>
      <c r="M1180" s="136"/>
      <c r="N1180" s="136"/>
      <c r="O1180" s="136"/>
      <c r="P1180" s="136"/>
      <c r="Q1180" s="136"/>
      <c r="R1180" s="731"/>
      <c r="S1180" s="136"/>
      <c r="T1180" s="136"/>
      <c r="U1180" s="136"/>
      <c r="V1180" s="136"/>
      <c r="W1180" s="136"/>
      <c r="X1180" s="136"/>
      <c r="Y1180" s="731"/>
      <c r="Z1180" s="136"/>
      <c r="AA1180" s="136"/>
      <c r="AB1180" s="136"/>
      <c r="AC1180" s="136"/>
      <c r="AD1180" s="136"/>
      <c r="AE1180" s="136"/>
      <c r="AF1180" s="731"/>
      <c r="AG1180" s="136"/>
      <c r="AH1180" s="136"/>
      <c r="AI1180" s="136"/>
      <c r="AJ1180" s="136"/>
      <c r="AK1180" s="136"/>
      <c r="AL1180" s="136"/>
    </row>
    <row r="1181" spans="1:38" s="44" customFormat="1" x14ac:dyDescent="0.2">
      <c r="A1181" s="16"/>
      <c r="B1181" s="736"/>
      <c r="C1181" s="16"/>
      <c r="K1181" s="731"/>
      <c r="L1181" s="136"/>
      <c r="M1181" s="136"/>
      <c r="N1181" s="136"/>
      <c r="O1181" s="136"/>
      <c r="P1181" s="136"/>
      <c r="Q1181" s="136"/>
      <c r="R1181" s="731"/>
      <c r="S1181" s="136"/>
      <c r="T1181" s="136"/>
      <c r="U1181" s="136"/>
      <c r="V1181" s="136"/>
      <c r="W1181" s="136"/>
      <c r="X1181" s="136"/>
      <c r="Y1181" s="731"/>
      <c r="Z1181" s="136"/>
      <c r="AA1181" s="136"/>
      <c r="AB1181" s="136"/>
      <c r="AC1181" s="136"/>
      <c r="AD1181" s="136"/>
      <c r="AE1181" s="136"/>
      <c r="AF1181" s="731"/>
      <c r="AG1181" s="136"/>
      <c r="AH1181" s="136"/>
      <c r="AI1181" s="136"/>
      <c r="AJ1181" s="136"/>
      <c r="AK1181" s="136"/>
      <c r="AL1181" s="136"/>
    </row>
    <row r="1182" spans="1:38" s="44" customFormat="1" x14ac:dyDescent="0.2">
      <c r="A1182" s="16"/>
      <c r="B1182" s="736"/>
      <c r="C1182" s="16"/>
      <c r="K1182" s="731"/>
      <c r="L1182" s="136"/>
      <c r="M1182" s="136"/>
      <c r="N1182" s="136"/>
      <c r="O1182" s="136"/>
      <c r="P1182" s="136"/>
      <c r="Q1182" s="136"/>
      <c r="R1182" s="731"/>
      <c r="S1182" s="136"/>
      <c r="T1182" s="136"/>
      <c r="U1182" s="136"/>
      <c r="V1182" s="136"/>
      <c r="W1182" s="136"/>
      <c r="X1182" s="136"/>
      <c r="Y1182" s="731"/>
      <c r="Z1182" s="136"/>
      <c r="AA1182" s="136"/>
      <c r="AB1182" s="136"/>
      <c r="AC1182" s="136"/>
      <c r="AD1182" s="136"/>
      <c r="AE1182" s="136"/>
      <c r="AF1182" s="731"/>
      <c r="AG1182" s="136"/>
      <c r="AH1182" s="136"/>
      <c r="AI1182" s="136"/>
      <c r="AJ1182" s="136"/>
      <c r="AK1182" s="136"/>
      <c r="AL1182" s="136"/>
    </row>
    <row r="1183" spans="1:38" s="44" customFormat="1" x14ac:dyDescent="0.2">
      <c r="A1183" s="16"/>
      <c r="B1183" s="736"/>
      <c r="C1183" s="16"/>
      <c r="K1183" s="731"/>
      <c r="L1183" s="136"/>
      <c r="M1183" s="136"/>
      <c r="N1183" s="136"/>
      <c r="O1183" s="136"/>
      <c r="P1183" s="136"/>
      <c r="Q1183" s="136"/>
      <c r="R1183" s="731"/>
      <c r="S1183" s="136"/>
      <c r="T1183" s="136"/>
      <c r="U1183" s="136"/>
      <c r="V1183" s="136"/>
      <c r="W1183" s="136"/>
      <c r="X1183" s="136"/>
      <c r="Y1183" s="731"/>
      <c r="Z1183" s="136"/>
      <c r="AA1183" s="136"/>
      <c r="AB1183" s="136"/>
      <c r="AC1183" s="136"/>
      <c r="AD1183" s="136"/>
      <c r="AE1183" s="136"/>
      <c r="AF1183" s="731"/>
      <c r="AG1183" s="136"/>
      <c r="AH1183" s="136"/>
      <c r="AI1183" s="136"/>
      <c r="AJ1183" s="136"/>
      <c r="AK1183" s="136"/>
      <c r="AL1183" s="136"/>
    </row>
    <row r="1184" spans="1:38" s="44" customFormat="1" x14ac:dyDescent="0.2">
      <c r="A1184" s="16"/>
      <c r="B1184" s="736"/>
      <c r="C1184" s="16"/>
      <c r="K1184" s="731"/>
      <c r="L1184" s="136"/>
      <c r="M1184" s="136"/>
      <c r="N1184" s="136"/>
      <c r="O1184" s="136"/>
      <c r="P1184" s="136"/>
      <c r="Q1184" s="136"/>
      <c r="R1184" s="731"/>
      <c r="S1184" s="136"/>
      <c r="T1184" s="136"/>
      <c r="U1184" s="136"/>
      <c r="V1184" s="136"/>
      <c r="W1184" s="136"/>
      <c r="X1184" s="136"/>
      <c r="Y1184" s="731"/>
      <c r="Z1184" s="136"/>
      <c r="AA1184" s="136"/>
      <c r="AB1184" s="136"/>
      <c r="AC1184" s="136"/>
      <c r="AD1184" s="136"/>
      <c r="AE1184" s="136"/>
      <c r="AF1184" s="731"/>
      <c r="AG1184" s="136"/>
      <c r="AH1184" s="136"/>
      <c r="AI1184" s="136"/>
      <c r="AJ1184" s="136"/>
      <c r="AK1184" s="136"/>
      <c r="AL1184" s="136"/>
    </row>
    <row r="1185" spans="1:38" s="44" customFormat="1" x14ac:dyDescent="0.2">
      <c r="A1185" s="16"/>
      <c r="B1185" s="736"/>
      <c r="C1185" s="16"/>
      <c r="K1185" s="731"/>
      <c r="L1185" s="136"/>
      <c r="M1185" s="136"/>
      <c r="N1185" s="136"/>
      <c r="O1185" s="136"/>
      <c r="P1185" s="136"/>
      <c r="Q1185" s="136"/>
      <c r="R1185" s="731"/>
      <c r="S1185" s="136"/>
      <c r="T1185" s="136"/>
      <c r="U1185" s="136"/>
      <c r="V1185" s="136"/>
      <c r="W1185" s="136"/>
      <c r="X1185" s="136"/>
      <c r="Y1185" s="731"/>
      <c r="Z1185" s="136"/>
      <c r="AA1185" s="136"/>
      <c r="AB1185" s="136"/>
      <c r="AC1185" s="136"/>
      <c r="AD1185" s="136"/>
      <c r="AE1185" s="136"/>
      <c r="AF1185" s="731"/>
      <c r="AG1185" s="136"/>
      <c r="AH1185" s="136"/>
      <c r="AI1185" s="136"/>
      <c r="AJ1185" s="136"/>
      <c r="AK1185" s="136"/>
      <c r="AL1185" s="136"/>
    </row>
    <row r="1186" spans="1:38" s="44" customFormat="1" x14ac:dyDescent="0.2">
      <c r="A1186" s="16"/>
      <c r="B1186" s="736"/>
      <c r="C1186" s="16"/>
      <c r="K1186" s="731"/>
      <c r="L1186" s="136"/>
      <c r="M1186" s="136"/>
      <c r="N1186" s="136"/>
      <c r="O1186" s="136"/>
      <c r="P1186" s="136"/>
      <c r="Q1186" s="136"/>
      <c r="R1186" s="731"/>
      <c r="S1186" s="136"/>
      <c r="T1186" s="136"/>
      <c r="U1186" s="136"/>
      <c r="V1186" s="136"/>
      <c r="W1186" s="136"/>
      <c r="X1186" s="136"/>
      <c r="Y1186" s="731"/>
      <c r="Z1186" s="136"/>
      <c r="AA1186" s="136"/>
      <c r="AB1186" s="136"/>
      <c r="AC1186" s="136"/>
      <c r="AD1186" s="136"/>
      <c r="AE1186" s="136"/>
      <c r="AF1186" s="731"/>
      <c r="AG1186" s="136"/>
      <c r="AH1186" s="136"/>
      <c r="AI1186" s="136"/>
      <c r="AJ1186" s="136"/>
      <c r="AK1186" s="136"/>
      <c r="AL1186" s="136"/>
    </row>
    <row r="1187" spans="1:38" s="44" customFormat="1" x14ac:dyDescent="0.2">
      <c r="A1187" s="16"/>
      <c r="B1187" s="736"/>
      <c r="C1187" s="16"/>
      <c r="K1187" s="731"/>
      <c r="L1187" s="136"/>
      <c r="M1187" s="136"/>
      <c r="N1187" s="136"/>
      <c r="O1187" s="136"/>
      <c r="P1187" s="136"/>
      <c r="Q1187" s="136"/>
      <c r="R1187" s="731"/>
      <c r="S1187" s="136"/>
      <c r="T1187" s="136"/>
      <c r="U1187" s="136"/>
      <c r="V1187" s="136"/>
      <c r="W1187" s="136"/>
      <c r="X1187" s="136"/>
      <c r="Y1187" s="731"/>
      <c r="Z1187" s="136"/>
      <c r="AA1187" s="136"/>
      <c r="AB1187" s="136"/>
      <c r="AC1187" s="136"/>
      <c r="AD1187" s="136"/>
      <c r="AE1187" s="136"/>
      <c r="AF1187" s="731"/>
      <c r="AG1187" s="136"/>
      <c r="AH1187" s="136"/>
      <c r="AI1187" s="136"/>
      <c r="AJ1187" s="136"/>
      <c r="AK1187" s="136"/>
      <c r="AL1187" s="136"/>
    </row>
    <row r="1188" spans="1:38" s="44" customFormat="1" x14ac:dyDescent="0.2">
      <c r="A1188" s="16"/>
      <c r="B1188" s="736"/>
      <c r="C1188" s="16"/>
      <c r="K1188" s="731"/>
      <c r="L1188" s="136"/>
      <c r="M1188" s="136"/>
      <c r="N1188" s="136"/>
      <c r="O1188" s="136"/>
      <c r="P1188" s="136"/>
      <c r="Q1188" s="136"/>
      <c r="R1188" s="731"/>
      <c r="S1188" s="136"/>
      <c r="T1188" s="136"/>
      <c r="U1188" s="136"/>
      <c r="V1188" s="136"/>
      <c r="W1188" s="136"/>
      <c r="X1188" s="136"/>
      <c r="Y1188" s="731"/>
      <c r="Z1188" s="136"/>
      <c r="AA1188" s="136"/>
      <c r="AB1188" s="136"/>
      <c r="AC1188" s="136"/>
      <c r="AD1188" s="136"/>
      <c r="AE1188" s="136"/>
      <c r="AF1188" s="731"/>
      <c r="AG1188" s="136"/>
      <c r="AH1188" s="136"/>
      <c r="AI1188" s="136"/>
      <c r="AJ1188" s="136"/>
      <c r="AK1188" s="136"/>
      <c r="AL1188" s="136"/>
    </row>
    <row r="1189" spans="1:38" s="44" customFormat="1" x14ac:dyDescent="0.2">
      <c r="A1189" s="16"/>
      <c r="B1189" s="736"/>
      <c r="C1189" s="16"/>
      <c r="K1189" s="731"/>
      <c r="L1189" s="136"/>
      <c r="M1189" s="136"/>
      <c r="N1189" s="136"/>
      <c r="O1189" s="136"/>
      <c r="P1189" s="136"/>
      <c r="Q1189" s="136"/>
      <c r="R1189" s="731"/>
      <c r="S1189" s="136"/>
      <c r="T1189" s="136"/>
      <c r="U1189" s="136"/>
      <c r="V1189" s="136"/>
      <c r="W1189" s="136"/>
      <c r="X1189" s="136"/>
      <c r="Y1189" s="731"/>
      <c r="Z1189" s="136"/>
      <c r="AA1189" s="136"/>
      <c r="AB1189" s="136"/>
      <c r="AC1189" s="136"/>
      <c r="AD1189" s="136"/>
      <c r="AE1189" s="136"/>
      <c r="AF1189" s="731"/>
      <c r="AG1189" s="136"/>
      <c r="AH1189" s="136"/>
      <c r="AI1189" s="136"/>
      <c r="AJ1189" s="136"/>
      <c r="AK1189" s="136"/>
      <c r="AL1189" s="136"/>
    </row>
    <row r="1190" spans="1:38" s="44" customFormat="1" x14ac:dyDescent="0.2">
      <c r="A1190" s="16"/>
      <c r="B1190" s="736"/>
      <c r="C1190" s="16"/>
      <c r="K1190" s="731"/>
      <c r="L1190" s="136"/>
      <c r="M1190" s="136"/>
      <c r="N1190" s="136"/>
      <c r="O1190" s="136"/>
      <c r="P1190" s="136"/>
      <c r="Q1190" s="136"/>
      <c r="R1190" s="731"/>
      <c r="S1190" s="136"/>
      <c r="T1190" s="136"/>
      <c r="U1190" s="136"/>
      <c r="V1190" s="136"/>
      <c r="W1190" s="136"/>
      <c r="X1190" s="136"/>
      <c r="Y1190" s="731"/>
      <c r="Z1190" s="136"/>
      <c r="AA1190" s="136"/>
      <c r="AB1190" s="136"/>
      <c r="AC1190" s="136"/>
      <c r="AD1190" s="136"/>
      <c r="AE1190" s="136"/>
      <c r="AF1190" s="731"/>
      <c r="AG1190" s="136"/>
      <c r="AH1190" s="136"/>
      <c r="AI1190" s="136"/>
      <c r="AJ1190" s="136"/>
      <c r="AK1190" s="136"/>
      <c r="AL1190" s="136"/>
    </row>
    <row r="1191" spans="1:38" s="44" customFormat="1" x14ac:dyDescent="0.2">
      <c r="A1191" s="16"/>
      <c r="B1191" s="736"/>
      <c r="C1191" s="16"/>
      <c r="K1191" s="731"/>
      <c r="L1191" s="136"/>
      <c r="M1191" s="136"/>
      <c r="N1191" s="136"/>
      <c r="O1191" s="136"/>
      <c r="P1191" s="136"/>
      <c r="Q1191" s="136"/>
      <c r="R1191" s="731"/>
      <c r="S1191" s="136"/>
      <c r="T1191" s="136"/>
      <c r="U1191" s="136"/>
      <c r="V1191" s="136"/>
      <c r="W1191" s="136"/>
      <c r="X1191" s="136"/>
      <c r="Y1191" s="731"/>
      <c r="Z1191" s="136"/>
      <c r="AA1191" s="136"/>
      <c r="AB1191" s="136"/>
      <c r="AC1191" s="136"/>
      <c r="AD1191" s="136"/>
      <c r="AE1191" s="136"/>
      <c r="AF1191" s="731"/>
      <c r="AG1191" s="136"/>
      <c r="AH1191" s="136"/>
      <c r="AI1191" s="136"/>
      <c r="AJ1191" s="136"/>
      <c r="AK1191" s="136"/>
      <c r="AL1191" s="136"/>
    </row>
    <row r="1192" spans="1:38" s="44" customFormat="1" x14ac:dyDescent="0.2">
      <c r="A1192" s="16"/>
      <c r="B1192" s="736"/>
      <c r="C1192" s="16"/>
      <c r="K1192" s="731"/>
      <c r="L1192" s="136"/>
      <c r="M1192" s="136"/>
      <c r="N1192" s="136"/>
      <c r="O1192" s="136"/>
      <c r="P1192" s="136"/>
      <c r="Q1192" s="136"/>
      <c r="R1192" s="731"/>
      <c r="S1192" s="136"/>
      <c r="T1192" s="136"/>
      <c r="U1192" s="136"/>
      <c r="V1192" s="136"/>
      <c r="W1192" s="136"/>
      <c r="X1192" s="136"/>
      <c r="Y1192" s="731"/>
      <c r="Z1192" s="136"/>
      <c r="AA1192" s="136"/>
      <c r="AB1192" s="136"/>
      <c r="AC1192" s="136"/>
      <c r="AD1192" s="136"/>
      <c r="AE1192" s="136"/>
      <c r="AF1192" s="731"/>
      <c r="AG1192" s="136"/>
      <c r="AH1192" s="136"/>
      <c r="AI1192" s="136"/>
      <c r="AJ1192" s="136"/>
      <c r="AK1192" s="136"/>
      <c r="AL1192" s="136"/>
    </row>
    <row r="1193" spans="1:38" s="44" customFormat="1" x14ac:dyDescent="0.2">
      <c r="A1193" s="16"/>
      <c r="B1193" s="736"/>
      <c r="C1193" s="16"/>
      <c r="K1193" s="731"/>
      <c r="L1193" s="136"/>
      <c r="M1193" s="136"/>
      <c r="N1193" s="136"/>
      <c r="O1193" s="136"/>
      <c r="P1193" s="136"/>
      <c r="Q1193" s="136"/>
      <c r="R1193" s="731"/>
      <c r="S1193" s="136"/>
      <c r="T1193" s="136"/>
      <c r="U1193" s="136"/>
      <c r="V1193" s="136"/>
      <c r="W1193" s="136"/>
      <c r="X1193" s="136"/>
      <c r="Y1193" s="731"/>
      <c r="Z1193" s="136"/>
      <c r="AA1193" s="136"/>
      <c r="AB1193" s="136"/>
      <c r="AC1193" s="136"/>
      <c r="AD1193" s="136"/>
      <c r="AE1193" s="136"/>
      <c r="AF1193" s="731"/>
      <c r="AG1193" s="136"/>
      <c r="AH1193" s="136"/>
      <c r="AI1193" s="136"/>
      <c r="AJ1193" s="136"/>
      <c r="AK1193" s="136"/>
      <c r="AL1193" s="136"/>
    </row>
    <row r="1194" spans="1:38" s="44" customFormat="1" x14ac:dyDescent="0.2">
      <c r="A1194" s="16"/>
      <c r="B1194" s="736"/>
      <c r="C1194" s="16"/>
      <c r="K1194" s="731"/>
      <c r="L1194" s="136"/>
      <c r="M1194" s="136"/>
      <c r="N1194" s="136"/>
      <c r="O1194" s="136"/>
      <c r="P1194" s="136"/>
      <c r="Q1194" s="136"/>
      <c r="R1194" s="731"/>
      <c r="S1194" s="136"/>
      <c r="T1194" s="136"/>
      <c r="U1194" s="136"/>
      <c r="V1194" s="136"/>
      <c r="W1194" s="136"/>
      <c r="X1194" s="136"/>
      <c r="Y1194" s="731"/>
      <c r="Z1194" s="136"/>
      <c r="AA1194" s="136"/>
      <c r="AB1194" s="136"/>
      <c r="AC1194" s="136"/>
      <c r="AD1194" s="136"/>
      <c r="AE1194" s="136"/>
      <c r="AF1194" s="731"/>
      <c r="AG1194" s="136"/>
      <c r="AH1194" s="136"/>
      <c r="AI1194" s="136"/>
      <c r="AJ1194" s="136"/>
      <c r="AK1194" s="136"/>
      <c r="AL1194" s="136"/>
    </row>
    <row r="1195" spans="1:38" s="44" customFormat="1" x14ac:dyDescent="0.2">
      <c r="A1195" s="16"/>
      <c r="B1195" s="736"/>
      <c r="C1195" s="16"/>
      <c r="K1195" s="731"/>
      <c r="L1195" s="136"/>
      <c r="M1195" s="136"/>
      <c r="N1195" s="136"/>
      <c r="O1195" s="136"/>
      <c r="P1195" s="136"/>
      <c r="Q1195" s="136"/>
      <c r="R1195" s="731"/>
      <c r="S1195" s="136"/>
      <c r="T1195" s="136"/>
      <c r="U1195" s="136"/>
      <c r="V1195" s="136"/>
      <c r="W1195" s="136"/>
      <c r="X1195" s="136"/>
      <c r="Y1195" s="731"/>
      <c r="Z1195" s="136"/>
      <c r="AA1195" s="136"/>
      <c r="AB1195" s="136"/>
      <c r="AC1195" s="136"/>
      <c r="AD1195" s="136"/>
      <c r="AE1195" s="136"/>
      <c r="AF1195" s="731"/>
      <c r="AG1195" s="136"/>
      <c r="AH1195" s="136"/>
      <c r="AI1195" s="136"/>
      <c r="AJ1195" s="136"/>
      <c r="AK1195" s="136"/>
      <c r="AL1195" s="136"/>
    </row>
    <row r="1196" spans="1:38" s="44" customFormat="1" x14ac:dyDescent="0.2">
      <c r="A1196" s="16"/>
      <c r="B1196" s="736"/>
      <c r="C1196" s="16"/>
      <c r="K1196" s="731"/>
      <c r="L1196" s="136"/>
      <c r="M1196" s="136"/>
      <c r="N1196" s="136"/>
      <c r="O1196" s="136"/>
      <c r="P1196" s="136"/>
      <c r="Q1196" s="136"/>
      <c r="R1196" s="731"/>
      <c r="S1196" s="136"/>
      <c r="T1196" s="136"/>
      <c r="U1196" s="136"/>
      <c r="V1196" s="136"/>
      <c r="W1196" s="136"/>
      <c r="X1196" s="136"/>
      <c r="Y1196" s="731"/>
      <c r="Z1196" s="136"/>
      <c r="AA1196" s="136"/>
      <c r="AB1196" s="136"/>
      <c r="AC1196" s="136"/>
      <c r="AD1196" s="136"/>
      <c r="AE1196" s="136"/>
      <c r="AF1196" s="731"/>
      <c r="AG1196" s="136"/>
      <c r="AH1196" s="136"/>
      <c r="AI1196" s="136"/>
      <c r="AJ1196" s="136"/>
      <c r="AK1196" s="136"/>
      <c r="AL1196" s="136"/>
    </row>
    <row r="1197" spans="1:38" s="44" customFormat="1" x14ac:dyDescent="0.2">
      <c r="A1197" s="16"/>
      <c r="B1197" s="736"/>
      <c r="C1197" s="16"/>
      <c r="K1197" s="731"/>
      <c r="L1197" s="136"/>
      <c r="M1197" s="136"/>
      <c r="N1197" s="136"/>
      <c r="O1197" s="136"/>
      <c r="P1197" s="136"/>
      <c r="Q1197" s="136"/>
      <c r="R1197" s="731"/>
      <c r="S1197" s="136"/>
      <c r="T1197" s="136"/>
      <c r="U1197" s="136"/>
      <c r="V1197" s="136"/>
      <c r="W1197" s="136"/>
      <c r="X1197" s="136"/>
      <c r="Y1197" s="731"/>
      <c r="Z1197" s="136"/>
      <c r="AA1197" s="136"/>
      <c r="AB1197" s="136"/>
      <c r="AC1197" s="136"/>
      <c r="AD1197" s="136"/>
      <c r="AE1197" s="136"/>
      <c r="AF1197" s="731"/>
      <c r="AG1197" s="136"/>
      <c r="AH1197" s="136"/>
      <c r="AI1197" s="136"/>
      <c r="AJ1197" s="136"/>
      <c r="AK1197" s="136"/>
      <c r="AL1197" s="136"/>
    </row>
    <row r="1198" spans="1:38" s="44" customFormat="1" x14ac:dyDescent="0.2">
      <c r="A1198" s="16"/>
      <c r="B1198" s="736"/>
      <c r="C1198" s="16"/>
      <c r="K1198" s="731"/>
      <c r="L1198" s="136"/>
      <c r="M1198" s="136"/>
      <c r="N1198" s="136"/>
      <c r="O1198" s="136"/>
      <c r="P1198" s="136"/>
      <c r="Q1198" s="136"/>
      <c r="R1198" s="731"/>
      <c r="S1198" s="136"/>
      <c r="T1198" s="136"/>
      <c r="U1198" s="136"/>
      <c r="V1198" s="136"/>
      <c r="W1198" s="136"/>
      <c r="X1198" s="136"/>
      <c r="Y1198" s="731"/>
      <c r="Z1198" s="136"/>
      <c r="AA1198" s="136"/>
      <c r="AB1198" s="136"/>
      <c r="AC1198" s="136"/>
      <c r="AD1198" s="136"/>
      <c r="AE1198" s="136"/>
      <c r="AF1198" s="731"/>
      <c r="AG1198" s="136"/>
      <c r="AH1198" s="136"/>
      <c r="AI1198" s="136"/>
      <c r="AJ1198" s="136"/>
      <c r="AK1198" s="136"/>
      <c r="AL1198" s="136"/>
    </row>
    <row r="1199" spans="1:38" s="44" customFormat="1" x14ac:dyDescent="0.2">
      <c r="A1199" s="16"/>
      <c r="B1199" s="736"/>
      <c r="C1199" s="16"/>
      <c r="K1199" s="731"/>
      <c r="L1199" s="136"/>
      <c r="M1199" s="136"/>
      <c r="N1199" s="136"/>
      <c r="O1199" s="136"/>
      <c r="P1199" s="136"/>
      <c r="Q1199" s="136"/>
      <c r="R1199" s="731"/>
      <c r="S1199" s="136"/>
      <c r="T1199" s="136"/>
      <c r="U1199" s="136"/>
      <c r="V1199" s="136"/>
      <c r="W1199" s="136"/>
      <c r="X1199" s="136"/>
      <c r="Y1199" s="731"/>
      <c r="Z1199" s="136"/>
      <c r="AA1199" s="136"/>
      <c r="AB1199" s="136"/>
      <c r="AC1199" s="136"/>
      <c r="AD1199" s="136"/>
      <c r="AE1199" s="136"/>
      <c r="AF1199" s="731"/>
      <c r="AG1199" s="136"/>
      <c r="AH1199" s="136"/>
      <c r="AI1199" s="136"/>
      <c r="AJ1199" s="136"/>
      <c r="AK1199" s="136"/>
      <c r="AL1199" s="136"/>
    </row>
    <row r="1200" spans="1:38" s="44" customFormat="1" x14ac:dyDescent="0.2">
      <c r="A1200" s="16"/>
      <c r="B1200" s="736"/>
      <c r="C1200" s="16"/>
      <c r="K1200" s="731"/>
      <c r="L1200" s="136"/>
      <c r="M1200" s="136"/>
      <c r="N1200" s="136"/>
      <c r="O1200" s="136"/>
      <c r="P1200" s="136"/>
      <c r="Q1200" s="136"/>
      <c r="R1200" s="731"/>
      <c r="S1200" s="136"/>
      <c r="T1200" s="136"/>
      <c r="U1200" s="136"/>
      <c r="V1200" s="136"/>
      <c r="W1200" s="136"/>
      <c r="X1200" s="136"/>
      <c r="Y1200" s="731"/>
      <c r="Z1200" s="136"/>
      <c r="AA1200" s="136"/>
      <c r="AB1200" s="136"/>
      <c r="AC1200" s="136"/>
      <c r="AD1200" s="136"/>
      <c r="AE1200" s="136"/>
      <c r="AF1200" s="731"/>
      <c r="AG1200" s="136"/>
      <c r="AH1200" s="136"/>
      <c r="AI1200" s="136"/>
      <c r="AJ1200" s="136"/>
      <c r="AK1200" s="136"/>
      <c r="AL1200" s="136"/>
    </row>
    <row r="1201" spans="1:38" s="44" customFormat="1" x14ac:dyDescent="0.2">
      <c r="A1201" s="16"/>
      <c r="B1201" s="736"/>
      <c r="C1201" s="16"/>
      <c r="K1201" s="731"/>
      <c r="L1201" s="136"/>
      <c r="M1201" s="136"/>
      <c r="N1201" s="136"/>
      <c r="O1201" s="136"/>
      <c r="P1201" s="136"/>
      <c r="Q1201" s="136"/>
      <c r="R1201" s="731"/>
      <c r="S1201" s="136"/>
      <c r="T1201" s="136"/>
      <c r="U1201" s="136"/>
      <c r="V1201" s="136"/>
      <c r="W1201" s="136"/>
      <c r="X1201" s="136"/>
      <c r="Y1201" s="731"/>
      <c r="Z1201" s="136"/>
      <c r="AA1201" s="136"/>
      <c r="AB1201" s="136"/>
      <c r="AC1201" s="136"/>
      <c r="AD1201" s="136"/>
      <c r="AE1201" s="136"/>
      <c r="AF1201" s="731"/>
      <c r="AG1201" s="136"/>
      <c r="AH1201" s="136"/>
      <c r="AI1201" s="136"/>
      <c r="AJ1201" s="136"/>
      <c r="AK1201" s="136"/>
      <c r="AL1201" s="136"/>
    </row>
    <row r="1202" spans="1:38" s="44" customFormat="1" x14ac:dyDescent="0.2">
      <c r="A1202" s="16"/>
      <c r="B1202" s="736"/>
      <c r="C1202" s="16"/>
      <c r="K1202" s="731"/>
      <c r="L1202" s="136"/>
      <c r="M1202" s="136"/>
      <c r="N1202" s="136"/>
      <c r="O1202" s="136"/>
      <c r="P1202" s="136"/>
      <c r="Q1202" s="136"/>
      <c r="R1202" s="731"/>
      <c r="S1202" s="136"/>
      <c r="T1202" s="136"/>
      <c r="U1202" s="136"/>
      <c r="V1202" s="136"/>
      <c r="W1202" s="136"/>
      <c r="X1202" s="136"/>
      <c r="Y1202" s="731"/>
      <c r="Z1202" s="136"/>
      <c r="AA1202" s="136"/>
      <c r="AB1202" s="136"/>
      <c r="AC1202" s="136"/>
      <c r="AD1202" s="136"/>
      <c r="AE1202" s="136"/>
      <c r="AF1202" s="731"/>
      <c r="AG1202" s="136"/>
      <c r="AH1202" s="136"/>
      <c r="AI1202" s="136"/>
      <c r="AJ1202" s="136"/>
      <c r="AK1202" s="136"/>
      <c r="AL1202" s="136"/>
    </row>
    <row r="1203" spans="1:38" s="44" customFormat="1" x14ac:dyDescent="0.2">
      <c r="A1203" s="16"/>
      <c r="B1203" s="736"/>
      <c r="C1203" s="16"/>
      <c r="K1203" s="731"/>
      <c r="L1203" s="136"/>
      <c r="M1203" s="136"/>
      <c r="N1203" s="136"/>
      <c r="O1203" s="136"/>
      <c r="P1203" s="136"/>
      <c r="Q1203" s="136"/>
      <c r="R1203" s="731"/>
      <c r="S1203" s="136"/>
      <c r="T1203" s="136"/>
      <c r="U1203" s="136"/>
      <c r="V1203" s="136"/>
      <c r="W1203" s="136"/>
      <c r="X1203" s="136"/>
      <c r="Y1203" s="731"/>
      <c r="Z1203" s="136"/>
      <c r="AA1203" s="136"/>
      <c r="AB1203" s="136"/>
      <c r="AC1203" s="136"/>
      <c r="AD1203" s="136"/>
      <c r="AE1203" s="136"/>
      <c r="AF1203" s="731"/>
      <c r="AG1203" s="136"/>
      <c r="AH1203" s="136"/>
      <c r="AI1203" s="136"/>
      <c r="AJ1203" s="136"/>
      <c r="AK1203" s="136"/>
      <c r="AL1203" s="136"/>
    </row>
    <row r="1204" spans="1:38" s="44" customFormat="1" x14ac:dyDescent="0.2">
      <c r="A1204" s="16"/>
      <c r="B1204" s="736"/>
      <c r="C1204" s="16"/>
      <c r="K1204" s="731"/>
      <c r="L1204" s="136"/>
      <c r="M1204" s="136"/>
      <c r="N1204" s="136"/>
      <c r="O1204" s="136"/>
      <c r="P1204" s="136"/>
      <c r="Q1204" s="136"/>
      <c r="R1204" s="731"/>
      <c r="S1204" s="136"/>
      <c r="T1204" s="136"/>
      <c r="U1204" s="136"/>
      <c r="V1204" s="136"/>
      <c r="W1204" s="136"/>
      <c r="X1204" s="136"/>
      <c r="Y1204" s="731"/>
      <c r="Z1204" s="136"/>
      <c r="AA1204" s="136"/>
      <c r="AB1204" s="136"/>
      <c r="AC1204" s="136"/>
      <c r="AD1204" s="136"/>
      <c r="AE1204" s="136"/>
      <c r="AF1204" s="731"/>
      <c r="AG1204" s="136"/>
      <c r="AH1204" s="136"/>
      <c r="AI1204" s="136"/>
      <c r="AJ1204" s="136"/>
      <c r="AK1204" s="136"/>
      <c r="AL1204" s="136"/>
    </row>
    <row r="1205" spans="1:38" s="44" customFormat="1" x14ac:dyDescent="0.2">
      <c r="A1205" s="16"/>
      <c r="B1205" s="736"/>
      <c r="C1205" s="16"/>
      <c r="K1205" s="731"/>
      <c r="L1205" s="136"/>
      <c r="M1205" s="136"/>
      <c r="N1205" s="136"/>
      <c r="O1205" s="136"/>
      <c r="P1205" s="136"/>
      <c r="Q1205" s="136"/>
      <c r="R1205" s="731"/>
      <c r="S1205" s="136"/>
      <c r="T1205" s="136"/>
      <c r="U1205" s="136"/>
      <c r="V1205" s="136"/>
      <c r="W1205" s="136"/>
      <c r="X1205" s="136"/>
      <c r="Y1205" s="731"/>
      <c r="Z1205" s="136"/>
      <c r="AA1205" s="136"/>
      <c r="AB1205" s="136"/>
      <c r="AC1205" s="136"/>
      <c r="AD1205" s="136"/>
      <c r="AE1205" s="136"/>
      <c r="AF1205" s="731"/>
      <c r="AG1205" s="136"/>
      <c r="AH1205" s="136"/>
      <c r="AI1205" s="136"/>
      <c r="AJ1205" s="136"/>
      <c r="AK1205" s="136"/>
      <c r="AL1205" s="136"/>
    </row>
    <row r="1206" spans="1:38" s="44" customFormat="1" x14ac:dyDescent="0.2">
      <c r="A1206" s="16"/>
      <c r="B1206" s="736"/>
      <c r="C1206" s="16"/>
      <c r="K1206" s="731"/>
      <c r="L1206" s="136"/>
      <c r="M1206" s="136"/>
      <c r="N1206" s="136"/>
      <c r="O1206" s="136"/>
      <c r="P1206" s="136"/>
      <c r="Q1206" s="136"/>
      <c r="R1206" s="731"/>
      <c r="S1206" s="136"/>
      <c r="T1206" s="136"/>
      <c r="U1206" s="136"/>
      <c r="V1206" s="136"/>
      <c r="W1206" s="136"/>
      <c r="X1206" s="136"/>
      <c r="Y1206" s="731"/>
      <c r="Z1206" s="136"/>
      <c r="AA1206" s="136"/>
      <c r="AB1206" s="136"/>
      <c r="AC1206" s="136"/>
      <c r="AD1206" s="136"/>
      <c r="AE1206" s="136"/>
      <c r="AF1206" s="731"/>
      <c r="AG1206" s="136"/>
      <c r="AH1206" s="136"/>
      <c r="AI1206" s="136"/>
      <c r="AJ1206" s="136"/>
      <c r="AK1206" s="136"/>
      <c r="AL1206" s="136"/>
    </row>
    <row r="1207" spans="1:38" s="44" customFormat="1" x14ac:dyDescent="0.2">
      <c r="A1207" s="16"/>
      <c r="B1207" s="736"/>
      <c r="C1207" s="16"/>
      <c r="K1207" s="731"/>
      <c r="L1207" s="136"/>
      <c r="M1207" s="136"/>
      <c r="N1207" s="136"/>
      <c r="O1207" s="136"/>
      <c r="P1207" s="136"/>
      <c r="Q1207" s="136"/>
      <c r="R1207" s="731"/>
      <c r="S1207" s="136"/>
      <c r="T1207" s="136"/>
      <c r="U1207" s="136"/>
      <c r="V1207" s="136"/>
      <c r="W1207" s="136"/>
      <c r="X1207" s="136"/>
      <c r="Y1207" s="731"/>
      <c r="Z1207" s="136"/>
      <c r="AA1207" s="136"/>
      <c r="AB1207" s="136"/>
      <c r="AC1207" s="136"/>
      <c r="AD1207" s="136"/>
      <c r="AE1207" s="136"/>
      <c r="AF1207" s="731"/>
      <c r="AG1207" s="136"/>
      <c r="AH1207" s="136"/>
      <c r="AI1207" s="136"/>
      <c r="AJ1207" s="136"/>
      <c r="AK1207" s="136"/>
      <c r="AL1207" s="136"/>
    </row>
    <row r="1208" spans="1:38" s="44" customFormat="1" x14ac:dyDescent="0.2">
      <c r="A1208" s="16"/>
      <c r="B1208" s="736"/>
      <c r="C1208" s="16"/>
      <c r="K1208" s="731"/>
      <c r="L1208" s="136"/>
      <c r="M1208" s="136"/>
      <c r="N1208" s="136"/>
      <c r="O1208" s="136"/>
      <c r="P1208" s="136"/>
      <c r="Q1208" s="136"/>
      <c r="R1208" s="731"/>
      <c r="S1208" s="136"/>
      <c r="T1208" s="136"/>
      <c r="U1208" s="136"/>
      <c r="V1208" s="136"/>
      <c r="W1208" s="136"/>
      <c r="X1208" s="136"/>
      <c r="Y1208" s="731"/>
      <c r="Z1208" s="136"/>
      <c r="AA1208" s="136"/>
      <c r="AB1208" s="136"/>
      <c r="AC1208" s="136"/>
      <c r="AD1208" s="136"/>
      <c r="AE1208" s="136"/>
      <c r="AF1208" s="731"/>
      <c r="AG1208" s="136"/>
      <c r="AH1208" s="136"/>
      <c r="AI1208" s="136"/>
      <c r="AJ1208" s="136"/>
      <c r="AK1208" s="136"/>
      <c r="AL1208" s="136"/>
    </row>
    <row r="1209" spans="1:38" s="44" customFormat="1" x14ac:dyDescent="0.2">
      <c r="A1209" s="16"/>
      <c r="B1209" s="736"/>
      <c r="C1209" s="16"/>
      <c r="K1209" s="731"/>
      <c r="L1209" s="136"/>
      <c r="M1209" s="136"/>
      <c r="N1209" s="136"/>
      <c r="O1209" s="136"/>
      <c r="P1209" s="136"/>
      <c r="Q1209" s="136"/>
      <c r="R1209" s="731"/>
      <c r="S1209" s="136"/>
      <c r="T1209" s="136"/>
      <c r="U1209" s="136"/>
      <c r="V1209" s="136"/>
      <c r="W1209" s="136"/>
      <c r="X1209" s="136"/>
      <c r="Y1209" s="731"/>
      <c r="Z1209" s="136"/>
      <c r="AA1209" s="136"/>
      <c r="AB1209" s="136"/>
      <c r="AC1209" s="136"/>
      <c r="AD1209" s="136"/>
      <c r="AE1209" s="136"/>
      <c r="AF1209" s="731"/>
      <c r="AG1209" s="136"/>
      <c r="AH1209" s="136"/>
      <c r="AI1209" s="136"/>
      <c r="AJ1209" s="136"/>
      <c r="AK1209" s="136"/>
      <c r="AL1209" s="136"/>
    </row>
    <row r="1210" spans="1:38" s="44" customFormat="1" x14ac:dyDescent="0.2">
      <c r="A1210" s="16"/>
      <c r="B1210" s="736"/>
      <c r="C1210" s="16"/>
      <c r="K1210" s="731"/>
      <c r="L1210" s="136"/>
      <c r="M1210" s="136"/>
      <c r="N1210" s="136"/>
      <c r="O1210" s="136"/>
      <c r="P1210" s="136"/>
      <c r="Q1210" s="136"/>
      <c r="R1210" s="731"/>
      <c r="S1210" s="136"/>
      <c r="T1210" s="136"/>
      <c r="U1210" s="136"/>
      <c r="V1210" s="136"/>
      <c r="W1210" s="136"/>
      <c r="X1210" s="136"/>
      <c r="Y1210" s="731"/>
      <c r="Z1210" s="136"/>
      <c r="AA1210" s="136"/>
      <c r="AB1210" s="136"/>
      <c r="AC1210" s="136"/>
      <c r="AD1210" s="136"/>
      <c r="AE1210" s="136"/>
      <c r="AF1210" s="731"/>
      <c r="AG1210" s="136"/>
      <c r="AH1210" s="136"/>
      <c r="AI1210" s="136"/>
      <c r="AJ1210" s="136"/>
      <c r="AK1210" s="136"/>
      <c r="AL1210" s="136"/>
    </row>
    <row r="1211" spans="1:38" s="44" customFormat="1" x14ac:dyDescent="0.2">
      <c r="A1211" s="16"/>
      <c r="B1211" s="736"/>
      <c r="C1211" s="16"/>
      <c r="K1211" s="731"/>
      <c r="L1211" s="136"/>
      <c r="M1211" s="136"/>
      <c r="N1211" s="136"/>
      <c r="O1211" s="136"/>
      <c r="P1211" s="136"/>
      <c r="Q1211" s="136"/>
      <c r="R1211" s="731"/>
      <c r="S1211" s="136"/>
      <c r="T1211" s="136"/>
      <c r="U1211" s="136"/>
      <c r="V1211" s="136"/>
      <c r="W1211" s="136"/>
      <c r="X1211" s="136"/>
      <c r="Y1211" s="731"/>
      <c r="Z1211" s="136"/>
      <c r="AA1211" s="136"/>
      <c r="AB1211" s="136"/>
      <c r="AC1211" s="136"/>
      <c r="AD1211" s="136"/>
      <c r="AE1211" s="136"/>
      <c r="AF1211" s="731"/>
      <c r="AG1211" s="136"/>
      <c r="AH1211" s="136"/>
      <c r="AI1211" s="136"/>
      <c r="AJ1211" s="136"/>
      <c r="AK1211" s="136"/>
      <c r="AL1211" s="136"/>
    </row>
    <row r="1212" spans="1:38" s="44" customFormat="1" x14ac:dyDescent="0.2">
      <c r="A1212" s="16"/>
      <c r="B1212" s="736"/>
      <c r="C1212" s="16"/>
      <c r="K1212" s="731"/>
      <c r="L1212" s="136"/>
      <c r="M1212" s="136"/>
      <c r="N1212" s="136"/>
      <c r="O1212" s="136"/>
      <c r="P1212" s="136"/>
      <c r="Q1212" s="136"/>
      <c r="R1212" s="731"/>
      <c r="S1212" s="136"/>
      <c r="T1212" s="136"/>
      <c r="U1212" s="136"/>
      <c r="V1212" s="136"/>
      <c r="W1212" s="136"/>
      <c r="X1212" s="136"/>
      <c r="Y1212" s="731"/>
      <c r="Z1212" s="136"/>
      <c r="AA1212" s="136"/>
      <c r="AB1212" s="136"/>
      <c r="AC1212" s="136"/>
      <c r="AD1212" s="136"/>
      <c r="AE1212" s="136"/>
      <c r="AF1212" s="731"/>
      <c r="AG1212" s="136"/>
      <c r="AH1212" s="136"/>
      <c r="AI1212" s="136"/>
      <c r="AJ1212" s="136"/>
      <c r="AK1212" s="136"/>
      <c r="AL1212" s="136"/>
    </row>
    <row r="1213" spans="1:38" s="44" customFormat="1" x14ac:dyDescent="0.2">
      <c r="A1213" s="16"/>
      <c r="B1213" s="736"/>
      <c r="C1213" s="16"/>
      <c r="K1213" s="731"/>
      <c r="L1213" s="136"/>
      <c r="M1213" s="136"/>
      <c r="N1213" s="136"/>
      <c r="O1213" s="136"/>
      <c r="P1213" s="136"/>
      <c r="Q1213" s="136"/>
      <c r="R1213" s="731"/>
      <c r="S1213" s="136"/>
      <c r="T1213" s="136"/>
      <c r="U1213" s="136"/>
      <c r="V1213" s="136"/>
      <c r="W1213" s="136"/>
      <c r="X1213" s="136"/>
      <c r="Y1213" s="731"/>
      <c r="Z1213" s="136"/>
      <c r="AA1213" s="136"/>
      <c r="AB1213" s="136"/>
      <c r="AC1213" s="136"/>
      <c r="AD1213" s="136"/>
      <c r="AE1213" s="136"/>
      <c r="AF1213" s="731"/>
      <c r="AG1213" s="136"/>
      <c r="AH1213" s="136"/>
      <c r="AI1213" s="136"/>
      <c r="AJ1213" s="136"/>
      <c r="AK1213" s="136"/>
      <c r="AL1213" s="136"/>
    </row>
    <row r="1214" spans="1:38" s="44" customFormat="1" x14ac:dyDescent="0.2">
      <c r="A1214" s="16"/>
      <c r="B1214" s="736"/>
      <c r="C1214" s="16"/>
      <c r="K1214" s="731"/>
      <c r="L1214" s="136"/>
      <c r="M1214" s="136"/>
      <c r="N1214" s="136"/>
      <c r="O1214" s="136"/>
      <c r="P1214" s="136"/>
      <c r="Q1214" s="136"/>
      <c r="R1214" s="731"/>
      <c r="S1214" s="136"/>
      <c r="T1214" s="136"/>
      <c r="U1214" s="136"/>
      <c r="V1214" s="136"/>
      <c r="W1214" s="136"/>
      <c r="X1214" s="136"/>
      <c r="Y1214" s="731"/>
      <c r="Z1214" s="136"/>
      <c r="AA1214" s="136"/>
      <c r="AB1214" s="136"/>
      <c r="AC1214" s="136"/>
      <c r="AD1214" s="136"/>
      <c r="AE1214" s="136"/>
      <c r="AF1214" s="731"/>
      <c r="AG1214" s="136"/>
      <c r="AH1214" s="136"/>
      <c r="AI1214" s="136"/>
      <c r="AJ1214" s="136"/>
      <c r="AK1214" s="136"/>
      <c r="AL1214" s="136"/>
    </row>
    <row r="1215" spans="1:38" s="44" customFormat="1" x14ac:dyDescent="0.2">
      <c r="A1215" s="16"/>
      <c r="B1215" s="736"/>
      <c r="C1215" s="16"/>
      <c r="K1215" s="731"/>
      <c r="L1215" s="136"/>
      <c r="M1215" s="136"/>
      <c r="N1215" s="136"/>
      <c r="O1215" s="136"/>
      <c r="P1215" s="136"/>
      <c r="Q1215" s="136"/>
      <c r="R1215" s="731"/>
      <c r="S1215" s="136"/>
      <c r="T1215" s="136"/>
      <c r="U1215" s="136"/>
      <c r="V1215" s="136"/>
      <c r="W1215" s="136"/>
      <c r="X1215" s="136"/>
      <c r="Y1215" s="731"/>
      <c r="Z1215" s="136"/>
      <c r="AA1215" s="136"/>
      <c r="AB1215" s="136"/>
      <c r="AC1215" s="136"/>
      <c r="AD1215" s="136"/>
      <c r="AE1215" s="136"/>
      <c r="AF1215" s="731"/>
      <c r="AG1215" s="136"/>
      <c r="AH1215" s="136"/>
      <c r="AI1215" s="136"/>
      <c r="AJ1215" s="136"/>
      <c r="AK1215" s="136"/>
      <c r="AL1215" s="136"/>
    </row>
    <row r="1216" spans="1:38" s="44" customFormat="1" x14ac:dyDescent="0.2">
      <c r="A1216" s="16"/>
      <c r="B1216" s="736"/>
      <c r="C1216" s="16"/>
      <c r="K1216" s="731"/>
      <c r="L1216" s="136"/>
      <c r="M1216" s="136"/>
      <c r="N1216" s="136"/>
      <c r="O1216" s="136"/>
      <c r="P1216" s="136"/>
      <c r="Q1216" s="136"/>
      <c r="R1216" s="731"/>
      <c r="S1216" s="136"/>
      <c r="T1216" s="136"/>
      <c r="U1216" s="136"/>
      <c r="V1216" s="136"/>
      <c r="W1216" s="136"/>
      <c r="X1216" s="136"/>
      <c r="Y1216" s="731"/>
      <c r="Z1216" s="136"/>
      <c r="AA1216" s="136"/>
      <c r="AB1216" s="136"/>
      <c r="AC1216" s="136"/>
      <c r="AD1216" s="136"/>
      <c r="AE1216" s="136"/>
      <c r="AF1216" s="731"/>
      <c r="AG1216" s="136"/>
      <c r="AH1216" s="136"/>
      <c r="AI1216" s="136"/>
      <c r="AJ1216" s="136"/>
      <c r="AK1216" s="136"/>
      <c r="AL1216" s="136"/>
    </row>
    <row r="1217" spans="1:38" s="44" customFormat="1" x14ac:dyDescent="0.2">
      <c r="A1217" s="16"/>
      <c r="B1217" s="736"/>
      <c r="C1217" s="16"/>
      <c r="K1217" s="731"/>
      <c r="L1217" s="136"/>
      <c r="M1217" s="136"/>
      <c r="N1217" s="136"/>
      <c r="O1217" s="136"/>
      <c r="P1217" s="136"/>
      <c r="Q1217" s="136"/>
      <c r="R1217" s="731"/>
      <c r="S1217" s="136"/>
      <c r="T1217" s="136"/>
      <c r="U1217" s="136"/>
      <c r="V1217" s="136"/>
      <c r="W1217" s="136"/>
      <c r="X1217" s="136"/>
      <c r="Y1217" s="731"/>
      <c r="Z1217" s="136"/>
      <c r="AA1217" s="136"/>
      <c r="AB1217" s="136"/>
      <c r="AC1217" s="136"/>
      <c r="AD1217" s="136"/>
      <c r="AE1217" s="136"/>
      <c r="AF1217" s="731"/>
      <c r="AG1217" s="136"/>
      <c r="AH1217" s="136"/>
      <c r="AI1217" s="136"/>
      <c r="AJ1217" s="136"/>
      <c r="AK1217" s="136"/>
      <c r="AL1217" s="136"/>
    </row>
    <row r="1218" spans="1:38" s="44" customFormat="1" x14ac:dyDescent="0.2">
      <c r="A1218" s="16"/>
      <c r="B1218" s="736"/>
      <c r="C1218" s="16"/>
      <c r="K1218" s="731"/>
      <c r="L1218" s="136"/>
      <c r="M1218" s="136"/>
      <c r="N1218" s="136"/>
      <c r="O1218" s="136"/>
      <c r="P1218" s="136"/>
      <c r="Q1218" s="136"/>
      <c r="R1218" s="731"/>
      <c r="S1218" s="136"/>
      <c r="T1218" s="136"/>
      <c r="U1218" s="136"/>
      <c r="V1218" s="136"/>
      <c r="W1218" s="136"/>
      <c r="X1218" s="136"/>
      <c r="Y1218" s="731"/>
      <c r="Z1218" s="136"/>
      <c r="AA1218" s="136"/>
      <c r="AB1218" s="136"/>
      <c r="AC1218" s="136"/>
      <c r="AD1218" s="136"/>
      <c r="AE1218" s="136"/>
      <c r="AF1218" s="731"/>
      <c r="AG1218" s="136"/>
      <c r="AH1218" s="136"/>
      <c r="AI1218" s="136"/>
      <c r="AJ1218" s="136"/>
      <c r="AK1218" s="136"/>
      <c r="AL1218" s="136"/>
    </row>
    <row r="1219" spans="1:38" s="44" customFormat="1" x14ac:dyDescent="0.2">
      <c r="A1219" s="16"/>
      <c r="B1219" s="736"/>
      <c r="C1219" s="16"/>
      <c r="K1219" s="731"/>
      <c r="L1219" s="136"/>
      <c r="M1219" s="136"/>
      <c r="N1219" s="136"/>
      <c r="O1219" s="136"/>
      <c r="P1219" s="136"/>
      <c r="Q1219" s="136"/>
      <c r="R1219" s="731"/>
      <c r="S1219" s="136"/>
      <c r="T1219" s="136"/>
      <c r="U1219" s="136"/>
      <c r="V1219" s="136"/>
      <c r="W1219" s="136"/>
      <c r="X1219" s="136"/>
      <c r="Y1219" s="731"/>
      <c r="Z1219" s="136"/>
      <c r="AA1219" s="136"/>
      <c r="AB1219" s="136"/>
      <c r="AC1219" s="136"/>
      <c r="AD1219" s="136"/>
      <c r="AE1219" s="136"/>
      <c r="AF1219" s="731"/>
      <c r="AG1219" s="136"/>
      <c r="AH1219" s="136"/>
      <c r="AI1219" s="136"/>
      <c r="AJ1219" s="136"/>
      <c r="AK1219" s="136"/>
      <c r="AL1219" s="136"/>
    </row>
    <row r="1220" spans="1:38" s="44" customFormat="1" x14ac:dyDescent="0.2">
      <c r="A1220" s="16"/>
      <c r="B1220" s="736"/>
      <c r="C1220" s="16"/>
      <c r="K1220" s="731"/>
      <c r="L1220" s="136"/>
      <c r="M1220" s="136"/>
      <c r="N1220" s="136"/>
      <c r="O1220" s="136"/>
      <c r="P1220" s="136"/>
      <c r="Q1220" s="136"/>
      <c r="R1220" s="731"/>
      <c r="S1220" s="136"/>
      <c r="T1220" s="136"/>
      <c r="U1220" s="136"/>
      <c r="V1220" s="136"/>
      <c r="W1220" s="136"/>
      <c r="X1220" s="136"/>
      <c r="Y1220" s="731"/>
      <c r="Z1220" s="136"/>
      <c r="AA1220" s="136"/>
      <c r="AB1220" s="136"/>
      <c r="AC1220" s="136"/>
      <c r="AD1220" s="136"/>
      <c r="AE1220" s="136"/>
      <c r="AF1220" s="731"/>
      <c r="AG1220" s="136"/>
      <c r="AH1220" s="136"/>
      <c r="AI1220" s="136"/>
      <c r="AJ1220" s="136"/>
      <c r="AK1220" s="136"/>
      <c r="AL1220" s="136"/>
    </row>
    <row r="1221" spans="1:38" s="44" customFormat="1" x14ac:dyDescent="0.2">
      <c r="A1221" s="16"/>
      <c r="B1221" s="736"/>
      <c r="C1221" s="16"/>
      <c r="K1221" s="731"/>
      <c r="L1221" s="136"/>
      <c r="M1221" s="136"/>
      <c r="N1221" s="136"/>
      <c r="O1221" s="136"/>
      <c r="P1221" s="136"/>
      <c r="Q1221" s="136"/>
      <c r="R1221" s="731"/>
      <c r="S1221" s="136"/>
      <c r="T1221" s="136"/>
      <c r="U1221" s="136"/>
      <c r="V1221" s="136"/>
      <c r="W1221" s="136"/>
      <c r="X1221" s="136"/>
      <c r="Y1221" s="731"/>
      <c r="Z1221" s="136"/>
      <c r="AA1221" s="136"/>
      <c r="AB1221" s="136"/>
      <c r="AC1221" s="136"/>
      <c r="AD1221" s="136"/>
      <c r="AE1221" s="136"/>
      <c r="AF1221" s="731"/>
      <c r="AG1221" s="136"/>
      <c r="AH1221" s="136"/>
      <c r="AI1221" s="136"/>
      <c r="AJ1221" s="136"/>
      <c r="AK1221" s="136"/>
      <c r="AL1221" s="136"/>
    </row>
    <row r="1222" spans="1:38" s="44" customFormat="1" x14ac:dyDescent="0.2">
      <c r="A1222" s="16"/>
      <c r="B1222" s="736"/>
      <c r="C1222" s="16"/>
      <c r="K1222" s="731"/>
      <c r="L1222" s="136"/>
      <c r="M1222" s="136"/>
      <c r="N1222" s="136"/>
      <c r="O1222" s="136"/>
      <c r="P1222" s="136"/>
      <c r="Q1222" s="136"/>
      <c r="R1222" s="731"/>
      <c r="S1222" s="136"/>
      <c r="T1222" s="136"/>
      <c r="U1222" s="136"/>
      <c r="V1222" s="136"/>
      <c r="W1222" s="136"/>
      <c r="X1222" s="136"/>
      <c r="Y1222" s="731"/>
      <c r="Z1222" s="136"/>
      <c r="AA1222" s="136"/>
      <c r="AB1222" s="136"/>
      <c r="AC1222" s="136"/>
      <c r="AD1222" s="136"/>
      <c r="AE1222" s="136"/>
      <c r="AF1222" s="731"/>
      <c r="AG1222" s="136"/>
      <c r="AH1222" s="136"/>
      <c r="AI1222" s="136"/>
      <c r="AJ1222" s="136"/>
      <c r="AK1222" s="136"/>
      <c r="AL1222" s="136"/>
    </row>
    <row r="1223" spans="1:38" s="44" customFormat="1" x14ac:dyDescent="0.2">
      <c r="A1223" s="16"/>
      <c r="B1223" s="736"/>
      <c r="C1223" s="16"/>
      <c r="K1223" s="731"/>
      <c r="L1223" s="136"/>
      <c r="M1223" s="136"/>
      <c r="N1223" s="136"/>
      <c r="O1223" s="136"/>
      <c r="P1223" s="136"/>
      <c r="Q1223" s="136"/>
      <c r="R1223" s="731"/>
      <c r="S1223" s="136"/>
      <c r="T1223" s="136"/>
      <c r="U1223" s="136"/>
      <c r="V1223" s="136"/>
      <c r="W1223" s="136"/>
      <c r="X1223" s="136"/>
      <c r="Y1223" s="731"/>
      <c r="Z1223" s="136"/>
      <c r="AA1223" s="136"/>
      <c r="AB1223" s="136"/>
      <c r="AC1223" s="136"/>
      <c r="AD1223" s="136"/>
      <c r="AE1223" s="136"/>
      <c r="AF1223" s="731"/>
      <c r="AG1223" s="136"/>
      <c r="AH1223" s="136"/>
      <c r="AI1223" s="136"/>
      <c r="AJ1223" s="136"/>
      <c r="AK1223" s="136"/>
      <c r="AL1223" s="136"/>
    </row>
    <row r="1224" spans="1:38" s="44" customFormat="1" x14ac:dyDescent="0.2">
      <c r="A1224" s="16"/>
      <c r="B1224" s="736"/>
      <c r="C1224" s="16"/>
      <c r="K1224" s="731"/>
      <c r="L1224" s="136"/>
      <c r="M1224" s="136"/>
      <c r="N1224" s="136"/>
      <c r="O1224" s="136"/>
      <c r="P1224" s="136"/>
      <c r="Q1224" s="136"/>
      <c r="R1224" s="731"/>
      <c r="S1224" s="136"/>
      <c r="T1224" s="136"/>
      <c r="U1224" s="136"/>
      <c r="V1224" s="136"/>
      <c r="W1224" s="136"/>
      <c r="X1224" s="136"/>
      <c r="Y1224" s="731"/>
      <c r="Z1224" s="136"/>
      <c r="AA1224" s="136"/>
      <c r="AB1224" s="136"/>
      <c r="AC1224" s="136"/>
      <c r="AD1224" s="136"/>
      <c r="AE1224" s="136"/>
      <c r="AF1224" s="731"/>
      <c r="AG1224" s="136"/>
      <c r="AH1224" s="136"/>
      <c r="AI1224" s="136"/>
      <c r="AJ1224" s="136"/>
      <c r="AK1224" s="136"/>
      <c r="AL1224" s="136"/>
    </row>
    <row r="1225" spans="1:38" s="44" customFormat="1" x14ac:dyDescent="0.2">
      <c r="A1225" s="16"/>
      <c r="B1225" s="736"/>
      <c r="C1225" s="16"/>
      <c r="K1225" s="731"/>
      <c r="L1225" s="136"/>
      <c r="M1225" s="136"/>
      <c r="N1225" s="136"/>
      <c r="O1225" s="136"/>
      <c r="P1225" s="136"/>
      <c r="Q1225" s="136"/>
      <c r="R1225" s="731"/>
      <c r="S1225" s="136"/>
      <c r="T1225" s="136"/>
      <c r="U1225" s="136"/>
      <c r="V1225" s="136"/>
      <c r="W1225" s="136"/>
      <c r="X1225" s="136"/>
      <c r="Y1225" s="731"/>
      <c r="Z1225" s="136"/>
      <c r="AA1225" s="136"/>
      <c r="AB1225" s="136"/>
      <c r="AC1225" s="136"/>
      <c r="AD1225" s="136"/>
      <c r="AE1225" s="136"/>
      <c r="AF1225" s="731"/>
      <c r="AG1225" s="136"/>
      <c r="AH1225" s="136"/>
      <c r="AI1225" s="136"/>
      <c r="AJ1225" s="136"/>
      <c r="AK1225" s="136"/>
      <c r="AL1225" s="136"/>
    </row>
    <row r="1226" spans="1:38" s="44" customFormat="1" x14ac:dyDescent="0.2">
      <c r="A1226" s="16"/>
      <c r="B1226" s="736"/>
      <c r="C1226" s="16"/>
      <c r="K1226" s="731"/>
      <c r="L1226" s="136"/>
      <c r="M1226" s="136"/>
      <c r="N1226" s="136"/>
      <c r="O1226" s="136"/>
      <c r="P1226" s="136"/>
      <c r="Q1226" s="136"/>
      <c r="R1226" s="731"/>
      <c r="S1226" s="136"/>
      <c r="T1226" s="136"/>
      <c r="U1226" s="136"/>
      <c r="V1226" s="136"/>
      <c r="W1226" s="136"/>
      <c r="X1226" s="136"/>
      <c r="Y1226" s="731"/>
      <c r="Z1226" s="136"/>
      <c r="AA1226" s="136"/>
      <c r="AB1226" s="136"/>
      <c r="AC1226" s="136"/>
      <c r="AD1226" s="136"/>
      <c r="AE1226" s="136"/>
      <c r="AF1226" s="731"/>
      <c r="AG1226" s="136"/>
      <c r="AH1226" s="136"/>
      <c r="AI1226" s="136"/>
      <c r="AJ1226" s="136"/>
      <c r="AK1226" s="136"/>
      <c r="AL1226" s="136"/>
    </row>
    <row r="1227" spans="1:38" s="44" customFormat="1" x14ac:dyDescent="0.2">
      <c r="A1227" s="16"/>
      <c r="B1227" s="736"/>
      <c r="C1227" s="16"/>
      <c r="K1227" s="731"/>
      <c r="L1227" s="136"/>
      <c r="M1227" s="136"/>
      <c r="N1227" s="136"/>
      <c r="O1227" s="136"/>
      <c r="P1227" s="136"/>
      <c r="Q1227" s="136"/>
      <c r="R1227" s="731"/>
      <c r="S1227" s="136"/>
      <c r="T1227" s="136"/>
      <c r="U1227" s="136"/>
      <c r="V1227" s="136"/>
      <c r="W1227" s="136"/>
      <c r="X1227" s="136"/>
      <c r="Y1227" s="731"/>
      <c r="Z1227" s="136"/>
      <c r="AA1227" s="136"/>
      <c r="AB1227" s="136"/>
      <c r="AC1227" s="136"/>
      <c r="AD1227" s="136"/>
      <c r="AE1227" s="136"/>
      <c r="AF1227" s="731"/>
      <c r="AG1227" s="136"/>
      <c r="AH1227" s="136"/>
      <c r="AI1227" s="136"/>
      <c r="AJ1227" s="136"/>
      <c r="AK1227" s="136"/>
      <c r="AL1227" s="136"/>
    </row>
    <row r="1228" spans="1:38" s="44" customFormat="1" x14ac:dyDescent="0.2">
      <c r="A1228" s="16"/>
      <c r="B1228" s="736"/>
      <c r="C1228" s="16"/>
      <c r="K1228" s="731"/>
      <c r="L1228" s="136"/>
      <c r="M1228" s="136"/>
      <c r="N1228" s="136"/>
      <c r="O1228" s="136"/>
      <c r="P1228" s="136"/>
      <c r="Q1228" s="136"/>
      <c r="R1228" s="731"/>
      <c r="S1228" s="136"/>
      <c r="T1228" s="136"/>
      <c r="U1228" s="136"/>
      <c r="V1228" s="136"/>
      <c r="W1228" s="136"/>
      <c r="X1228" s="136"/>
      <c r="Y1228" s="731"/>
      <c r="Z1228" s="136"/>
      <c r="AA1228" s="136"/>
      <c r="AB1228" s="136"/>
      <c r="AC1228" s="136"/>
      <c r="AD1228" s="136"/>
      <c r="AE1228" s="136"/>
      <c r="AF1228" s="731"/>
      <c r="AG1228" s="136"/>
      <c r="AH1228" s="136"/>
      <c r="AI1228" s="136"/>
      <c r="AJ1228" s="136"/>
      <c r="AK1228" s="136"/>
      <c r="AL1228" s="136"/>
    </row>
    <row r="1229" spans="1:38" s="44" customFormat="1" x14ac:dyDescent="0.2">
      <c r="A1229" s="16"/>
      <c r="B1229" s="736"/>
      <c r="C1229" s="16"/>
      <c r="K1229" s="731"/>
      <c r="L1229" s="136"/>
      <c r="M1229" s="136"/>
      <c r="N1229" s="136"/>
      <c r="O1229" s="136"/>
      <c r="P1229" s="136"/>
      <c r="Q1229" s="136"/>
      <c r="R1229" s="731"/>
      <c r="S1229" s="136"/>
      <c r="T1229" s="136"/>
      <c r="U1229" s="136"/>
      <c r="V1229" s="136"/>
      <c r="W1229" s="136"/>
      <c r="X1229" s="136"/>
      <c r="Y1229" s="731"/>
      <c r="Z1229" s="136"/>
      <c r="AA1229" s="136"/>
      <c r="AB1229" s="136"/>
      <c r="AC1229" s="136"/>
      <c r="AD1229" s="136"/>
      <c r="AE1229" s="136"/>
      <c r="AF1229" s="731"/>
      <c r="AG1229" s="136"/>
      <c r="AH1229" s="136"/>
      <c r="AI1229" s="136"/>
      <c r="AJ1229" s="136"/>
      <c r="AK1229" s="136"/>
      <c r="AL1229" s="136"/>
    </row>
    <row r="1230" spans="1:38" s="44" customFormat="1" x14ac:dyDescent="0.2">
      <c r="A1230" s="16"/>
      <c r="B1230" s="736"/>
      <c r="C1230" s="16"/>
      <c r="K1230" s="731"/>
      <c r="L1230" s="136"/>
      <c r="M1230" s="136"/>
      <c r="N1230" s="136"/>
      <c r="O1230" s="136"/>
      <c r="P1230" s="136"/>
      <c r="Q1230" s="136"/>
      <c r="R1230" s="731"/>
      <c r="S1230" s="136"/>
      <c r="T1230" s="136"/>
      <c r="U1230" s="136"/>
      <c r="V1230" s="136"/>
      <c r="W1230" s="136"/>
      <c r="X1230" s="136"/>
      <c r="Y1230" s="731"/>
      <c r="Z1230" s="136"/>
      <c r="AA1230" s="136"/>
      <c r="AB1230" s="136"/>
      <c r="AC1230" s="136"/>
      <c r="AD1230" s="136"/>
      <c r="AE1230" s="136"/>
      <c r="AF1230" s="731"/>
      <c r="AG1230" s="136"/>
      <c r="AH1230" s="136"/>
      <c r="AI1230" s="136"/>
      <c r="AJ1230" s="136"/>
      <c r="AK1230" s="136"/>
      <c r="AL1230" s="136"/>
    </row>
    <row r="1231" spans="1:38" s="44" customFormat="1" x14ac:dyDescent="0.2">
      <c r="A1231" s="16"/>
      <c r="B1231" s="736"/>
      <c r="C1231" s="16"/>
      <c r="K1231" s="731"/>
      <c r="L1231" s="136"/>
      <c r="M1231" s="136"/>
      <c r="N1231" s="136"/>
      <c r="O1231" s="136"/>
      <c r="P1231" s="136"/>
      <c r="Q1231" s="136"/>
      <c r="R1231" s="731"/>
      <c r="S1231" s="136"/>
      <c r="T1231" s="136"/>
      <c r="U1231" s="136"/>
      <c r="V1231" s="136"/>
      <c r="W1231" s="136"/>
      <c r="X1231" s="136"/>
      <c r="Y1231" s="731"/>
      <c r="Z1231" s="136"/>
      <c r="AA1231" s="136"/>
      <c r="AB1231" s="136"/>
      <c r="AC1231" s="136"/>
      <c r="AD1231" s="136"/>
      <c r="AE1231" s="136"/>
      <c r="AF1231" s="731"/>
      <c r="AG1231" s="136"/>
      <c r="AH1231" s="136"/>
      <c r="AI1231" s="136"/>
      <c r="AJ1231" s="136"/>
      <c r="AK1231" s="136"/>
      <c r="AL1231" s="136"/>
    </row>
    <row r="1232" spans="1:38" s="44" customFormat="1" x14ac:dyDescent="0.2">
      <c r="A1232" s="16"/>
      <c r="B1232" s="736"/>
      <c r="C1232" s="16"/>
      <c r="K1232" s="731"/>
      <c r="L1232" s="136"/>
      <c r="M1232" s="136"/>
      <c r="N1232" s="136"/>
      <c r="O1232" s="136"/>
      <c r="P1232" s="136"/>
      <c r="Q1232" s="136"/>
      <c r="R1232" s="731"/>
      <c r="S1232" s="136"/>
      <c r="T1232" s="136"/>
      <c r="U1232" s="136"/>
      <c r="V1232" s="136"/>
      <c r="W1232" s="136"/>
      <c r="X1232" s="136"/>
      <c r="Y1232" s="731"/>
      <c r="Z1232" s="136"/>
      <c r="AA1232" s="136"/>
      <c r="AB1232" s="136"/>
      <c r="AC1232" s="136"/>
      <c r="AD1232" s="136"/>
      <c r="AE1232" s="136"/>
      <c r="AF1232" s="731"/>
      <c r="AG1232" s="136"/>
      <c r="AH1232" s="136"/>
      <c r="AI1232" s="136"/>
      <c r="AJ1232" s="136"/>
      <c r="AK1232" s="136"/>
      <c r="AL1232" s="136"/>
    </row>
    <row r="1233" spans="1:38" s="44" customFormat="1" x14ac:dyDescent="0.2">
      <c r="A1233" s="16"/>
      <c r="B1233" s="736"/>
      <c r="C1233" s="16"/>
      <c r="K1233" s="731"/>
      <c r="L1233" s="136"/>
      <c r="M1233" s="136"/>
      <c r="N1233" s="136"/>
      <c r="O1233" s="136"/>
      <c r="P1233" s="136"/>
      <c r="Q1233" s="136"/>
      <c r="R1233" s="731"/>
      <c r="S1233" s="136"/>
      <c r="T1233" s="136"/>
      <c r="U1233" s="136"/>
      <c r="V1233" s="136"/>
      <c r="W1233" s="136"/>
      <c r="X1233" s="136"/>
      <c r="Y1233" s="731"/>
      <c r="Z1233" s="136"/>
      <c r="AA1233" s="136"/>
      <c r="AB1233" s="136"/>
      <c r="AC1233" s="136"/>
      <c r="AD1233" s="136"/>
      <c r="AE1233" s="136"/>
      <c r="AF1233" s="731"/>
      <c r="AG1233" s="136"/>
      <c r="AH1233" s="136"/>
      <c r="AI1233" s="136"/>
      <c r="AJ1233" s="136"/>
      <c r="AK1233" s="136"/>
      <c r="AL1233" s="136"/>
    </row>
    <row r="1234" spans="1:38" s="44" customFormat="1" x14ac:dyDescent="0.2">
      <c r="A1234" s="16"/>
      <c r="B1234" s="736"/>
      <c r="C1234" s="16"/>
      <c r="K1234" s="731"/>
      <c r="L1234" s="136"/>
      <c r="M1234" s="136"/>
      <c r="N1234" s="136"/>
      <c r="O1234" s="136"/>
      <c r="P1234" s="136"/>
      <c r="Q1234" s="136"/>
      <c r="R1234" s="731"/>
      <c r="S1234" s="136"/>
      <c r="T1234" s="136"/>
      <c r="U1234" s="136"/>
      <c r="V1234" s="136"/>
      <c r="W1234" s="136"/>
      <c r="X1234" s="136"/>
      <c r="Y1234" s="731"/>
      <c r="Z1234" s="136"/>
      <c r="AA1234" s="136"/>
      <c r="AB1234" s="136"/>
      <c r="AC1234" s="136"/>
      <c r="AD1234" s="136"/>
      <c r="AE1234" s="136"/>
      <c r="AF1234" s="731"/>
      <c r="AG1234" s="136"/>
      <c r="AH1234" s="136"/>
      <c r="AI1234" s="136"/>
      <c r="AJ1234" s="136"/>
      <c r="AK1234" s="136"/>
      <c r="AL1234" s="136"/>
    </row>
    <row r="1235" spans="1:38" s="44" customFormat="1" x14ac:dyDescent="0.2">
      <c r="A1235" s="16"/>
      <c r="B1235" s="736"/>
      <c r="C1235" s="16"/>
      <c r="K1235" s="731"/>
      <c r="L1235" s="136"/>
      <c r="M1235" s="136"/>
      <c r="N1235" s="136"/>
      <c r="O1235" s="136"/>
      <c r="P1235" s="136"/>
      <c r="Q1235" s="136"/>
      <c r="R1235" s="731"/>
      <c r="S1235" s="136"/>
      <c r="T1235" s="136"/>
      <c r="U1235" s="136"/>
      <c r="V1235" s="136"/>
      <c r="W1235" s="136"/>
      <c r="X1235" s="136"/>
      <c r="Y1235" s="731"/>
      <c r="Z1235" s="136"/>
      <c r="AA1235" s="136"/>
      <c r="AB1235" s="136"/>
      <c r="AC1235" s="136"/>
      <c r="AD1235" s="136"/>
      <c r="AE1235" s="136"/>
      <c r="AF1235" s="731"/>
      <c r="AG1235" s="136"/>
      <c r="AH1235" s="136"/>
      <c r="AI1235" s="136"/>
      <c r="AJ1235" s="136"/>
      <c r="AK1235" s="136"/>
      <c r="AL1235" s="136"/>
    </row>
    <row r="1236" spans="1:38" s="44" customFormat="1" x14ac:dyDescent="0.2">
      <c r="A1236" s="16"/>
      <c r="B1236" s="736"/>
      <c r="C1236" s="16"/>
      <c r="K1236" s="731"/>
      <c r="L1236" s="136"/>
      <c r="M1236" s="136"/>
      <c r="N1236" s="136"/>
      <c r="O1236" s="136"/>
      <c r="P1236" s="136"/>
      <c r="Q1236" s="136"/>
      <c r="R1236" s="731"/>
      <c r="S1236" s="136"/>
      <c r="T1236" s="136"/>
      <c r="U1236" s="136"/>
      <c r="V1236" s="136"/>
      <c r="W1236" s="136"/>
      <c r="X1236" s="136"/>
      <c r="Y1236" s="731"/>
      <c r="Z1236" s="136"/>
      <c r="AA1236" s="136"/>
      <c r="AB1236" s="136"/>
      <c r="AC1236" s="136"/>
      <c r="AD1236" s="136"/>
      <c r="AE1236" s="136"/>
      <c r="AF1236" s="731"/>
      <c r="AG1236" s="136"/>
      <c r="AH1236" s="136"/>
      <c r="AI1236" s="136"/>
      <c r="AJ1236" s="136"/>
      <c r="AK1236" s="136"/>
      <c r="AL1236" s="136"/>
    </row>
    <row r="1237" spans="1:38" s="44" customFormat="1" x14ac:dyDescent="0.2">
      <c r="A1237" s="16"/>
      <c r="B1237" s="736"/>
      <c r="C1237" s="16"/>
      <c r="K1237" s="731"/>
      <c r="L1237" s="136"/>
      <c r="M1237" s="136"/>
      <c r="N1237" s="136"/>
      <c r="O1237" s="136"/>
      <c r="P1237" s="136"/>
      <c r="Q1237" s="136"/>
      <c r="R1237" s="731"/>
      <c r="S1237" s="136"/>
      <c r="T1237" s="136"/>
      <c r="U1237" s="136"/>
      <c r="V1237" s="136"/>
      <c r="W1237" s="136"/>
      <c r="X1237" s="136"/>
      <c r="Y1237" s="731"/>
      <c r="Z1237" s="136"/>
      <c r="AA1237" s="136"/>
      <c r="AB1237" s="136"/>
      <c r="AC1237" s="136"/>
      <c r="AD1237" s="136"/>
      <c r="AE1237" s="136"/>
      <c r="AF1237" s="731"/>
      <c r="AG1237" s="136"/>
      <c r="AH1237" s="136"/>
      <c r="AI1237" s="136"/>
      <c r="AJ1237" s="136"/>
      <c r="AK1237" s="136"/>
      <c r="AL1237" s="136"/>
    </row>
    <row r="1238" spans="1:38" s="44" customFormat="1" x14ac:dyDescent="0.2">
      <c r="A1238" s="16"/>
      <c r="B1238" s="736"/>
      <c r="C1238" s="16"/>
      <c r="K1238" s="731"/>
      <c r="L1238" s="136"/>
      <c r="M1238" s="136"/>
      <c r="N1238" s="136"/>
      <c r="O1238" s="136"/>
      <c r="P1238" s="136"/>
      <c r="Q1238" s="136"/>
      <c r="R1238" s="731"/>
      <c r="S1238" s="136"/>
      <c r="T1238" s="136"/>
      <c r="U1238" s="136"/>
      <c r="V1238" s="136"/>
      <c r="W1238" s="136"/>
      <c r="X1238" s="136"/>
      <c r="Y1238" s="731"/>
      <c r="Z1238" s="136"/>
      <c r="AA1238" s="136"/>
      <c r="AB1238" s="136"/>
      <c r="AC1238" s="136"/>
      <c r="AD1238" s="136"/>
      <c r="AE1238" s="136"/>
      <c r="AF1238" s="731"/>
      <c r="AG1238" s="136"/>
      <c r="AH1238" s="136"/>
      <c r="AI1238" s="136"/>
      <c r="AJ1238" s="136"/>
      <c r="AK1238" s="136"/>
      <c r="AL1238" s="136"/>
    </row>
    <row r="1239" spans="1:38" s="44" customFormat="1" x14ac:dyDescent="0.2">
      <c r="A1239" s="16"/>
      <c r="B1239" s="736"/>
      <c r="C1239" s="16"/>
      <c r="K1239" s="731"/>
      <c r="L1239" s="136"/>
      <c r="M1239" s="136"/>
      <c r="N1239" s="136"/>
      <c r="O1239" s="136"/>
      <c r="P1239" s="136"/>
      <c r="Q1239" s="136"/>
      <c r="R1239" s="731"/>
      <c r="S1239" s="136"/>
      <c r="T1239" s="136"/>
      <c r="U1239" s="136"/>
      <c r="V1239" s="136"/>
      <c r="W1239" s="136"/>
      <c r="X1239" s="136"/>
      <c r="Y1239" s="731"/>
      <c r="Z1239" s="136"/>
      <c r="AA1239" s="136"/>
      <c r="AB1239" s="136"/>
      <c r="AC1239" s="136"/>
      <c r="AD1239" s="136"/>
      <c r="AE1239" s="136"/>
      <c r="AF1239" s="731"/>
      <c r="AG1239" s="136"/>
      <c r="AH1239" s="136"/>
      <c r="AI1239" s="136"/>
      <c r="AJ1239" s="136"/>
      <c r="AK1239" s="136"/>
      <c r="AL1239" s="136"/>
    </row>
    <row r="1240" spans="1:38" s="44" customFormat="1" x14ac:dyDescent="0.2">
      <c r="A1240" s="16"/>
      <c r="B1240" s="736"/>
      <c r="C1240" s="16"/>
      <c r="K1240" s="731"/>
      <c r="L1240" s="136"/>
      <c r="M1240" s="136"/>
      <c r="N1240" s="136"/>
      <c r="O1240" s="136"/>
      <c r="P1240" s="136"/>
      <c r="Q1240" s="136"/>
      <c r="R1240" s="731"/>
      <c r="S1240" s="136"/>
      <c r="T1240" s="136"/>
      <c r="U1240" s="136"/>
      <c r="V1240" s="136"/>
      <c r="W1240" s="136"/>
      <c r="X1240" s="136"/>
      <c r="Y1240" s="731"/>
      <c r="Z1240" s="136"/>
      <c r="AA1240" s="136"/>
      <c r="AB1240" s="136"/>
      <c r="AC1240" s="136"/>
      <c r="AD1240" s="136"/>
      <c r="AE1240" s="136"/>
      <c r="AF1240" s="731"/>
      <c r="AG1240" s="136"/>
      <c r="AH1240" s="136"/>
      <c r="AI1240" s="136"/>
      <c r="AJ1240" s="136"/>
      <c r="AK1240" s="136"/>
      <c r="AL1240" s="136"/>
    </row>
    <row r="1241" spans="1:38" s="44" customFormat="1" x14ac:dyDescent="0.2">
      <c r="A1241" s="16"/>
      <c r="B1241" s="736"/>
      <c r="C1241" s="16"/>
      <c r="K1241" s="731"/>
      <c r="L1241" s="136"/>
      <c r="M1241" s="136"/>
      <c r="N1241" s="136"/>
      <c r="O1241" s="136"/>
      <c r="P1241" s="136"/>
      <c r="Q1241" s="136"/>
      <c r="R1241" s="731"/>
      <c r="S1241" s="136"/>
      <c r="T1241" s="136"/>
      <c r="U1241" s="136"/>
      <c r="V1241" s="136"/>
      <c r="W1241" s="136"/>
      <c r="X1241" s="136"/>
      <c r="Y1241" s="731"/>
      <c r="Z1241" s="136"/>
      <c r="AA1241" s="136"/>
      <c r="AB1241" s="136"/>
      <c r="AC1241" s="136"/>
      <c r="AD1241" s="136"/>
      <c r="AE1241" s="136"/>
      <c r="AF1241" s="731"/>
      <c r="AG1241" s="136"/>
      <c r="AH1241" s="136"/>
      <c r="AI1241" s="136"/>
      <c r="AJ1241" s="136"/>
      <c r="AK1241" s="136"/>
      <c r="AL1241" s="136"/>
    </row>
    <row r="1242" spans="1:38" s="44" customFormat="1" x14ac:dyDescent="0.2">
      <c r="A1242" s="16"/>
      <c r="B1242" s="736"/>
      <c r="C1242" s="16"/>
      <c r="K1242" s="731"/>
      <c r="L1242" s="136"/>
      <c r="M1242" s="136"/>
      <c r="N1242" s="136"/>
      <c r="O1242" s="136"/>
      <c r="P1242" s="136"/>
      <c r="Q1242" s="136"/>
      <c r="R1242" s="731"/>
      <c r="S1242" s="136"/>
      <c r="T1242" s="136"/>
      <c r="U1242" s="136"/>
      <c r="V1242" s="136"/>
      <c r="W1242" s="136"/>
      <c r="X1242" s="136"/>
      <c r="Y1242" s="731"/>
      <c r="Z1242" s="136"/>
      <c r="AA1242" s="136"/>
      <c r="AB1242" s="136"/>
      <c r="AC1242" s="136"/>
      <c r="AD1242" s="136"/>
      <c r="AE1242" s="136"/>
      <c r="AF1242" s="731"/>
      <c r="AG1242" s="136"/>
      <c r="AH1242" s="136"/>
      <c r="AI1242" s="136"/>
      <c r="AJ1242" s="136"/>
      <c r="AK1242" s="136"/>
      <c r="AL1242" s="136"/>
    </row>
    <row r="1243" spans="1:38" s="44" customFormat="1" x14ac:dyDescent="0.2">
      <c r="A1243" s="16"/>
      <c r="B1243" s="736"/>
      <c r="C1243" s="16"/>
      <c r="K1243" s="731"/>
      <c r="L1243" s="136"/>
      <c r="M1243" s="136"/>
      <c r="N1243" s="136"/>
      <c r="O1243" s="136"/>
      <c r="P1243" s="136"/>
      <c r="Q1243" s="136"/>
      <c r="R1243" s="731"/>
      <c r="S1243" s="136"/>
      <c r="T1243" s="136"/>
      <c r="U1243" s="136"/>
      <c r="V1243" s="136"/>
      <c r="W1243" s="136"/>
      <c r="X1243" s="136"/>
      <c r="Y1243" s="731"/>
      <c r="Z1243" s="136"/>
      <c r="AA1243" s="136"/>
      <c r="AB1243" s="136"/>
      <c r="AC1243" s="136"/>
      <c r="AD1243" s="136"/>
      <c r="AE1243" s="136"/>
      <c r="AF1243" s="731"/>
      <c r="AG1243" s="136"/>
      <c r="AH1243" s="136"/>
      <c r="AI1243" s="136"/>
      <c r="AJ1243" s="136"/>
      <c r="AK1243" s="136"/>
      <c r="AL1243" s="136"/>
    </row>
    <row r="1244" spans="1:38" s="44" customFormat="1" x14ac:dyDescent="0.2">
      <c r="A1244" s="16"/>
      <c r="B1244" s="736"/>
      <c r="C1244" s="16"/>
      <c r="K1244" s="731"/>
      <c r="L1244" s="136"/>
      <c r="M1244" s="136"/>
      <c r="N1244" s="136"/>
      <c r="O1244" s="136"/>
      <c r="P1244" s="136"/>
      <c r="Q1244" s="136"/>
      <c r="R1244" s="731"/>
      <c r="S1244" s="136"/>
      <c r="T1244" s="136"/>
      <c r="U1244" s="136"/>
      <c r="V1244" s="136"/>
      <c r="W1244" s="136"/>
      <c r="X1244" s="136"/>
      <c r="Y1244" s="731"/>
      <c r="Z1244" s="136"/>
      <c r="AA1244" s="136"/>
      <c r="AB1244" s="136"/>
      <c r="AC1244" s="136"/>
      <c r="AD1244" s="136"/>
      <c r="AE1244" s="136"/>
      <c r="AF1244" s="731"/>
      <c r="AG1244" s="136"/>
      <c r="AH1244" s="136"/>
      <c r="AI1244" s="136"/>
      <c r="AJ1244" s="136"/>
      <c r="AK1244" s="136"/>
      <c r="AL1244" s="136"/>
    </row>
    <row r="1245" spans="1:38" s="44" customFormat="1" x14ac:dyDescent="0.2">
      <c r="A1245" s="16"/>
      <c r="B1245" s="736"/>
      <c r="C1245" s="16"/>
      <c r="K1245" s="731"/>
      <c r="L1245" s="136"/>
      <c r="M1245" s="136"/>
      <c r="N1245" s="136"/>
      <c r="O1245" s="136"/>
      <c r="P1245" s="136"/>
      <c r="Q1245" s="136"/>
      <c r="R1245" s="731"/>
      <c r="S1245" s="136"/>
      <c r="T1245" s="136"/>
      <c r="U1245" s="136"/>
      <c r="V1245" s="136"/>
      <c r="W1245" s="136"/>
      <c r="X1245" s="136"/>
      <c r="Y1245" s="731"/>
      <c r="Z1245" s="136"/>
      <c r="AA1245" s="136"/>
      <c r="AB1245" s="136"/>
      <c r="AC1245" s="136"/>
      <c r="AD1245" s="136"/>
      <c r="AE1245" s="136"/>
      <c r="AF1245" s="731"/>
      <c r="AG1245" s="136"/>
      <c r="AH1245" s="136"/>
      <c r="AI1245" s="136"/>
      <c r="AJ1245" s="136"/>
      <c r="AK1245" s="136"/>
      <c r="AL1245" s="136"/>
    </row>
    <row r="1246" spans="1:38" s="44" customFormat="1" x14ac:dyDescent="0.2">
      <c r="A1246" s="16"/>
      <c r="B1246" s="736"/>
      <c r="C1246" s="16"/>
      <c r="K1246" s="731"/>
      <c r="L1246" s="136"/>
      <c r="M1246" s="136"/>
      <c r="N1246" s="136"/>
      <c r="O1246" s="136"/>
      <c r="P1246" s="136"/>
      <c r="Q1246" s="136"/>
      <c r="R1246" s="731"/>
      <c r="S1246" s="136"/>
      <c r="T1246" s="136"/>
      <c r="U1246" s="136"/>
      <c r="V1246" s="136"/>
      <c r="W1246" s="136"/>
      <c r="X1246" s="136"/>
      <c r="Y1246" s="731"/>
      <c r="Z1246" s="136"/>
      <c r="AA1246" s="136"/>
      <c r="AB1246" s="136"/>
      <c r="AC1246" s="136"/>
      <c r="AD1246" s="136"/>
      <c r="AE1246" s="136"/>
      <c r="AF1246" s="731"/>
      <c r="AG1246" s="136"/>
      <c r="AH1246" s="136"/>
      <c r="AI1246" s="136"/>
      <c r="AJ1246" s="136"/>
      <c r="AK1246" s="136"/>
      <c r="AL1246" s="136"/>
    </row>
    <row r="1247" spans="1:38" s="44" customFormat="1" x14ac:dyDescent="0.2">
      <c r="A1247" s="16"/>
      <c r="B1247" s="736"/>
      <c r="C1247" s="16"/>
      <c r="K1247" s="731"/>
      <c r="L1247" s="136"/>
      <c r="M1247" s="136"/>
      <c r="N1247" s="136"/>
      <c r="O1247" s="136"/>
      <c r="P1247" s="136"/>
      <c r="Q1247" s="136"/>
      <c r="R1247" s="731"/>
      <c r="S1247" s="136"/>
      <c r="T1247" s="136"/>
      <c r="U1247" s="136"/>
      <c r="V1247" s="136"/>
      <c r="W1247" s="136"/>
      <c r="X1247" s="136"/>
      <c r="Y1247" s="731"/>
      <c r="Z1247" s="136"/>
      <c r="AA1247" s="136"/>
      <c r="AB1247" s="136"/>
      <c r="AC1247" s="136"/>
      <c r="AD1247" s="136"/>
      <c r="AE1247" s="136"/>
      <c r="AF1247" s="731"/>
      <c r="AG1247" s="136"/>
      <c r="AH1247" s="136"/>
      <c r="AI1247" s="136"/>
      <c r="AJ1247" s="136"/>
      <c r="AK1247" s="136"/>
      <c r="AL1247" s="136"/>
    </row>
    <row r="1248" spans="1:38" s="44" customFormat="1" x14ac:dyDescent="0.2">
      <c r="A1248" s="16"/>
      <c r="B1248" s="736"/>
      <c r="C1248" s="16"/>
      <c r="K1248" s="731"/>
      <c r="L1248" s="136"/>
      <c r="M1248" s="136"/>
      <c r="N1248" s="136"/>
      <c r="O1248" s="136"/>
      <c r="P1248" s="136"/>
      <c r="Q1248" s="136"/>
      <c r="R1248" s="731"/>
      <c r="S1248" s="136"/>
      <c r="T1248" s="136"/>
      <c r="U1248" s="136"/>
      <c r="V1248" s="136"/>
      <c r="W1248" s="136"/>
      <c r="X1248" s="136"/>
      <c r="Y1248" s="731"/>
      <c r="Z1248" s="136"/>
      <c r="AA1248" s="136"/>
      <c r="AB1248" s="136"/>
      <c r="AC1248" s="136"/>
      <c r="AD1248" s="136"/>
      <c r="AE1248" s="136"/>
      <c r="AF1248" s="731"/>
      <c r="AG1248" s="136"/>
      <c r="AH1248" s="136"/>
      <c r="AI1248" s="136"/>
      <c r="AJ1248" s="136"/>
      <c r="AK1248" s="136"/>
      <c r="AL1248" s="136"/>
    </row>
    <row r="1249" spans="1:38" s="44" customFormat="1" x14ac:dyDescent="0.2">
      <c r="A1249" s="16"/>
      <c r="B1249" s="736"/>
      <c r="C1249" s="16"/>
      <c r="K1249" s="731"/>
      <c r="L1249" s="136"/>
      <c r="M1249" s="136"/>
      <c r="N1249" s="136"/>
      <c r="O1249" s="136"/>
      <c r="P1249" s="136"/>
      <c r="Q1249" s="136"/>
      <c r="R1249" s="731"/>
      <c r="S1249" s="136"/>
      <c r="T1249" s="136"/>
      <c r="U1249" s="136"/>
      <c r="V1249" s="136"/>
      <c r="W1249" s="136"/>
      <c r="X1249" s="136"/>
      <c r="Y1249" s="731"/>
      <c r="Z1249" s="136"/>
      <c r="AA1249" s="136"/>
      <c r="AB1249" s="136"/>
      <c r="AC1249" s="136"/>
      <c r="AD1249" s="136"/>
      <c r="AE1249" s="136"/>
      <c r="AF1249" s="731"/>
      <c r="AG1249" s="136"/>
      <c r="AH1249" s="136"/>
      <c r="AI1249" s="136"/>
      <c r="AJ1249" s="136"/>
      <c r="AK1249" s="136"/>
      <c r="AL1249" s="136"/>
    </row>
    <row r="1250" spans="1:38" s="44" customFormat="1" x14ac:dyDescent="0.2">
      <c r="A1250" s="16"/>
      <c r="B1250" s="736"/>
      <c r="C1250" s="16"/>
      <c r="K1250" s="731"/>
      <c r="L1250" s="136"/>
      <c r="M1250" s="136"/>
      <c r="N1250" s="136"/>
      <c r="O1250" s="136"/>
      <c r="P1250" s="136"/>
      <c r="Q1250" s="136"/>
      <c r="R1250" s="731"/>
      <c r="S1250" s="136"/>
      <c r="T1250" s="136"/>
      <c r="U1250" s="136"/>
      <c r="V1250" s="136"/>
      <c r="W1250" s="136"/>
      <c r="X1250" s="136"/>
      <c r="Y1250" s="731"/>
      <c r="Z1250" s="136"/>
      <c r="AA1250" s="136"/>
      <c r="AB1250" s="136"/>
      <c r="AC1250" s="136"/>
      <c r="AD1250" s="136"/>
      <c r="AE1250" s="136"/>
      <c r="AF1250" s="731"/>
      <c r="AG1250" s="136"/>
      <c r="AH1250" s="136"/>
      <c r="AI1250" s="136"/>
      <c r="AJ1250" s="136"/>
      <c r="AK1250" s="136"/>
      <c r="AL1250" s="136"/>
    </row>
    <row r="1251" spans="1:38" s="44" customFormat="1" x14ac:dyDescent="0.2">
      <c r="A1251" s="16"/>
      <c r="B1251" s="736"/>
      <c r="C1251" s="16"/>
      <c r="K1251" s="731"/>
      <c r="L1251" s="136"/>
      <c r="M1251" s="136"/>
      <c r="N1251" s="136"/>
      <c r="O1251" s="136"/>
      <c r="P1251" s="136"/>
      <c r="Q1251" s="136"/>
      <c r="R1251" s="731"/>
      <c r="S1251" s="136"/>
      <c r="T1251" s="136"/>
      <c r="U1251" s="136"/>
      <c r="V1251" s="136"/>
      <c r="W1251" s="136"/>
      <c r="X1251" s="136"/>
      <c r="Y1251" s="731"/>
      <c r="Z1251" s="136"/>
      <c r="AA1251" s="136"/>
      <c r="AB1251" s="136"/>
      <c r="AC1251" s="136"/>
      <c r="AD1251" s="136"/>
      <c r="AE1251" s="136"/>
      <c r="AF1251" s="731"/>
      <c r="AG1251" s="136"/>
      <c r="AH1251" s="136"/>
      <c r="AI1251" s="136"/>
      <c r="AJ1251" s="136"/>
      <c r="AK1251" s="136"/>
      <c r="AL1251" s="136"/>
    </row>
    <row r="1252" spans="1:38" s="44" customFormat="1" x14ac:dyDescent="0.2">
      <c r="A1252" s="16"/>
      <c r="B1252" s="736"/>
      <c r="C1252" s="16"/>
      <c r="K1252" s="731"/>
      <c r="L1252" s="136"/>
      <c r="M1252" s="136"/>
      <c r="N1252" s="136"/>
      <c r="O1252" s="136"/>
      <c r="P1252" s="136"/>
      <c r="Q1252" s="136"/>
      <c r="R1252" s="731"/>
      <c r="S1252" s="136"/>
      <c r="T1252" s="136"/>
      <c r="U1252" s="136"/>
      <c r="V1252" s="136"/>
      <c r="W1252" s="136"/>
      <c r="X1252" s="136"/>
      <c r="Y1252" s="731"/>
      <c r="Z1252" s="136"/>
      <c r="AA1252" s="136"/>
      <c r="AB1252" s="136"/>
      <c r="AC1252" s="136"/>
      <c r="AD1252" s="136"/>
      <c r="AE1252" s="136"/>
      <c r="AF1252" s="731"/>
      <c r="AG1252" s="136"/>
      <c r="AH1252" s="136"/>
      <c r="AI1252" s="136"/>
      <c r="AJ1252" s="136"/>
      <c r="AK1252" s="136"/>
      <c r="AL1252" s="136"/>
    </row>
    <row r="1253" spans="1:38" s="44" customFormat="1" x14ac:dyDescent="0.2">
      <c r="A1253" s="16"/>
      <c r="B1253" s="736"/>
      <c r="C1253" s="16"/>
      <c r="K1253" s="731"/>
      <c r="L1253" s="136"/>
      <c r="M1253" s="136"/>
      <c r="N1253" s="136"/>
      <c r="O1253" s="136"/>
      <c r="P1253" s="136"/>
      <c r="Q1253" s="136"/>
      <c r="R1253" s="731"/>
      <c r="S1253" s="136"/>
      <c r="T1253" s="136"/>
      <c r="U1253" s="136"/>
      <c r="V1253" s="136"/>
      <c r="W1253" s="136"/>
      <c r="X1253" s="136"/>
      <c r="Y1253" s="731"/>
      <c r="Z1253" s="136"/>
      <c r="AA1253" s="136"/>
      <c r="AB1253" s="136"/>
      <c r="AC1253" s="136"/>
      <c r="AD1253" s="136"/>
      <c r="AE1253" s="136"/>
      <c r="AF1253" s="731"/>
      <c r="AG1253" s="136"/>
      <c r="AH1253" s="136"/>
      <c r="AI1253" s="136"/>
      <c r="AJ1253" s="136"/>
      <c r="AK1253" s="136"/>
      <c r="AL1253" s="136"/>
    </row>
    <row r="1254" spans="1:38" s="44" customFormat="1" x14ac:dyDescent="0.2">
      <c r="A1254" s="16"/>
      <c r="B1254" s="736"/>
      <c r="C1254" s="16"/>
      <c r="K1254" s="731"/>
      <c r="L1254" s="136"/>
      <c r="M1254" s="136"/>
      <c r="N1254" s="136"/>
      <c r="O1254" s="136"/>
      <c r="P1254" s="136"/>
      <c r="Q1254" s="136"/>
      <c r="R1254" s="731"/>
      <c r="S1254" s="136"/>
      <c r="T1254" s="136"/>
      <c r="U1254" s="136"/>
      <c r="V1254" s="136"/>
      <c r="W1254" s="136"/>
      <c r="X1254" s="136"/>
      <c r="Y1254" s="731"/>
      <c r="Z1254" s="136"/>
      <c r="AA1254" s="136"/>
      <c r="AB1254" s="136"/>
      <c r="AC1254" s="136"/>
      <c r="AD1254" s="136"/>
      <c r="AE1254" s="136"/>
      <c r="AF1254" s="731"/>
      <c r="AG1254" s="136"/>
      <c r="AH1254" s="136"/>
      <c r="AI1254" s="136"/>
      <c r="AJ1254" s="136"/>
      <c r="AK1254" s="136"/>
      <c r="AL1254" s="136"/>
    </row>
    <row r="1255" spans="1:38" s="44" customFormat="1" x14ac:dyDescent="0.2">
      <c r="A1255" s="16"/>
      <c r="B1255" s="736"/>
      <c r="C1255" s="16"/>
      <c r="K1255" s="731"/>
      <c r="L1255" s="136"/>
      <c r="M1255" s="136"/>
      <c r="N1255" s="136"/>
      <c r="O1255" s="136"/>
      <c r="P1255" s="136"/>
      <c r="Q1255" s="136"/>
      <c r="R1255" s="731"/>
      <c r="S1255" s="136"/>
      <c r="T1255" s="136"/>
      <c r="U1255" s="136"/>
      <c r="V1255" s="136"/>
      <c r="W1255" s="136"/>
      <c r="X1255" s="136"/>
      <c r="Y1255" s="731"/>
      <c r="Z1255" s="136"/>
      <c r="AA1255" s="136"/>
      <c r="AB1255" s="136"/>
      <c r="AC1255" s="136"/>
      <c r="AD1255" s="136"/>
      <c r="AE1255" s="136"/>
      <c r="AF1255" s="731"/>
      <c r="AG1255" s="136"/>
      <c r="AH1255" s="136"/>
      <c r="AI1255" s="136"/>
      <c r="AJ1255" s="136"/>
      <c r="AK1255" s="136"/>
      <c r="AL1255" s="136"/>
    </row>
    <row r="1256" spans="1:38" s="44" customFormat="1" x14ac:dyDescent="0.2">
      <c r="A1256" s="16"/>
      <c r="B1256" s="736"/>
      <c r="C1256" s="16"/>
      <c r="K1256" s="731"/>
      <c r="L1256" s="136"/>
      <c r="M1256" s="136"/>
      <c r="N1256" s="136"/>
      <c r="O1256" s="136"/>
      <c r="P1256" s="136"/>
      <c r="Q1256" s="136"/>
      <c r="R1256" s="731"/>
      <c r="S1256" s="136"/>
      <c r="T1256" s="136"/>
      <c r="U1256" s="136"/>
      <c r="V1256" s="136"/>
      <c r="W1256" s="136"/>
      <c r="X1256" s="136"/>
      <c r="Y1256" s="731"/>
      <c r="Z1256" s="136"/>
      <c r="AA1256" s="136"/>
      <c r="AB1256" s="136"/>
      <c r="AC1256" s="136"/>
      <c r="AD1256" s="136"/>
      <c r="AE1256" s="136"/>
      <c r="AF1256" s="731"/>
      <c r="AG1256" s="136"/>
      <c r="AH1256" s="136"/>
      <c r="AI1256" s="136"/>
      <c r="AJ1256" s="136"/>
      <c r="AK1256" s="136"/>
      <c r="AL1256" s="136"/>
    </row>
    <row r="1257" spans="1:38" s="44" customFormat="1" x14ac:dyDescent="0.2">
      <c r="A1257" s="16"/>
      <c r="B1257" s="736"/>
      <c r="C1257" s="16"/>
      <c r="K1257" s="731"/>
      <c r="L1257" s="136"/>
      <c r="M1257" s="136"/>
      <c r="N1257" s="136"/>
      <c r="O1257" s="136"/>
      <c r="P1257" s="136"/>
      <c r="Q1257" s="136"/>
      <c r="R1257" s="731"/>
      <c r="S1257" s="136"/>
      <c r="T1257" s="136"/>
      <c r="U1257" s="136"/>
      <c r="V1257" s="136"/>
      <c r="W1257" s="136"/>
      <c r="X1257" s="136"/>
      <c r="Y1257" s="731"/>
      <c r="Z1257" s="136"/>
      <c r="AA1257" s="136"/>
      <c r="AB1257" s="136"/>
      <c r="AC1257" s="136"/>
      <c r="AD1257" s="136"/>
      <c r="AE1257" s="136"/>
      <c r="AF1257" s="731"/>
      <c r="AG1257" s="136"/>
      <c r="AH1257" s="136"/>
      <c r="AI1257" s="136"/>
      <c r="AJ1257" s="136"/>
      <c r="AK1257" s="136"/>
      <c r="AL1257" s="136"/>
    </row>
    <row r="1258" spans="1:38" s="44" customFormat="1" x14ac:dyDescent="0.2">
      <c r="A1258" s="16"/>
      <c r="B1258" s="736"/>
      <c r="C1258" s="16"/>
      <c r="K1258" s="731"/>
      <c r="L1258" s="136"/>
      <c r="M1258" s="136"/>
      <c r="N1258" s="136"/>
      <c r="O1258" s="136"/>
      <c r="P1258" s="136"/>
      <c r="Q1258" s="136"/>
      <c r="R1258" s="731"/>
      <c r="S1258" s="136"/>
      <c r="T1258" s="136"/>
      <c r="U1258" s="136"/>
      <c r="V1258" s="136"/>
      <c r="W1258" s="136"/>
      <c r="X1258" s="136"/>
      <c r="Y1258" s="731"/>
      <c r="Z1258" s="136"/>
      <c r="AA1258" s="136"/>
      <c r="AB1258" s="136"/>
      <c r="AC1258" s="136"/>
      <c r="AD1258" s="136"/>
      <c r="AE1258" s="136"/>
      <c r="AF1258" s="731"/>
      <c r="AG1258" s="136"/>
      <c r="AH1258" s="136"/>
      <c r="AI1258" s="136"/>
      <c r="AJ1258" s="136"/>
      <c r="AK1258" s="136"/>
      <c r="AL1258" s="136"/>
    </row>
    <row r="1259" spans="1:38" s="44" customFormat="1" x14ac:dyDescent="0.2">
      <c r="A1259" s="16"/>
      <c r="B1259" s="736"/>
      <c r="C1259" s="16"/>
      <c r="K1259" s="731"/>
      <c r="L1259" s="136"/>
      <c r="M1259" s="136"/>
      <c r="N1259" s="136"/>
      <c r="O1259" s="136"/>
      <c r="P1259" s="136"/>
      <c r="Q1259" s="136"/>
      <c r="R1259" s="731"/>
      <c r="S1259" s="136"/>
      <c r="T1259" s="136"/>
      <c r="U1259" s="136"/>
      <c r="V1259" s="136"/>
      <c r="W1259" s="136"/>
      <c r="X1259" s="136"/>
      <c r="Y1259" s="731"/>
      <c r="Z1259" s="136"/>
      <c r="AA1259" s="136"/>
      <c r="AB1259" s="136"/>
      <c r="AC1259" s="136"/>
      <c r="AD1259" s="136"/>
      <c r="AE1259" s="136"/>
      <c r="AF1259" s="731"/>
      <c r="AG1259" s="136"/>
      <c r="AH1259" s="136"/>
      <c r="AI1259" s="136"/>
      <c r="AJ1259" s="136"/>
      <c r="AK1259" s="136"/>
      <c r="AL1259" s="136"/>
    </row>
    <row r="1260" spans="1:38" s="44" customFormat="1" x14ac:dyDescent="0.2">
      <c r="A1260" s="16"/>
      <c r="B1260" s="736"/>
      <c r="C1260" s="16"/>
      <c r="K1260" s="731"/>
      <c r="L1260" s="136"/>
      <c r="M1260" s="136"/>
      <c r="N1260" s="136"/>
      <c r="O1260" s="136"/>
      <c r="P1260" s="136"/>
      <c r="Q1260" s="136"/>
      <c r="R1260" s="731"/>
      <c r="S1260" s="136"/>
      <c r="T1260" s="136"/>
      <c r="U1260" s="136"/>
      <c r="V1260" s="136"/>
      <c r="W1260" s="136"/>
      <c r="X1260" s="136"/>
      <c r="Y1260" s="731"/>
      <c r="Z1260" s="136"/>
      <c r="AA1260" s="136"/>
      <c r="AB1260" s="136"/>
      <c r="AC1260" s="136"/>
      <c r="AD1260" s="136"/>
      <c r="AE1260" s="136"/>
      <c r="AF1260" s="731"/>
      <c r="AG1260" s="136"/>
      <c r="AH1260" s="136"/>
      <c r="AI1260" s="136"/>
      <c r="AJ1260" s="136"/>
      <c r="AK1260" s="136"/>
      <c r="AL1260" s="136"/>
    </row>
    <row r="1261" spans="1:38" s="44" customFormat="1" x14ac:dyDescent="0.2">
      <c r="A1261" s="16"/>
      <c r="B1261" s="736"/>
      <c r="C1261" s="16"/>
      <c r="K1261" s="731"/>
      <c r="L1261" s="136"/>
      <c r="M1261" s="136"/>
      <c r="N1261" s="136"/>
      <c r="O1261" s="136"/>
      <c r="P1261" s="136"/>
      <c r="Q1261" s="136"/>
      <c r="R1261" s="731"/>
      <c r="S1261" s="136"/>
      <c r="T1261" s="136"/>
      <c r="U1261" s="136"/>
      <c r="V1261" s="136"/>
      <c r="W1261" s="136"/>
      <c r="X1261" s="136"/>
      <c r="Y1261" s="731"/>
      <c r="Z1261" s="136"/>
      <c r="AA1261" s="136"/>
      <c r="AB1261" s="136"/>
      <c r="AC1261" s="136"/>
      <c r="AD1261" s="136"/>
      <c r="AE1261" s="136"/>
      <c r="AF1261" s="731"/>
      <c r="AG1261" s="136"/>
      <c r="AH1261" s="136"/>
      <c r="AI1261" s="136"/>
      <c r="AJ1261" s="136"/>
      <c r="AK1261" s="136"/>
      <c r="AL1261" s="136"/>
    </row>
    <row r="1262" spans="1:38" s="44" customFormat="1" x14ac:dyDescent="0.2">
      <c r="A1262" s="16"/>
      <c r="B1262" s="736"/>
      <c r="C1262" s="16"/>
      <c r="K1262" s="731"/>
      <c r="L1262" s="136"/>
      <c r="M1262" s="136"/>
      <c r="N1262" s="136"/>
      <c r="O1262" s="136"/>
      <c r="P1262" s="136"/>
      <c r="Q1262" s="136"/>
      <c r="R1262" s="731"/>
      <c r="S1262" s="136"/>
      <c r="T1262" s="136"/>
      <c r="U1262" s="136"/>
      <c r="V1262" s="136"/>
      <c r="W1262" s="136"/>
      <c r="X1262" s="136"/>
      <c r="Y1262" s="731"/>
      <c r="Z1262" s="136"/>
      <c r="AA1262" s="136"/>
      <c r="AB1262" s="136"/>
      <c r="AC1262" s="136"/>
      <c r="AD1262" s="136"/>
      <c r="AE1262" s="136"/>
      <c r="AF1262" s="731"/>
      <c r="AG1262" s="136"/>
      <c r="AH1262" s="136"/>
      <c r="AI1262" s="136"/>
      <c r="AJ1262" s="136"/>
      <c r="AK1262" s="136"/>
      <c r="AL1262" s="136"/>
    </row>
    <row r="1263" spans="1:38" s="44" customFormat="1" x14ac:dyDescent="0.2">
      <c r="A1263" s="16"/>
      <c r="B1263" s="736"/>
      <c r="C1263" s="16"/>
      <c r="K1263" s="731"/>
      <c r="L1263" s="136"/>
      <c r="M1263" s="136"/>
      <c r="N1263" s="136"/>
      <c r="O1263" s="136"/>
      <c r="P1263" s="136"/>
      <c r="Q1263" s="136"/>
      <c r="R1263" s="731"/>
      <c r="S1263" s="136"/>
      <c r="T1263" s="136"/>
      <c r="U1263" s="136"/>
      <c r="V1263" s="136"/>
      <c r="W1263" s="136"/>
      <c r="X1263" s="136"/>
      <c r="Y1263" s="731"/>
      <c r="Z1263" s="136"/>
      <c r="AA1263" s="136"/>
      <c r="AB1263" s="136"/>
      <c r="AC1263" s="136"/>
      <c r="AD1263" s="136"/>
      <c r="AE1263" s="136"/>
      <c r="AF1263" s="731"/>
      <c r="AG1263" s="136"/>
      <c r="AH1263" s="136"/>
      <c r="AI1263" s="136"/>
      <c r="AJ1263" s="136"/>
      <c r="AK1263" s="136"/>
      <c r="AL1263" s="136"/>
    </row>
    <row r="1264" spans="1:38" s="44" customFormat="1" x14ac:dyDescent="0.2">
      <c r="A1264" s="16"/>
      <c r="B1264" s="736"/>
      <c r="C1264" s="16"/>
      <c r="K1264" s="731"/>
      <c r="L1264" s="136"/>
      <c r="M1264" s="136"/>
      <c r="N1264" s="136"/>
      <c r="O1264" s="136"/>
      <c r="P1264" s="136"/>
      <c r="Q1264" s="136"/>
      <c r="R1264" s="731"/>
      <c r="S1264" s="136"/>
      <c r="T1264" s="136"/>
      <c r="U1264" s="136"/>
      <c r="V1264" s="136"/>
      <c r="W1264" s="136"/>
      <c r="X1264" s="136"/>
      <c r="Y1264" s="731"/>
      <c r="Z1264" s="136"/>
      <c r="AA1264" s="136"/>
      <c r="AB1264" s="136"/>
      <c r="AC1264" s="136"/>
      <c r="AD1264" s="136"/>
      <c r="AE1264" s="136"/>
      <c r="AF1264" s="731"/>
      <c r="AG1264" s="136"/>
      <c r="AH1264" s="136"/>
      <c r="AI1264" s="136"/>
      <c r="AJ1264" s="136"/>
      <c r="AK1264" s="136"/>
      <c r="AL1264" s="136"/>
    </row>
    <row r="1265" spans="1:38" s="44" customFormat="1" x14ac:dyDescent="0.2">
      <c r="A1265" s="16"/>
      <c r="B1265" s="736"/>
      <c r="C1265" s="16"/>
      <c r="K1265" s="731"/>
      <c r="L1265" s="136"/>
      <c r="M1265" s="136"/>
      <c r="N1265" s="136"/>
      <c r="O1265" s="136"/>
      <c r="P1265" s="136"/>
      <c r="Q1265" s="136"/>
      <c r="R1265" s="731"/>
      <c r="S1265" s="136"/>
      <c r="T1265" s="136"/>
      <c r="U1265" s="136"/>
      <c r="V1265" s="136"/>
      <c r="W1265" s="136"/>
      <c r="X1265" s="136"/>
      <c r="Y1265" s="731"/>
      <c r="Z1265" s="136"/>
      <c r="AA1265" s="136"/>
      <c r="AB1265" s="136"/>
      <c r="AC1265" s="136"/>
      <c r="AD1265" s="136"/>
      <c r="AE1265" s="136"/>
      <c r="AF1265" s="731"/>
      <c r="AG1265" s="136"/>
      <c r="AH1265" s="136"/>
      <c r="AI1265" s="136"/>
      <c r="AJ1265" s="136"/>
      <c r="AK1265" s="136"/>
      <c r="AL1265" s="136"/>
    </row>
    <row r="1266" spans="1:38" s="44" customFormat="1" x14ac:dyDescent="0.2">
      <c r="A1266" s="16"/>
      <c r="B1266" s="736"/>
      <c r="C1266" s="16"/>
      <c r="K1266" s="731"/>
      <c r="L1266" s="136"/>
      <c r="M1266" s="136"/>
      <c r="N1266" s="136"/>
      <c r="O1266" s="136"/>
      <c r="P1266" s="136"/>
      <c r="Q1266" s="136"/>
      <c r="R1266" s="731"/>
      <c r="S1266" s="136"/>
      <c r="T1266" s="136"/>
      <c r="U1266" s="136"/>
      <c r="V1266" s="136"/>
      <c r="W1266" s="136"/>
      <c r="X1266" s="136"/>
      <c r="Y1266" s="731"/>
      <c r="Z1266" s="136"/>
      <c r="AA1266" s="136"/>
      <c r="AB1266" s="136"/>
      <c r="AC1266" s="136"/>
      <c r="AD1266" s="136"/>
      <c r="AE1266" s="136"/>
      <c r="AF1266" s="731"/>
      <c r="AG1266" s="136"/>
      <c r="AH1266" s="136"/>
      <c r="AI1266" s="136"/>
      <c r="AJ1266" s="136"/>
      <c r="AK1266" s="136"/>
      <c r="AL1266" s="136"/>
    </row>
    <row r="1267" spans="1:38" s="44" customFormat="1" x14ac:dyDescent="0.2">
      <c r="A1267" s="16"/>
      <c r="B1267" s="736"/>
      <c r="C1267" s="16"/>
      <c r="K1267" s="731"/>
      <c r="L1267" s="136"/>
      <c r="M1267" s="136"/>
      <c r="N1267" s="136"/>
      <c r="O1267" s="136"/>
      <c r="P1267" s="136"/>
      <c r="Q1267" s="136"/>
      <c r="R1267" s="731"/>
      <c r="S1267" s="136"/>
      <c r="T1267" s="136"/>
      <c r="U1267" s="136"/>
      <c r="V1267" s="136"/>
      <c r="W1267" s="136"/>
      <c r="X1267" s="136"/>
      <c r="Y1267" s="731"/>
      <c r="Z1267" s="136"/>
      <c r="AA1267" s="136"/>
      <c r="AB1267" s="136"/>
      <c r="AC1267" s="136"/>
      <c r="AD1267" s="136"/>
      <c r="AE1267" s="136"/>
      <c r="AF1267" s="731"/>
      <c r="AG1267" s="136"/>
      <c r="AH1267" s="136"/>
      <c r="AI1267" s="136"/>
      <c r="AJ1267" s="136"/>
      <c r="AK1267" s="136"/>
      <c r="AL1267" s="136"/>
    </row>
    <row r="1268" spans="1:38" s="44" customFormat="1" x14ac:dyDescent="0.2">
      <c r="A1268" s="16"/>
      <c r="B1268" s="736"/>
      <c r="C1268" s="16"/>
      <c r="K1268" s="731"/>
      <c r="L1268" s="136"/>
      <c r="M1268" s="136"/>
      <c r="N1268" s="136"/>
      <c r="O1268" s="136"/>
      <c r="P1268" s="136"/>
      <c r="Q1268" s="136"/>
      <c r="R1268" s="731"/>
      <c r="S1268" s="136"/>
      <c r="T1268" s="136"/>
      <c r="U1268" s="136"/>
      <c r="V1268" s="136"/>
      <c r="W1268" s="136"/>
      <c r="X1268" s="136"/>
      <c r="Y1268" s="731"/>
      <c r="Z1268" s="136"/>
      <c r="AA1268" s="136"/>
      <c r="AB1268" s="136"/>
      <c r="AC1268" s="136"/>
      <c r="AD1268" s="136"/>
      <c r="AE1268" s="136"/>
      <c r="AF1268" s="731"/>
      <c r="AG1268" s="136"/>
      <c r="AH1268" s="136"/>
      <c r="AI1268" s="136"/>
      <c r="AJ1268" s="136"/>
      <c r="AK1268" s="136"/>
      <c r="AL1268" s="136"/>
    </row>
    <row r="1269" spans="1:38" s="44" customFormat="1" x14ac:dyDescent="0.2">
      <c r="A1269" s="16"/>
      <c r="B1269" s="736"/>
      <c r="C1269" s="16"/>
      <c r="K1269" s="731"/>
      <c r="L1269" s="136"/>
      <c r="M1269" s="136"/>
      <c r="N1269" s="136"/>
      <c r="O1269" s="136"/>
      <c r="P1269" s="136"/>
      <c r="Q1269" s="136"/>
      <c r="R1269" s="731"/>
      <c r="S1269" s="136"/>
      <c r="T1269" s="136"/>
      <c r="U1269" s="136"/>
      <c r="V1269" s="136"/>
      <c r="W1269" s="136"/>
      <c r="X1269" s="136"/>
      <c r="Y1269" s="731"/>
      <c r="Z1269" s="136"/>
      <c r="AA1269" s="136"/>
      <c r="AB1269" s="136"/>
      <c r="AC1269" s="136"/>
      <c r="AD1269" s="136"/>
      <c r="AE1269" s="136"/>
      <c r="AF1269" s="731"/>
      <c r="AG1269" s="136"/>
      <c r="AH1269" s="136"/>
      <c r="AI1269" s="136"/>
      <c r="AJ1269" s="136"/>
      <c r="AK1269" s="136"/>
      <c r="AL1269" s="136"/>
    </row>
    <row r="1270" spans="1:38" s="44" customFormat="1" x14ac:dyDescent="0.2">
      <c r="A1270" s="16"/>
      <c r="B1270" s="736"/>
      <c r="C1270" s="16"/>
      <c r="K1270" s="731"/>
      <c r="L1270" s="136"/>
      <c r="M1270" s="136"/>
      <c r="N1270" s="136"/>
      <c r="O1270" s="136"/>
      <c r="P1270" s="136"/>
      <c r="Q1270" s="136"/>
      <c r="R1270" s="731"/>
      <c r="S1270" s="136"/>
      <c r="T1270" s="136"/>
      <c r="U1270" s="136"/>
      <c r="V1270" s="136"/>
      <c r="W1270" s="136"/>
      <c r="X1270" s="136"/>
      <c r="Y1270" s="731"/>
      <c r="Z1270" s="136"/>
      <c r="AA1270" s="136"/>
      <c r="AB1270" s="136"/>
      <c r="AC1270" s="136"/>
      <c r="AD1270" s="136"/>
      <c r="AE1270" s="136"/>
      <c r="AF1270" s="731"/>
      <c r="AG1270" s="136"/>
      <c r="AH1270" s="136"/>
      <c r="AI1270" s="136"/>
      <c r="AJ1270" s="136"/>
      <c r="AK1270" s="136"/>
      <c r="AL1270" s="136"/>
    </row>
    <row r="1271" spans="1:38" s="44" customFormat="1" x14ac:dyDescent="0.2">
      <c r="A1271" s="16"/>
      <c r="B1271" s="736"/>
      <c r="C1271" s="16"/>
      <c r="K1271" s="731"/>
      <c r="L1271" s="136"/>
      <c r="M1271" s="136"/>
      <c r="N1271" s="136"/>
      <c r="O1271" s="136"/>
      <c r="P1271" s="136"/>
      <c r="Q1271" s="136"/>
      <c r="R1271" s="731"/>
      <c r="S1271" s="136"/>
      <c r="T1271" s="136"/>
      <c r="U1271" s="136"/>
      <c r="V1271" s="136"/>
      <c r="W1271" s="136"/>
      <c r="X1271" s="136"/>
      <c r="Y1271" s="731"/>
      <c r="Z1271" s="136"/>
      <c r="AA1271" s="136"/>
      <c r="AB1271" s="136"/>
      <c r="AC1271" s="136"/>
      <c r="AD1271" s="136"/>
      <c r="AE1271" s="136"/>
      <c r="AF1271" s="731"/>
      <c r="AG1271" s="136"/>
      <c r="AH1271" s="136"/>
      <c r="AI1271" s="136"/>
      <c r="AJ1271" s="136"/>
      <c r="AK1271" s="136"/>
      <c r="AL1271" s="136"/>
    </row>
    <row r="1272" spans="1:38" s="44" customFormat="1" x14ac:dyDescent="0.2">
      <c r="A1272" s="16"/>
      <c r="B1272" s="736"/>
      <c r="C1272" s="16"/>
      <c r="K1272" s="731"/>
      <c r="L1272" s="136"/>
      <c r="M1272" s="136"/>
      <c r="N1272" s="136"/>
      <c r="O1272" s="136"/>
      <c r="P1272" s="136"/>
      <c r="Q1272" s="136"/>
      <c r="R1272" s="731"/>
      <c r="S1272" s="136"/>
      <c r="T1272" s="136"/>
      <c r="U1272" s="136"/>
      <c r="V1272" s="136"/>
      <c r="W1272" s="136"/>
      <c r="X1272" s="136"/>
      <c r="Y1272" s="731"/>
      <c r="Z1272" s="136"/>
      <c r="AA1272" s="136"/>
      <c r="AB1272" s="136"/>
      <c r="AC1272" s="136"/>
      <c r="AD1272" s="136"/>
      <c r="AE1272" s="136"/>
      <c r="AF1272" s="731"/>
      <c r="AG1272" s="136"/>
      <c r="AH1272" s="136"/>
      <c r="AI1272" s="136"/>
      <c r="AJ1272" s="136"/>
      <c r="AK1272" s="136"/>
      <c r="AL1272" s="136"/>
    </row>
    <row r="1273" spans="1:38" s="44" customFormat="1" x14ac:dyDescent="0.2">
      <c r="A1273" s="16"/>
      <c r="B1273" s="736"/>
      <c r="C1273" s="16"/>
      <c r="K1273" s="731"/>
      <c r="L1273" s="136"/>
      <c r="M1273" s="136"/>
      <c r="N1273" s="136"/>
      <c r="O1273" s="136"/>
      <c r="P1273" s="136"/>
      <c r="Q1273" s="136"/>
      <c r="R1273" s="731"/>
      <c r="S1273" s="136"/>
      <c r="T1273" s="136"/>
      <c r="U1273" s="136"/>
      <c r="V1273" s="136"/>
      <c r="W1273" s="136"/>
      <c r="X1273" s="136"/>
      <c r="Y1273" s="731"/>
      <c r="Z1273" s="136"/>
      <c r="AA1273" s="136"/>
      <c r="AB1273" s="136"/>
      <c r="AC1273" s="136"/>
      <c r="AD1273" s="136"/>
      <c r="AE1273" s="136"/>
      <c r="AF1273" s="731"/>
      <c r="AG1273" s="136"/>
      <c r="AH1273" s="136"/>
      <c r="AI1273" s="136"/>
      <c r="AJ1273" s="136"/>
      <c r="AK1273" s="136"/>
      <c r="AL1273" s="136"/>
    </row>
    <row r="1274" spans="1:38" s="44" customFormat="1" x14ac:dyDescent="0.2">
      <c r="A1274" s="16"/>
      <c r="B1274" s="736"/>
      <c r="C1274" s="16"/>
      <c r="K1274" s="731"/>
      <c r="L1274" s="136"/>
      <c r="M1274" s="136"/>
      <c r="N1274" s="136"/>
      <c r="O1274" s="136"/>
      <c r="P1274" s="136"/>
      <c r="Q1274" s="136"/>
      <c r="R1274" s="731"/>
      <c r="S1274" s="136"/>
      <c r="T1274" s="136"/>
      <c r="U1274" s="136"/>
      <c r="V1274" s="136"/>
      <c r="W1274" s="136"/>
      <c r="X1274" s="136"/>
      <c r="Y1274" s="731"/>
      <c r="Z1274" s="136"/>
      <c r="AA1274" s="136"/>
      <c r="AB1274" s="136"/>
      <c r="AC1274" s="136"/>
      <c r="AD1274" s="136"/>
      <c r="AE1274" s="136"/>
      <c r="AF1274" s="731"/>
      <c r="AG1274" s="136"/>
      <c r="AH1274" s="136"/>
      <c r="AI1274" s="136"/>
      <c r="AJ1274" s="136"/>
      <c r="AK1274" s="136"/>
      <c r="AL1274" s="136"/>
    </row>
    <row r="1275" spans="1:38" s="44" customFormat="1" x14ac:dyDescent="0.2">
      <c r="A1275" s="16"/>
      <c r="B1275" s="736"/>
      <c r="C1275" s="16"/>
      <c r="K1275" s="731"/>
      <c r="L1275" s="136"/>
      <c r="M1275" s="136"/>
      <c r="N1275" s="136"/>
      <c r="O1275" s="136"/>
      <c r="P1275" s="136"/>
      <c r="Q1275" s="136"/>
      <c r="R1275" s="731"/>
      <c r="S1275" s="136"/>
      <c r="T1275" s="136"/>
      <c r="U1275" s="136"/>
      <c r="V1275" s="136"/>
      <c r="W1275" s="136"/>
      <c r="X1275" s="136"/>
      <c r="Y1275" s="731"/>
      <c r="Z1275" s="136"/>
      <c r="AA1275" s="136"/>
      <c r="AB1275" s="136"/>
      <c r="AC1275" s="136"/>
      <c r="AD1275" s="136"/>
      <c r="AE1275" s="136"/>
      <c r="AF1275" s="731"/>
      <c r="AG1275" s="136"/>
      <c r="AH1275" s="136"/>
      <c r="AI1275" s="136"/>
      <c r="AJ1275" s="136"/>
      <c r="AK1275" s="136"/>
      <c r="AL1275" s="136"/>
    </row>
    <row r="1276" spans="1:38" s="44" customFormat="1" x14ac:dyDescent="0.2">
      <c r="A1276" s="16"/>
      <c r="B1276" s="736"/>
      <c r="C1276" s="16"/>
      <c r="K1276" s="731"/>
      <c r="L1276" s="136"/>
      <c r="M1276" s="136"/>
      <c r="N1276" s="136"/>
      <c r="O1276" s="136"/>
      <c r="P1276" s="136"/>
      <c r="Q1276" s="136"/>
      <c r="R1276" s="731"/>
      <c r="S1276" s="136"/>
      <c r="T1276" s="136"/>
      <c r="U1276" s="136"/>
      <c r="V1276" s="136"/>
      <c r="W1276" s="136"/>
      <c r="X1276" s="136"/>
      <c r="Y1276" s="731"/>
      <c r="Z1276" s="136"/>
      <c r="AA1276" s="136"/>
      <c r="AB1276" s="136"/>
      <c r="AC1276" s="136"/>
      <c r="AD1276" s="136"/>
      <c r="AE1276" s="136"/>
      <c r="AF1276" s="731"/>
      <c r="AG1276" s="136"/>
      <c r="AH1276" s="136"/>
      <c r="AI1276" s="136"/>
      <c r="AJ1276" s="136"/>
      <c r="AK1276" s="136"/>
      <c r="AL1276" s="136"/>
    </row>
    <row r="1277" spans="1:38" s="44" customFormat="1" x14ac:dyDescent="0.2">
      <c r="A1277" s="16"/>
      <c r="B1277" s="736"/>
      <c r="C1277" s="16"/>
      <c r="K1277" s="731"/>
      <c r="L1277" s="136"/>
      <c r="M1277" s="136"/>
      <c r="N1277" s="136"/>
      <c r="O1277" s="136"/>
      <c r="P1277" s="136"/>
      <c r="Q1277" s="136"/>
      <c r="R1277" s="731"/>
      <c r="S1277" s="136"/>
      <c r="T1277" s="136"/>
      <c r="U1277" s="136"/>
      <c r="V1277" s="136"/>
      <c r="W1277" s="136"/>
      <c r="X1277" s="136"/>
      <c r="Y1277" s="731"/>
      <c r="Z1277" s="136"/>
      <c r="AA1277" s="136"/>
      <c r="AB1277" s="136"/>
      <c r="AC1277" s="136"/>
      <c r="AD1277" s="136"/>
      <c r="AE1277" s="136"/>
      <c r="AF1277" s="731"/>
      <c r="AG1277" s="136"/>
      <c r="AH1277" s="136"/>
      <c r="AI1277" s="136"/>
      <c r="AJ1277" s="136"/>
      <c r="AK1277" s="136"/>
      <c r="AL1277" s="136"/>
    </row>
    <row r="1278" spans="1:38" s="44" customFormat="1" x14ac:dyDescent="0.2">
      <c r="A1278" s="16"/>
      <c r="B1278" s="736"/>
      <c r="C1278" s="16"/>
      <c r="K1278" s="731"/>
      <c r="L1278" s="136"/>
      <c r="M1278" s="136"/>
      <c r="N1278" s="136"/>
      <c r="O1278" s="136"/>
      <c r="P1278" s="136"/>
      <c r="Q1278" s="136"/>
      <c r="R1278" s="731"/>
      <c r="S1278" s="136"/>
      <c r="T1278" s="136"/>
      <c r="U1278" s="136"/>
      <c r="V1278" s="136"/>
      <c r="W1278" s="136"/>
      <c r="X1278" s="136"/>
      <c r="Y1278" s="731"/>
      <c r="Z1278" s="136"/>
      <c r="AA1278" s="136"/>
      <c r="AB1278" s="136"/>
      <c r="AC1278" s="136"/>
      <c r="AD1278" s="136"/>
      <c r="AE1278" s="136"/>
      <c r="AF1278" s="731"/>
      <c r="AG1278" s="136"/>
      <c r="AH1278" s="136"/>
      <c r="AI1278" s="136"/>
      <c r="AJ1278" s="136"/>
      <c r="AK1278" s="136"/>
      <c r="AL1278" s="136"/>
    </row>
    <row r="1279" spans="1:38" s="44" customFormat="1" x14ac:dyDescent="0.2">
      <c r="A1279" s="16"/>
      <c r="B1279" s="736"/>
      <c r="C1279" s="16"/>
      <c r="K1279" s="731"/>
      <c r="L1279" s="136"/>
      <c r="M1279" s="136"/>
      <c r="N1279" s="136"/>
      <c r="O1279" s="136"/>
      <c r="P1279" s="136"/>
      <c r="Q1279" s="136"/>
      <c r="R1279" s="731"/>
      <c r="S1279" s="136"/>
      <c r="T1279" s="136"/>
      <c r="U1279" s="136"/>
      <c r="V1279" s="136"/>
      <c r="W1279" s="136"/>
      <c r="X1279" s="136"/>
      <c r="Y1279" s="731"/>
      <c r="Z1279" s="136"/>
      <c r="AA1279" s="136"/>
      <c r="AB1279" s="136"/>
      <c r="AC1279" s="136"/>
      <c r="AD1279" s="136"/>
      <c r="AE1279" s="136"/>
      <c r="AF1279" s="731"/>
      <c r="AG1279" s="136"/>
      <c r="AH1279" s="136"/>
      <c r="AI1279" s="136"/>
      <c r="AJ1279" s="136"/>
      <c r="AK1279" s="136"/>
      <c r="AL1279" s="136"/>
    </row>
    <row r="1280" spans="1:38" s="44" customFormat="1" x14ac:dyDescent="0.2">
      <c r="A1280" s="16"/>
      <c r="B1280" s="736"/>
      <c r="C1280" s="16"/>
      <c r="K1280" s="731"/>
      <c r="L1280" s="136"/>
      <c r="M1280" s="136"/>
      <c r="N1280" s="136"/>
      <c r="O1280" s="136"/>
      <c r="P1280" s="136"/>
      <c r="Q1280" s="136"/>
      <c r="R1280" s="731"/>
      <c r="S1280" s="136"/>
      <c r="T1280" s="136"/>
      <c r="U1280" s="136"/>
      <c r="V1280" s="136"/>
      <c r="W1280" s="136"/>
      <c r="X1280" s="136"/>
      <c r="Y1280" s="731"/>
      <c r="Z1280" s="136"/>
      <c r="AA1280" s="136"/>
      <c r="AB1280" s="136"/>
      <c r="AC1280" s="136"/>
      <c r="AD1280" s="136"/>
      <c r="AE1280" s="136"/>
      <c r="AF1280" s="731"/>
      <c r="AG1280" s="136"/>
      <c r="AH1280" s="136"/>
      <c r="AI1280" s="136"/>
      <c r="AJ1280" s="136"/>
      <c r="AK1280" s="136"/>
      <c r="AL1280" s="136"/>
    </row>
    <row r="1281" spans="1:38" s="44" customFormat="1" x14ac:dyDescent="0.2">
      <c r="A1281" s="16"/>
      <c r="B1281" s="736"/>
      <c r="C1281" s="16"/>
      <c r="K1281" s="731"/>
      <c r="L1281" s="136"/>
      <c r="M1281" s="136"/>
      <c r="N1281" s="136"/>
      <c r="O1281" s="136"/>
      <c r="P1281" s="136"/>
      <c r="Q1281" s="136"/>
      <c r="R1281" s="731"/>
      <c r="S1281" s="136"/>
      <c r="T1281" s="136"/>
      <c r="U1281" s="136"/>
      <c r="V1281" s="136"/>
      <c r="W1281" s="136"/>
      <c r="X1281" s="136"/>
      <c r="Y1281" s="731"/>
      <c r="Z1281" s="136"/>
      <c r="AA1281" s="136"/>
      <c r="AB1281" s="136"/>
      <c r="AC1281" s="136"/>
      <c r="AD1281" s="136"/>
      <c r="AE1281" s="136"/>
      <c r="AF1281" s="731"/>
      <c r="AG1281" s="136"/>
      <c r="AH1281" s="136"/>
      <c r="AI1281" s="136"/>
      <c r="AJ1281" s="136"/>
      <c r="AK1281" s="136"/>
      <c r="AL1281" s="136"/>
    </row>
    <row r="1282" spans="1:38" s="44" customFormat="1" x14ac:dyDescent="0.2">
      <c r="A1282" s="16"/>
      <c r="B1282" s="736"/>
      <c r="C1282" s="16"/>
      <c r="K1282" s="731"/>
      <c r="L1282" s="136"/>
      <c r="M1282" s="136"/>
      <c r="N1282" s="136"/>
      <c r="O1282" s="136"/>
      <c r="P1282" s="136"/>
      <c r="Q1282" s="136"/>
      <c r="R1282" s="731"/>
      <c r="S1282" s="136"/>
      <c r="T1282" s="136"/>
      <c r="U1282" s="136"/>
      <c r="V1282" s="136"/>
      <c r="W1282" s="136"/>
      <c r="X1282" s="136"/>
      <c r="Y1282" s="731"/>
      <c r="Z1282" s="136"/>
      <c r="AA1282" s="136"/>
      <c r="AB1282" s="136"/>
      <c r="AC1282" s="136"/>
      <c r="AD1282" s="136"/>
      <c r="AE1282" s="136"/>
      <c r="AF1282" s="731"/>
      <c r="AG1282" s="136"/>
      <c r="AH1282" s="136"/>
      <c r="AI1282" s="136"/>
      <c r="AJ1282" s="136"/>
      <c r="AK1282" s="136"/>
      <c r="AL1282" s="136"/>
    </row>
    <row r="1283" spans="1:38" s="44" customFormat="1" x14ac:dyDescent="0.2">
      <c r="A1283" s="16"/>
      <c r="B1283" s="736"/>
      <c r="C1283" s="16"/>
      <c r="K1283" s="731"/>
      <c r="L1283" s="136"/>
      <c r="M1283" s="136"/>
      <c r="N1283" s="136"/>
      <c r="O1283" s="136"/>
      <c r="P1283" s="136"/>
      <c r="Q1283" s="136"/>
      <c r="R1283" s="731"/>
      <c r="S1283" s="136"/>
      <c r="T1283" s="136"/>
      <c r="U1283" s="136"/>
      <c r="V1283" s="136"/>
      <c r="W1283" s="136"/>
      <c r="X1283" s="136"/>
      <c r="Y1283" s="731"/>
      <c r="Z1283" s="136"/>
      <c r="AA1283" s="136"/>
      <c r="AB1283" s="136"/>
      <c r="AC1283" s="136"/>
      <c r="AD1283" s="136"/>
      <c r="AE1283" s="136"/>
      <c r="AF1283" s="731"/>
      <c r="AG1283" s="136"/>
      <c r="AH1283" s="136"/>
      <c r="AI1283" s="136"/>
      <c r="AJ1283" s="136"/>
      <c r="AK1283" s="136"/>
      <c r="AL1283" s="136"/>
    </row>
    <row r="1284" spans="1:38" s="44" customFormat="1" x14ac:dyDescent="0.2">
      <c r="A1284" s="16"/>
      <c r="B1284" s="736"/>
      <c r="C1284" s="16"/>
      <c r="K1284" s="731"/>
      <c r="L1284" s="136"/>
      <c r="M1284" s="136"/>
      <c r="N1284" s="136"/>
      <c r="O1284" s="136"/>
      <c r="P1284" s="136"/>
      <c r="Q1284" s="136"/>
      <c r="R1284" s="731"/>
      <c r="S1284" s="136"/>
      <c r="T1284" s="136"/>
      <c r="U1284" s="136"/>
      <c r="V1284" s="136"/>
      <c r="W1284" s="136"/>
      <c r="X1284" s="136"/>
      <c r="Y1284" s="731"/>
      <c r="Z1284" s="136"/>
      <c r="AA1284" s="136"/>
      <c r="AB1284" s="136"/>
      <c r="AC1284" s="136"/>
      <c r="AD1284" s="136"/>
      <c r="AE1284" s="136"/>
      <c r="AF1284" s="731"/>
      <c r="AG1284" s="136"/>
      <c r="AH1284" s="136"/>
      <c r="AI1284" s="136"/>
      <c r="AJ1284" s="136"/>
      <c r="AK1284" s="136"/>
      <c r="AL1284" s="136"/>
    </row>
    <row r="1285" spans="1:38" s="44" customFormat="1" x14ac:dyDescent="0.2">
      <c r="A1285" s="16"/>
      <c r="B1285" s="736"/>
      <c r="C1285" s="16"/>
      <c r="K1285" s="731"/>
      <c r="L1285" s="136"/>
      <c r="M1285" s="136"/>
      <c r="N1285" s="136"/>
      <c r="O1285" s="136"/>
      <c r="P1285" s="136"/>
      <c r="Q1285" s="136"/>
      <c r="R1285" s="731"/>
      <c r="S1285" s="136"/>
      <c r="T1285" s="136"/>
      <c r="U1285" s="136"/>
      <c r="V1285" s="136"/>
      <c r="W1285" s="136"/>
      <c r="X1285" s="136"/>
      <c r="Y1285" s="731"/>
      <c r="Z1285" s="136"/>
      <c r="AA1285" s="136"/>
      <c r="AB1285" s="136"/>
      <c r="AC1285" s="136"/>
      <c r="AD1285" s="136"/>
      <c r="AE1285" s="136"/>
      <c r="AF1285" s="731"/>
      <c r="AG1285" s="136"/>
      <c r="AH1285" s="136"/>
      <c r="AI1285" s="136"/>
      <c r="AJ1285" s="136"/>
      <c r="AK1285" s="136"/>
      <c r="AL1285" s="136"/>
    </row>
    <row r="1286" spans="1:38" s="44" customFormat="1" x14ac:dyDescent="0.2">
      <c r="A1286" s="16"/>
      <c r="B1286" s="736"/>
      <c r="C1286" s="16"/>
      <c r="K1286" s="731"/>
      <c r="L1286" s="136"/>
      <c r="M1286" s="136"/>
      <c r="N1286" s="136"/>
      <c r="O1286" s="136"/>
      <c r="P1286" s="136"/>
      <c r="Q1286" s="136"/>
      <c r="R1286" s="731"/>
      <c r="S1286" s="136"/>
      <c r="T1286" s="136"/>
      <c r="U1286" s="136"/>
      <c r="V1286" s="136"/>
      <c r="W1286" s="136"/>
      <c r="X1286" s="136"/>
      <c r="Y1286" s="731"/>
      <c r="Z1286" s="136"/>
      <c r="AA1286" s="136"/>
      <c r="AB1286" s="136"/>
      <c r="AC1286" s="136"/>
      <c r="AD1286" s="136"/>
      <c r="AE1286" s="136"/>
      <c r="AF1286" s="731"/>
      <c r="AG1286" s="136"/>
      <c r="AH1286" s="136"/>
      <c r="AI1286" s="136"/>
      <c r="AJ1286" s="136"/>
      <c r="AK1286" s="136"/>
      <c r="AL1286" s="136"/>
    </row>
    <row r="1287" spans="1:38" s="44" customFormat="1" x14ac:dyDescent="0.2">
      <c r="A1287" s="16"/>
      <c r="B1287" s="736"/>
      <c r="C1287" s="16"/>
      <c r="K1287" s="731"/>
      <c r="L1287" s="136"/>
      <c r="M1287" s="136"/>
      <c r="N1287" s="136"/>
      <c r="O1287" s="136"/>
      <c r="P1287" s="136"/>
      <c r="Q1287" s="136"/>
      <c r="R1287" s="731"/>
      <c r="S1287" s="136"/>
      <c r="T1287" s="136"/>
      <c r="U1287" s="136"/>
      <c r="V1287" s="136"/>
      <c r="W1287" s="136"/>
      <c r="X1287" s="136"/>
      <c r="Y1287" s="731"/>
      <c r="Z1287" s="136"/>
      <c r="AA1287" s="136"/>
      <c r="AB1287" s="136"/>
      <c r="AC1287" s="136"/>
      <c r="AD1287" s="136"/>
      <c r="AE1287" s="136"/>
      <c r="AF1287" s="731"/>
      <c r="AG1287" s="136"/>
      <c r="AH1287" s="136"/>
      <c r="AI1287" s="136"/>
      <c r="AJ1287" s="136"/>
      <c r="AK1287" s="136"/>
      <c r="AL1287" s="136"/>
    </row>
    <row r="1288" spans="1:38" s="44" customFormat="1" x14ac:dyDescent="0.2">
      <c r="A1288" s="16"/>
      <c r="B1288" s="736"/>
      <c r="C1288" s="16"/>
      <c r="K1288" s="731"/>
      <c r="L1288" s="136"/>
      <c r="M1288" s="136"/>
      <c r="N1288" s="136"/>
      <c r="O1288" s="136"/>
      <c r="P1288" s="136"/>
      <c r="Q1288" s="136"/>
      <c r="R1288" s="731"/>
      <c r="S1288" s="136"/>
      <c r="T1288" s="136"/>
      <c r="U1288" s="136"/>
      <c r="V1288" s="136"/>
      <c r="W1288" s="136"/>
      <c r="X1288" s="136"/>
      <c r="Y1288" s="731"/>
      <c r="Z1288" s="136"/>
      <c r="AA1288" s="136"/>
      <c r="AB1288" s="136"/>
      <c r="AC1288" s="136"/>
      <c r="AD1288" s="136"/>
      <c r="AE1288" s="136"/>
      <c r="AF1288" s="731"/>
      <c r="AG1288" s="136"/>
      <c r="AH1288" s="136"/>
      <c r="AI1288" s="136"/>
      <c r="AJ1288" s="136"/>
      <c r="AK1288" s="136"/>
      <c r="AL1288" s="136"/>
    </row>
    <row r="1289" spans="1:38" s="44" customFormat="1" x14ac:dyDescent="0.2">
      <c r="A1289" s="16"/>
      <c r="B1289" s="736"/>
      <c r="C1289" s="16"/>
      <c r="K1289" s="731"/>
      <c r="L1289" s="136"/>
      <c r="M1289" s="136"/>
      <c r="N1289" s="136"/>
      <c r="O1289" s="136"/>
      <c r="P1289" s="136"/>
      <c r="Q1289" s="136"/>
      <c r="R1289" s="731"/>
      <c r="S1289" s="136"/>
      <c r="T1289" s="136"/>
      <c r="U1289" s="136"/>
      <c r="V1289" s="136"/>
      <c r="W1289" s="136"/>
      <c r="X1289" s="136"/>
      <c r="Y1289" s="731"/>
      <c r="Z1289" s="136"/>
      <c r="AA1289" s="136"/>
      <c r="AB1289" s="136"/>
      <c r="AC1289" s="136"/>
      <c r="AD1289" s="136"/>
      <c r="AE1289" s="136"/>
      <c r="AF1289" s="731"/>
      <c r="AG1289" s="136"/>
      <c r="AH1289" s="136"/>
      <c r="AI1289" s="136"/>
      <c r="AJ1289" s="136"/>
      <c r="AK1289" s="136"/>
      <c r="AL1289" s="136"/>
    </row>
    <row r="1290" spans="1:38" s="44" customFormat="1" x14ac:dyDescent="0.2">
      <c r="A1290" s="16"/>
      <c r="B1290" s="736"/>
      <c r="C1290" s="16"/>
      <c r="K1290" s="731"/>
      <c r="L1290" s="136"/>
      <c r="M1290" s="136"/>
      <c r="N1290" s="136"/>
      <c r="O1290" s="136"/>
      <c r="P1290" s="136"/>
      <c r="Q1290" s="136"/>
      <c r="R1290" s="731"/>
      <c r="S1290" s="136"/>
      <c r="T1290" s="136"/>
      <c r="U1290" s="136"/>
      <c r="V1290" s="136"/>
      <c r="W1290" s="136"/>
      <c r="X1290" s="136"/>
      <c r="Y1290" s="731"/>
      <c r="Z1290" s="136"/>
      <c r="AA1290" s="136"/>
      <c r="AB1290" s="136"/>
      <c r="AC1290" s="136"/>
      <c r="AD1290" s="136"/>
      <c r="AE1290" s="136"/>
      <c r="AF1290" s="731"/>
      <c r="AG1290" s="136"/>
      <c r="AH1290" s="136"/>
      <c r="AI1290" s="136"/>
      <c r="AJ1290" s="136"/>
      <c r="AK1290" s="136"/>
      <c r="AL1290" s="136"/>
    </row>
    <row r="1291" spans="1:38" s="44" customFormat="1" x14ac:dyDescent="0.2">
      <c r="A1291" s="16"/>
      <c r="B1291" s="736"/>
      <c r="C1291" s="16"/>
      <c r="K1291" s="731"/>
      <c r="L1291" s="136"/>
      <c r="M1291" s="136"/>
      <c r="N1291" s="136"/>
      <c r="O1291" s="136"/>
      <c r="P1291" s="136"/>
      <c r="Q1291" s="136"/>
      <c r="R1291" s="731"/>
      <c r="S1291" s="136"/>
      <c r="T1291" s="136"/>
      <c r="U1291" s="136"/>
      <c r="V1291" s="136"/>
      <c r="W1291" s="136"/>
      <c r="X1291" s="136"/>
      <c r="Y1291" s="731"/>
      <c r="Z1291" s="136"/>
      <c r="AA1291" s="136"/>
      <c r="AB1291" s="136"/>
      <c r="AC1291" s="136"/>
      <c r="AD1291" s="136"/>
      <c r="AE1291" s="136"/>
      <c r="AF1291" s="731"/>
      <c r="AG1291" s="136"/>
      <c r="AH1291" s="136"/>
      <c r="AI1291" s="136"/>
      <c r="AJ1291" s="136"/>
      <c r="AK1291" s="136"/>
      <c r="AL1291" s="136"/>
    </row>
    <row r="1292" spans="1:38" s="44" customFormat="1" x14ac:dyDescent="0.2">
      <c r="A1292" s="16"/>
      <c r="B1292" s="736"/>
      <c r="C1292" s="16"/>
      <c r="K1292" s="731"/>
      <c r="L1292" s="136"/>
      <c r="M1292" s="136"/>
      <c r="N1292" s="136"/>
      <c r="O1292" s="136"/>
      <c r="P1292" s="136"/>
      <c r="Q1292" s="136"/>
      <c r="R1292" s="731"/>
      <c r="S1292" s="136"/>
      <c r="T1292" s="136"/>
      <c r="U1292" s="136"/>
      <c r="V1292" s="136"/>
      <c r="W1292" s="136"/>
      <c r="X1292" s="136"/>
      <c r="Y1292" s="731"/>
      <c r="Z1292" s="136"/>
      <c r="AA1292" s="136"/>
      <c r="AB1292" s="136"/>
      <c r="AC1292" s="136"/>
      <c r="AD1292" s="136"/>
      <c r="AE1292" s="136"/>
      <c r="AF1292" s="731"/>
      <c r="AG1292" s="136"/>
      <c r="AH1292" s="136"/>
      <c r="AI1292" s="136"/>
      <c r="AJ1292" s="136"/>
      <c r="AK1292" s="136"/>
      <c r="AL1292" s="136"/>
    </row>
    <row r="1293" spans="1:38" s="44" customFormat="1" x14ac:dyDescent="0.2">
      <c r="A1293" s="16"/>
      <c r="B1293" s="736"/>
      <c r="C1293" s="16"/>
      <c r="K1293" s="731"/>
      <c r="L1293" s="136"/>
      <c r="M1293" s="136"/>
      <c r="N1293" s="136"/>
      <c r="O1293" s="136"/>
      <c r="P1293" s="136"/>
      <c r="Q1293" s="136"/>
      <c r="R1293" s="731"/>
      <c r="S1293" s="136"/>
      <c r="T1293" s="136"/>
      <c r="U1293" s="136"/>
      <c r="V1293" s="136"/>
      <c r="W1293" s="136"/>
      <c r="X1293" s="136"/>
      <c r="Y1293" s="731"/>
      <c r="Z1293" s="136"/>
      <c r="AA1293" s="136"/>
      <c r="AB1293" s="136"/>
      <c r="AC1293" s="136"/>
      <c r="AD1293" s="136"/>
      <c r="AE1293" s="136"/>
      <c r="AF1293" s="731"/>
      <c r="AG1293" s="136"/>
      <c r="AH1293" s="136"/>
      <c r="AI1293" s="136"/>
      <c r="AJ1293" s="136"/>
      <c r="AK1293" s="136"/>
      <c r="AL1293" s="136"/>
    </row>
    <row r="1294" spans="1:38" s="44" customFormat="1" x14ac:dyDescent="0.2">
      <c r="A1294" s="16"/>
      <c r="B1294" s="736"/>
      <c r="C1294" s="16"/>
      <c r="K1294" s="731"/>
      <c r="L1294" s="136"/>
      <c r="M1294" s="136"/>
      <c r="N1294" s="136"/>
      <c r="O1294" s="136"/>
      <c r="P1294" s="136"/>
      <c r="Q1294" s="136"/>
      <c r="R1294" s="731"/>
      <c r="S1294" s="136"/>
      <c r="T1294" s="136"/>
      <c r="U1294" s="136"/>
      <c r="V1294" s="136"/>
      <c r="W1294" s="136"/>
      <c r="X1294" s="136"/>
      <c r="Y1294" s="731"/>
      <c r="Z1294" s="136"/>
      <c r="AA1294" s="136"/>
      <c r="AB1294" s="136"/>
      <c r="AC1294" s="136"/>
      <c r="AD1294" s="136"/>
      <c r="AE1294" s="136"/>
      <c r="AF1294" s="731"/>
      <c r="AG1294" s="136"/>
      <c r="AH1294" s="136"/>
      <c r="AI1294" s="136"/>
      <c r="AJ1294" s="136"/>
      <c r="AK1294" s="136"/>
      <c r="AL1294" s="136"/>
    </row>
    <row r="1295" spans="1:38" s="44" customFormat="1" x14ac:dyDescent="0.2">
      <c r="A1295" s="16"/>
      <c r="B1295" s="736"/>
      <c r="C1295" s="16"/>
      <c r="K1295" s="731"/>
      <c r="L1295" s="136"/>
      <c r="M1295" s="136"/>
      <c r="N1295" s="136"/>
      <c r="O1295" s="136"/>
      <c r="P1295" s="136"/>
      <c r="Q1295" s="136"/>
      <c r="R1295" s="731"/>
      <c r="S1295" s="136"/>
      <c r="T1295" s="136"/>
      <c r="U1295" s="136"/>
      <c r="V1295" s="136"/>
      <c r="W1295" s="136"/>
      <c r="X1295" s="136"/>
      <c r="Y1295" s="731"/>
      <c r="Z1295" s="136"/>
      <c r="AA1295" s="136"/>
      <c r="AB1295" s="136"/>
      <c r="AC1295" s="136"/>
      <c r="AD1295" s="136"/>
      <c r="AE1295" s="136"/>
      <c r="AF1295" s="731"/>
      <c r="AG1295" s="136"/>
      <c r="AH1295" s="136"/>
      <c r="AI1295" s="136"/>
      <c r="AJ1295" s="136"/>
      <c r="AK1295" s="136"/>
      <c r="AL1295" s="136"/>
    </row>
    <row r="1296" spans="1:38" s="44" customFormat="1" x14ac:dyDescent="0.2">
      <c r="A1296" s="16"/>
      <c r="B1296" s="736"/>
      <c r="C1296" s="16"/>
      <c r="K1296" s="731"/>
      <c r="L1296" s="136"/>
      <c r="M1296" s="136"/>
      <c r="N1296" s="136"/>
      <c r="O1296" s="136"/>
      <c r="P1296" s="136"/>
      <c r="Q1296" s="136"/>
      <c r="R1296" s="731"/>
      <c r="S1296" s="136"/>
      <c r="T1296" s="136"/>
      <c r="U1296" s="136"/>
      <c r="V1296" s="136"/>
      <c r="W1296" s="136"/>
      <c r="X1296" s="136"/>
      <c r="Y1296" s="731"/>
      <c r="Z1296" s="136"/>
      <c r="AA1296" s="136"/>
      <c r="AB1296" s="136"/>
      <c r="AC1296" s="136"/>
      <c r="AD1296" s="136"/>
      <c r="AE1296" s="136"/>
      <c r="AF1296" s="731"/>
      <c r="AG1296" s="136"/>
      <c r="AH1296" s="136"/>
      <c r="AI1296" s="136"/>
      <c r="AJ1296" s="136"/>
      <c r="AK1296" s="136"/>
      <c r="AL1296" s="136"/>
    </row>
    <row r="1297" spans="1:38" s="44" customFormat="1" x14ac:dyDescent="0.2">
      <c r="A1297" s="16"/>
      <c r="B1297" s="736"/>
      <c r="C1297" s="16"/>
      <c r="K1297" s="731"/>
      <c r="L1297" s="136"/>
      <c r="M1297" s="136"/>
      <c r="N1297" s="136"/>
      <c r="O1297" s="136"/>
      <c r="P1297" s="136"/>
      <c r="Q1297" s="136"/>
      <c r="R1297" s="731"/>
      <c r="S1297" s="136"/>
      <c r="T1297" s="136"/>
      <c r="U1297" s="136"/>
      <c r="V1297" s="136"/>
      <c r="W1297" s="136"/>
      <c r="X1297" s="136"/>
      <c r="Y1297" s="731"/>
      <c r="Z1297" s="136"/>
      <c r="AA1297" s="136"/>
      <c r="AB1297" s="136"/>
      <c r="AC1297" s="136"/>
      <c r="AD1297" s="136"/>
      <c r="AE1297" s="136"/>
      <c r="AF1297" s="731"/>
      <c r="AG1297" s="136"/>
      <c r="AH1297" s="136"/>
      <c r="AI1297" s="136"/>
      <c r="AJ1297" s="136"/>
      <c r="AK1297" s="136"/>
      <c r="AL1297" s="136"/>
    </row>
    <row r="1298" spans="1:38" s="44" customFormat="1" x14ac:dyDescent="0.2">
      <c r="A1298" s="16"/>
      <c r="B1298" s="736"/>
      <c r="C1298" s="16"/>
      <c r="K1298" s="731"/>
      <c r="L1298" s="136"/>
      <c r="M1298" s="136"/>
      <c r="N1298" s="136"/>
      <c r="O1298" s="136"/>
      <c r="P1298" s="136"/>
      <c r="Q1298" s="136"/>
      <c r="R1298" s="731"/>
      <c r="S1298" s="136"/>
      <c r="T1298" s="136"/>
      <c r="U1298" s="136"/>
      <c r="V1298" s="136"/>
      <c r="W1298" s="136"/>
      <c r="X1298" s="136"/>
      <c r="Y1298" s="731"/>
      <c r="Z1298" s="136"/>
      <c r="AA1298" s="136"/>
      <c r="AB1298" s="136"/>
      <c r="AC1298" s="136"/>
      <c r="AD1298" s="136"/>
      <c r="AE1298" s="136"/>
      <c r="AF1298" s="731"/>
      <c r="AG1298" s="136"/>
      <c r="AH1298" s="136"/>
      <c r="AI1298" s="136"/>
      <c r="AJ1298" s="136"/>
      <c r="AK1298" s="136"/>
      <c r="AL1298" s="136"/>
    </row>
    <row r="1299" spans="1:38" s="44" customFormat="1" x14ac:dyDescent="0.2">
      <c r="A1299" s="16"/>
      <c r="B1299" s="736"/>
      <c r="C1299" s="16"/>
      <c r="K1299" s="731"/>
      <c r="L1299" s="136"/>
      <c r="M1299" s="136"/>
      <c r="N1299" s="136"/>
      <c r="O1299" s="136"/>
      <c r="P1299" s="136"/>
      <c r="Q1299" s="136"/>
      <c r="R1299" s="731"/>
      <c r="S1299" s="136"/>
      <c r="T1299" s="136"/>
      <c r="U1299" s="136"/>
      <c r="V1299" s="136"/>
      <c r="W1299" s="136"/>
      <c r="X1299" s="136"/>
      <c r="Y1299" s="731"/>
      <c r="Z1299" s="136"/>
      <c r="AA1299" s="136"/>
      <c r="AB1299" s="136"/>
      <c r="AC1299" s="136"/>
      <c r="AD1299" s="136"/>
      <c r="AE1299" s="136"/>
      <c r="AF1299" s="731"/>
      <c r="AG1299" s="136"/>
      <c r="AH1299" s="136"/>
      <c r="AI1299" s="136"/>
      <c r="AJ1299" s="136"/>
      <c r="AK1299" s="136"/>
      <c r="AL1299" s="136"/>
    </row>
    <row r="1300" spans="1:38" s="44" customFormat="1" x14ac:dyDescent="0.2">
      <c r="A1300" s="16"/>
      <c r="B1300" s="736"/>
      <c r="C1300" s="16"/>
      <c r="K1300" s="731"/>
      <c r="L1300" s="136"/>
      <c r="M1300" s="136"/>
      <c r="N1300" s="136"/>
      <c r="O1300" s="136"/>
      <c r="P1300" s="136"/>
      <c r="Q1300" s="136"/>
      <c r="R1300" s="731"/>
      <c r="S1300" s="136"/>
      <c r="T1300" s="136"/>
      <c r="U1300" s="136"/>
      <c r="V1300" s="136"/>
      <c r="W1300" s="136"/>
      <c r="X1300" s="136"/>
      <c r="Y1300" s="731"/>
      <c r="Z1300" s="136"/>
      <c r="AA1300" s="136"/>
      <c r="AB1300" s="136"/>
      <c r="AC1300" s="136"/>
      <c r="AD1300" s="136"/>
      <c r="AE1300" s="136"/>
      <c r="AF1300" s="731"/>
      <c r="AG1300" s="136"/>
      <c r="AH1300" s="136"/>
      <c r="AI1300" s="136"/>
      <c r="AJ1300" s="136"/>
      <c r="AK1300" s="136"/>
      <c r="AL1300" s="136"/>
    </row>
    <row r="1301" spans="1:38" s="44" customFormat="1" x14ac:dyDescent="0.2">
      <c r="A1301" s="16"/>
      <c r="B1301" s="736"/>
      <c r="C1301" s="16"/>
      <c r="K1301" s="731"/>
      <c r="L1301" s="136"/>
      <c r="M1301" s="136"/>
      <c r="N1301" s="136"/>
      <c r="O1301" s="136"/>
      <c r="P1301" s="136"/>
      <c r="Q1301" s="136"/>
      <c r="R1301" s="731"/>
      <c r="S1301" s="136"/>
      <c r="T1301" s="136"/>
      <c r="U1301" s="136"/>
      <c r="V1301" s="136"/>
      <c r="W1301" s="136"/>
      <c r="X1301" s="136"/>
      <c r="Y1301" s="731"/>
      <c r="Z1301" s="136"/>
      <c r="AA1301" s="136"/>
      <c r="AB1301" s="136"/>
      <c r="AC1301" s="136"/>
      <c r="AD1301" s="136"/>
      <c r="AE1301" s="136"/>
      <c r="AF1301" s="731"/>
      <c r="AG1301" s="136"/>
      <c r="AH1301" s="136"/>
      <c r="AI1301" s="136"/>
      <c r="AJ1301" s="136"/>
      <c r="AK1301" s="136"/>
      <c r="AL1301" s="136"/>
    </row>
    <row r="1302" spans="1:38" s="44" customFormat="1" x14ac:dyDescent="0.2">
      <c r="A1302" s="16"/>
      <c r="B1302" s="736"/>
      <c r="C1302" s="16"/>
      <c r="K1302" s="731"/>
      <c r="L1302" s="136"/>
      <c r="M1302" s="136"/>
      <c r="N1302" s="136"/>
      <c r="O1302" s="136"/>
      <c r="P1302" s="136"/>
      <c r="Q1302" s="136"/>
      <c r="R1302" s="731"/>
      <c r="S1302" s="136"/>
      <c r="T1302" s="136"/>
      <c r="U1302" s="136"/>
      <c r="V1302" s="136"/>
      <c r="W1302" s="136"/>
      <c r="X1302" s="136"/>
      <c r="Y1302" s="731"/>
      <c r="Z1302" s="136"/>
      <c r="AA1302" s="136"/>
      <c r="AB1302" s="136"/>
      <c r="AC1302" s="136"/>
      <c r="AD1302" s="136"/>
      <c r="AE1302" s="136"/>
      <c r="AF1302" s="731"/>
      <c r="AG1302" s="136"/>
      <c r="AH1302" s="136"/>
      <c r="AI1302" s="136"/>
      <c r="AJ1302" s="136"/>
      <c r="AK1302" s="136"/>
      <c r="AL1302" s="136"/>
    </row>
    <row r="1303" spans="1:38" s="44" customFormat="1" x14ac:dyDescent="0.2">
      <c r="A1303" s="16"/>
      <c r="B1303" s="736"/>
      <c r="C1303" s="16"/>
      <c r="K1303" s="731"/>
      <c r="L1303" s="136"/>
      <c r="M1303" s="136"/>
      <c r="N1303" s="136"/>
      <c r="O1303" s="136"/>
      <c r="P1303" s="136"/>
      <c r="Q1303" s="136"/>
      <c r="R1303" s="731"/>
      <c r="S1303" s="136"/>
      <c r="T1303" s="136"/>
      <c r="U1303" s="136"/>
      <c r="V1303" s="136"/>
      <c r="W1303" s="136"/>
      <c r="X1303" s="136"/>
      <c r="Y1303" s="731"/>
      <c r="Z1303" s="136"/>
      <c r="AA1303" s="136"/>
      <c r="AB1303" s="136"/>
      <c r="AC1303" s="136"/>
      <c r="AD1303" s="136"/>
      <c r="AE1303" s="136"/>
      <c r="AF1303" s="731"/>
      <c r="AG1303" s="136"/>
      <c r="AH1303" s="136"/>
      <c r="AI1303" s="136"/>
      <c r="AJ1303" s="136"/>
      <c r="AK1303" s="136"/>
      <c r="AL1303" s="136"/>
    </row>
    <row r="1304" spans="1:38" s="44" customFormat="1" x14ac:dyDescent="0.2">
      <c r="A1304" s="16"/>
      <c r="B1304" s="736"/>
      <c r="C1304" s="16"/>
      <c r="K1304" s="731"/>
      <c r="L1304" s="136"/>
      <c r="M1304" s="136"/>
      <c r="N1304" s="136"/>
      <c r="O1304" s="136"/>
      <c r="P1304" s="136"/>
      <c r="Q1304" s="136"/>
      <c r="R1304" s="731"/>
      <c r="S1304" s="136"/>
      <c r="T1304" s="136"/>
      <c r="U1304" s="136"/>
      <c r="V1304" s="136"/>
      <c r="W1304" s="136"/>
      <c r="X1304" s="136"/>
      <c r="Y1304" s="731"/>
      <c r="Z1304" s="136"/>
      <c r="AA1304" s="136"/>
      <c r="AB1304" s="136"/>
      <c r="AC1304" s="136"/>
      <c r="AD1304" s="136"/>
      <c r="AE1304" s="136"/>
      <c r="AF1304" s="731"/>
      <c r="AG1304" s="136"/>
      <c r="AH1304" s="136"/>
      <c r="AI1304" s="136"/>
      <c r="AJ1304" s="136"/>
      <c r="AK1304" s="136"/>
      <c r="AL1304" s="136"/>
    </row>
    <row r="1305" spans="1:38" s="44" customFormat="1" x14ac:dyDescent="0.2">
      <c r="A1305" s="16"/>
      <c r="B1305" s="736"/>
      <c r="C1305" s="16"/>
      <c r="K1305" s="731"/>
      <c r="L1305" s="136"/>
      <c r="M1305" s="136"/>
      <c r="N1305" s="136"/>
      <c r="O1305" s="136"/>
      <c r="P1305" s="136"/>
      <c r="Q1305" s="136"/>
      <c r="R1305" s="731"/>
      <c r="S1305" s="136"/>
      <c r="T1305" s="136"/>
      <c r="U1305" s="136"/>
      <c r="V1305" s="136"/>
      <c r="W1305" s="136"/>
      <c r="X1305" s="136"/>
      <c r="Y1305" s="731"/>
      <c r="Z1305" s="136"/>
      <c r="AA1305" s="136"/>
      <c r="AB1305" s="136"/>
      <c r="AC1305" s="136"/>
      <c r="AD1305" s="136"/>
      <c r="AE1305" s="136"/>
      <c r="AF1305" s="731"/>
      <c r="AG1305" s="136"/>
      <c r="AH1305" s="136"/>
      <c r="AI1305" s="136"/>
      <c r="AJ1305" s="136"/>
      <c r="AK1305" s="136"/>
      <c r="AL1305" s="136"/>
    </row>
    <row r="1306" spans="1:38" s="44" customFormat="1" x14ac:dyDescent="0.2">
      <c r="A1306" s="16"/>
      <c r="B1306" s="736"/>
      <c r="C1306" s="16"/>
      <c r="K1306" s="731"/>
      <c r="L1306" s="136"/>
      <c r="M1306" s="136"/>
      <c r="N1306" s="136"/>
      <c r="O1306" s="136"/>
      <c r="P1306" s="136"/>
      <c r="Q1306" s="136"/>
      <c r="R1306" s="731"/>
      <c r="S1306" s="136"/>
      <c r="T1306" s="136"/>
      <c r="U1306" s="136"/>
      <c r="V1306" s="136"/>
      <c r="W1306" s="136"/>
      <c r="X1306" s="136"/>
      <c r="Y1306" s="731"/>
      <c r="Z1306" s="136"/>
      <c r="AA1306" s="136"/>
      <c r="AB1306" s="136"/>
      <c r="AC1306" s="136"/>
      <c r="AD1306" s="136"/>
      <c r="AE1306" s="136"/>
      <c r="AF1306" s="731"/>
      <c r="AG1306" s="136"/>
      <c r="AH1306" s="136"/>
      <c r="AI1306" s="136"/>
      <c r="AJ1306" s="136"/>
      <c r="AK1306" s="136"/>
      <c r="AL1306" s="136"/>
    </row>
    <row r="1307" spans="1:38" s="44" customFormat="1" x14ac:dyDescent="0.2">
      <c r="A1307" s="16"/>
      <c r="B1307" s="736"/>
      <c r="C1307" s="16"/>
      <c r="K1307" s="731"/>
      <c r="L1307" s="136"/>
      <c r="M1307" s="136"/>
      <c r="N1307" s="136"/>
      <c r="O1307" s="136"/>
      <c r="P1307" s="136"/>
      <c r="Q1307" s="136"/>
      <c r="R1307" s="731"/>
      <c r="S1307" s="136"/>
      <c r="T1307" s="136"/>
      <c r="U1307" s="136"/>
      <c r="V1307" s="136"/>
      <c r="W1307" s="136"/>
      <c r="X1307" s="136"/>
      <c r="Y1307" s="731"/>
      <c r="Z1307" s="136"/>
      <c r="AA1307" s="136"/>
      <c r="AB1307" s="136"/>
      <c r="AC1307" s="136"/>
      <c r="AD1307" s="136"/>
      <c r="AE1307" s="136"/>
      <c r="AF1307" s="731"/>
      <c r="AG1307" s="136"/>
      <c r="AH1307" s="136"/>
      <c r="AI1307" s="136"/>
      <c r="AJ1307" s="136"/>
      <c r="AK1307" s="136"/>
      <c r="AL1307" s="136"/>
    </row>
    <row r="1308" spans="1:38" s="44" customFormat="1" x14ac:dyDescent="0.2">
      <c r="A1308" s="16"/>
      <c r="B1308" s="736"/>
      <c r="C1308" s="16"/>
      <c r="K1308" s="731"/>
      <c r="L1308" s="136"/>
      <c r="M1308" s="136"/>
      <c r="N1308" s="136"/>
      <c r="O1308" s="136"/>
      <c r="P1308" s="136"/>
      <c r="Q1308" s="136"/>
      <c r="R1308" s="731"/>
      <c r="S1308" s="136"/>
      <c r="T1308" s="136"/>
      <c r="U1308" s="136"/>
      <c r="V1308" s="136"/>
      <c r="W1308" s="136"/>
      <c r="X1308" s="136"/>
      <c r="Y1308" s="731"/>
      <c r="Z1308" s="136"/>
      <c r="AA1308" s="136"/>
      <c r="AB1308" s="136"/>
      <c r="AC1308" s="136"/>
      <c r="AD1308" s="136"/>
      <c r="AE1308" s="136"/>
      <c r="AF1308" s="731"/>
      <c r="AG1308" s="136"/>
      <c r="AH1308" s="136"/>
      <c r="AI1308" s="136"/>
      <c r="AJ1308" s="136"/>
      <c r="AK1308" s="136"/>
      <c r="AL1308" s="136"/>
    </row>
    <row r="1309" spans="1:38" s="44" customFormat="1" x14ac:dyDescent="0.2">
      <c r="A1309" s="16"/>
      <c r="B1309" s="736"/>
      <c r="C1309" s="16"/>
      <c r="K1309" s="731"/>
      <c r="L1309" s="136"/>
      <c r="M1309" s="136"/>
      <c r="N1309" s="136"/>
      <c r="O1309" s="136"/>
      <c r="P1309" s="136"/>
      <c r="Q1309" s="136"/>
      <c r="R1309" s="731"/>
      <c r="S1309" s="136"/>
      <c r="T1309" s="136"/>
      <c r="U1309" s="136"/>
      <c r="V1309" s="136"/>
      <c r="W1309" s="136"/>
      <c r="X1309" s="136"/>
      <c r="Y1309" s="731"/>
      <c r="Z1309" s="136"/>
      <c r="AA1309" s="136"/>
      <c r="AB1309" s="136"/>
      <c r="AC1309" s="136"/>
      <c r="AD1309" s="136"/>
      <c r="AE1309" s="136"/>
      <c r="AF1309" s="731"/>
      <c r="AG1309" s="136"/>
      <c r="AH1309" s="136"/>
      <c r="AI1309" s="136"/>
      <c r="AJ1309" s="136"/>
      <c r="AK1309" s="136"/>
      <c r="AL1309" s="136"/>
    </row>
    <row r="1310" spans="1:38" s="44" customFormat="1" x14ac:dyDescent="0.2">
      <c r="A1310" s="16"/>
      <c r="B1310" s="736"/>
      <c r="C1310" s="16"/>
      <c r="K1310" s="731"/>
      <c r="L1310" s="136"/>
      <c r="M1310" s="136"/>
      <c r="N1310" s="136"/>
      <c r="O1310" s="136"/>
      <c r="P1310" s="136"/>
      <c r="Q1310" s="136"/>
      <c r="R1310" s="731"/>
      <c r="S1310" s="136"/>
      <c r="T1310" s="136"/>
      <c r="U1310" s="136"/>
      <c r="V1310" s="136"/>
      <c r="W1310" s="136"/>
      <c r="X1310" s="136"/>
      <c r="Y1310" s="731"/>
      <c r="Z1310" s="136"/>
      <c r="AA1310" s="136"/>
      <c r="AB1310" s="136"/>
      <c r="AC1310" s="136"/>
      <c r="AD1310" s="136"/>
      <c r="AE1310" s="136"/>
      <c r="AF1310" s="731"/>
      <c r="AG1310" s="136"/>
      <c r="AH1310" s="136"/>
      <c r="AI1310" s="136"/>
      <c r="AJ1310" s="136"/>
      <c r="AK1310" s="136"/>
      <c r="AL1310" s="136"/>
    </row>
    <row r="1311" spans="1:38" s="44" customFormat="1" x14ac:dyDescent="0.2">
      <c r="A1311" s="16"/>
      <c r="B1311" s="736"/>
      <c r="C1311" s="16"/>
      <c r="K1311" s="731"/>
      <c r="L1311" s="136"/>
      <c r="M1311" s="136"/>
      <c r="N1311" s="136"/>
      <c r="O1311" s="136"/>
      <c r="P1311" s="136"/>
      <c r="Q1311" s="136"/>
      <c r="R1311" s="731"/>
      <c r="S1311" s="136"/>
      <c r="T1311" s="136"/>
      <c r="U1311" s="136"/>
      <c r="V1311" s="136"/>
      <c r="W1311" s="136"/>
      <c r="X1311" s="136"/>
      <c r="Y1311" s="731"/>
      <c r="Z1311" s="136"/>
      <c r="AA1311" s="136"/>
      <c r="AB1311" s="136"/>
      <c r="AC1311" s="136"/>
      <c r="AD1311" s="136"/>
      <c r="AE1311" s="136"/>
      <c r="AF1311" s="731"/>
      <c r="AG1311" s="136"/>
      <c r="AH1311" s="136"/>
      <c r="AI1311" s="136"/>
      <c r="AJ1311" s="136"/>
      <c r="AK1311" s="136"/>
      <c r="AL1311" s="136"/>
    </row>
    <row r="1312" spans="1:38" s="44" customFormat="1" x14ac:dyDescent="0.2">
      <c r="A1312" s="16"/>
      <c r="B1312" s="736"/>
      <c r="C1312" s="16"/>
      <c r="K1312" s="731"/>
      <c r="L1312" s="136"/>
      <c r="M1312" s="136"/>
      <c r="N1312" s="136"/>
      <c r="O1312" s="136"/>
      <c r="P1312" s="136"/>
      <c r="Q1312" s="136"/>
      <c r="R1312" s="731"/>
      <c r="S1312" s="136"/>
      <c r="T1312" s="136"/>
      <c r="U1312" s="136"/>
      <c r="V1312" s="136"/>
      <c r="W1312" s="136"/>
      <c r="X1312" s="136"/>
      <c r="Y1312" s="731"/>
      <c r="Z1312" s="136"/>
      <c r="AA1312" s="136"/>
      <c r="AB1312" s="136"/>
      <c r="AC1312" s="136"/>
      <c r="AD1312" s="136"/>
      <c r="AE1312" s="136"/>
      <c r="AF1312" s="731"/>
      <c r="AG1312" s="136"/>
      <c r="AH1312" s="136"/>
      <c r="AI1312" s="136"/>
      <c r="AJ1312" s="136"/>
      <c r="AK1312" s="136"/>
      <c r="AL1312" s="136"/>
    </row>
    <row r="1313" spans="1:38" s="44" customFormat="1" x14ac:dyDescent="0.2">
      <c r="A1313" s="16"/>
      <c r="B1313" s="736"/>
      <c r="C1313" s="16"/>
      <c r="K1313" s="731"/>
      <c r="L1313" s="136"/>
      <c r="M1313" s="136"/>
      <c r="N1313" s="136"/>
      <c r="O1313" s="136"/>
      <c r="P1313" s="136"/>
      <c r="Q1313" s="136"/>
      <c r="R1313" s="731"/>
      <c r="S1313" s="136"/>
      <c r="T1313" s="136"/>
      <c r="U1313" s="136"/>
      <c r="V1313" s="136"/>
      <c r="W1313" s="136"/>
      <c r="X1313" s="136"/>
      <c r="Y1313" s="731"/>
      <c r="Z1313" s="136"/>
      <c r="AA1313" s="136"/>
      <c r="AB1313" s="136"/>
      <c r="AC1313" s="136"/>
      <c r="AD1313" s="136"/>
      <c r="AE1313" s="136"/>
      <c r="AF1313" s="731"/>
      <c r="AG1313" s="136"/>
      <c r="AH1313" s="136"/>
      <c r="AI1313" s="136"/>
      <c r="AJ1313" s="136"/>
      <c r="AK1313" s="136"/>
      <c r="AL1313" s="136"/>
    </row>
    <row r="1314" spans="1:38" s="44" customFormat="1" x14ac:dyDescent="0.2">
      <c r="A1314" s="16"/>
      <c r="B1314" s="736"/>
      <c r="C1314" s="16"/>
      <c r="K1314" s="731"/>
      <c r="L1314" s="136"/>
      <c r="M1314" s="136"/>
      <c r="N1314" s="136"/>
      <c r="O1314" s="136"/>
      <c r="P1314" s="136"/>
      <c r="Q1314" s="136"/>
      <c r="R1314" s="731"/>
      <c r="S1314" s="136"/>
      <c r="T1314" s="136"/>
      <c r="U1314" s="136"/>
      <c r="V1314" s="136"/>
      <c r="W1314" s="136"/>
      <c r="X1314" s="136"/>
      <c r="Y1314" s="731"/>
      <c r="Z1314" s="136"/>
      <c r="AA1314" s="136"/>
      <c r="AB1314" s="136"/>
      <c r="AC1314" s="136"/>
      <c r="AD1314" s="136"/>
      <c r="AE1314" s="136"/>
      <c r="AF1314" s="731"/>
      <c r="AG1314" s="136"/>
      <c r="AH1314" s="136"/>
      <c r="AI1314" s="136"/>
      <c r="AJ1314" s="136"/>
      <c r="AK1314" s="136"/>
      <c r="AL1314" s="136"/>
    </row>
    <row r="1315" spans="1:38" s="44" customFormat="1" x14ac:dyDescent="0.2">
      <c r="A1315" s="16"/>
      <c r="B1315" s="736"/>
      <c r="C1315" s="16"/>
      <c r="K1315" s="731"/>
      <c r="L1315" s="136"/>
      <c r="M1315" s="136"/>
      <c r="N1315" s="136"/>
      <c r="O1315" s="136"/>
      <c r="P1315" s="136"/>
      <c r="Q1315" s="136"/>
      <c r="R1315" s="731"/>
      <c r="S1315" s="136"/>
      <c r="T1315" s="136"/>
      <c r="U1315" s="136"/>
      <c r="V1315" s="136"/>
      <c r="W1315" s="136"/>
      <c r="X1315" s="136"/>
      <c r="Y1315" s="731"/>
      <c r="Z1315" s="136"/>
      <c r="AA1315" s="136"/>
      <c r="AB1315" s="136"/>
      <c r="AC1315" s="136"/>
      <c r="AD1315" s="136"/>
      <c r="AE1315" s="136"/>
      <c r="AF1315" s="731"/>
      <c r="AG1315" s="136"/>
      <c r="AH1315" s="136"/>
      <c r="AI1315" s="136"/>
      <c r="AJ1315" s="136"/>
      <c r="AK1315" s="136"/>
      <c r="AL1315" s="136"/>
    </row>
    <row r="1316" spans="1:38" s="44" customFormat="1" x14ac:dyDescent="0.2">
      <c r="A1316" s="16"/>
      <c r="B1316" s="736"/>
      <c r="C1316" s="16"/>
      <c r="K1316" s="731"/>
      <c r="L1316" s="136"/>
      <c r="M1316" s="136"/>
      <c r="N1316" s="136"/>
      <c r="O1316" s="136"/>
      <c r="P1316" s="136"/>
      <c r="Q1316" s="136"/>
      <c r="R1316" s="731"/>
      <c r="S1316" s="136"/>
      <c r="T1316" s="136"/>
      <c r="U1316" s="136"/>
      <c r="V1316" s="136"/>
      <c r="W1316" s="136"/>
      <c r="X1316" s="136"/>
      <c r="Y1316" s="731"/>
      <c r="Z1316" s="136"/>
      <c r="AA1316" s="136"/>
      <c r="AB1316" s="136"/>
      <c r="AC1316" s="136"/>
      <c r="AD1316" s="136"/>
      <c r="AE1316" s="136"/>
      <c r="AF1316" s="731"/>
      <c r="AG1316" s="136"/>
      <c r="AH1316" s="136"/>
      <c r="AI1316" s="136"/>
      <c r="AJ1316" s="136"/>
      <c r="AK1316" s="136"/>
      <c r="AL1316" s="136"/>
    </row>
    <row r="1317" spans="1:38" s="44" customFormat="1" x14ac:dyDescent="0.2">
      <c r="A1317" s="16"/>
      <c r="B1317" s="736"/>
      <c r="C1317" s="16"/>
      <c r="K1317" s="731"/>
      <c r="L1317" s="136"/>
      <c r="M1317" s="136"/>
      <c r="N1317" s="136"/>
      <c r="O1317" s="136"/>
      <c r="P1317" s="136"/>
      <c r="Q1317" s="136"/>
      <c r="R1317" s="731"/>
      <c r="S1317" s="136"/>
      <c r="T1317" s="136"/>
      <c r="U1317" s="136"/>
      <c r="V1317" s="136"/>
      <c r="W1317" s="136"/>
      <c r="X1317" s="136"/>
      <c r="Y1317" s="731"/>
      <c r="Z1317" s="136"/>
      <c r="AA1317" s="136"/>
      <c r="AB1317" s="136"/>
      <c r="AC1317" s="136"/>
      <c r="AD1317" s="136"/>
      <c r="AE1317" s="136"/>
      <c r="AF1317" s="731"/>
      <c r="AG1317" s="136"/>
      <c r="AH1317" s="136"/>
      <c r="AI1317" s="136"/>
      <c r="AJ1317" s="136"/>
      <c r="AK1317" s="136"/>
      <c r="AL1317" s="136"/>
    </row>
    <row r="1318" spans="1:38" s="44" customFormat="1" x14ac:dyDescent="0.2">
      <c r="A1318" s="16"/>
      <c r="B1318" s="736"/>
      <c r="C1318" s="16"/>
      <c r="K1318" s="731"/>
      <c r="L1318" s="136"/>
      <c r="M1318" s="136"/>
      <c r="N1318" s="136"/>
      <c r="O1318" s="136"/>
      <c r="P1318" s="136"/>
      <c r="Q1318" s="136"/>
      <c r="R1318" s="731"/>
      <c r="S1318" s="136"/>
      <c r="T1318" s="136"/>
      <c r="U1318" s="136"/>
      <c r="V1318" s="136"/>
      <c r="W1318" s="136"/>
      <c r="X1318" s="136"/>
      <c r="Y1318" s="731"/>
      <c r="Z1318" s="136"/>
      <c r="AA1318" s="136"/>
      <c r="AB1318" s="136"/>
      <c r="AC1318" s="136"/>
      <c r="AD1318" s="136"/>
      <c r="AE1318" s="136"/>
      <c r="AF1318" s="731"/>
      <c r="AG1318" s="136"/>
      <c r="AH1318" s="136"/>
      <c r="AI1318" s="136"/>
      <c r="AJ1318" s="136"/>
      <c r="AK1318" s="136"/>
      <c r="AL1318" s="136"/>
    </row>
    <row r="1319" spans="1:38" s="44" customFormat="1" x14ac:dyDescent="0.2">
      <c r="A1319" s="16"/>
      <c r="B1319" s="736"/>
      <c r="C1319" s="16"/>
      <c r="K1319" s="731"/>
      <c r="L1319" s="136"/>
      <c r="M1319" s="136"/>
      <c r="N1319" s="136"/>
      <c r="O1319" s="136"/>
      <c r="P1319" s="136"/>
      <c r="Q1319" s="136"/>
      <c r="R1319" s="731"/>
      <c r="S1319" s="136"/>
      <c r="T1319" s="136"/>
      <c r="U1319" s="136"/>
      <c r="V1319" s="136"/>
      <c r="W1319" s="136"/>
      <c r="X1319" s="136"/>
      <c r="Y1319" s="731"/>
      <c r="Z1319" s="136"/>
      <c r="AA1319" s="136"/>
      <c r="AB1319" s="136"/>
      <c r="AC1319" s="136"/>
      <c r="AD1319" s="136"/>
      <c r="AE1319" s="136"/>
      <c r="AF1319" s="731"/>
      <c r="AG1319" s="136"/>
      <c r="AH1319" s="136"/>
      <c r="AI1319" s="136"/>
      <c r="AJ1319" s="136"/>
      <c r="AK1319" s="136"/>
      <c r="AL1319" s="136"/>
    </row>
    <row r="1320" spans="1:38" s="44" customFormat="1" x14ac:dyDescent="0.2">
      <c r="A1320" s="16"/>
      <c r="B1320" s="736"/>
      <c r="C1320" s="16"/>
      <c r="K1320" s="731"/>
      <c r="L1320" s="136"/>
      <c r="M1320" s="136"/>
      <c r="N1320" s="136"/>
      <c r="O1320" s="136"/>
      <c r="P1320" s="136"/>
      <c r="Q1320" s="136"/>
      <c r="R1320" s="731"/>
      <c r="S1320" s="136"/>
      <c r="T1320" s="136"/>
      <c r="U1320" s="136"/>
      <c r="V1320" s="136"/>
      <c r="W1320" s="136"/>
      <c r="X1320" s="136"/>
      <c r="Y1320" s="731"/>
      <c r="Z1320" s="136"/>
      <c r="AA1320" s="136"/>
      <c r="AB1320" s="136"/>
      <c r="AC1320" s="136"/>
      <c r="AD1320" s="136"/>
      <c r="AE1320" s="136"/>
      <c r="AF1320" s="731"/>
      <c r="AG1320" s="136"/>
      <c r="AH1320" s="136"/>
      <c r="AI1320" s="136"/>
      <c r="AJ1320" s="136"/>
      <c r="AK1320" s="136"/>
      <c r="AL1320" s="136"/>
    </row>
    <row r="1321" spans="1:38" s="44" customFormat="1" x14ac:dyDescent="0.2">
      <c r="A1321" s="16"/>
      <c r="B1321" s="736"/>
      <c r="C1321" s="16"/>
      <c r="K1321" s="731"/>
      <c r="L1321" s="136"/>
      <c r="M1321" s="136"/>
      <c r="N1321" s="136"/>
      <c r="O1321" s="136"/>
      <c r="P1321" s="136"/>
      <c r="Q1321" s="136"/>
      <c r="R1321" s="731"/>
      <c r="S1321" s="136"/>
      <c r="T1321" s="136"/>
      <c r="U1321" s="136"/>
      <c r="V1321" s="136"/>
      <c r="W1321" s="136"/>
      <c r="X1321" s="136"/>
      <c r="Y1321" s="731"/>
      <c r="Z1321" s="136"/>
      <c r="AA1321" s="136"/>
      <c r="AB1321" s="136"/>
      <c r="AC1321" s="136"/>
      <c r="AD1321" s="136"/>
      <c r="AE1321" s="136"/>
      <c r="AF1321" s="731"/>
      <c r="AG1321" s="136"/>
      <c r="AH1321" s="136"/>
      <c r="AI1321" s="136"/>
      <c r="AJ1321" s="136"/>
      <c r="AK1321" s="136"/>
      <c r="AL1321" s="136"/>
    </row>
    <row r="1322" spans="1:38" s="44" customFormat="1" x14ac:dyDescent="0.2">
      <c r="A1322" s="16"/>
      <c r="B1322" s="736"/>
      <c r="C1322" s="16"/>
      <c r="K1322" s="731"/>
      <c r="L1322" s="136"/>
      <c r="M1322" s="136"/>
      <c r="N1322" s="136"/>
      <c r="O1322" s="136"/>
      <c r="P1322" s="136"/>
      <c r="Q1322" s="136"/>
      <c r="R1322" s="731"/>
      <c r="S1322" s="136"/>
      <c r="T1322" s="136"/>
      <c r="U1322" s="136"/>
      <c r="V1322" s="136"/>
      <c r="W1322" s="136"/>
      <c r="X1322" s="136"/>
      <c r="Y1322" s="731"/>
      <c r="Z1322" s="136"/>
      <c r="AA1322" s="136"/>
      <c r="AB1322" s="136"/>
      <c r="AC1322" s="136"/>
      <c r="AD1322" s="136"/>
      <c r="AE1322" s="136"/>
      <c r="AF1322" s="731"/>
      <c r="AG1322" s="136"/>
      <c r="AH1322" s="136"/>
      <c r="AI1322" s="136"/>
      <c r="AJ1322" s="136"/>
      <c r="AK1322" s="136"/>
      <c r="AL1322" s="136"/>
    </row>
    <row r="1323" spans="1:38" s="44" customFormat="1" x14ac:dyDescent="0.2">
      <c r="A1323" s="16"/>
      <c r="B1323" s="736"/>
      <c r="C1323" s="16"/>
      <c r="K1323" s="731"/>
      <c r="L1323" s="136"/>
      <c r="M1323" s="136"/>
      <c r="N1323" s="136"/>
      <c r="O1323" s="136"/>
      <c r="P1323" s="136"/>
      <c r="Q1323" s="136"/>
      <c r="R1323" s="731"/>
      <c r="S1323" s="136"/>
      <c r="T1323" s="136"/>
      <c r="U1323" s="136"/>
      <c r="V1323" s="136"/>
      <c r="W1323" s="136"/>
      <c r="X1323" s="136"/>
      <c r="Y1323" s="731"/>
      <c r="Z1323" s="136"/>
      <c r="AA1323" s="136"/>
      <c r="AB1323" s="136"/>
      <c r="AC1323" s="136"/>
      <c r="AD1323" s="136"/>
      <c r="AE1323" s="136"/>
      <c r="AF1323" s="731"/>
      <c r="AG1323" s="136"/>
      <c r="AH1323" s="136"/>
      <c r="AI1323" s="136"/>
      <c r="AJ1323" s="136"/>
      <c r="AK1323" s="136"/>
      <c r="AL1323" s="136"/>
    </row>
    <row r="1324" spans="1:38" s="44" customFormat="1" x14ac:dyDescent="0.2">
      <c r="A1324" s="16"/>
      <c r="B1324" s="736"/>
      <c r="C1324" s="16"/>
      <c r="K1324" s="731"/>
      <c r="L1324" s="136"/>
      <c r="M1324" s="136"/>
      <c r="N1324" s="136"/>
      <c r="O1324" s="136"/>
      <c r="P1324" s="136"/>
      <c r="Q1324" s="136"/>
      <c r="R1324" s="731"/>
      <c r="S1324" s="136"/>
      <c r="T1324" s="136"/>
      <c r="U1324" s="136"/>
      <c r="V1324" s="136"/>
      <c r="W1324" s="136"/>
      <c r="X1324" s="136"/>
      <c r="Y1324" s="731"/>
      <c r="Z1324" s="136"/>
      <c r="AA1324" s="136"/>
      <c r="AB1324" s="136"/>
      <c r="AC1324" s="136"/>
      <c r="AD1324" s="136"/>
      <c r="AE1324" s="136"/>
      <c r="AF1324" s="731"/>
      <c r="AG1324" s="136"/>
      <c r="AH1324" s="136"/>
      <c r="AI1324" s="136"/>
      <c r="AJ1324" s="136"/>
      <c r="AK1324" s="136"/>
      <c r="AL1324" s="136"/>
    </row>
    <row r="1325" spans="1:38" s="44" customFormat="1" x14ac:dyDescent="0.2">
      <c r="A1325" s="16"/>
      <c r="B1325" s="736"/>
      <c r="C1325" s="16"/>
      <c r="K1325" s="731"/>
      <c r="L1325" s="136"/>
      <c r="M1325" s="136"/>
      <c r="N1325" s="136"/>
      <c r="O1325" s="136"/>
      <c r="P1325" s="136"/>
      <c r="Q1325" s="136"/>
      <c r="R1325" s="731"/>
      <c r="S1325" s="136"/>
      <c r="T1325" s="136"/>
      <c r="U1325" s="136"/>
      <c r="V1325" s="136"/>
      <c r="W1325" s="136"/>
      <c r="X1325" s="136"/>
      <c r="Y1325" s="731"/>
      <c r="Z1325" s="136"/>
      <c r="AA1325" s="136"/>
      <c r="AB1325" s="136"/>
      <c r="AC1325" s="136"/>
      <c r="AD1325" s="136"/>
      <c r="AE1325" s="136"/>
      <c r="AF1325" s="731"/>
      <c r="AG1325" s="136"/>
      <c r="AH1325" s="136"/>
      <c r="AI1325" s="136"/>
      <c r="AJ1325" s="136"/>
      <c r="AK1325" s="136"/>
      <c r="AL1325" s="136"/>
    </row>
    <row r="1326" spans="1:38" s="44" customFormat="1" x14ac:dyDescent="0.2">
      <c r="A1326" s="16"/>
      <c r="B1326" s="736"/>
      <c r="C1326" s="16"/>
      <c r="K1326" s="731"/>
      <c r="L1326" s="136"/>
      <c r="M1326" s="136"/>
      <c r="N1326" s="136"/>
      <c r="O1326" s="136"/>
      <c r="P1326" s="136"/>
      <c r="Q1326" s="136"/>
      <c r="R1326" s="731"/>
      <c r="S1326" s="136"/>
      <c r="T1326" s="136"/>
      <c r="U1326" s="136"/>
      <c r="V1326" s="136"/>
      <c r="W1326" s="136"/>
      <c r="X1326" s="136"/>
      <c r="Y1326" s="731"/>
      <c r="Z1326" s="136"/>
      <c r="AA1326" s="136"/>
      <c r="AB1326" s="136"/>
      <c r="AC1326" s="136"/>
      <c r="AD1326" s="136"/>
      <c r="AE1326" s="136"/>
      <c r="AF1326" s="731"/>
      <c r="AG1326" s="136"/>
      <c r="AH1326" s="136"/>
      <c r="AI1326" s="136"/>
      <c r="AJ1326" s="136"/>
      <c r="AK1326" s="136"/>
      <c r="AL1326" s="136"/>
    </row>
    <row r="1327" spans="1:38" s="44" customFormat="1" x14ac:dyDescent="0.2">
      <c r="A1327" s="16"/>
      <c r="B1327" s="736"/>
      <c r="C1327" s="16"/>
      <c r="K1327" s="731"/>
      <c r="L1327" s="136"/>
      <c r="M1327" s="136"/>
      <c r="N1327" s="136"/>
      <c r="O1327" s="136"/>
      <c r="P1327" s="136"/>
      <c r="Q1327" s="136"/>
      <c r="R1327" s="731"/>
      <c r="S1327" s="136"/>
      <c r="T1327" s="136"/>
      <c r="U1327" s="136"/>
      <c r="V1327" s="136"/>
      <c r="W1327" s="136"/>
      <c r="X1327" s="136"/>
      <c r="Y1327" s="731"/>
      <c r="Z1327" s="136"/>
      <c r="AA1327" s="136"/>
      <c r="AB1327" s="136"/>
      <c r="AC1327" s="136"/>
      <c r="AD1327" s="136"/>
      <c r="AE1327" s="136"/>
      <c r="AF1327" s="731"/>
      <c r="AG1327" s="136"/>
      <c r="AH1327" s="136"/>
      <c r="AI1327" s="136"/>
      <c r="AJ1327" s="136"/>
      <c r="AK1327" s="136"/>
      <c r="AL1327" s="136"/>
    </row>
    <row r="1328" spans="1:38" s="44" customFormat="1" x14ac:dyDescent="0.2">
      <c r="A1328" s="16"/>
      <c r="B1328" s="736"/>
      <c r="C1328" s="16"/>
      <c r="K1328" s="731"/>
      <c r="L1328" s="136"/>
      <c r="M1328" s="136"/>
      <c r="N1328" s="136"/>
      <c r="O1328" s="136"/>
      <c r="P1328" s="136"/>
      <c r="Q1328" s="136"/>
      <c r="R1328" s="731"/>
      <c r="S1328" s="136"/>
      <c r="T1328" s="136"/>
      <c r="U1328" s="136"/>
      <c r="V1328" s="136"/>
      <c r="W1328" s="136"/>
      <c r="X1328" s="136"/>
      <c r="Y1328" s="731"/>
      <c r="Z1328" s="136"/>
      <c r="AA1328" s="136"/>
      <c r="AB1328" s="136"/>
      <c r="AC1328" s="136"/>
      <c r="AD1328" s="136"/>
      <c r="AE1328" s="136"/>
      <c r="AF1328" s="731"/>
      <c r="AG1328" s="136"/>
      <c r="AH1328" s="136"/>
      <c r="AI1328" s="136"/>
      <c r="AJ1328" s="136"/>
      <c r="AK1328" s="136"/>
      <c r="AL1328" s="136"/>
    </row>
    <row r="1329" spans="1:38" s="44" customFormat="1" x14ac:dyDescent="0.2">
      <c r="A1329" s="16"/>
      <c r="B1329" s="736"/>
      <c r="C1329" s="16"/>
      <c r="K1329" s="731"/>
      <c r="L1329" s="136"/>
      <c r="M1329" s="136"/>
      <c r="N1329" s="136"/>
      <c r="O1329" s="136"/>
      <c r="P1329" s="136"/>
      <c r="Q1329" s="136"/>
      <c r="R1329" s="731"/>
      <c r="S1329" s="136"/>
      <c r="T1329" s="136"/>
      <c r="U1329" s="136"/>
      <c r="V1329" s="136"/>
      <c r="W1329" s="136"/>
      <c r="X1329" s="136"/>
      <c r="Y1329" s="731"/>
      <c r="Z1329" s="136"/>
      <c r="AA1329" s="136"/>
      <c r="AB1329" s="136"/>
      <c r="AC1329" s="136"/>
      <c r="AD1329" s="136"/>
      <c r="AE1329" s="136"/>
      <c r="AF1329" s="731"/>
      <c r="AG1329" s="136"/>
      <c r="AH1329" s="136"/>
      <c r="AI1329" s="136"/>
      <c r="AJ1329" s="136"/>
      <c r="AK1329" s="136"/>
      <c r="AL1329" s="136"/>
    </row>
    <row r="1330" spans="1:38" s="44" customFormat="1" x14ac:dyDescent="0.2">
      <c r="A1330" s="16"/>
      <c r="B1330" s="736"/>
      <c r="C1330" s="16"/>
      <c r="K1330" s="731"/>
      <c r="L1330" s="136"/>
      <c r="M1330" s="136"/>
      <c r="N1330" s="136"/>
      <c r="O1330" s="136"/>
      <c r="P1330" s="136"/>
      <c r="Q1330" s="136"/>
      <c r="R1330" s="731"/>
      <c r="S1330" s="136"/>
      <c r="T1330" s="136"/>
      <c r="U1330" s="136"/>
      <c r="V1330" s="136"/>
      <c r="W1330" s="136"/>
      <c r="X1330" s="136"/>
      <c r="Y1330" s="731"/>
      <c r="Z1330" s="136"/>
      <c r="AA1330" s="136"/>
      <c r="AB1330" s="136"/>
      <c r="AC1330" s="136"/>
      <c r="AD1330" s="136"/>
      <c r="AE1330" s="136"/>
      <c r="AF1330" s="731"/>
      <c r="AG1330" s="136"/>
      <c r="AH1330" s="136"/>
      <c r="AI1330" s="136"/>
      <c r="AJ1330" s="136"/>
      <c r="AK1330" s="136"/>
      <c r="AL1330" s="136"/>
    </row>
    <row r="1331" spans="1:38" s="44" customFormat="1" x14ac:dyDescent="0.2">
      <c r="A1331" s="16"/>
      <c r="B1331" s="736"/>
      <c r="C1331" s="16"/>
      <c r="K1331" s="731"/>
      <c r="L1331" s="136"/>
      <c r="M1331" s="136"/>
      <c r="N1331" s="136"/>
      <c r="O1331" s="136"/>
      <c r="P1331" s="136"/>
      <c r="Q1331" s="136"/>
      <c r="R1331" s="731"/>
      <c r="S1331" s="136"/>
      <c r="T1331" s="136"/>
      <c r="U1331" s="136"/>
      <c r="V1331" s="136"/>
      <c r="W1331" s="136"/>
      <c r="X1331" s="136"/>
      <c r="Y1331" s="731"/>
      <c r="Z1331" s="136"/>
      <c r="AA1331" s="136"/>
      <c r="AB1331" s="136"/>
      <c r="AC1331" s="136"/>
      <c r="AD1331" s="136"/>
      <c r="AE1331" s="136"/>
      <c r="AF1331" s="731"/>
      <c r="AG1331" s="136"/>
      <c r="AH1331" s="136"/>
      <c r="AI1331" s="136"/>
      <c r="AJ1331" s="136"/>
      <c r="AK1331" s="136"/>
      <c r="AL1331" s="136"/>
    </row>
    <row r="1332" spans="1:38" s="44" customFormat="1" x14ac:dyDescent="0.2">
      <c r="A1332" s="16"/>
      <c r="B1332" s="736"/>
      <c r="C1332" s="16"/>
      <c r="K1332" s="731"/>
      <c r="L1332" s="136"/>
      <c r="M1332" s="136"/>
      <c r="N1332" s="136"/>
      <c r="O1332" s="136"/>
      <c r="P1332" s="136"/>
      <c r="Q1332" s="136"/>
      <c r="R1332" s="731"/>
      <c r="S1332" s="136"/>
      <c r="T1332" s="136"/>
      <c r="U1332" s="136"/>
      <c r="V1332" s="136"/>
      <c r="W1332" s="136"/>
      <c r="X1332" s="136"/>
      <c r="Y1332" s="731"/>
      <c r="Z1332" s="136"/>
      <c r="AA1332" s="136"/>
      <c r="AB1332" s="136"/>
      <c r="AC1332" s="136"/>
      <c r="AD1332" s="136"/>
      <c r="AE1332" s="136"/>
      <c r="AF1332" s="731"/>
      <c r="AG1332" s="136"/>
      <c r="AH1332" s="136"/>
      <c r="AI1332" s="136"/>
      <c r="AJ1332" s="136"/>
      <c r="AK1332" s="136"/>
      <c r="AL1332" s="136"/>
    </row>
    <row r="1333" spans="1:38" s="44" customFormat="1" x14ac:dyDescent="0.2">
      <c r="A1333" s="16"/>
      <c r="B1333" s="736"/>
      <c r="C1333" s="16"/>
      <c r="K1333" s="731"/>
      <c r="L1333" s="136"/>
      <c r="M1333" s="136"/>
      <c r="N1333" s="136"/>
      <c r="O1333" s="136"/>
      <c r="P1333" s="136"/>
      <c r="Q1333" s="136"/>
      <c r="R1333" s="731"/>
      <c r="S1333" s="136"/>
      <c r="T1333" s="136"/>
      <c r="U1333" s="136"/>
      <c r="V1333" s="136"/>
      <c r="W1333" s="136"/>
      <c r="X1333" s="136"/>
      <c r="Y1333" s="731"/>
      <c r="Z1333" s="136"/>
      <c r="AA1333" s="136"/>
      <c r="AB1333" s="136"/>
      <c r="AC1333" s="136"/>
      <c r="AD1333" s="136"/>
      <c r="AE1333" s="136"/>
      <c r="AF1333" s="731"/>
      <c r="AG1333" s="136"/>
      <c r="AH1333" s="136"/>
      <c r="AI1333" s="136"/>
      <c r="AJ1333" s="136"/>
      <c r="AK1333" s="136"/>
      <c r="AL1333" s="136"/>
    </row>
    <row r="1334" spans="1:38" s="44" customFormat="1" x14ac:dyDescent="0.2">
      <c r="A1334" s="16"/>
      <c r="B1334" s="736"/>
      <c r="C1334" s="16"/>
      <c r="K1334" s="731"/>
      <c r="L1334" s="136"/>
      <c r="M1334" s="136"/>
      <c r="N1334" s="136"/>
      <c r="O1334" s="136"/>
      <c r="P1334" s="136"/>
      <c r="Q1334" s="136"/>
      <c r="R1334" s="731"/>
      <c r="S1334" s="136"/>
      <c r="T1334" s="136"/>
      <c r="U1334" s="136"/>
      <c r="V1334" s="136"/>
      <c r="W1334" s="136"/>
      <c r="X1334" s="136"/>
      <c r="Y1334" s="731"/>
      <c r="Z1334" s="136"/>
      <c r="AA1334" s="136"/>
      <c r="AB1334" s="136"/>
      <c r="AC1334" s="136"/>
      <c r="AD1334" s="136"/>
      <c r="AE1334" s="136"/>
      <c r="AF1334" s="731"/>
      <c r="AG1334" s="136"/>
      <c r="AH1334" s="136"/>
      <c r="AI1334" s="136"/>
      <c r="AJ1334" s="136"/>
      <c r="AK1334" s="136"/>
      <c r="AL1334" s="136"/>
    </row>
    <row r="1335" spans="1:38" s="44" customFormat="1" x14ac:dyDescent="0.2">
      <c r="A1335" s="16"/>
      <c r="B1335" s="736"/>
      <c r="C1335" s="16"/>
      <c r="K1335" s="731"/>
      <c r="L1335" s="136"/>
      <c r="M1335" s="136"/>
      <c r="N1335" s="136"/>
      <c r="O1335" s="136"/>
      <c r="P1335" s="136"/>
      <c r="Q1335" s="136"/>
      <c r="R1335" s="731"/>
      <c r="S1335" s="136"/>
      <c r="T1335" s="136"/>
      <c r="U1335" s="136"/>
      <c r="V1335" s="136"/>
      <c r="W1335" s="136"/>
      <c r="X1335" s="136"/>
      <c r="Y1335" s="731"/>
      <c r="Z1335" s="136"/>
      <c r="AA1335" s="136"/>
      <c r="AB1335" s="136"/>
      <c r="AC1335" s="136"/>
      <c r="AD1335" s="136"/>
      <c r="AE1335" s="136"/>
      <c r="AF1335" s="731"/>
      <c r="AG1335" s="136"/>
      <c r="AH1335" s="136"/>
      <c r="AI1335" s="136"/>
      <c r="AJ1335" s="136"/>
      <c r="AK1335" s="136"/>
      <c r="AL1335" s="136"/>
    </row>
    <row r="1336" spans="1:38" s="44" customFormat="1" x14ac:dyDescent="0.2">
      <c r="A1336" s="16"/>
      <c r="B1336" s="736"/>
      <c r="C1336" s="16"/>
      <c r="K1336" s="731"/>
      <c r="L1336" s="136"/>
      <c r="M1336" s="136"/>
      <c r="N1336" s="136"/>
      <c r="O1336" s="136"/>
      <c r="P1336" s="136"/>
      <c r="Q1336" s="136"/>
      <c r="R1336" s="731"/>
      <c r="S1336" s="136"/>
      <c r="T1336" s="136"/>
      <c r="U1336" s="136"/>
      <c r="V1336" s="136"/>
      <c r="W1336" s="136"/>
      <c r="X1336" s="136"/>
      <c r="Y1336" s="731"/>
      <c r="Z1336" s="136"/>
      <c r="AA1336" s="136"/>
      <c r="AB1336" s="136"/>
      <c r="AC1336" s="136"/>
      <c r="AD1336" s="136"/>
      <c r="AE1336" s="136"/>
      <c r="AF1336" s="731"/>
      <c r="AG1336" s="136"/>
      <c r="AH1336" s="136"/>
      <c r="AI1336" s="136"/>
      <c r="AJ1336" s="136"/>
      <c r="AK1336" s="136"/>
      <c r="AL1336" s="136"/>
    </row>
    <row r="1337" spans="1:38" s="44" customFormat="1" x14ac:dyDescent="0.2">
      <c r="A1337" s="16"/>
      <c r="B1337" s="736"/>
      <c r="C1337" s="16"/>
      <c r="K1337" s="731"/>
      <c r="L1337" s="136"/>
      <c r="M1337" s="136"/>
      <c r="N1337" s="136"/>
      <c r="O1337" s="136"/>
      <c r="P1337" s="136"/>
      <c r="Q1337" s="136"/>
      <c r="R1337" s="731"/>
      <c r="S1337" s="136"/>
      <c r="T1337" s="136"/>
      <c r="U1337" s="136"/>
      <c r="V1337" s="136"/>
      <c r="W1337" s="136"/>
      <c r="X1337" s="136"/>
      <c r="Y1337" s="731"/>
      <c r="Z1337" s="136"/>
      <c r="AA1337" s="136"/>
      <c r="AB1337" s="136"/>
      <c r="AC1337" s="136"/>
      <c r="AD1337" s="136"/>
      <c r="AE1337" s="136"/>
      <c r="AF1337" s="731"/>
      <c r="AG1337" s="136"/>
      <c r="AH1337" s="136"/>
      <c r="AI1337" s="136"/>
      <c r="AJ1337" s="136"/>
      <c r="AK1337" s="136"/>
      <c r="AL1337" s="136"/>
    </row>
    <row r="1338" spans="1:38" s="44" customFormat="1" x14ac:dyDescent="0.2">
      <c r="A1338" s="16"/>
      <c r="B1338" s="736"/>
      <c r="C1338" s="16"/>
      <c r="K1338" s="731"/>
      <c r="L1338" s="136"/>
      <c r="M1338" s="136"/>
      <c r="N1338" s="136"/>
      <c r="O1338" s="136"/>
      <c r="P1338" s="136"/>
      <c r="Q1338" s="136"/>
      <c r="R1338" s="731"/>
      <c r="S1338" s="136"/>
      <c r="T1338" s="136"/>
      <c r="U1338" s="136"/>
      <c r="V1338" s="136"/>
      <c r="W1338" s="136"/>
      <c r="X1338" s="136"/>
      <c r="Y1338" s="731"/>
      <c r="Z1338" s="136"/>
      <c r="AA1338" s="136"/>
      <c r="AB1338" s="136"/>
      <c r="AC1338" s="136"/>
      <c r="AD1338" s="136"/>
      <c r="AE1338" s="136"/>
      <c r="AF1338" s="731"/>
      <c r="AG1338" s="136"/>
      <c r="AH1338" s="136"/>
      <c r="AI1338" s="136"/>
      <c r="AJ1338" s="136"/>
      <c r="AK1338" s="136"/>
      <c r="AL1338" s="136"/>
    </row>
    <row r="1339" spans="1:38" s="44" customFormat="1" x14ac:dyDescent="0.2">
      <c r="A1339" s="16"/>
      <c r="B1339" s="736"/>
      <c r="C1339" s="16"/>
      <c r="K1339" s="731"/>
      <c r="L1339" s="136"/>
      <c r="M1339" s="136"/>
      <c r="N1339" s="136"/>
      <c r="O1339" s="136"/>
      <c r="P1339" s="136"/>
      <c r="Q1339" s="136"/>
      <c r="R1339" s="731"/>
      <c r="S1339" s="136"/>
      <c r="T1339" s="136"/>
      <c r="U1339" s="136"/>
      <c r="V1339" s="136"/>
      <c r="W1339" s="136"/>
      <c r="X1339" s="136"/>
      <c r="Y1339" s="731"/>
      <c r="Z1339" s="136"/>
      <c r="AA1339" s="136"/>
      <c r="AB1339" s="136"/>
      <c r="AC1339" s="136"/>
      <c r="AD1339" s="136"/>
      <c r="AE1339" s="136"/>
      <c r="AF1339" s="731"/>
      <c r="AG1339" s="136"/>
      <c r="AH1339" s="136"/>
      <c r="AI1339" s="136"/>
      <c r="AJ1339" s="136"/>
      <c r="AK1339" s="136"/>
      <c r="AL1339" s="136"/>
    </row>
    <row r="1340" spans="1:38" s="44" customFormat="1" x14ac:dyDescent="0.2">
      <c r="A1340" s="16"/>
      <c r="B1340" s="736"/>
      <c r="C1340" s="16"/>
      <c r="K1340" s="731"/>
      <c r="L1340" s="136"/>
      <c r="M1340" s="136"/>
      <c r="N1340" s="136"/>
      <c r="O1340" s="136"/>
      <c r="P1340" s="136"/>
      <c r="Q1340" s="136"/>
      <c r="R1340" s="731"/>
      <c r="S1340" s="136"/>
      <c r="T1340" s="136"/>
      <c r="U1340" s="136"/>
      <c r="V1340" s="136"/>
      <c r="W1340" s="136"/>
      <c r="X1340" s="136"/>
      <c r="Y1340" s="731"/>
      <c r="Z1340" s="136"/>
      <c r="AA1340" s="136"/>
      <c r="AB1340" s="136"/>
      <c r="AC1340" s="136"/>
      <c r="AD1340" s="136"/>
      <c r="AE1340" s="136"/>
      <c r="AF1340" s="731"/>
      <c r="AG1340" s="136"/>
      <c r="AH1340" s="136"/>
      <c r="AI1340" s="136"/>
      <c r="AJ1340" s="136"/>
      <c r="AK1340" s="136"/>
      <c r="AL1340" s="136"/>
    </row>
    <row r="1341" spans="1:38" s="44" customFormat="1" x14ac:dyDescent="0.2">
      <c r="A1341" s="16"/>
      <c r="B1341" s="736"/>
      <c r="C1341" s="16"/>
      <c r="K1341" s="731"/>
      <c r="L1341" s="136"/>
      <c r="M1341" s="136"/>
      <c r="N1341" s="136"/>
      <c r="O1341" s="136"/>
      <c r="P1341" s="136"/>
      <c r="Q1341" s="136"/>
      <c r="R1341" s="731"/>
      <c r="S1341" s="136"/>
      <c r="T1341" s="136"/>
      <c r="U1341" s="136"/>
      <c r="V1341" s="136"/>
      <c r="W1341" s="136"/>
      <c r="X1341" s="136"/>
      <c r="Y1341" s="731"/>
      <c r="Z1341" s="136"/>
      <c r="AA1341" s="136"/>
      <c r="AB1341" s="136"/>
      <c r="AC1341" s="136"/>
      <c r="AD1341" s="136"/>
      <c r="AE1341" s="136"/>
      <c r="AF1341" s="731"/>
      <c r="AG1341" s="136"/>
      <c r="AH1341" s="136"/>
      <c r="AI1341" s="136"/>
      <c r="AJ1341" s="136"/>
      <c r="AK1341" s="136"/>
      <c r="AL1341" s="136"/>
    </row>
    <row r="1342" spans="1:38" s="44" customFormat="1" x14ac:dyDescent="0.2">
      <c r="A1342" s="16"/>
      <c r="B1342" s="736"/>
      <c r="C1342" s="16"/>
      <c r="K1342" s="731"/>
      <c r="L1342" s="136"/>
      <c r="M1342" s="136"/>
      <c r="N1342" s="136"/>
      <c r="O1342" s="136"/>
      <c r="P1342" s="136"/>
      <c r="Q1342" s="136"/>
      <c r="R1342" s="731"/>
      <c r="S1342" s="136"/>
      <c r="T1342" s="136"/>
      <c r="U1342" s="136"/>
      <c r="V1342" s="136"/>
      <c r="W1342" s="136"/>
      <c r="X1342" s="136"/>
      <c r="Y1342" s="731"/>
      <c r="Z1342" s="136"/>
      <c r="AA1342" s="136"/>
      <c r="AB1342" s="136"/>
      <c r="AC1342" s="136"/>
      <c r="AD1342" s="136"/>
      <c r="AE1342" s="136"/>
      <c r="AF1342" s="731"/>
      <c r="AG1342" s="136"/>
      <c r="AH1342" s="136"/>
      <c r="AI1342" s="136"/>
      <c r="AJ1342" s="136"/>
      <c r="AK1342" s="136"/>
      <c r="AL1342" s="136"/>
    </row>
    <row r="1343" spans="1:38" s="44" customFormat="1" x14ac:dyDescent="0.2">
      <c r="A1343" s="16"/>
      <c r="B1343" s="736"/>
      <c r="C1343" s="16"/>
      <c r="K1343" s="731"/>
      <c r="L1343" s="136"/>
      <c r="M1343" s="136"/>
      <c r="N1343" s="136"/>
      <c r="O1343" s="136"/>
      <c r="P1343" s="136"/>
      <c r="Q1343" s="136"/>
      <c r="R1343" s="731"/>
      <c r="S1343" s="136"/>
      <c r="T1343" s="136"/>
      <c r="U1343" s="136"/>
      <c r="V1343" s="136"/>
      <c r="W1343" s="136"/>
      <c r="X1343" s="136"/>
      <c r="Y1343" s="731"/>
      <c r="Z1343" s="136"/>
      <c r="AA1343" s="136"/>
      <c r="AB1343" s="136"/>
      <c r="AC1343" s="136"/>
      <c r="AD1343" s="136"/>
      <c r="AE1343" s="136"/>
      <c r="AF1343" s="731"/>
      <c r="AG1343" s="136"/>
      <c r="AH1343" s="136"/>
      <c r="AI1343" s="136"/>
      <c r="AJ1343" s="136"/>
      <c r="AK1343" s="136"/>
      <c r="AL1343" s="136"/>
    </row>
    <row r="1344" spans="1:38" s="44" customFormat="1" x14ac:dyDescent="0.2">
      <c r="A1344" s="16"/>
      <c r="B1344" s="736"/>
      <c r="C1344" s="16"/>
      <c r="K1344" s="731"/>
      <c r="L1344" s="136"/>
      <c r="M1344" s="136"/>
      <c r="N1344" s="136"/>
      <c r="O1344" s="136"/>
      <c r="P1344" s="136"/>
      <c r="Q1344" s="136"/>
      <c r="R1344" s="731"/>
      <c r="S1344" s="136"/>
      <c r="T1344" s="136"/>
      <c r="U1344" s="136"/>
      <c r="V1344" s="136"/>
      <c r="W1344" s="136"/>
      <c r="X1344" s="136"/>
      <c r="Y1344" s="731"/>
      <c r="Z1344" s="136"/>
      <c r="AA1344" s="136"/>
      <c r="AB1344" s="136"/>
      <c r="AC1344" s="136"/>
      <c r="AD1344" s="136"/>
      <c r="AE1344" s="136"/>
      <c r="AF1344" s="731"/>
      <c r="AG1344" s="136"/>
      <c r="AH1344" s="136"/>
      <c r="AI1344" s="136"/>
      <c r="AJ1344" s="136"/>
      <c r="AK1344" s="136"/>
      <c r="AL1344" s="136"/>
    </row>
    <row r="1345" spans="1:38" s="44" customFormat="1" x14ac:dyDescent="0.2">
      <c r="A1345" s="16"/>
      <c r="B1345" s="736"/>
      <c r="C1345" s="16"/>
      <c r="K1345" s="731"/>
      <c r="L1345" s="136"/>
      <c r="M1345" s="136"/>
      <c r="N1345" s="136"/>
      <c r="O1345" s="136"/>
      <c r="P1345" s="136"/>
      <c r="Q1345" s="136"/>
      <c r="R1345" s="731"/>
      <c r="S1345" s="136"/>
      <c r="T1345" s="136"/>
      <c r="U1345" s="136"/>
      <c r="V1345" s="136"/>
      <c r="W1345" s="136"/>
      <c r="X1345" s="136"/>
      <c r="Y1345" s="731"/>
      <c r="Z1345" s="136"/>
      <c r="AA1345" s="136"/>
      <c r="AB1345" s="136"/>
      <c r="AC1345" s="136"/>
      <c r="AD1345" s="136"/>
      <c r="AE1345" s="136"/>
      <c r="AF1345" s="731"/>
      <c r="AG1345" s="136"/>
      <c r="AH1345" s="136"/>
      <c r="AI1345" s="136"/>
      <c r="AJ1345" s="136"/>
      <c r="AK1345" s="136"/>
      <c r="AL1345" s="136"/>
    </row>
    <row r="1346" spans="1:38" s="44" customFormat="1" x14ac:dyDescent="0.2">
      <c r="A1346" s="16"/>
      <c r="B1346" s="736"/>
      <c r="C1346" s="16"/>
      <c r="K1346" s="731"/>
      <c r="L1346" s="136"/>
      <c r="M1346" s="136"/>
      <c r="N1346" s="136"/>
      <c r="O1346" s="136"/>
      <c r="P1346" s="136"/>
      <c r="Q1346" s="136"/>
      <c r="R1346" s="731"/>
      <c r="S1346" s="136"/>
      <c r="T1346" s="136"/>
      <c r="U1346" s="136"/>
      <c r="V1346" s="136"/>
      <c r="W1346" s="136"/>
      <c r="X1346" s="136"/>
      <c r="Y1346" s="731"/>
      <c r="Z1346" s="136"/>
      <c r="AA1346" s="136"/>
      <c r="AB1346" s="136"/>
      <c r="AC1346" s="136"/>
      <c r="AD1346" s="136"/>
      <c r="AE1346" s="136"/>
      <c r="AF1346" s="731"/>
      <c r="AG1346" s="136"/>
      <c r="AH1346" s="136"/>
      <c r="AI1346" s="136"/>
      <c r="AJ1346" s="136"/>
      <c r="AK1346" s="136"/>
      <c r="AL1346" s="136"/>
    </row>
    <row r="1347" spans="1:38" s="44" customFormat="1" x14ac:dyDescent="0.2">
      <c r="A1347" s="16"/>
      <c r="B1347" s="736"/>
      <c r="C1347" s="16"/>
      <c r="K1347" s="731"/>
      <c r="L1347" s="136"/>
      <c r="M1347" s="136"/>
      <c r="N1347" s="136"/>
      <c r="O1347" s="136"/>
      <c r="P1347" s="136"/>
      <c r="Q1347" s="136"/>
      <c r="R1347" s="731"/>
      <c r="S1347" s="136"/>
      <c r="T1347" s="136"/>
      <c r="U1347" s="136"/>
      <c r="V1347" s="136"/>
      <c r="W1347" s="136"/>
      <c r="X1347" s="136"/>
      <c r="Y1347" s="731"/>
      <c r="Z1347" s="136"/>
      <c r="AA1347" s="136"/>
      <c r="AB1347" s="136"/>
      <c r="AC1347" s="136"/>
      <c r="AD1347" s="136"/>
      <c r="AE1347" s="136"/>
      <c r="AF1347" s="731"/>
      <c r="AG1347" s="136"/>
      <c r="AH1347" s="136"/>
      <c r="AI1347" s="136"/>
      <c r="AJ1347" s="136"/>
      <c r="AK1347" s="136"/>
      <c r="AL1347" s="136"/>
    </row>
    <row r="1348" spans="1:38" s="44" customFormat="1" x14ac:dyDescent="0.2">
      <c r="A1348" s="16"/>
      <c r="B1348" s="736"/>
      <c r="C1348" s="16"/>
      <c r="K1348" s="731"/>
      <c r="L1348" s="136"/>
      <c r="M1348" s="136"/>
      <c r="N1348" s="136"/>
      <c r="O1348" s="136"/>
      <c r="P1348" s="136"/>
      <c r="Q1348" s="136"/>
      <c r="R1348" s="731"/>
      <c r="S1348" s="136"/>
      <c r="T1348" s="136"/>
      <c r="U1348" s="136"/>
      <c r="V1348" s="136"/>
      <c r="W1348" s="136"/>
      <c r="X1348" s="136"/>
      <c r="Y1348" s="731"/>
      <c r="Z1348" s="136"/>
      <c r="AA1348" s="136"/>
      <c r="AB1348" s="136"/>
      <c r="AC1348" s="136"/>
      <c r="AD1348" s="136"/>
      <c r="AE1348" s="136"/>
      <c r="AF1348" s="731"/>
      <c r="AG1348" s="136"/>
      <c r="AH1348" s="136"/>
      <c r="AI1348" s="136"/>
      <c r="AJ1348" s="136"/>
      <c r="AK1348" s="136"/>
      <c r="AL1348" s="136"/>
    </row>
    <row r="1349" spans="1:38" s="44" customFormat="1" x14ac:dyDescent="0.2">
      <c r="A1349" s="16"/>
      <c r="B1349" s="736"/>
      <c r="C1349" s="16"/>
      <c r="K1349" s="731"/>
      <c r="L1349" s="136"/>
      <c r="M1349" s="136"/>
      <c r="N1349" s="136"/>
      <c r="O1349" s="136"/>
      <c r="P1349" s="136"/>
      <c r="Q1349" s="136"/>
      <c r="R1349" s="731"/>
      <c r="S1349" s="136"/>
      <c r="T1349" s="136"/>
      <c r="U1349" s="136"/>
      <c r="V1349" s="136"/>
      <c r="W1349" s="136"/>
      <c r="X1349" s="136"/>
      <c r="Y1349" s="731"/>
      <c r="Z1349" s="136"/>
      <c r="AA1349" s="136"/>
      <c r="AB1349" s="136"/>
      <c r="AC1349" s="136"/>
      <c r="AD1349" s="136"/>
      <c r="AE1349" s="136"/>
      <c r="AF1349" s="731"/>
      <c r="AG1349" s="136"/>
      <c r="AH1349" s="136"/>
      <c r="AI1349" s="136"/>
      <c r="AJ1349" s="136"/>
      <c r="AK1349" s="136"/>
      <c r="AL1349" s="136"/>
    </row>
    <row r="1350" spans="1:38" s="44" customFormat="1" x14ac:dyDescent="0.2">
      <c r="A1350" s="16"/>
      <c r="B1350" s="736"/>
      <c r="C1350" s="16"/>
      <c r="K1350" s="731"/>
      <c r="L1350" s="136"/>
      <c r="M1350" s="136"/>
      <c r="N1350" s="136"/>
      <c r="O1350" s="136"/>
      <c r="P1350" s="136"/>
      <c r="Q1350" s="136"/>
      <c r="R1350" s="731"/>
      <c r="S1350" s="136"/>
      <c r="T1350" s="136"/>
      <c r="U1350" s="136"/>
      <c r="V1350" s="136"/>
      <c r="W1350" s="136"/>
      <c r="X1350" s="136"/>
      <c r="Y1350" s="731"/>
      <c r="Z1350" s="136"/>
      <c r="AA1350" s="136"/>
      <c r="AB1350" s="136"/>
      <c r="AC1350" s="136"/>
      <c r="AD1350" s="136"/>
      <c r="AE1350" s="136"/>
      <c r="AF1350" s="731"/>
      <c r="AG1350" s="136"/>
      <c r="AH1350" s="136"/>
      <c r="AI1350" s="136"/>
      <c r="AJ1350" s="136"/>
      <c r="AK1350" s="136"/>
      <c r="AL1350" s="136"/>
    </row>
    <row r="1351" spans="1:38" s="44" customFormat="1" x14ac:dyDescent="0.2">
      <c r="A1351" s="16"/>
      <c r="B1351" s="736"/>
      <c r="C1351" s="16"/>
      <c r="K1351" s="731"/>
      <c r="L1351" s="136"/>
      <c r="M1351" s="136"/>
      <c r="N1351" s="136"/>
      <c r="O1351" s="136"/>
      <c r="P1351" s="136"/>
      <c r="Q1351" s="136"/>
      <c r="R1351" s="731"/>
      <c r="S1351" s="136"/>
      <c r="T1351" s="136"/>
      <c r="U1351" s="136"/>
      <c r="V1351" s="136"/>
      <c r="W1351" s="136"/>
      <c r="X1351" s="136"/>
      <c r="Y1351" s="731"/>
      <c r="Z1351" s="136"/>
      <c r="AA1351" s="136"/>
      <c r="AB1351" s="136"/>
      <c r="AC1351" s="136"/>
      <c r="AD1351" s="136"/>
      <c r="AE1351" s="136"/>
      <c r="AF1351" s="731"/>
      <c r="AG1351" s="136"/>
      <c r="AH1351" s="136"/>
      <c r="AI1351" s="136"/>
      <c r="AJ1351" s="136"/>
      <c r="AK1351" s="136"/>
      <c r="AL1351" s="136"/>
    </row>
    <row r="1352" spans="1:38" s="44" customFormat="1" x14ac:dyDescent="0.2">
      <c r="A1352" s="16"/>
      <c r="B1352" s="736"/>
      <c r="C1352" s="16"/>
      <c r="K1352" s="731"/>
      <c r="L1352" s="136"/>
      <c r="M1352" s="136"/>
      <c r="N1352" s="136"/>
      <c r="O1352" s="136"/>
      <c r="P1352" s="136"/>
      <c r="Q1352" s="136"/>
      <c r="R1352" s="731"/>
      <c r="S1352" s="136"/>
      <c r="T1352" s="136"/>
      <c r="U1352" s="136"/>
      <c r="V1352" s="136"/>
      <c r="W1352" s="136"/>
      <c r="X1352" s="136"/>
      <c r="Y1352" s="731"/>
      <c r="Z1352" s="136"/>
      <c r="AA1352" s="136"/>
      <c r="AB1352" s="136"/>
      <c r="AC1352" s="136"/>
      <c r="AD1352" s="136"/>
      <c r="AE1352" s="136"/>
      <c r="AF1352" s="731"/>
      <c r="AG1352" s="136"/>
      <c r="AH1352" s="136"/>
      <c r="AI1352" s="136"/>
      <c r="AJ1352" s="136"/>
      <c r="AK1352" s="136"/>
      <c r="AL1352" s="136"/>
    </row>
    <row r="1353" spans="1:38" s="44" customFormat="1" x14ac:dyDescent="0.2">
      <c r="A1353" s="16"/>
      <c r="B1353" s="736"/>
      <c r="C1353" s="16"/>
      <c r="K1353" s="731"/>
      <c r="L1353" s="136"/>
      <c r="M1353" s="136"/>
      <c r="N1353" s="136"/>
      <c r="O1353" s="136"/>
      <c r="P1353" s="136"/>
      <c r="Q1353" s="136"/>
      <c r="R1353" s="731"/>
      <c r="S1353" s="136"/>
      <c r="T1353" s="136"/>
      <c r="U1353" s="136"/>
      <c r="V1353" s="136"/>
      <c r="W1353" s="136"/>
      <c r="X1353" s="136"/>
      <c r="Y1353" s="731"/>
      <c r="Z1353" s="136"/>
      <c r="AA1353" s="136"/>
      <c r="AB1353" s="136"/>
      <c r="AC1353" s="136"/>
      <c r="AD1353" s="136"/>
      <c r="AE1353" s="136"/>
      <c r="AF1353" s="731"/>
      <c r="AG1353" s="136"/>
      <c r="AH1353" s="136"/>
      <c r="AI1353" s="136"/>
      <c r="AJ1353" s="136"/>
      <c r="AK1353" s="136"/>
      <c r="AL1353" s="136"/>
    </row>
    <row r="1354" spans="1:38" s="44" customFormat="1" x14ac:dyDescent="0.2">
      <c r="A1354" s="16"/>
      <c r="B1354" s="736"/>
      <c r="C1354" s="16"/>
      <c r="K1354" s="731"/>
      <c r="L1354" s="136"/>
      <c r="M1354" s="136"/>
      <c r="N1354" s="136"/>
      <c r="O1354" s="136"/>
      <c r="P1354" s="136"/>
      <c r="Q1354" s="136"/>
      <c r="R1354" s="731"/>
      <c r="S1354" s="136"/>
      <c r="T1354" s="136"/>
      <c r="U1354" s="136"/>
      <c r="V1354" s="136"/>
      <c r="W1354" s="136"/>
      <c r="X1354" s="136"/>
      <c r="Y1354" s="731"/>
      <c r="Z1354" s="136"/>
      <c r="AA1354" s="136"/>
      <c r="AB1354" s="136"/>
      <c r="AC1354" s="136"/>
      <c r="AD1354" s="136"/>
      <c r="AE1354" s="136"/>
      <c r="AF1354" s="731"/>
      <c r="AG1354" s="136"/>
      <c r="AH1354" s="136"/>
      <c r="AI1354" s="136"/>
      <c r="AJ1354" s="136"/>
      <c r="AK1354" s="136"/>
      <c r="AL1354" s="136"/>
    </row>
    <row r="1355" spans="1:38" s="44" customFormat="1" x14ac:dyDescent="0.2">
      <c r="A1355" s="16"/>
      <c r="B1355" s="736"/>
      <c r="C1355" s="16"/>
      <c r="K1355" s="731"/>
      <c r="L1355" s="136"/>
      <c r="M1355" s="136"/>
      <c r="N1355" s="136"/>
      <c r="O1355" s="136"/>
      <c r="P1355" s="136"/>
      <c r="Q1355" s="136"/>
      <c r="R1355" s="731"/>
      <c r="S1355" s="136"/>
      <c r="T1355" s="136"/>
      <c r="U1355" s="136"/>
      <c r="V1355" s="136"/>
      <c r="W1355" s="136"/>
      <c r="X1355" s="136"/>
      <c r="Y1355" s="731"/>
      <c r="Z1355" s="136"/>
      <c r="AA1355" s="136"/>
      <c r="AB1355" s="136"/>
      <c r="AC1355" s="136"/>
      <c r="AD1355" s="136"/>
      <c r="AE1355" s="136"/>
      <c r="AF1355" s="731"/>
      <c r="AG1355" s="136"/>
      <c r="AH1355" s="136"/>
      <c r="AI1355" s="136"/>
      <c r="AJ1355" s="136"/>
      <c r="AK1355" s="136"/>
      <c r="AL1355" s="136"/>
    </row>
    <row r="1356" spans="1:38" s="44" customFormat="1" x14ac:dyDescent="0.2">
      <c r="A1356" s="16"/>
      <c r="B1356" s="736"/>
      <c r="C1356" s="16"/>
      <c r="K1356" s="731"/>
      <c r="L1356" s="136"/>
      <c r="M1356" s="136"/>
      <c r="N1356" s="136"/>
      <c r="O1356" s="136"/>
      <c r="P1356" s="136"/>
      <c r="Q1356" s="136"/>
      <c r="R1356" s="731"/>
      <c r="S1356" s="136"/>
      <c r="T1356" s="136"/>
      <c r="U1356" s="136"/>
      <c r="V1356" s="136"/>
      <c r="W1356" s="136"/>
      <c r="X1356" s="136"/>
      <c r="Y1356" s="731"/>
      <c r="Z1356" s="136"/>
      <c r="AA1356" s="136"/>
      <c r="AB1356" s="136"/>
      <c r="AC1356" s="136"/>
      <c r="AD1356" s="136"/>
      <c r="AE1356" s="136"/>
      <c r="AF1356" s="731"/>
      <c r="AG1356" s="136"/>
      <c r="AH1356" s="136"/>
      <c r="AI1356" s="136"/>
      <c r="AJ1356" s="136"/>
      <c r="AK1356" s="136"/>
      <c r="AL1356" s="136"/>
    </row>
    <row r="1357" spans="1:38" s="44" customFormat="1" x14ac:dyDescent="0.2">
      <c r="A1357" s="16"/>
      <c r="B1357" s="736"/>
      <c r="C1357" s="16"/>
      <c r="K1357" s="731"/>
      <c r="L1357" s="136"/>
      <c r="M1357" s="136"/>
      <c r="N1357" s="136"/>
      <c r="O1357" s="136"/>
      <c r="P1357" s="136"/>
      <c r="Q1357" s="136"/>
      <c r="R1357" s="731"/>
      <c r="S1357" s="136"/>
      <c r="T1357" s="136"/>
      <c r="U1357" s="136"/>
      <c r="V1357" s="136"/>
      <c r="W1357" s="136"/>
      <c r="X1357" s="136"/>
      <c r="Y1357" s="731"/>
      <c r="Z1357" s="136"/>
      <c r="AA1357" s="136"/>
      <c r="AB1357" s="136"/>
      <c r="AC1357" s="136"/>
      <c r="AD1357" s="136"/>
      <c r="AE1357" s="136"/>
      <c r="AF1357" s="731"/>
      <c r="AG1357" s="136"/>
      <c r="AH1357" s="136"/>
      <c r="AI1357" s="136"/>
      <c r="AJ1357" s="136"/>
      <c r="AK1357" s="136"/>
      <c r="AL1357" s="136"/>
    </row>
    <row r="1358" spans="1:38" s="44" customFormat="1" x14ac:dyDescent="0.2">
      <c r="A1358" s="16"/>
      <c r="B1358" s="736"/>
      <c r="C1358" s="16"/>
      <c r="K1358" s="731"/>
      <c r="L1358" s="136"/>
      <c r="M1358" s="136"/>
      <c r="N1358" s="136"/>
      <c r="O1358" s="136"/>
      <c r="P1358" s="136"/>
      <c r="Q1358" s="136"/>
      <c r="R1358" s="731"/>
      <c r="S1358" s="136"/>
      <c r="T1358" s="136"/>
      <c r="U1358" s="136"/>
      <c r="V1358" s="136"/>
      <c r="W1358" s="136"/>
      <c r="X1358" s="136"/>
      <c r="Y1358" s="731"/>
      <c r="Z1358" s="136"/>
      <c r="AA1358" s="136"/>
      <c r="AB1358" s="136"/>
      <c r="AC1358" s="136"/>
      <c r="AD1358" s="136"/>
      <c r="AE1358" s="136"/>
      <c r="AF1358" s="731"/>
      <c r="AG1358" s="136"/>
      <c r="AH1358" s="136"/>
      <c r="AI1358" s="136"/>
      <c r="AJ1358" s="136"/>
      <c r="AK1358" s="136"/>
      <c r="AL1358" s="136"/>
    </row>
    <row r="1359" spans="1:38" s="44" customFormat="1" x14ac:dyDescent="0.2">
      <c r="A1359" s="16"/>
      <c r="B1359" s="736"/>
      <c r="C1359" s="16"/>
      <c r="K1359" s="731"/>
      <c r="L1359" s="136"/>
      <c r="M1359" s="136"/>
      <c r="N1359" s="136"/>
      <c r="O1359" s="136"/>
      <c r="P1359" s="136"/>
      <c r="Q1359" s="136"/>
      <c r="R1359" s="731"/>
      <c r="S1359" s="136"/>
      <c r="T1359" s="136"/>
      <c r="U1359" s="136"/>
      <c r="V1359" s="136"/>
      <c r="W1359" s="136"/>
      <c r="X1359" s="136"/>
      <c r="Y1359" s="731"/>
      <c r="Z1359" s="136"/>
      <c r="AA1359" s="136"/>
      <c r="AB1359" s="136"/>
      <c r="AC1359" s="136"/>
      <c r="AD1359" s="136"/>
      <c r="AE1359" s="136"/>
      <c r="AF1359" s="731"/>
      <c r="AG1359" s="136"/>
      <c r="AH1359" s="136"/>
      <c r="AI1359" s="136"/>
      <c r="AJ1359" s="136"/>
      <c r="AK1359" s="136"/>
      <c r="AL1359" s="136"/>
    </row>
    <row r="1360" spans="1:38" s="44" customFormat="1" x14ac:dyDescent="0.2">
      <c r="A1360" s="16"/>
      <c r="B1360" s="736"/>
      <c r="C1360" s="16"/>
      <c r="K1360" s="731"/>
      <c r="L1360" s="136"/>
      <c r="M1360" s="136"/>
      <c r="N1360" s="136"/>
      <c r="O1360" s="136"/>
      <c r="P1360" s="136"/>
      <c r="Q1360" s="136"/>
      <c r="R1360" s="731"/>
      <c r="S1360" s="136"/>
      <c r="T1360" s="136"/>
      <c r="U1360" s="136"/>
      <c r="V1360" s="136"/>
      <c r="W1360" s="136"/>
      <c r="X1360" s="136"/>
      <c r="Y1360" s="731"/>
      <c r="Z1360" s="136"/>
      <c r="AA1360" s="136"/>
      <c r="AB1360" s="136"/>
      <c r="AC1360" s="136"/>
      <c r="AD1360" s="136"/>
      <c r="AE1360" s="136"/>
      <c r="AF1360" s="731"/>
      <c r="AG1360" s="136"/>
      <c r="AH1360" s="136"/>
      <c r="AI1360" s="136"/>
      <c r="AJ1360" s="136"/>
      <c r="AK1360" s="136"/>
      <c r="AL1360" s="136"/>
    </row>
    <row r="1361" spans="1:38" s="44" customFormat="1" x14ac:dyDescent="0.2">
      <c r="A1361" s="16"/>
      <c r="B1361" s="736"/>
      <c r="C1361" s="16"/>
      <c r="K1361" s="731"/>
      <c r="L1361" s="136"/>
      <c r="M1361" s="136"/>
      <c r="N1361" s="136"/>
      <c r="O1361" s="136"/>
      <c r="P1361" s="136"/>
      <c r="Q1361" s="136"/>
      <c r="R1361" s="731"/>
      <c r="S1361" s="136"/>
      <c r="T1361" s="136"/>
      <c r="U1361" s="136"/>
      <c r="V1361" s="136"/>
      <c r="W1361" s="136"/>
      <c r="X1361" s="136"/>
      <c r="Y1361" s="731"/>
      <c r="Z1361" s="136"/>
      <c r="AA1361" s="136"/>
      <c r="AB1361" s="136"/>
      <c r="AC1361" s="136"/>
      <c r="AD1361" s="136"/>
      <c r="AE1361" s="136"/>
      <c r="AF1361" s="731"/>
      <c r="AG1361" s="136"/>
      <c r="AH1361" s="136"/>
      <c r="AI1361" s="136"/>
      <c r="AJ1361" s="136"/>
      <c r="AK1361" s="136"/>
      <c r="AL1361" s="136"/>
    </row>
    <row r="1362" spans="1:38" s="44" customFormat="1" x14ac:dyDescent="0.2">
      <c r="A1362" s="16"/>
      <c r="B1362" s="736"/>
      <c r="C1362" s="16"/>
      <c r="K1362" s="731"/>
      <c r="L1362" s="136"/>
      <c r="M1362" s="136"/>
      <c r="N1362" s="136"/>
      <c r="O1362" s="136"/>
      <c r="P1362" s="136"/>
      <c r="Q1362" s="136"/>
      <c r="R1362" s="731"/>
      <c r="S1362" s="136"/>
      <c r="T1362" s="136"/>
      <c r="U1362" s="136"/>
      <c r="V1362" s="136"/>
      <c r="W1362" s="136"/>
      <c r="X1362" s="136"/>
      <c r="Y1362" s="731"/>
      <c r="Z1362" s="136"/>
      <c r="AA1362" s="136"/>
      <c r="AB1362" s="136"/>
      <c r="AC1362" s="136"/>
      <c r="AD1362" s="136"/>
      <c r="AE1362" s="136"/>
      <c r="AF1362" s="731"/>
      <c r="AG1362" s="136"/>
      <c r="AH1362" s="136"/>
      <c r="AI1362" s="136"/>
      <c r="AJ1362" s="136"/>
      <c r="AK1362" s="136"/>
      <c r="AL1362" s="136"/>
    </row>
    <row r="1363" spans="1:38" s="44" customFormat="1" x14ac:dyDescent="0.2">
      <c r="A1363" s="16"/>
      <c r="B1363" s="736"/>
      <c r="C1363" s="16"/>
      <c r="K1363" s="731"/>
      <c r="L1363" s="136"/>
      <c r="M1363" s="136"/>
      <c r="N1363" s="136"/>
      <c r="O1363" s="136"/>
      <c r="P1363" s="136"/>
      <c r="Q1363" s="136"/>
      <c r="R1363" s="731"/>
      <c r="S1363" s="136"/>
      <c r="T1363" s="136"/>
      <c r="U1363" s="136"/>
      <c r="V1363" s="136"/>
      <c r="W1363" s="136"/>
      <c r="X1363" s="136"/>
      <c r="Y1363" s="731"/>
      <c r="Z1363" s="136"/>
      <c r="AA1363" s="136"/>
      <c r="AB1363" s="136"/>
      <c r="AC1363" s="136"/>
      <c r="AD1363" s="136"/>
      <c r="AE1363" s="136"/>
      <c r="AF1363" s="731"/>
      <c r="AG1363" s="136"/>
      <c r="AH1363" s="136"/>
      <c r="AI1363" s="136"/>
      <c r="AJ1363" s="136"/>
      <c r="AK1363" s="136"/>
      <c r="AL1363" s="136"/>
    </row>
    <row r="1364" spans="1:38" s="44" customFormat="1" x14ac:dyDescent="0.2">
      <c r="A1364" s="16"/>
      <c r="B1364" s="736"/>
      <c r="C1364" s="16"/>
      <c r="K1364" s="731"/>
      <c r="L1364" s="136"/>
      <c r="M1364" s="136"/>
      <c r="N1364" s="136"/>
      <c r="O1364" s="136"/>
      <c r="P1364" s="136"/>
      <c r="Q1364" s="136"/>
      <c r="R1364" s="731"/>
      <c r="S1364" s="136"/>
      <c r="T1364" s="136"/>
      <c r="U1364" s="136"/>
      <c r="V1364" s="136"/>
      <c r="W1364" s="136"/>
      <c r="X1364" s="136"/>
      <c r="Y1364" s="731"/>
      <c r="Z1364" s="136"/>
      <c r="AA1364" s="136"/>
      <c r="AB1364" s="136"/>
      <c r="AC1364" s="136"/>
      <c r="AD1364" s="136"/>
      <c r="AE1364" s="136"/>
      <c r="AF1364" s="731"/>
      <c r="AG1364" s="136"/>
      <c r="AH1364" s="136"/>
      <c r="AI1364" s="136"/>
      <c r="AJ1364" s="136"/>
      <c r="AK1364" s="136"/>
      <c r="AL1364" s="136"/>
    </row>
    <row r="1365" spans="1:38" s="44" customFormat="1" x14ac:dyDescent="0.2">
      <c r="A1365" s="16"/>
      <c r="B1365" s="736"/>
      <c r="C1365" s="16"/>
      <c r="K1365" s="731"/>
      <c r="L1365" s="136"/>
      <c r="M1365" s="136"/>
      <c r="N1365" s="136"/>
      <c r="O1365" s="136"/>
      <c r="P1365" s="136"/>
      <c r="Q1365" s="136"/>
      <c r="R1365" s="731"/>
      <c r="S1365" s="136"/>
      <c r="T1365" s="136"/>
      <c r="U1365" s="136"/>
      <c r="V1365" s="136"/>
      <c r="W1365" s="136"/>
      <c r="X1365" s="136"/>
      <c r="Y1365" s="731"/>
      <c r="Z1365" s="136"/>
      <c r="AA1365" s="136"/>
      <c r="AB1365" s="136"/>
      <c r="AC1365" s="136"/>
      <c r="AD1365" s="136"/>
      <c r="AE1365" s="136"/>
      <c r="AF1365" s="731"/>
      <c r="AG1365" s="136"/>
      <c r="AH1365" s="136"/>
      <c r="AI1365" s="136"/>
      <c r="AJ1365" s="136"/>
      <c r="AK1365" s="136"/>
      <c r="AL1365" s="136"/>
    </row>
    <row r="1366" spans="1:38" s="44" customFormat="1" x14ac:dyDescent="0.2">
      <c r="A1366" s="16"/>
      <c r="B1366" s="736"/>
      <c r="C1366" s="16"/>
      <c r="K1366" s="731"/>
      <c r="L1366" s="136"/>
      <c r="M1366" s="136"/>
      <c r="N1366" s="136"/>
      <c r="O1366" s="136"/>
      <c r="P1366" s="136"/>
      <c r="Q1366" s="136"/>
      <c r="R1366" s="731"/>
      <c r="S1366" s="136"/>
      <c r="T1366" s="136"/>
      <c r="U1366" s="136"/>
      <c r="V1366" s="136"/>
      <c r="W1366" s="136"/>
      <c r="X1366" s="136"/>
      <c r="Y1366" s="731"/>
      <c r="Z1366" s="136"/>
      <c r="AA1366" s="136"/>
      <c r="AB1366" s="136"/>
      <c r="AC1366" s="136"/>
      <c r="AD1366" s="136"/>
      <c r="AE1366" s="136"/>
      <c r="AF1366" s="731"/>
      <c r="AG1366" s="136"/>
      <c r="AH1366" s="136"/>
      <c r="AI1366" s="136"/>
      <c r="AJ1366" s="136"/>
      <c r="AK1366" s="136"/>
      <c r="AL1366" s="136"/>
    </row>
    <row r="1367" spans="1:38" s="44" customFormat="1" x14ac:dyDescent="0.2">
      <c r="A1367" s="16"/>
      <c r="B1367" s="736"/>
      <c r="C1367" s="16"/>
      <c r="K1367" s="731"/>
      <c r="L1367" s="136"/>
      <c r="M1367" s="136"/>
      <c r="N1367" s="136"/>
      <c r="O1367" s="136"/>
      <c r="P1367" s="136"/>
      <c r="Q1367" s="136"/>
      <c r="R1367" s="731"/>
      <c r="S1367" s="136"/>
      <c r="T1367" s="136"/>
      <c r="U1367" s="136"/>
      <c r="V1367" s="136"/>
      <c r="W1367" s="136"/>
      <c r="X1367" s="136"/>
      <c r="Y1367" s="731"/>
      <c r="Z1367" s="136"/>
      <c r="AA1367" s="136"/>
      <c r="AB1367" s="136"/>
      <c r="AC1367" s="136"/>
      <c r="AD1367" s="136"/>
      <c r="AE1367" s="136"/>
      <c r="AF1367" s="731"/>
      <c r="AG1367" s="136"/>
      <c r="AH1367" s="136"/>
      <c r="AI1367" s="136"/>
      <c r="AJ1367" s="136"/>
      <c r="AK1367" s="136"/>
      <c r="AL1367" s="136"/>
    </row>
    <row r="1368" spans="1:38" s="44" customFormat="1" x14ac:dyDescent="0.2">
      <c r="A1368" s="16"/>
      <c r="B1368" s="736"/>
      <c r="C1368" s="16"/>
      <c r="K1368" s="731"/>
      <c r="L1368" s="136"/>
      <c r="M1368" s="136"/>
      <c r="N1368" s="136"/>
      <c r="O1368" s="136"/>
      <c r="P1368" s="136"/>
      <c r="Q1368" s="136"/>
      <c r="R1368" s="731"/>
      <c r="S1368" s="136"/>
      <c r="T1368" s="136"/>
      <c r="U1368" s="136"/>
      <c r="V1368" s="136"/>
      <c r="W1368" s="136"/>
      <c r="X1368" s="136"/>
      <c r="Y1368" s="731"/>
      <c r="Z1368" s="136"/>
      <c r="AA1368" s="136"/>
      <c r="AB1368" s="136"/>
      <c r="AC1368" s="136"/>
      <c r="AD1368" s="136"/>
      <c r="AE1368" s="136"/>
      <c r="AF1368" s="731"/>
      <c r="AG1368" s="136"/>
      <c r="AH1368" s="136"/>
      <c r="AI1368" s="136"/>
      <c r="AJ1368" s="136"/>
      <c r="AK1368" s="136"/>
      <c r="AL1368" s="136"/>
    </row>
    <row r="1369" spans="1:38" s="44" customFormat="1" x14ac:dyDescent="0.2">
      <c r="A1369" s="16"/>
      <c r="B1369" s="736"/>
      <c r="C1369" s="16"/>
      <c r="K1369" s="731"/>
      <c r="L1369" s="136"/>
      <c r="M1369" s="136"/>
      <c r="N1369" s="136"/>
      <c r="O1369" s="136"/>
      <c r="P1369" s="136"/>
      <c r="Q1369" s="136"/>
      <c r="R1369" s="731"/>
      <c r="S1369" s="136"/>
      <c r="T1369" s="136"/>
      <c r="U1369" s="136"/>
      <c r="V1369" s="136"/>
      <c r="W1369" s="136"/>
      <c r="X1369" s="136"/>
      <c r="Y1369" s="731"/>
      <c r="Z1369" s="136"/>
      <c r="AA1369" s="136"/>
      <c r="AB1369" s="136"/>
      <c r="AC1369" s="136"/>
      <c r="AD1369" s="136"/>
      <c r="AE1369" s="136"/>
      <c r="AF1369" s="731"/>
      <c r="AG1369" s="136"/>
      <c r="AH1369" s="136"/>
      <c r="AI1369" s="136"/>
      <c r="AJ1369" s="136"/>
      <c r="AK1369" s="136"/>
      <c r="AL1369" s="136"/>
    </row>
    <row r="1370" spans="1:38" s="44" customFormat="1" x14ac:dyDescent="0.2">
      <c r="A1370" s="16"/>
      <c r="B1370" s="736"/>
      <c r="C1370" s="16"/>
      <c r="K1370" s="731"/>
      <c r="L1370" s="136"/>
      <c r="M1370" s="136"/>
      <c r="N1370" s="136"/>
      <c r="O1370" s="136"/>
      <c r="P1370" s="136"/>
      <c r="Q1370" s="136"/>
      <c r="R1370" s="731"/>
      <c r="S1370" s="136"/>
      <c r="T1370" s="136"/>
      <c r="U1370" s="136"/>
      <c r="V1370" s="136"/>
      <c r="W1370" s="136"/>
      <c r="X1370" s="136"/>
      <c r="Y1370" s="731"/>
      <c r="Z1370" s="136"/>
      <c r="AA1370" s="136"/>
      <c r="AB1370" s="136"/>
      <c r="AC1370" s="136"/>
      <c r="AD1370" s="136"/>
      <c r="AE1370" s="136"/>
      <c r="AF1370" s="731"/>
      <c r="AG1370" s="136"/>
      <c r="AH1370" s="136"/>
      <c r="AI1370" s="136"/>
      <c r="AJ1370" s="136"/>
      <c r="AK1370" s="136"/>
      <c r="AL1370" s="136"/>
    </row>
    <row r="1371" spans="1:38" s="44" customFormat="1" x14ac:dyDescent="0.2">
      <c r="A1371" s="16"/>
      <c r="B1371" s="736"/>
      <c r="C1371" s="16"/>
      <c r="K1371" s="731"/>
      <c r="L1371" s="136"/>
      <c r="M1371" s="136"/>
      <c r="N1371" s="136"/>
      <c r="O1371" s="136"/>
      <c r="P1371" s="136"/>
      <c r="Q1371" s="136"/>
      <c r="R1371" s="731"/>
      <c r="S1371" s="136"/>
      <c r="T1371" s="136"/>
      <c r="U1371" s="136"/>
      <c r="V1371" s="136"/>
      <c r="W1371" s="136"/>
      <c r="X1371" s="136"/>
      <c r="Y1371" s="731"/>
      <c r="Z1371" s="136"/>
      <c r="AA1371" s="136"/>
      <c r="AB1371" s="136"/>
      <c r="AC1371" s="136"/>
      <c r="AD1371" s="136"/>
      <c r="AE1371" s="136"/>
      <c r="AF1371" s="731"/>
      <c r="AG1371" s="136"/>
      <c r="AH1371" s="136"/>
      <c r="AI1371" s="136"/>
      <c r="AJ1371" s="136"/>
      <c r="AK1371" s="136"/>
      <c r="AL1371" s="136"/>
    </row>
    <row r="1372" spans="1:38" s="44" customFormat="1" x14ac:dyDescent="0.2">
      <c r="A1372" s="16"/>
      <c r="B1372" s="736"/>
      <c r="C1372" s="16"/>
      <c r="K1372" s="731"/>
      <c r="L1372" s="136"/>
      <c r="M1372" s="136"/>
      <c r="N1372" s="136"/>
      <c r="O1372" s="136"/>
      <c r="P1372" s="136"/>
      <c r="Q1372" s="136"/>
      <c r="R1372" s="731"/>
      <c r="S1372" s="136"/>
      <c r="T1372" s="136"/>
      <c r="U1372" s="136"/>
      <c r="V1372" s="136"/>
      <c r="W1372" s="136"/>
      <c r="X1372" s="136"/>
      <c r="Y1372" s="731"/>
      <c r="Z1372" s="136"/>
      <c r="AA1372" s="136"/>
      <c r="AB1372" s="136"/>
      <c r="AC1372" s="136"/>
      <c r="AD1372" s="136"/>
      <c r="AE1372" s="136"/>
      <c r="AF1372" s="731"/>
      <c r="AG1372" s="136"/>
      <c r="AH1372" s="136"/>
      <c r="AI1372" s="136"/>
      <c r="AJ1372" s="136"/>
      <c r="AK1372" s="136"/>
      <c r="AL1372" s="136"/>
    </row>
    <row r="1373" spans="1:38" s="44" customFormat="1" x14ac:dyDescent="0.2">
      <c r="A1373" s="16"/>
      <c r="B1373" s="736"/>
      <c r="C1373" s="16"/>
      <c r="K1373" s="731"/>
      <c r="L1373" s="136"/>
      <c r="M1373" s="136"/>
      <c r="N1373" s="136"/>
      <c r="O1373" s="136"/>
      <c r="P1373" s="136"/>
      <c r="Q1373" s="136"/>
      <c r="R1373" s="731"/>
      <c r="S1373" s="136"/>
      <c r="T1373" s="136"/>
      <c r="U1373" s="136"/>
      <c r="V1373" s="136"/>
      <c r="W1373" s="136"/>
      <c r="X1373" s="136"/>
      <c r="Y1373" s="731"/>
      <c r="Z1373" s="136"/>
      <c r="AA1373" s="136"/>
      <c r="AB1373" s="136"/>
      <c r="AC1373" s="136"/>
      <c r="AD1373" s="136"/>
      <c r="AE1373" s="136"/>
      <c r="AF1373" s="731"/>
      <c r="AG1373" s="136"/>
      <c r="AH1373" s="136"/>
      <c r="AI1373" s="136"/>
      <c r="AJ1373" s="136"/>
      <c r="AK1373" s="136"/>
      <c r="AL1373" s="136"/>
    </row>
    <row r="1374" spans="1:38" s="44" customFormat="1" x14ac:dyDescent="0.2">
      <c r="A1374" s="16"/>
      <c r="B1374" s="736"/>
      <c r="C1374" s="16"/>
      <c r="K1374" s="731"/>
      <c r="L1374" s="136"/>
      <c r="M1374" s="136"/>
      <c r="N1374" s="136"/>
      <c r="O1374" s="136"/>
      <c r="P1374" s="136"/>
      <c r="Q1374" s="136"/>
      <c r="R1374" s="731"/>
      <c r="S1374" s="136"/>
      <c r="T1374" s="136"/>
      <c r="U1374" s="136"/>
      <c r="V1374" s="136"/>
      <c r="W1374" s="136"/>
      <c r="X1374" s="136"/>
      <c r="Y1374" s="731"/>
      <c r="Z1374" s="136"/>
      <c r="AA1374" s="136"/>
      <c r="AB1374" s="136"/>
      <c r="AC1374" s="136"/>
      <c r="AD1374" s="136"/>
      <c r="AE1374" s="136"/>
      <c r="AF1374" s="731"/>
      <c r="AG1374" s="136"/>
      <c r="AH1374" s="136"/>
      <c r="AI1374" s="136"/>
      <c r="AJ1374" s="136"/>
      <c r="AK1374" s="136"/>
      <c r="AL1374" s="136"/>
    </row>
    <row r="1375" spans="1:38" s="44" customFormat="1" x14ac:dyDescent="0.2">
      <c r="A1375" s="16"/>
      <c r="B1375" s="736"/>
      <c r="C1375" s="16"/>
      <c r="K1375" s="731"/>
      <c r="L1375" s="136"/>
      <c r="M1375" s="136"/>
      <c r="N1375" s="136"/>
      <c r="O1375" s="136"/>
      <c r="P1375" s="136"/>
      <c r="Q1375" s="136"/>
      <c r="R1375" s="731"/>
      <c r="S1375" s="136"/>
      <c r="T1375" s="136"/>
      <c r="U1375" s="136"/>
      <c r="V1375" s="136"/>
      <c r="W1375" s="136"/>
      <c r="X1375" s="136"/>
      <c r="Y1375" s="731"/>
      <c r="Z1375" s="136"/>
      <c r="AA1375" s="136"/>
      <c r="AB1375" s="136"/>
      <c r="AC1375" s="136"/>
      <c r="AD1375" s="136"/>
      <c r="AE1375" s="136"/>
      <c r="AF1375" s="731"/>
      <c r="AG1375" s="136"/>
      <c r="AH1375" s="136"/>
      <c r="AI1375" s="136"/>
      <c r="AJ1375" s="136"/>
      <c r="AK1375" s="136"/>
      <c r="AL1375" s="136"/>
    </row>
    <row r="1376" spans="1:38" s="44" customFormat="1" x14ac:dyDescent="0.2">
      <c r="A1376" s="16"/>
      <c r="B1376" s="736"/>
      <c r="C1376" s="16"/>
      <c r="K1376" s="731"/>
      <c r="L1376" s="136"/>
      <c r="M1376" s="136"/>
      <c r="N1376" s="136"/>
      <c r="O1376" s="136"/>
      <c r="P1376" s="136"/>
      <c r="Q1376" s="136"/>
      <c r="R1376" s="731"/>
      <c r="S1376" s="136"/>
      <c r="T1376" s="136"/>
      <c r="U1376" s="136"/>
      <c r="V1376" s="136"/>
      <c r="W1376" s="136"/>
      <c r="X1376" s="136"/>
      <c r="Y1376" s="731"/>
      <c r="Z1376" s="136"/>
      <c r="AA1376" s="136"/>
      <c r="AB1376" s="136"/>
      <c r="AC1376" s="136"/>
      <c r="AD1376" s="136"/>
      <c r="AE1376" s="136"/>
      <c r="AF1376" s="731"/>
      <c r="AG1376" s="136"/>
      <c r="AH1376" s="136"/>
      <c r="AI1376" s="136"/>
      <c r="AJ1376" s="136"/>
      <c r="AK1376" s="136"/>
      <c r="AL1376" s="136"/>
    </row>
    <row r="1377" spans="1:38" s="44" customFormat="1" x14ac:dyDescent="0.2">
      <c r="A1377" s="16"/>
      <c r="B1377" s="736"/>
      <c r="C1377" s="16"/>
      <c r="K1377" s="731"/>
      <c r="L1377" s="136"/>
      <c r="M1377" s="136"/>
      <c r="N1377" s="136"/>
      <c r="O1377" s="136"/>
      <c r="P1377" s="136"/>
      <c r="Q1377" s="136"/>
      <c r="R1377" s="731"/>
      <c r="S1377" s="136"/>
      <c r="T1377" s="136"/>
      <c r="U1377" s="136"/>
      <c r="V1377" s="136"/>
      <c r="W1377" s="136"/>
      <c r="X1377" s="136"/>
      <c r="Y1377" s="731"/>
      <c r="Z1377" s="136"/>
      <c r="AA1377" s="136"/>
      <c r="AB1377" s="136"/>
      <c r="AC1377" s="136"/>
      <c r="AD1377" s="136"/>
      <c r="AE1377" s="136"/>
      <c r="AF1377" s="731"/>
      <c r="AG1377" s="136"/>
      <c r="AH1377" s="136"/>
      <c r="AI1377" s="136"/>
      <c r="AJ1377" s="136"/>
      <c r="AK1377" s="136"/>
      <c r="AL1377" s="136"/>
    </row>
    <row r="1378" spans="1:38" s="44" customFormat="1" x14ac:dyDescent="0.2">
      <c r="A1378" s="16"/>
      <c r="B1378" s="736"/>
      <c r="C1378" s="16"/>
      <c r="K1378" s="731"/>
      <c r="L1378" s="136"/>
      <c r="M1378" s="136"/>
      <c r="N1378" s="136"/>
      <c r="O1378" s="136"/>
      <c r="P1378" s="136"/>
      <c r="Q1378" s="136"/>
      <c r="R1378" s="731"/>
      <c r="S1378" s="136"/>
      <c r="T1378" s="136"/>
      <c r="U1378" s="136"/>
      <c r="V1378" s="136"/>
      <c r="W1378" s="136"/>
      <c r="X1378" s="136"/>
      <c r="Y1378" s="731"/>
      <c r="Z1378" s="136"/>
      <c r="AA1378" s="136"/>
      <c r="AB1378" s="136"/>
      <c r="AC1378" s="136"/>
      <c r="AD1378" s="136"/>
      <c r="AE1378" s="136"/>
      <c r="AF1378" s="731"/>
      <c r="AG1378" s="136"/>
      <c r="AH1378" s="136"/>
      <c r="AI1378" s="136"/>
      <c r="AJ1378" s="136"/>
      <c r="AK1378" s="136"/>
      <c r="AL1378" s="136"/>
    </row>
    <row r="1379" spans="1:38" s="44" customFormat="1" x14ac:dyDescent="0.2">
      <c r="A1379" s="16"/>
      <c r="B1379" s="736"/>
      <c r="C1379" s="16"/>
      <c r="K1379" s="731"/>
      <c r="L1379" s="136"/>
      <c r="M1379" s="136"/>
      <c r="N1379" s="136"/>
      <c r="O1379" s="136"/>
      <c r="P1379" s="136"/>
      <c r="Q1379" s="136"/>
      <c r="R1379" s="731"/>
      <c r="S1379" s="136"/>
      <c r="T1379" s="136"/>
      <c r="U1379" s="136"/>
      <c r="V1379" s="136"/>
      <c r="W1379" s="136"/>
      <c r="X1379" s="136"/>
      <c r="Y1379" s="731"/>
      <c r="Z1379" s="136"/>
      <c r="AA1379" s="136"/>
      <c r="AB1379" s="136"/>
      <c r="AC1379" s="136"/>
      <c r="AD1379" s="136"/>
      <c r="AE1379" s="136"/>
      <c r="AF1379" s="731"/>
      <c r="AG1379" s="136"/>
      <c r="AH1379" s="136"/>
      <c r="AI1379" s="136"/>
      <c r="AJ1379" s="136"/>
      <c r="AK1379" s="136"/>
      <c r="AL1379" s="136"/>
    </row>
    <row r="1380" spans="1:38" s="44" customFormat="1" x14ac:dyDescent="0.2">
      <c r="A1380" s="16"/>
      <c r="B1380" s="736"/>
      <c r="C1380" s="16"/>
      <c r="K1380" s="731"/>
      <c r="L1380" s="136"/>
      <c r="M1380" s="136"/>
      <c r="N1380" s="136"/>
      <c r="O1380" s="136"/>
      <c r="P1380" s="136"/>
      <c r="Q1380" s="136"/>
      <c r="R1380" s="731"/>
      <c r="S1380" s="136"/>
      <c r="T1380" s="136"/>
      <c r="U1380" s="136"/>
      <c r="V1380" s="136"/>
      <c r="W1380" s="136"/>
      <c r="X1380" s="136"/>
      <c r="Y1380" s="731"/>
      <c r="Z1380" s="136"/>
      <c r="AA1380" s="136"/>
      <c r="AB1380" s="136"/>
      <c r="AC1380" s="136"/>
      <c r="AD1380" s="136"/>
      <c r="AE1380" s="136"/>
      <c r="AF1380" s="731"/>
      <c r="AG1380" s="136"/>
      <c r="AH1380" s="136"/>
      <c r="AI1380" s="136"/>
      <c r="AJ1380" s="136"/>
      <c r="AK1380" s="136"/>
      <c r="AL1380" s="136"/>
    </row>
    <row r="1381" spans="1:38" s="44" customFormat="1" x14ac:dyDescent="0.2">
      <c r="A1381" s="16"/>
      <c r="B1381" s="736"/>
      <c r="C1381" s="16"/>
      <c r="K1381" s="731"/>
      <c r="L1381" s="136"/>
      <c r="M1381" s="136"/>
      <c r="N1381" s="136"/>
      <c r="O1381" s="136"/>
      <c r="P1381" s="136"/>
      <c r="Q1381" s="136"/>
      <c r="R1381" s="731"/>
      <c r="S1381" s="136"/>
      <c r="T1381" s="136"/>
      <c r="U1381" s="136"/>
      <c r="V1381" s="136"/>
      <c r="W1381" s="136"/>
      <c r="X1381" s="136"/>
      <c r="Y1381" s="731"/>
      <c r="Z1381" s="136"/>
      <c r="AA1381" s="136"/>
      <c r="AB1381" s="136"/>
      <c r="AC1381" s="136"/>
      <c r="AD1381" s="136"/>
      <c r="AE1381" s="136"/>
      <c r="AF1381" s="731"/>
      <c r="AG1381" s="136"/>
      <c r="AH1381" s="136"/>
      <c r="AI1381" s="136"/>
      <c r="AJ1381" s="136"/>
      <c r="AK1381" s="136"/>
      <c r="AL1381" s="136"/>
    </row>
    <row r="1382" spans="1:38" s="44" customFormat="1" x14ac:dyDescent="0.2">
      <c r="A1382" s="16"/>
      <c r="B1382" s="736"/>
      <c r="C1382" s="16"/>
      <c r="K1382" s="731"/>
      <c r="L1382" s="136"/>
      <c r="M1382" s="136"/>
      <c r="N1382" s="136"/>
      <c r="O1382" s="136"/>
      <c r="P1382" s="136"/>
      <c r="Q1382" s="136"/>
      <c r="R1382" s="731"/>
      <c r="S1382" s="136"/>
      <c r="T1382" s="136"/>
      <c r="U1382" s="136"/>
      <c r="V1382" s="136"/>
      <c r="W1382" s="136"/>
      <c r="X1382" s="136"/>
      <c r="Y1382" s="731"/>
      <c r="Z1382" s="136"/>
      <c r="AA1382" s="136"/>
      <c r="AB1382" s="136"/>
      <c r="AC1382" s="136"/>
      <c r="AD1382" s="136"/>
      <c r="AE1382" s="136"/>
      <c r="AF1382" s="731"/>
      <c r="AG1382" s="136"/>
      <c r="AH1382" s="136"/>
      <c r="AI1382" s="136"/>
      <c r="AJ1382" s="136"/>
      <c r="AK1382" s="136"/>
      <c r="AL1382" s="136"/>
    </row>
    <row r="1383" spans="1:38" s="44" customFormat="1" x14ac:dyDescent="0.2">
      <c r="A1383" s="16"/>
      <c r="B1383" s="736"/>
      <c r="C1383" s="16"/>
      <c r="K1383" s="731"/>
      <c r="L1383" s="136"/>
      <c r="M1383" s="136"/>
      <c r="N1383" s="136"/>
      <c r="O1383" s="136"/>
      <c r="P1383" s="136"/>
      <c r="Q1383" s="136"/>
      <c r="R1383" s="731"/>
      <c r="S1383" s="136"/>
      <c r="T1383" s="136"/>
      <c r="U1383" s="136"/>
      <c r="V1383" s="136"/>
      <c r="W1383" s="136"/>
      <c r="X1383" s="136"/>
      <c r="Y1383" s="731"/>
      <c r="Z1383" s="136"/>
      <c r="AA1383" s="136"/>
      <c r="AB1383" s="136"/>
      <c r="AC1383" s="136"/>
      <c r="AD1383" s="136"/>
      <c r="AE1383" s="136"/>
      <c r="AF1383" s="731"/>
      <c r="AG1383" s="136"/>
      <c r="AH1383" s="136"/>
      <c r="AI1383" s="136"/>
      <c r="AJ1383" s="136"/>
      <c r="AK1383" s="136"/>
      <c r="AL1383" s="136"/>
    </row>
    <row r="1384" spans="1:38" s="44" customFormat="1" x14ac:dyDescent="0.2">
      <c r="A1384" s="16"/>
      <c r="B1384" s="736"/>
      <c r="C1384" s="16"/>
      <c r="K1384" s="731"/>
      <c r="L1384" s="136"/>
      <c r="M1384" s="136"/>
      <c r="N1384" s="136"/>
      <c r="O1384" s="136"/>
      <c r="P1384" s="136"/>
      <c r="Q1384" s="136"/>
      <c r="R1384" s="731"/>
      <c r="S1384" s="136"/>
      <c r="T1384" s="136"/>
      <c r="U1384" s="136"/>
      <c r="V1384" s="136"/>
      <c r="W1384" s="136"/>
      <c r="X1384" s="136"/>
      <c r="Y1384" s="731"/>
      <c r="Z1384" s="136"/>
      <c r="AA1384" s="136"/>
      <c r="AB1384" s="136"/>
      <c r="AC1384" s="136"/>
      <c r="AD1384" s="136"/>
      <c r="AE1384" s="136"/>
      <c r="AF1384" s="731"/>
      <c r="AG1384" s="136"/>
      <c r="AH1384" s="136"/>
      <c r="AI1384" s="136"/>
      <c r="AJ1384" s="136"/>
      <c r="AK1384" s="136"/>
      <c r="AL1384" s="136"/>
    </row>
    <row r="1385" spans="1:38" s="44" customFormat="1" x14ac:dyDescent="0.2">
      <c r="A1385" s="16"/>
      <c r="B1385" s="736"/>
      <c r="C1385" s="16"/>
      <c r="K1385" s="731"/>
      <c r="L1385" s="136"/>
      <c r="M1385" s="136"/>
      <c r="N1385" s="136"/>
      <c r="O1385" s="136"/>
      <c r="P1385" s="136"/>
      <c r="Q1385" s="136"/>
      <c r="R1385" s="731"/>
      <c r="S1385" s="136"/>
      <c r="T1385" s="136"/>
      <c r="U1385" s="136"/>
      <c r="V1385" s="136"/>
      <c r="W1385" s="136"/>
      <c r="X1385" s="136"/>
      <c r="Y1385" s="731"/>
      <c r="Z1385" s="136"/>
      <c r="AA1385" s="136"/>
      <c r="AB1385" s="136"/>
      <c r="AC1385" s="136"/>
      <c r="AD1385" s="136"/>
      <c r="AE1385" s="136"/>
      <c r="AF1385" s="731"/>
      <c r="AG1385" s="136"/>
      <c r="AH1385" s="136"/>
      <c r="AI1385" s="136"/>
      <c r="AJ1385" s="136"/>
      <c r="AK1385" s="136"/>
      <c r="AL1385" s="136"/>
    </row>
    <row r="1386" spans="1:38" s="44" customFormat="1" x14ac:dyDescent="0.2">
      <c r="A1386" s="16"/>
      <c r="B1386" s="736"/>
      <c r="C1386" s="16"/>
      <c r="K1386" s="731"/>
      <c r="L1386" s="136"/>
      <c r="M1386" s="136"/>
      <c r="N1386" s="136"/>
      <c r="O1386" s="136"/>
      <c r="P1386" s="136"/>
      <c r="Q1386" s="136"/>
      <c r="R1386" s="731"/>
      <c r="S1386" s="136"/>
      <c r="T1386" s="136"/>
      <c r="U1386" s="136"/>
      <c r="V1386" s="136"/>
      <c r="W1386" s="136"/>
      <c r="X1386" s="136"/>
      <c r="Y1386" s="731"/>
      <c r="Z1386" s="136"/>
      <c r="AA1386" s="136"/>
      <c r="AB1386" s="136"/>
      <c r="AC1386" s="136"/>
      <c r="AD1386" s="136"/>
      <c r="AE1386" s="136"/>
      <c r="AF1386" s="731"/>
      <c r="AG1386" s="136"/>
      <c r="AH1386" s="136"/>
      <c r="AI1386" s="136"/>
      <c r="AJ1386" s="136"/>
      <c r="AK1386" s="136"/>
      <c r="AL1386" s="136"/>
    </row>
    <row r="1387" spans="1:38" s="44" customFormat="1" x14ac:dyDescent="0.2">
      <c r="A1387" s="16"/>
      <c r="B1387" s="736"/>
      <c r="C1387" s="16"/>
      <c r="K1387" s="731"/>
      <c r="L1387" s="136"/>
      <c r="M1387" s="136"/>
      <c r="N1387" s="136"/>
      <c r="O1387" s="136"/>
      <c r="P1387" s="136"/>
      <c r="Q1387" s="136"/>
      <c r="R1387" s="731"/>
      <c r="S1387" s="136"/>
      <c r="T1387" s="136"/>
      <c r="U1387" s="136"/>
      <c r="V1387" s="136"/>
      <c r="W1387" s="136"/>
      <c r="X1387" s="136"/>
      <c r="Y1387" s="731"/>
      <c r="Z1387" s="136"/>
      <c r="AA1387" s="136"/>
      <c r="AB1387" s="136"/>
      <c r="AC1387" s="136"/>
      <c r="AD1387" s="136"/>
      <c r="AE1387" s="136"/>
      <c r="AF1387" s="731"/>
      <c r="AG1387" s="136"/>
      <c r="AH1387" s="136"/>
      <c r="AI1387" s="136"/>
      <c r="AJ1387" s="136"/>
      <c r="AK1387" s="136"/>
      <c r="AL1387" s="136"/>
    </row>
    <row r="1388" spans="1:38" s="44" customFormat="1" x14ac:dyDescent="0.2">
      <c r="A1388" s="16"/>
      <c r="B1388" s="736"/>
      <c r="C1388" s="16"/>
      <c r="K1388" s="731"/>
      <c r="L1388" s="136"/>
      <c r="M1388" s="136"/>
      <c r="N1388" s="136"/>
      <c r="O1388" s="136"/>
      <c r="P1388" s="136"/>
      <c r="Q1388" s="136"/>
      <c r="R1388" s="731"/>
      <c r="S1388" s="136"/>
      <c r="T1388" s="136"/>
      <c r="U1388" s="136"/>
      <c r="V1388" s="136"/>
      <c r="W1388" s="136"/>
      <c r="X1388" s="136"/>
      <c r="Y1388" s="731"/>
      <c r="Z1388" s="136"/>
      <c r="AA1388" s="136"/>
      <c r="AB1388" s="136"/>
      <c r="AC1388" s="136"/>
      <c r="AD1388" s="136"/>
      <c r="AE1388" s="136"/>
      <c r="AF1388" s="731"/>
      <c r="AG1388" s="136"/>
      <c r="AH1388" s="136"/>
      <c r="AI1388" s="136"/>
      <c r="AJ1388" s="136"/>
      <c r="AK1388" s="136"/>
      <c r="AL1388" s="136"/>
    </row>
    <row r="1389" spans="1:38" s="44" customFormat="1" x14ac:dyDescent="0.2">
      <c r="A1389" s="16"/>
      <c r="B1389" s="736"/>
      <c r="C1389" s="16"/>
      <c r="K1389" s="731"/>
      <c r="L1389" s="136"/>
      <c r="M1389" s="136"/>
      <c r="N1389" s="136"/>
      <c r="O1389" s="136"/>
      <c r="P1389" s="136"/>
      <c r="Q1389" s="136"/>
      <c r="R1389" s="731"/>
      <c r="S1389" s="136"/>
      <c r="T1389" s="136"/>
      <c r="U1389" s="136"/>
      <c r="V1389" s="136"/>
      <c r="W1389" s="136"/>
      <c r="X1389" s="136"/>
      <c r="Y1389" s="731"/>
      <c r="Z1389" s="136"/>
      <c r="AA1389" s="136"/>
      <c r="AB1389" s="136"/>
      <c r="AC1389" s="136"/>
      <c r="AD1389" s="136"/>
      <c r="AE1389" s="136"/>
      <c r="AF1389" s="731"/>
      <c r="AG1389" s="136"/>
      <c r="AH1389" s="136"/>
      <c r="AI1389" s="136"/>
      <c r="AJ1389" s="136"/>
      <c r="AK1389" s="136"/>
      <c r="AL1389" s="136"/>
    </row>
    <row r="1390" spans="1:38" s="44" customFormat="1" x14ac:dyDescent="0.2">
      <c r="A1390" s="16"/>
      <c r="B1390" s="736"/>
      <c r="C1390" s="16"/>
      <c r="K1390" s="731"/>
      <c r="L1390" s="136"/>
      <c r="M1390" s="136"/>
      <c r="N1390" s="136"/>
      <c r="O1390" s="136"/>
      <c r="P1390" s="136"/>
      <c r="Q1390" s="136"/>
      <c r="R1390" s="731"/>
      <c r="S1390" s="136"/>
      <c r="T1390" s="136"/>
      <c r="U1390" s="136"/>
      <c r="V1390" s="136"/>
      <c r="W1390" s="136"/>
      <c r="X1390" s="136"/>
      <c r="Y1390" s="731"/>
      <c r="Z1390" s="136"/>
      <c r="AA1390" s="136"/>
      <c r="AB1390" s="136"/>
      <c r="AC1390" s="136"/>
      <c r="AD1390" s="136"/>
      <c r="AE1390" s="136"/>
      <c r="AF1390" s="731"/>
      <c r="AG1390" s="136"/>
      <c r="AH1390" s="136"/>
      <c r="AI1390" s="136"/>
      <c r="AJ1390" s="136"/>
      <c r="AK1390" s="136"/>
      <c r="AL1390" s="136"/>
    </row>
    <row r="1391" spans="1:38" s="44" customFormat="1" x14ac:dyDescent="0.2">
      <c r="A1391" s="16"/>
      <c r="B1391" s="736"/>
      <c r="C1391" s="16"/>
      <c r="K1391" s="731"/>
      <c r="L1391" s="136"/>
      <c r="M1391" s="136"/>
      <c r="N1391" s="136"/>
      <c r="O1391" s="136"/>
      <c r="P1391" s="136"/>
      <c r="Q1391" s="136"/>
      <c r="R1391" s="731"/>
      <c r="S1391" s="136"/>
      <c r="T1391" s="136"/>
      <c r="U1391" s="136"/>
      <c r="V1391" s="136"/>
      <c r="W1391" s="136"/>
      <c r="X1391" s="136"/>
      <c r="Y1391" s="731"/>
      <c r="Z1391" s="136"/>
      <c r="AA1391" s="136"/>
      <c r="AB1391" s="136"/>
      <c r="AC1391" s="136"/>
      <c r="AD1391" s="136"/>
      <c r="AE1391" s="136"/>
      <c r="AF1391" s="731"/>
      <c r="AG1391" s="136"/>
      <c r="AH1391" s="136"/>
      <c r="AI1391" s="136"/>
      <c r="AJ1391" s="136"/>
      <c r="AK1391" s="136"/>
      <c r="AL1391" s="136"/>
    </row>
    <row r="1392" spans="1:38" s="44" customFormat="1" x14ac:dyDescent="0.2">
      <c r="A1392" s="16"/>
      <c r="B1392" s="736"/>
      <c r="C1392" s="16"/>
      <c r="K1392" s="731"/>
      <c r="L1392" s="136"/>
      <c r="M1392" s="136"/>
      <c r="N1392" s="136"/>
      <c r="O1392" s="136"/>
      <c r="P1392" s="136"/>
      <c r="Q1392" s="136"/>
      <c r="R1392" s="731"/>
      <c r="S1392" s="136"/>
      <c r="T1392" s="136"/>
      <c r="U1392" s="136"/>
      <c r="V1392" s="136"/>
      <c r="W1392" s="136"/>
      <c r="X1392" s="136"/>
      <c r="Y1392" s="731"/>
      <c r="Z1392" s="136"/>
      <c r="AA1392" s="136"/>
      <c r="AB1392" s="136"/>
      <c r="AC1392" s="136"/>
      <c r="AD1392" s="136"/>
      <c r="AE1392" s="136"/>
      <c r="AF1392" s="731"/>
      <c r="AG1392" s="136"/>
      <c r="AH1392" s="136"/>
      <c r="AI1392" s="136"/>
      <c r="AJ1392" s="136"/>
      <c r="AK1392" s="136"/>
      <c r="AL1392" s="136"/>
    </row>
    <row r="1393" spans="1:38" s="44" customFormat="1" x14ac:dyDescent="0.2">
      <c r="A1393" s="16"/>
      <c r="B1393" s="736"/>
      <c r="C1393" s="16"/>
      <c r="K1393" s="731"/>
      <c r="L1393" s="136"/>
      <c r="M1393" s="136"/>
      <c r="N1393" s="136"/>
      <c r="O1393" s="136"/>
      <c r="P1393" s="136"/>
      <c r="Q1393" s="136"/>
      <c r="R1393" s="731"/>
      <c r="S1393" s="136"/>
      <c r="T1393" s="136"/>
      <c r="U1393" s="136"/>
      <c r="V1393" s="136"/>
      <c r="W1393" s="136"/>
      <c r="X1393" s="136"/>
      <c r="Y1393" s="731"/>
      <c r="Z1393" s="136"/>
      <c r="AA1393" s="136"/>
      <c r="AB1393" s="136"/>
      <c r="AC1393" s="136"/>
      <c r="AD1393" s="136"/>
      <c r="AE1393" s="136"/>
      <c r="AF1393" s="731"/>
      <c r="AG1393" s="136"/>
      <c r="AH1393" s="136"/>
      <c r="AI1393" s="136"/>
      <c r="AJ1393" s="136"/>
      <c r="AK1393" s="136"/>
      <c r="AL1393" s="136"/>
    </row>
    <row r="1394" spans="1:38" s="44" customFormat="1" x14ac:dyDescent="0.2">
      <c r="A1394" s="16"/>
      <c r="B1394" s="736"/>
      <c r="C1394" s="16"/>
      <c r="K1394" s="731"/>
      <c r="L1394" s="136"/>
      <c r="M1394" s="136"/>
      <c r="N1394" s="136"/>
      <c r="O1394" s="136"/>
      <c r="P1394" s="136"/>
      <c r="Q1394" s="136"/>
      <c r="R1394" s="731"/>
      <c r="S1394" s="136"/>
      <c r="T1394" s="136"/>
      <c r="U1394" s="136"/>
      <c r="V1394" s="136"/>
      <c r="W1394" s="136"/>
      <c r="X1394" s="136"/>
      <c r="Y1394" s="731"/>
      <c r="Z1394" s="136"/>
      <c r="AA1394" s="136"/>
      <c r="AB1394" s="136"/>
      <c r="AC1394" s="136"/>
      <c r="AD1394" s="136"/>
      <c r="AE1394" s="136"/>
      <c r="AF1394" s="731"/>
      <c r="AG1394" s="136"/>
      <c r="AH1394" s="136"/>
      <c r="AI1394" s="136"/>
      <c r="AJ1394" s="136"/>
      <c r="AK1394" s="136"/>
      <c r="AL1394" s="136"/>
    </row>
    <row r="1395" spans="1:38" s="44" customFormat="1" x14ac:dyDescent="0.2">
      <c r="A1395" s="16"/>
      <c r="B1395" s="736"/>
      <c r="C1395" s="16"/>
      <c r="K1395" s="731"/>
      <c r="L1395" s="136"/>
      <c r="M1395" s="136"/>
      <c r="N1395" s="136"/>
      <c r="O1395" s="136"/>
      <c r="P1395" s="136"/>
      <c r="Q1395" s="136"/>
      <c r="R1395" s="731"/>
      <c r="S1395" s="136"/>
      <c r="T1395" s="136"/>
      <c r="U1395" s="136"/>
      <c r="V1395" s="136"/>
      <c r="W1395" s="136"/>
      <c r="X1395" s="136"/>
      <c r="Y1395" s="731"/>
      <c r="Z1395" s="136"/>
      <c r="AA1395" s="136"/>
      <c r="AB1395" s="136"/>
      <c r="AC1395" s="136"/>
      <c r="AD1395" s="136"/>
      <c r="AE1395" s="136"/>
      <c r="AF1395" s="731"/>
      <c r="AG1395" s="136"/>
      <c r="AH1395" s="136"/>
      <c r="AI1395" s="136"/>
      <c r="AJ1395" s="136"/>
      <c r="AK1395" s="136"/>
      <c r="AL1395" s="136"/>
    </row>
    <row r="1396" spans="1:38" s="44" customFormat="1" x14ac:dyDescent="0.2">
      <c r="A1396" s="16"/>
      <c r="B1396" s="736"/>
      <c r="C1396" s="16"/>
      <c r="K1396" s="731"/>
      <c r="L1396" s="136"/>
      <c r="M1396" s="136"/>
      <c r="N1396" s="136"/>
      <c r="O1396" s="136"/>
      <c r="P1396" s="136"/>
      <c r="Q1396" s="136"/>
      <c r="R1396" s="731"/>
      <c r="S1396" s="136"/>
      <c r="T1396" s="136"/>
      <c r="U1396" s="136"/>
      <c r="V1396" s="136"/>
      <c r="W1396" s="136"/>
      <c r="X1396" s="136"/>
      <c r="Y1396" s="731"/>
      <c r="Z1396" s="136"/>
      <c r="AA1396" s="136"/>
      <c r="AB1396" s="136"/>
      <c r="AC1396" s="136"/>
      <c r="AD1396" s="136"/>
      <c r="AE1396" s="136"/>
      <c r="AF1396" s="731"/>
      <c r="AG1396" s="136"/>
      <c r="AH1396" s="136"/>
      <c r="AI1396" s="136"/>
      <c r="AJ1396" s="136"/>
      <c r="AK1396" s="136"/>
      <c r="AL1396" s="136"/>
    </row>
    <row r="1397" spans="1:38" s="44" customFormat="1" x14ac:dyDescent="0.2">
      <c r="A1397" s="16"/>
      <c r="B1397" s="736"/>
      <c r="C1397" s="16"/>
      <c r="K1397" s="731"/>
      <c r="L1397" s="136"/>
      <c r="M1397" s="136"/>
      <c r="N1397" s="136"/>
      <c r="O1397" s="136"/>
      <c r="P1397" s="136"/>
      <c r="Q1397" s="136"/>
      <c r="R1397" s="731"/>
      <c r="S1397" s="136"/>
      <c r="T1397" s="136"/>
      <c r="U1397" s="136"/>
      <c r="V1397" s="136"/>
      <c r="W1397" s="136"/>
      <c r="X1397" s="136"/>
      <c r="Y1397" s="731"/>
      <c r="Z1397" s="136"/>
      <c r="AA1397" s="136"/>
      <c r="AB1397" s="136"/>
      <c r="AC1397" s="136"/>
      <c r="AD1397" s="136"/>
      <c r="AE1397" s="136"/>
      <c r="AF1397" s="731"/>
      <c r="AG1397" s="136"/>
      <c r="AH1397" s="136"/>
      <c r="AI1397" s="136"/>
      <c r="AJ1397" s="136"/>
      <c r="AK1397" s="136"/>
      <c r="AL1397" s="136"/>
    </row>
    <row r="1398" spans="1:38" s="44" customFormat="1" x14ac:dyDescent="0.2">
      <c r="A1398" s="16"/>
      <c r="B1398" s="736"/>
      <c r="C1398" s="16"/>
      <c r="K1398" s="731"/>
      <c r="L1398" s="136"/>
      <c r="M1398" s="136"/>
      <c r="N1398" s="136"/>
      <c r="O1398" s="136"/>
      <c r="P1398" s="136"/>
      <c r="Q1398" s="136"/>
      <c r="R1398" s="731"/>
      <c r="S1398" s="136"/>
      <c r="T1398" s="136"/>
      <c r="U1398" s="136"/>
      <c r="V1398" s="136"/>
      <c r="W1398" s="136"/>
      <c r="X1398" s="136"/>
      <c r="Y1398" s="731"/>
      <c r="Z1398" s="136"/>
      <c r="AA1398" s="136"/>
      <c r="AB1398" s="136"/>
      <c r="AC1398" s="136"/>
      <c r="AD1398" s="136"/>
      <c r="AE1398" s="136"/>
      <c r="AF1398" s="731"/>
      <c r="AG1398" s="136"/>
      <c r="AH1398" s="136"/>
      <c r="AI1398" s="136"/>
      <c r="AJ1398" s="136"/>
      <c r="AK1398" s="136"/>
      <c r="AL1398" s="136"/>
    </row>
    <row r="1399" spans="1:38" s="44" customFormat="1" x14ac:dyDescent="0.2">
      <c r="A1399" s="16"/>
      <c r="B1399" s="736"/>
      <c r="C1399" s="16"/>
      <c r="K1399" s="731"/>
      <c r="L1399" s="136"/>
      <c r="M1399" s="136"/>
      <c r="N1399" s="136"/>
      <c r="O1399" s="136"/>
      <c r="P1399" s="136"/>
      <c r="Q1399" s="136"/>
      <c r="R1399" s="731"/>
      <c r="S1399" s="136"/>
      <c r="T1399" s="136"/>
      <c r="U1399" s="136"/>
      <c r="V1399" s="136"/>
      <c r="W1399" s="136"/>
      <c r="X1399" s="136"/>
      <c r="Y1399" s="731"/>
      <c r="Z1399" s="136"/>
      <c r="AA1399" s="136"/>
      <c r="AB1399" s="136"/>
      <c r="AC1399" s="136"/>
      <c r="AD1399" s="136"/>
      <c r="AE1399" s="136"/>
      <c r="AF1399" s="731"/>
      <c r="AG1399" s="136"/>
      <c r="AH1399" s="136"/>
      <c r="AI1399" s="136"/>
      <c r="AJ1399" s="136"/>
      <c r="AK1399" s="136"/>
      <c r="AL1399" s="136"/>
    </row>
    <row r="1400" spans="1:38" s="44" customFormat="1" x14ac:dyDescent="0.2">
      <c r="A1400" s="16"/>
      <c r="B1400" s="736"/>
      <c r="C1400" s="16"/>
      <c r="K1400" s="731"/>
      <c r="L1400" s="136"/>
      <c r="M1400" s="136"/>
      <c r="N1400" s="136"/>
      <c r="O1400" s="136"/>
      <c r="P1400" s="136"/>
      <c r="Q1400" s="136"/>
      <c r="R1400" s="731"/>
      <c r="S1400" s="136"/>
      <c r="T1400" s="136"/>
      <c r="U1400" s="136"/>
      <c r="V1400" s="136"/>
      <c r="W1400" s="136"/>
      <c r="X1400" s="136"/>
      <c r="Y1400" s="731"/>
      <c r="Z1400" s="136"/>
      <c r="AA1400" s="136"/>
      <c r="AB1400" s="136"/>
      <c r="AC1400" s="136"/>
      <c r="AD1400" s="136"/>
      <c r="AE1400" s="136"/>
      <c r="AF1400" s="731"/>
      <c r="AG1400" s="136"/>
      <c r="AH1400" s="136"/>
      <c r="AI1400" s="136"/>
      <c r="AJ1400" s="136"/>
      <c r="AK1400" s="136"/>
      <c r="AL1400" s="136"/>
    </row>
    <row r="1401" spans="1:38" s="44" customFormat="1" x14ac:dyDescent="0.2">
      <c r="A1401" s="16"/>
      <c r="B1401" s="736"/>
      <c r="C1401" s="16"/>
      <c r="K1401" s="731"/>
      <c r="L1401" s="136"/>
      <c r="M1401" s="136"/>
      <c r="N1401" s="136"/>
      <c r="O1401" s="136"/>
      <c r="P1401" s="136"/>
      <c r="Q1401" s="136"/>
      <c r="R1401" s="731"/>
      <c r="S1401" s="136"/>
      <c r="T1401" s="136"/>
      <c r="U1401" s="136"/>
      <c r="V1401" s="136"/>
      <c r="W1401" s="136"/>
      <c r="X1401" s="136"/>
      <c r="Y1401" s="731"/>
      <c r="Z1401" s="136"/>
      <c r="AA1401" s="136"/>
      <c r="AB1401" s="136"/>
      <c r="AC1401" s="136"/>
      <c r="AD1401" s="136"/>
      <c r="AE1401" s="136"/>
      <c r="AF1401" s="731"/>
      <c r="AG1401" s="136"/>
      <c r="AH1401" s="136"/>
      <c r="AI1401" s="136"/>
      <c r="AJ1401" s="136"/>
      <c r="AK1401" s="136"/>
      <c r="AL1401" s="136"/>
    </row>
    <row r="1402" spans="1:38" s="44" customFormat="1" x14ac:dyDescent="0.2">
      <c r="A1402" s="16"/>
      <c r="B1402" s="736"/>
      <c r="C1402" s="16"/>
      <c r="K1402" s="731"/>
      <c r="L1402" s="136"/>
      <c r="M1402" s="136"/>
      <c r="N1402" s="136"/>
      <c r="O1402" s="136"/>
      <c r="P1402" s="136"/>
      <c r="Q1402" s="136"/>
      <c r="R1402" s="731"/>
      <c r="S1402" s="136"/>
      <c r="T1402" s="136"/>
      <c r="U1402" s="136"/>
      <c r="V1402" s="136"/>
      <c r="W1402" s="136"/>
      <c r="X1402" s="136"/>
      <c r="Y1402" s="731"/>
      <c r="Z1402" s="136"/>
      <c r="AA1402" s="136"/>
      <c r="AB1402" s="136"/>
      <c r="AC1402" s="136"/>
      <c r="AD1402" s="136"/>
      <c r="AE1402" s="136"/>
      <c r="AF1402" s="731"/>
      <c r="AG1402" s="136"/>
      <c r="AH1402" s="136"/>
      <c r="AI1402" s="136"/>
      <c r="AJ1402" s="136"/>
      <c r="AK1402" s="136"/>
      <c r="AL1402" s="136"/>
    </row>
    <row r="1403" spans="1:38" s="44" customFormat="1" x14ac:dyDescent="0.2">
      <c r="A1403" s="16"/>
      <c r="B1403" s="736"/>
      <c r="C1403" s="16"/>
      <c r="K1403" s="731"/>
      <c r="L1403" s="136"/>
      <c r="M1403" s="136"/>
      <c r="N1403" s="136"/>
      <c r="O1403" s="136"/>
      <c r="P1403" s="136"/>
      <c r="Q1403" s="136"/>
      <c r="R1403" s="731"/>
      <c r="S1403" s="136"/>
      <c r="T1403" s="136"/>
      <c r="U1403" s="136"/>
      <c r="V1403" s="136"/>
      <c r="W1403" s="136"/>
      <c r="X1403" s="136"/>
      <c r="Y1403" s="731"/>
      <c r="Z1403" s="136"/>
      <c r="AA1403" s="136"/>
      <c r="AB1403" s="136"/>
      <c r="AC1403" s="136"/>
      <c r="AD1403" s="136"/>
      <c r="AE1403" s="136"/>
      <c r="AF1403" s="731"/>
      <c r="AG1403" s="136"/>
      <c r="AH1403" s="136"/>
      <c r="AI1403" s="136"/>
      <c r="AJ1403" s="136"/>
      <c r="AK1403" s="136"/>
      <c r="AL1403" s="136"/>
    </row>
    <row r="1404" spans="1:38" s="44" customFormat="1" x14ac:dyDescent="0.2">
      <c r="A1404" s="16"/>
      <c r="B1404" s="736"/>
      <c r="C1404" s="16"/>
      <c r="K1404" s="731"/>
      <c r="L1404" s="136"/>
      <c r="M1404" s="136"/>
      <c r="N1404" s="136"/>
      <c r="O1404" s="136"/>
      <c r="P1404" s="136"/>
      <c r="Q1404" s="136"/>
      <c r="R1404" s="731"/>
      <c r="S1404" s="136"/>
      <c r="T1404" s="136"/>
      <c r="U1404" s="136"/>
      <c r="V1404" s="136"/>
      <c r="W1404" s="136"/>
      <c r="X1404" s="136"/>
      <c r="Y1404" s="731"/>
      <c r="Z1404" s="136"/>
      <c r="AA1404" s="136"/>
      <c r="AB1404" s="136"/>
      <c r="AC1404" s="136"/>
      <c r="AD1404" s="136"/>
      <c r="AE1404" s="136"/>
      <c r="AF1404" s="731"/>
      <c r="AG1404" s="136"/>
      <c r="AH1404" s="136"/>
      <c r="AI1404" s="136"/>
      <c r="AJ1404" s="136"/>
      <c r="AK1404" s="136"/>
      <c r="AL1404" s="136"/>
    </row>
    <row r="1405" spans="1:38" s="44" customFormat="1" x14ac:dyDescent="0.2">
      <c r="A1405" s="16"/>
      <c r="B1405" s="736"/>
      <c r="C1405" s="16"/>
      <c r="K1405" s="731"/>
      <c r="L1405" s="136"/>
      <c r="M1405" s="136"/>
      <c r="N1405" s="136"/>
      <c r="O1405" s="136"/>
      <c r="P1405" s="136"/>
      <c r="Q1405" s="136"/>
      <c r="R1405" s="731"/>
      <c r="S1405" s="136"/>
      <c r="T1405" s="136"/>
      <c r="U1405" s="136"/>
      <c r="V1405" s="136"/>
      <c r="W1405" s="136"/>
      <c r="X1405" s="136"/>
      <c r="Y1405" s="731"/>
      <c r="Z1405" s="136"/>
      <c r="AA1405" s="136"/>
      <c r="AB1405" s="136"/>
      <c r="AC1405" s="136"/>
      <c r="AD1405" s="136"/>
      <c r="AE1405" s="136"/>
      <c r="AF1405" s="731"/>
      <c r="AG1405" s="136"/>
      <c r="AH1405" s="136"/>
      <c r="AI1405" s="136"/>
      <c r="AJ1405" s="136"/>
      <c r="AK1405" s="136"/>
      <c r="AL1405" s="136"/>
    </row>
    <row r="1406" spans="1:38" s="44" customFormat="1" x14ac:dyDescent="0.2">
      <c r="A1406" s="16"/>
      <c r="B1406" s="736"/>
      <c r="C1406" s="16"/>
      <c r="K1406" s="731"/>
      <c r="L1406" s="136"/>
      <c r="M1406" s="136"/>
      <c r="N1406" s="136"/>
      <c r="O1406" s="136"/>
      <c r="P1406" s="136"/>
      <c r="Q1406" s="136"/>
      <c r="R1406" s="731"/>
      <c r="S1406" s="136"/>
      <c r="T1406" s="136"/>
      <c r="U1406" s="136"/>
      <c r="V1406" s="136"/>
      <c r="W1406" s="136"/>
      <c r="X1406" s="136"/>
      <c r="Y1406" s="731"/>
      <c r="Z1406" s="136"/>
      <c r="AA1406" s="136"/>
      <c r="AB1406" s="136"/>
      <c r="AC1406" s="136"/>
      <c r="AD1406" s="136"/>
      <c r="AE1406" s="136"/>
      <c r="AF1406" s="731"/>
      <c r="AG1406" s="136"/>
      <c r="AH1406" s="136"/>
      <c r="AI1406" s="136"/>
      <c r="AJ1406" s="136"/>
      <c r="AK1406" s="136"/>
      <c r="AL1406" s="136"/>
    </row>
    <row r="1407" spans="1:38" s="44" customFormat="1" x14ac:dyDescent="0.2">
      <c r="A1407" s="16"/>
      <c r="B1407" s="736"/>
      <c r="C1407" s="16"/>
      <c r="K1407" s="731"/>
      <c r="L1407" s="136"/>
      <c r="M1407" s="136"/>
      <c r="N1407" s="136"/>
      <c r="O1407" s="136"/>
      <c r="P1407" s="136"/>
      <c r="Q1407" s="136"/>
      <c r="R1407" s="731"/>
      <c r="S1407" s="136"/>
      <c r="T1407" s="136"/>
      <c r="U1407" s="136"/>
      <c r="V1407" s="136"/>
      <c r="W1407" s="136"/>
      <c r="X1407" s="136"/>
      <c r="Y1407" s="731"/>
      <c r="Z1407" s="136"/>
      <c r="AA1407" s="136"/>
      <c r="AB1407" s="136"/>
      <c r="AC1407" s="136"/>
      <c r="AD1407" s="136"/>
      <c r="AE1407" s="136"/>
      <c r="AF1407" s="731"/>
      <c r="AG1407" s="136"/>
      <c r="AH1407" s="136"/>
      <c r="AI1407" s="136"/>
      <c r="AJ1407" s="136"/>
      <c r="AK1407" s="136"/>
      <c r="AL1407" s="136"/>
    </row>
    <row r="1408" spans="1:38" s="44" customFormat="1" x14ac:dyDescent="0.2">
      <c r="A1408" s="16"/>
      <c r="B1408" s="736"/>
      <c r="C1408" s="16"/>
      <c r="K1408" s="731"/>
      <c r="L1408" s="136"/>
      <c r="M1408" s="136"/>
      <c r="N1408" s="136"/>
      <c r="O1408" s="136"/>
      <c r="P1408" s="136"/>
      <c r="Q1408" s="136"/>
      <c r="R1408" s="731"/>
      <c r="S1408" s="136"/>
      <c r="T1408" s="136"/>
      <c r="U1408" s="136"/>
      <c r="V1408" s="136"/>
      <c r="W1408" s="136"/>
      <c r="X1408" s="136"/>
      <c r="Y1408" s="731"/>
      <c r="Z1408" s="136"/>
      <c r="AA1408" s="136"/>
      <c r="AB1408" s="136"/>
      <c r="AC1408" s="136"/>
      <c r="AD1408" s="136"/>
      <c r="AE1408" s="136"/>
      <c r="AF1408" s="731"/>
      <c r="AG1408" s="136"/>
      <c r="AH1408" s="136"/>
      <c r="AI1408" s="136"/>
      <c r="AJ1408" s="136"/>
      <c r="AK1408" s="136"/>
      <c r="AL1408" s="136"/>
    </row>
    <row r="1409" spans="1:38" s="44" customFormat="1" x14ac:dyDescent="0.2">
      <c r="A1409" s="16"/>
      <c r="B1409" s="736"/>
      <c r="C1409" s="16"/>
      <c r="K1409" s="731"/>
      <c r="L1409" s="136"/>
      <c r="M1409" s="136"/>
      <c r="N1409" s="136"/>
      <c r="O1409" s="136"/>
      <c r="P1409" s="136"/>
      <c r="Q1409" s="136"/>
      <c r="R1409" s="731"/>
      <c r="S1409" s="136"/>
      <c r="T1409" s="136"/>
      <c r="U1409" s="136"/>
      <c r="V1409" s="136"/>
      <c r="W1409" s="136"/>
      <c r="X1409" s="136"/>
      <c r="Y1409" s="731"/>
      <c r="Z1409" s="136"/>
      <c r="AA1409" s="136"/>
      <c r="AB1409" s="136"/>
      <c r="AC1409" s="136"/>
      <c r="AD1409" s="136"/>
      <c r="AE1409" s="136"/>
      <c r="AF1409" s="731"/>
      <c r="AG1409" s="136"/>
      <c r="AH1409" s="136"/>
      <c r="AI1409" s="136"/>
      <c r="AJ1409" s="136"/>
      <c r="AK1409" s="136"/>
      <c r="AL1409" s="136"/>
    </row>
    <row r="1410" spans="1:38" s="44" customFormat="1" x14ac:dyDescent="0.2">
      <c r="A1410" s="16"/>
      <c r="B1410" s="736"/>
      <c r="C1410" s="16"/>
      <c r="K1410" s="731"/>
      <c r="L1410" s="136"/>
      <c r="M1410" s="136"/>
      <c r="N1410" s="136"/>
      <c r="O1410" s="136"/>
      <c r="P1410" s="136"/>
      <c r="Q1410" s="136"/>
      <c r="R1410" s="731"/>
      <c r="S1410" s="136"/>
      <c r="T1410" s="136"/>
      <c r="U1410" s="136"/>
      <c r="V1410" s="136"/>
      <c r="W1410" s="136"/>
      <c r="X1410" s="136"/>
      <c r="Y1410" s="731"/>
      <c r="Z1410" s="136"/>
      <c r="AA1410" s="136"/>
      <c r="AB1410" s="136"/>
      <c r="AC1410" s="136"/>
      <c r="AD1410" s="136"/>
      <c r="AE1410" s="136"/>
      <c r="AF1410" s="731"/>
      <c r="AG1410" s="136"/>
      <c r="AH1410" s="136"/>
      <c r="AI1410" s="136"/>
      <c r="AJ1410" s="136"/>
      <c r="AK1410" s="136"/>
      <c r="AL1410" s="136"/>
    </row>
    <row r="1411" spans="1:38" s="44" customFormat="1" x14ac:dyDescent="0.2">
      <c r="A1411" s="16"/>
      <c r="B1411" s="736"/>
      <c r="C1411" s="16"/>
      <c r="K1411" s="731"/>
      <c r="L1411" s="136"/>
      <c r="M1411" s="136"/>
      <c r="N1411" s="136"/>
      <c r="O1411" s="136"/>
      <c r="P1411" s="136"/>
      <c r="Q1411" s="136"/>
      <c r="R1411" s="731"/>
      <c r="S1411" s="136"/>
      <c r="T1411" s="136"/>
      <c r="U1411" s="136"/>
      <c r="V1411" s="136"/>
      <c r="W1411" s="136"/>
      <c r="X1411" s="136"/>
      <c r="Y1411" s="731"/>
      <c r="Z1411" s="136"/>
      <c r="AA1411" s="136"/>
      <c r="AB1411" s="136"/>
      <c r="AC1411" s="136"/>
      <c r="AD1411" s="136"/>
      <c r="AE1411" s="136"/>
      <c r="AF1411" s="731"/>
      <c r="AG1411" s="136"/>
      <c r="AH1411" s="136"/>
      <c r="AI1411" s="136"/>
      <c r="AJ1411" s="136"/>
      <c r="AK1411" s="136"/>
      <c r="AL1411" s="136"/>
    </row>
    <row r="1412" spans="1:38" s="44" customFormat="1" x14ac:dyDescent="0.2">
      <c r="A1412" s="16"/>
      <c r="B1412" s="736"/>
      <c r="C1412" s="16"/>
      <c r="K1412" s="731"/>
      <c r="L1412" s="136"/>
      <c r="M1412" s="136"/>
      <c r="N1412" s="136"/>
      <c r="O1412" s="136"/>
      <c r="P1412" s="136"/>
      <c r="Q1412" s="136"/>
      <c r="R1412" s="731"/>
      <c r="S1412" s="136"/>
      <c r="T1412" s="136"/>
      <c r="U1412" s="136"/>
      <c r="V1412" s="136"/>
      <c r="W1412" s="136"/>
      <c r="X1412" s="136"/>
      <c r="Y1412" s="731"/>
      <c r="Z1412" s="136"/>
      <c r="AA1412" s="136"/>
      <c r="AB1412" s="136"/>
      <c r="AC1412" s="136"/>
      <c r="AD1412" s="136"/>
      <c r="AE1412" s="136"/>
      <c r="AF1412" s="731"/>
      <c r="AG1412" s="136"/>
      <c r="AH1412" s="136"/>
      <c r="AI1412" s="136"/>
      <c r="AJ1412" s="136"/>
      <c r="AK1412" s="136"/>
      <c r="AL1412" s="136"/>
    </row>
    <row r="1413" spans="1:38" s="44" customFormat="1" x14ac:dyDescent="0.2">
      <c r="A1413" s="16"/>
      <c r="B1413" s="736"/>
      <c r="C1413" s="16"/>
      <c r="K1413" s="731"/>
      <c r="L1413" s="136"/>
      <c r="M1413" s="136"/>
      <c r="N1413" s="136"/>
      <c r="O1413" s="136"/>
      <c r="P1413" s="136"/>
      <c r="Q1413" s="136"/>
      <c r="R1413" s="731"/>
      <c r="S1413" s="136"/>
      <c r="T1413" s="136"/>
      <c r="U1413" s="136"/>
      <c r="V1413" s="136"/>
      <c r="W1413" s="136"/>
      <c r="X1413" s="136"/>
      <c r="Y1413" s="731"/>
      <c r="Z1413" s="136"/>
      <c r="AA1413" s="136"/>
      <c r="AB1413" s="136"/>
      <c r="AC1413" s="136"/>
      <c r="AD1413" s="136"/>
      <c r="AE1413" s="136"/>
      <c r="AF1413" s="731"/>
      <c r="AG1413" s="136"/>
      <c r="AH1413" s="136"/>
      <c r="AI1413" s="136"/>
      <c r="AJ1413" s="136"/>
      <c r="AK1413" s="136"/>
      <c r="AL1413" s="136"/>
    </row>
    <row r="1414" spans="1:38" s="44" customFormat="1" x14ac:dyDescent="0.2">
      <c r="A1414" s="16"/>
      <c r="B1414" s="736"/>
      <c r="C1414" s="16"/>
      <c r="K1414" s="731"/>
      <c r="L1414" s="136"/>
      <c r="M1414" s="136"/>
      <c r="N1414" s="136"/>
      <c r="O1414" s="136"/>
      <c r="P1414" s="136"/>
      <c r="Q1414" s="136"/>
      <c r="R1414" s="731"/>
      <c r="S1414" s="136"/>
      <c r="T1414" s="136"/>
      <c r="U1414" s="136"/>
      <c r="V1414" s="136"/>
      <c r="W1414" s="136"/>
      <c r="X1414" s="136"/>
      <c r="Y1414" s="731"/>
      <c r="Z1414" s="136"/>
      <c r="AA1414" s="136"/>
      <c r="AB1414" s="136"/>
      <c r="AC1414" s="136"/>
      <c r="AD1414" s="136"/>
      <c r="AE1414" s="136"/>
      <c r="AF1414" s="731"/>
      <c r="AG1414" s="136"/>
      <c r="AH1414" s="136"/>
      <c r="AI1414" s="136"/>
      <c r="AJ1414" s="136"/>
      <c r="AK1414" s="136"/>
      <c r="AL1414" s="136"/>
    </row>
    <row r="1415" spans="1:38" s="44" customFormat="1" x14ac:dyDescent="0.2">
      <c r="A1415" s="16"/>
      <c r="B1415" s="736"/>
      <c r="C1415" s="16"/>
      <c r="K1415" s="731"/>
      <c r="L1415" s="136"/>
      <c r="M1415" s="136"/>
      <c r="N1415" s="136"/>
      <c r="O1415" s="136"/>
      <c r="P1415" s="136"/>
      <c r="Q1415" s="136"/>
      <c r="R1415" s="731"/>
      <c r="S1415" s="136"/>
      <c r="T1415" s="136"/>
      <c r="U1415" s="136"/>
      <c r="V1415" s="136"/>
      <c r="W1415" s="136"/>
      <c r="X1415" s="136"/>
      <c r="Y1415" s="731"/>
      <c r="Z1415" s="136"/>
      <c r="AA1415" s="136"/>
      <c r="AB1415" s="136"/>
      <c r="AC1415" s="136"/>
      <c r="AD1415" s="136"/>
      <c r="AE1415" s="136"/>
      <c r="AF1415" s="731"/>
      <c r="AG1415" s="136"/>
      <c r="AH1415" s="136"/>
      <c r="AI1415" s="136"/>
      <c r="AJ1415" s="136"/>
      <c r="AK1415" s="136"/>
      <c r="AL1415" s="136"/>
    </row>
    <row r="1416" spans="1:38" s="44" customFormat="1" x14ac:dyDescent="0.2">
      <c r="A1416" s="16"/>
      <c r="B1416" s="736"/>
      <c r="C1416" s="16"/>
      <c r="K1416" s="731"/>
      <c r="L1416" s="136"/>
      <c r="M1416" s="136"/>
      <c r="N1416" s="136"/>
      <c r="O1416" s="136"/>
      <c r="P1416" s="136"/>
      <c r="Q1416" s="136"/>
      <c r="R1416" s="731"/>
      <c r="S1416" s="136"/>
      <c r="T1416" s="136"/>
      <c r="U1416" s="136"/>
      <c r="V1416" s="136"/>
      <c r="W1416" s="136"/>
      <c r="X1416" s="136"/>
      <c r="Y1416" s="731"/>
      <c r="Z1416" s="136"/>
      <c r="AA1416" s="136"/>
      <c r="AB1416" s="136"/>
      <c r="AC1416" s="136"/>
      <c r="AD1416" s="136"/>
      <c r="AE1416" s="136"/>
      <c r="AF1416" s="731"/>
      <c r="AG1416" s="136"/>
      <c r="AH1416" s="136"/>
      <c r="AI1416" s="136"/>
      <c r="AJ1416" s="136"/>
      <c r="AK1416" s="136"/>
      <c r="AL1416" s="136"/>
    </row>
    <row r="1417" spans="1:38" s="44" customFormat="1" x14ac:dyDescent="0.2">
      <c r="A1417" s="16"/>
      <c r="B1417" s="736"/>
      <c r="C1417" s="16"/>
      <c r="K1417" s="731"/>
      <c r="L1417" s="136"/>
      <c r="M1417" s="136"/>
      <c r="N1417" s="136"/>
      <c r="O1417" s="136"/>
      <c r="P1417" s="136"/>
      <c r="Q1417" s="136"/>
      <c r="R1417" s="731"/>
      <c r="S1417" s="136"/>
      <c r="T1417" s="136"/>
      <c r="U1417" s="136"/>
      <c r="V1417" s="136"/>
      <c r="W1417" s="136"/>
      <c r="X1417" s="136"/>
      <c r="Y1417" s="731"/>
      <c r="Z1417" s="136"/>
      <c r="AA1417" s="136"/>
      <c r="AB1417" s="136"/>
      <c r="AC1417" s="136"/>
      <c r="AD1417" s="136"/>
      <c r="AE1417" s="136"/>
      <c r="AF1417" s="731"/>
      <c r="AG1417" s="136"/>
      <c r="AH1417" s="136"/>
      <c r="AI1417" s="136"/>
      <c r="AJ1417" s="136"/>
      <c r="AK1417" s="136"/>
      <c r="AL1417" s="136"/>
    </row>
    <row r="1418" spans="1:38" s="44" customFormat="1" x14ac:dyDescent="0.2">
      <c r="A1418" s="16"/>
      <c r="B1418" s="736"/>
      <c r="C1418" s="16"/>
      <c r="K1418" s="731"/>
      <c r="L1418" s="136"/>
      <c r="M1418" s="136"/>
      <c r="N1418" s="136"/>
      <c r="O1418" s="136"/>
      <c r="P1418" s="136"/>
      <c r="Q1418" s="136"/>
      <c r="R1418" s="731"/>
      <c r="S1418" s="136"/>
      <c r="T1418" s="136"/>
      <c r="U1418" s="136"/>
      <c r="V1418" s="136"/>
      <c r="W1418" s="136"/>
      <c r="X1418" s="136"/>
      <c r="Y1418" s="731"/>
      <c r="Z1418" s="136"/>
      <c r="AA1418" s="136"/>
      <c r="AB1418" s="136"/>
      <c r="AC1418" s="136"/>
      <c r="AD1418" s="136"/>
      <c r="AE1418" s="136"/>
      <c r="AF1418" s="731"/>
      <c r="AG1418" s="136"/>
      <c r="AH1418" s="136"/>
      <c r="AI1418" s="136"/>
      <c r="AJ1418" s="136"/>
      <c r="AK1418" s="136"/>
      <c r="AL1418" s="136"/>
    </row>
    <row r="1419" spans="1:38" s="44" customFormat="1" x14ac:dyDescent="0.2">
      <c r="A1419" s="16"/>
      <c r="B1419" s="736"/>
      <c r="C1419" s="16"/>
      <c r="K1419" s="731"/>
      <c r="L1419" s="136"/>
      <c r="M1419" s="136"/>
      <c r="N1419" s="136"/>
      <c r="O1419" s="136"/>
      <c r="P1419" s="136"/>
      <c r="Q1419" s="136"/>
      <c r="R1419" s="731"/>
      <c r="S1419" s="136"/>
      <c r="T1419" s="136"/>
      <c r="U1419" s="136"/>
      <c r="V1419" s="136"/>
      <c r="W1419" s="136"/>
      <c r="X1419" s="136"/>
      <c r="Y1419" s="731"/>
      <c r="Z1419" s="136"/>
      <c r="AA1419" s="136"/>
      <c r="AB1419" s="136"/>
      <c r="AC1419" s="136"/>
      <c r="AD1419" s="136"/>
      <c r="AE1419" s="136"/>
      <c r="AF1419" s="731"/>
      <c r="AG1419" s="136"/>
      <c r="AH1419" s="136"/>
      <c r="AI1419" s="136"/>
      <c r="AJ1419" s="136"/>
      <c r="AK1419" s="136"/>
      <c r="AL1419" s="136"/>
    </row>
    <row r="1420" spans="1:38" s="44" customFormat="1" x14ac:dyDescent="0.2">
      <c r="A1420" s="16"/>
      <c r="B1420" s="736"/>
      <c r="C1420" s="16"/>
      <c r="K1420" s="731"/>
      <c r="L1420" s="136"/>
      <c r="M1420" s="136"/>
      <c r="N1420" s="136"/>
      <c r="O1420" s="136"/>
      <c r="P1420" s="136"/>
      <c r="Q1420" s="136"/>
      <c r="R1420" s="731"/>
      <c r="S1420" s="136"/>
      <c r="T1420" s="136"/>
      <c r="U1420" s="136"/>
      <c r="V1420" s="136"/>
      <c r="W1420" s="136"/>
      <c r="X1420" s="136"/>
      <c r="Y1420" s="731"/>
      <c r="Z1420" s="136"/>
      <c r="AA1420" s="136"/>
      <c r="AB1420" s="136"/>
      <c r="AC1420" s="136"/>
      <c r="AD1420" s="136"/>
      <c r="AE1420" s="136"/>
      <c r="AF1420" s="731"/>
      <c r="AG1420" s="136"/>
      <c r="AH1420" s="136"/>
      <c r="AI1420" s="136"/>
      <c r="AJ1420" s="136"/>
      <c r="AK1420" s="136"/>
      <c r="AL1420" s="136"/>
    </row>
    <row r="1421" spans="1:38" s="44" customFormat="1" x14ac:dyDescent="0.2">
      <c r="A1421" s="16"/>
      <c r="B1421" s="736"/>
      <c r="C1421" s="16"/>
      <c r="K1421" s="731"/>
      <c r="L1421" s="136"/>
      <c r="M1421" s="136"/>
      <c r="N1421" s="136"/>
      <c r="O1421" s="136"/>
      <c r="P1421" s="136"/>
      <c r="Q1421" s="136"/>
      <c r="R1421" s="731"/>
      <c r="S1421" s="136"/>
      <c r="T1421" s="136"/>
      <c r="U1421" s="136"/>
      <c r="V1421" s="136"/>
      <c r="W1421" s="136"/>
      <c r="X1421" s="136"/>
      <c r="Y1421" s="731"/>
      <c r="Z1421" s="136"/>
      <c r="AA1421" s="136"/>
      <c r="AB1421" s="136"/>
      <c r="AC1421" s="136"/>
      <c r="AD1421" s="136"/>
      <c r="AE1421" s="136"/>
      <c r="AF1421" s="731"/>
      <c r="AG1421" s="136"/>
      <c r="AH1421" s="136"/>
      <c r="AI1421" s="136"/>
      <c r="AJ1421" s="136"/>
      <c r="AK1421" s="136"/>
      <c r="AL1421" s="136"/>
    </row>
    <row r="1422" spans="1:38" s="44" customFormat="1" x14ac:dyDescent="0.2">
      <c r="A1422" s="16"/>
      <c r="B1422" s="736"/>
      <c r="C1422" s="16"/>
      <c r="K1422" s="731"/>
      <c r="L1422" s="136"/>
      <c r="M1422" s="136"/>
      <c r="N1422" s="136"/>
      <c r="O1422" s="136"/>
      <c r="P1422" s="136"/>
      <c r="Q1422" s="136"/>
      <c r="R1422" s="731"/>
      <c r="S1422" s="136"/>
      <c r="T1422" s="136"/>
      <c r="U1422" s="136"/>
      <c r="V1422" s="136"/>
      <c r="W1422" s="136"/>
      <c r="X1422" s="136"/>
      <c r="Y1422" s="731"/>
      <c r="Z1422" s="136"/>
      <c r="AA1422" s="136"/>
      <c r="AB1422" s="136"/>
      <c r="AC1422" s="136"/>
      <c r="AD1422" s="136"/>
      <c r="AE1422" s="136"/>
      <c r="AF1422" s="731"/>
      <c r="AG1422" s="136"/>
      <c r="AH1422" s="136"/>
      <c r="AI1422" s="136"/>
      <c r="AJ1422" s="136"/>
      <c r="AK1422" s="136"/>
      <c r="AL1422" s="136"/>
    </row>
    <row r="1423" spans="1:38" s="44" customFormat="1" x14ac:dyDescent="0.2">
      <c r="A1423" s="16"/>
      <c r="B1423" s="736"/>
      <c r="C1423" s="16"/>
      <c r="K1423" s="731"/>
      <c r="L1423" s="136"/>
      <c r="M1423" s="136"/>
      <c r="N1423" s="136"/>
      <c r="O1423" s="136"/>
      <c r="P1423" s="136"/>
      <c r="Q1423" s="136"/>
      <c r="R1423" s="731"/>
      <c r="S1423" s="136"/>
      <c r="T1423" s="136"/>
      <c r="U1423" s="136"/>
      <c r="V1423" s="136"/>
      <c r="W1423" s="136"/>
      <c r="X1423" s="136"/>
      <c r="Y1423" s="731"/>
      <c r="Z1423" s="136"/>
      <c r="AA1423" s="136"/>
      <c r="AB1423" s="136"/>
      <c r="AC1423" s="136"/>
      <c r="AD1423" s="136"/>
      <c r="AE1423" s="136"/>
      <c r="AF1423" s="731"/>
      <c r="AG1423" s="136"/>
      <c r="AH1423" s="136"/>
      <c r="AI1423" s="136"/>
      <c r="AJ1423" s="136"/>
      <c r="AK1423" s="136"/>
      <c r="AL1423" s="136"/>
    </row>
    <row r="1424" spans="1:38" s="44" customFormat="1" x14ac:dyDescent="0.2">
      <c r="A1424" s="16"/>
      <c r="B1424" s="736"/>
      <c r="C1424" s="16"/>
      <c r="K1424" s="731"/>
      <c r="L1424" s="136"/>
      <c r="M1424" s="136"/>
      <c r="N1424" s="136"/>
      <c r="O1424" s="136"/>
      <c r="P1424" s="136"/>
      <c r="Q1424" s="136"/>
      <c r="R1424" s="731"/>
      <c r="S1424" s="136"/>
      <c r="T1424" s="136"/>
      <c r="U1424" s="136"/>
      <c r="V1424" s="136"/>
      <c r="W1424" s="136"/>
      <c r="X1424" s="136"/>
      <c r="Y1424" s="731"/>
      <c r="Z1424" s="136"/>
      <c r="AA1424" s="136"/>
      <c r="AB1424" s="136"/>
      <c r="AC1424" s="136"/>
      <c r="AD1424" s="136"/>
      <c r="AE1424" s="136"/>
      <c r="AF1424" s="731"/>
      <c r="AG1424" s="136"/>
      <c r="AH1424" s="136"/>
      <c r="AI1424" s="136"/>
      <c r="AJ1424" s="136"/>
      <c r="AK1424" s="136"/>
      <c r="AL1424" s="136"/>
    </row>
    <row r="1425" spans="1:38" s="44" customFormat="1" x14ac:dyDescent="0.2">
      <c r="A1425" s="16"/>
      <c r="B1425" s="736"/>
      <c r="C1425" s="16"/>
      <c r="K1425" s="731"/>
      <c r="L1425" s="136"/>
      <c r="M1425" s="136"/>
      <c r="N1425" s="136"/>
      <c r="O1425" s="136"/>
      <c r="P1425" s="136"/>
      <c r="Q1425" s="136"/>
      <c r="R1425" s="731"/>
      <c r="S1425" s="136"/>
      <c r="T1425" s="136"/>
      <c r="U1425" s="136"/>
      <c r="V1425" s="136"/>
      <c r="W1425" s="136"/>
      <c r="X1425" s="136"/>
      <c r="Y1425" s="731"/>
      <c r="Z1425" s="136"/>
      <c r="AA1425" s="136"/>
      <c r="AB1425" s="136"/>
      <c r="AC1425" s="136"/>
      <c r="AD1425" s="136"/>
      <c r="AE1425" s="136"/>
      <c r="AF1425" s="731"/>
      <c r="AG1425" s="136"/>
      <c r="AH1425" s="136"/>
      <c r="AI1425" s="136"/>
      <c r="AJ1425" s="136"/>
      <c r="AK1425" s="136"/>
      <c r="AL1425" s="136"/>
    </row>
    <row r="1426" spans="1:38" s="44" customFormat="1" x14ac:dyDescent="0.2">
      <c r="A1426" s="16"/>
      <c r="B1426" s="736"/>
      <c r="C1426" s="16"/>
      <c r="K1426" s="731"/>
      <c r="L1426" s="136"/>
      <c r="M1426" s="136"/>
      <c r="N1426" s="136"/>
      <c r="O1426" s="136"/>
      <c r="P1426" s="136"/>
      <c r="Q1426" s="136"/>
      <c r="R1426" s="731"/>
      <c r="S1426" s="136"/>
      <c r="T1426" s="136"/>
      <c r="U1426" s="136"/>
      <c r="V1426" s="136"/>
      <c r="W1426" s="136"/>
      <c r="X1426" s="136"/>
      <c r="Y1426" s="731"/>
      <c r="Z1426" s="136"/>
      <c r="AA1426" s="136"/>
      <c r="AB1426" s="136"/>
      <c r="AC1426" s="136"/>
      <c r="AD1426" s="136"/>
      <c r="AE1426" s="136"/>
      <c r="AF1426" s="731"/>
      <c r="AG1426" s="136"/>
      <c r="AH1426" s="136"/>
      <c r="AI1426" s="136"/>
      <c r="AJ1426" s="136"/>
      <c r="AK1426" s="136"/>
      <c r="AL1426" s="136"/>
    </row>
    <row r="1427" spans="1:38" s="44" customFormat="1" x14ac:dyDescent="0.2">
      <c r="A1427" s="16"/>
      <c r="B1427" s="736"/>
      <c r="C1427" s="16"/>
      <c r="K1427" s="731"/>
      <c r="L1427" s="136"/>
      <c r="M1427" s="136"/>
      <c r="N1427" s="136"/>
      <c r="O1427" s="136"/>
      <c r="P1427" s="136"/>
      <c r="Q1427" s="136"/>
      <c r="R1427" s="731"/>
      <c r="S1427" s="136"/>
      <c r="T1427" s="136"/>
      <c r="U1427" s="136"/>
      <c r="V1427" s="136"/>
      <c r="W1427" s="136"/>
      <c r="X1427" s="136"/>
      <c r="Y1427" s="731"/>
      <c r="Z1427" s="136"/>
      <c r="AA1427" s="136"/>
      <c r="AB1427" s="136"/>
      <c r="AC1427" s="136"/>
      <c r="AD1427" s="136"/>
      <c r="AE1427" s="136"/>
      <c r="AF1427" s="731"/>
      <c r="AG1427" s="136"/>
      <c r="AH1427" s="136"/>
      <c r="AI1427" s="136"/>
      <c r="AJ1427" s="136"/>
      <c r="AK1427" s="136"/>
      <c r="AL1427" s="136"/>
    </row>
    <row r="1428" spans="1:38" s="44" customFormat="1" x14ac:dyDescent="0.2">
      <c r="A1428" s="16"/>
      <c r="B1428" s="736"/>
      <c r="C1428" s="16"/>
      <c r="K1428" s="731"/>
      <c r="L1428" s="136"/>
      <c r="M1428" s="136"/>
      <c r="N1428" s="136"/>
      <c r="O1428" s="136"/>
      <c r="P1428" s="136"/>
      <c r="Q1428" s="136"/>
      <c r="R1428" s="731"/>
      <c r="S1428" s="136"/>
      <c r="T1428" s="136"/>
      <c r="U1428" s="136"/>
      <c r="V1428" s="136"/>
      <c r="W1428" s="136"/>
      <c r="X1428" s="136"/>
      <c r="Y1428" s="731"/>
      <c r="Z1428" s="136"/>
      <c r="AA1428" s="136"/>
      <c r="AB1428" s="136"/>
      <c r="AC1428" s="136"/>
      <c r="AD1428" s="136"/>
      <c r="AE1428" s="136"/>
      <c r="AF1428" s="731"/>
      <c r="AG1428" s="136"/>
      <c r="AH1428" s="136"/>
      <c r="AI1428" s="136"/>
      <c r="AJ1428" s="136"/>
      <c r="AK1428" s="136"/>
      <c r="AL1428" s="136"/>
    </row>
    <row r="1429" spans="1:38" s="44" customFormat="1" x14ac:dyDescent="0.2">
      <c r="A1429" s="16"/>
      <c r="B1429" s="736"/>
      <c r="C1429" s="16"/>
      <c r="K1429" s="731"/>
      <c r="L1429" s="136"/>
      <c r="M1429" s="136"/>
      <c r="N1429" s="136"/>
      <c r="O1429" s="136"/>
      <c r="P1429" s="136"/>
      <c r="Q1429" s="136"/>
      <c r="R1429" s="731"/>
      <c r="S1429" s="136"/>
      <c r="T1429" s="136"/>
      <c r="U1429" s="136"/>
      <c r="V1429" s="136"/>
      <c r="W1429" s="136"/>
      <c r="X1429" s="136"/>
      <c r="Y1429" s="731"/>
      <c r="Z1429" s="136"/>
      <c r="AA1429" s="136"/>
      <c r="AB1429" s="136"/>
      <c r="AC1429" s="136"/>
      <c r="AD1429" s="136"/>
      <c r="AE1429" s="136"/>
      <c r="AF1429" s="731"/>
      <c r="AG1429" s="136"/>
      <c r="AH1429" s="136"/>
      <c r="AI1429" s="136"/>
      <c r="AJ1429" s="136"/>
      <c r="AK1429" s="136"/>
      <c r="AL1429" s="136"/>
    </row>
    <row r="1430" spans="1:38" s="44" customFormat="1" x14ac:dyDescent="0.2">
      <c r="A1430" s="16"/>
      <c r="B1430" s="736"/>
      <c r="C1430" s="16"/>
      <c r="K1430" s="731"/>
      <c r="L1430" s="136"/>
      <c r="M1430" s="136"/>
      <c r="N1430" s="136"/>
      <c r="O1430" s="136"/>
      <c r="P1430" s="136"/>
      <c r="Q1430" s="136"/>
      <c r="R1430" s="731"/>
      <c r="S1430" s="136"/>
      <c r="T1430" s="136"/>
      <c r="U1430" s="136"/>
      <c r="V1430" s="136"/>
      <c r="W1430" s="136"/>
      <c r="X1430" s="136"/>
      <c r="Y1430" s="731"/>
      <c r="Z1430" s="136"/>
      <c r="AA1430" s="136"/>
      <c r="AB1430" s="136"/>
      <c r="AC1430" s="136"/>
      <c r="AD1430" s="136"/>
      <c r="AE1430" s="136"/>
      <c r="AF1430" s="731"/>
      <c r="AG1430" s="136"/>
      <c r="AH1430" s="136"/>
      <c r="AI1430" s="136"/>
      <c r="AJ1430" s="136"/>
      <c r="AK1430" s="136"/>
      <c r="AL1430" s="136"/>
    </row>
    <row r="1431" spans="1:38" s="44" customFormat="1" x14ac:dyDescent="0.2">
      <c r="A1431" s="16"/>
      <c r="B1431" s="736"/>
      <c r="C1431" s="16"/>
      <c r="K1431" s="731"/>
      <c r="L1431" s="136"/>
      <c r="M1431" s="136"/>
      <c r="N1431" s="136"/>
      <c r="O1431" s="136"/>
      <c r="P1431" s="136"/>
      <c r="Q1431" s="136"/>
      <c r="R1431" s="731"/>
      <c r="S1431" s="136"/>
      <c r="T1431" s="136"/>
      <c r="U1431" s="136"/>
      <c r="V1431" s="136"/>
      <c r="W1431" s="136"/>
      <c r="X1431" s="136"/>
      <c r="Y1431" s="731"/>
      <c r="Z1431" s="136"/>
      <c r="AA1431" s="136"/>
      <c r="AB1431" s="136"/>
      <c r="AC1431" s="136"/>
      <c r="AD1431" s="136"/>
      <c r="AE1431" s="136"/>
      <c r="AF1431" s="731"/>
      <c r="AG1431" s="136"/>
      <c r="AH1431" s="136"/>
      <c r="AI1431" s="136"/>
      <c r="AJ1431" s="136"/>
      <c r="AK1431" s="136"/>
      <c r="AL1431" s="136"/>
    </row>
    <row r="1432" spans="1:38" s="44" customFormat="1" x14ac:dyDescent="0.2">
      <c r="A1432" s="16"/>
      <c r="B1432" s="736"/>
      <c r="C1432" s="16"/>
      <c r="K1432" s="731"/>
      <c r="L1432" s="136"/>
      <c r="M1432" s="136"/>
      <c r="N1432" s="136"/>
      <c r="O1432" s="136"/>
      <c r="P1432" s="136"/>
      <c r="Q1432" s="136"/>
      <c r="R1432" s="731"/>
      <c r="S1432" s="136"/>
      <c r="T1432" s="136"/>
      <c r="U1432" s="136"/>
      <c r="V1432" s="136"/>
      <c r="W1432" s="136"/>
      <c r="X1432" s="136"/>
      <c r="Y1432" s="731"/>
      <c r="Z1432" s="136"/>
      <c r="AA1432" s="136"/>
      <c r="AB1432" s="136"/>
      <c r="AC1432" s="136"/>
      <c r="AD1432" s="136"/>
      <c r="AE1432" s="136"/>
      <c r="AF1432" s="731"/>
      <c r="AG1432" s="136"/>
      <c r="AH1432" s="136"/>
      <c r="AI1432" s="136"/>
      <c r="AJ1432" s="136"/>
      <c r="AK1432" s="136"/>
      <c r="AL1432" s="136"/>
    </row>
    <row r="1433" spans="1:38" s="44" customFormat="1" x14ac:dyDescent="0.2">
      <c r="A1433" s="16"/>
      <c r="B1433" s="736"/>
      <c r="C1433" s="16"/>
      <c r="K1433" s="731"/>
      <c r="L1433" s="136"/>
      <c r="M1433" s="136"/>
      <c r="N1433" s="136"/>
      <c r="O1433" s="136"/>
      <c r="P1433" s="136"/>
      <c r="Q1433" s="136"/>
      <c r="R1433" s="731"/>
      <c r="S1433" s="136"/>
      <c r="T1433" s="136"/>
      <c r="U1433" s="136"/>
      <c r="V1433" s="136"/>
      <c r="W1433" s="136"/>
      <c r="X1433" s="136"/>
      <c r="Y1433" s="731"/>
      <c r="Z1433" s="136"/>
      <c r="AA1433" s="136"/>
      <c r="AB1433" s="136"/>
      <c r="AC1433" s="136"/>
      <c r="AD1433" s="136"/>
      <c r="AE1433" s="136"/>
      <c r="AF1433" s="731"/>
      <c r="AG1433" s="136"/>
      <c r="AH1433" s="136"/>
      <c r="AI1433" s="136"/>
      <c r="AJ1433" s="136"/>
      <c r="AK1433" s="136"/>
      <c r="AL1433" s="136"/>
    </row>
    <row r="1434" spans="1:38" s="44" customFormat="1" x14ac:dyDescent="0.2">
      <c r="A1434" s="16"/>
      <c r="B1434" s="736"/>
      <c r="C1434" s="16"/>
      <c r="K1434" s="731"/>
      <c r="L1434" s="136"/>
      <c r="M1434" s="136"/>
      <c r="N1434" s="136"/>
      <c r="O1434" s="136"/>
      <c r="P1434" s="136"/>
      <c r="Q1434" s="136"/>
      <c r="R1434" s="731"/>
      <c r="S1434" s="136"/>
      <c r="T1434" s="136"/>
      <c r="U1434" s="136"/>
      <c r="V1434" s="136"/>
      <c r="W1434" s="136"/>
      <c r="X1434" s="136"/>
      <c r="Y1434" s="731"/>
      <c r="Z1434" s="136"/>
      <c r="AA1434" s="136"/>
      <c r="AB1434" s="136"/>
      <c r="AC1434" s="136"/>
      <c r="AD1434" s="136"/>
      <c r="AE1434" s="136"/>
      <c r="AF1434" s="731"/>
      <c r="AG1434" s="136"/>
      <c r="AH1434" s="136"/>
      <c r="AI1434" s="136"/>
      <c r="AJ1434" s="136"/>
      <c r="AK1434" s="136"/>
      <c r="AL1434" s="136"/>
    </row>
    <row r="1435" spans="1:38" s="44" customFormat="1" x14ac:dyDescent="0.2">
      <c r="A1435" s="16"/>
      <c r="B1435" s="736"/>
      <c r="C1435" s="16"/>
      <c r="K1435" s="731"/>
      <c r="L1435" s="136"/>
      <c r="M1435" s="136"/>
      <c r="N1435" s="136"/>
      <c r="O1435" s="136"/>
      <c r="P1435" s="136"/>
      <c r="Q1435" s="136"/>
      <c r="R1435" s="731"/>
      <c r="S1435" s="136"/>
      <c r="T1435" s="136"/>
      <c r="U1435" s="136"/>
      <c r="V1435" s="136"/>
      <c r="W1435" s="136"/>
      <c r="X1435" s="136"/>
      <c r="Y1435" s="731"/>
      <c r="Z1435" s="136"/>
      <c r="AA1435" s="136"/>
      <c r="AB1435" s="136"/>
      <c r="AC1435" s="136"/>
      <c r="AD1435" s="136"/>
      <c r="AE1435" s="136"/>
      <c r="AF1435" s="731"/>
      <c r="AG1435" s="136"/>
      <c r="AH1435" s="136"/>
      <c r="AI1435" s="136"/>
      <c r="AJ1435" s="136"/>
      <c r="AK1435" s="136"/>
      <c r="AL1435" s="136"/>
    </row>
    <row r="1436" spans="1:38" s="44" customFormat="1" x14ac:dyDescent="0.2">
      <c r="A1436" s="16"/>
      <c r="B1436" s="736"/>
      <c r="C1436" s="16"/>
      <c r="K1436" s="731"/>
      <c r="L1436" s="136"/>
      <c r="M1436" s="136"/>
      <c r="N1436" s="136"/>
      <c r="O1436" s="136"/>
      <c r="P1436" s="136"/>
      <c r="Q1436" s="136"/>
      <c r="R1436" s="731"/>
      <c r="S1436" s="136"/>
      <c r="T1436" s="136"/>
      <c r="U1436" s="136"/>
      <c r="V1436" s="136"/>
      <c r="W1436" s="136"/>
      <c r="X1436" s="136"/>
      <c r="Y1436" s="731"/>
      <c r="Z1436" s="136"/>
      <c r="AA1436" s="136"/>
      <c r="AB1436" s="136"/>
      <c r="AC1436" s="136"/>
      <c r="AD1436" s="136"/>
      <c r="AE1436" s="136"/>
      <c r="AF1436" s="731"/>
      <c r="AG1436" s="136"/>
      <c r="AH1436" s="136"/>
      <c r="AI1436" s="136"/>
      <c r="AJ1436" s="136"/>
      <c r="AK1436" s="136"/>
      <c r="AL1436" s="136"/>
    </row>
    <row r="1437" spans="1:38" s="44" customFormat="1" x14ac:dyDescent="0.2">
      <c r="A1437" s="16"/>
      <c r="B1437" s="736"/>
      <c r="C1437" s="16"/>
      <c r="K1437" s="731"/>
      <c r="L1437" s="136"/>
      <c r="M1437" s="136"/>
      <c r="N1437" s="136"/>
      <c r="O1437" s="136"/>
      <c r="P1437" s="136"/>
      <c r="Q1437" s="136"/>
      <c r="R1437" s="731"/>
      <c r="S1437" s="136"/>
      <c r="T1437" s="136"/>
      <c r="U1437" s="136"/>
      <c r="V1437" s="136"/>
      <c r="W1437" s="136"/>
      <c r="X1437" s="136"/>
      <c r="Y1437" s="731"/>
      <c r="Z1437" s="136"/>
      <c r="AA1437" s="136"/>
      <c r="AB1437" s="136"/>
      <c r="AC1437" s="136"/>
      <c r="AD1437" s="136"/>
      <c r="AE1437" s="136"/>
      <c r="AF1437" s="731"/>
      <c r="AG1437" s="136"/>
      <c r="AH1437" s="136"/>
      <c r="AI1437" s="136"/>
      <c r="AJ1437" s="136"/>
      <c r="AK1437" s="136"/>
      <c r="AL1437" s="136"/>
    </row>
    <row r="1438" spans="1:38" s="44" customFormat="1" x14ac:dyDescent="0.2">
      <c r="A1438" s="16"/>
      <c r="B1438" s="736"/>
      <c r="C1438" s="16"/>
      <c r="K1438" s="731"/>
      <c r="L1438" s="136"/>
      <c r="M1438" s="136"/>
      <c r="N1438" s="136"/>
      <c r="O1438" s="136"/>
      <c r="P1438" s="136"/>
      <c r="Q1438" s="136"/>
      <c r="R1438" s="731"/>
      <c r="S1438" s="136"/>
      <c r="T1438" s="136"/>
      <c r="U1438" s="136"/>
      <c r="V1438" s="136"/>
      <c r="W1438" s="136"/>
      <c r="X1438" s="136"/>
      <c r="Y1438" s="731"/>
      <c r="Z1438" s="136"/>
      <c r="AA1438" s="136"/>
      <c r="AB1438" s="136"/>
      <c r="AC1438" s="136"/>
      <c r="AD1438" s="136"/>
      <c r="AE1438" s="136"/>
      <c r="AF1438" s="731"/>
      <c r="AG1438" s="136"/>
      <c r="AH1438" s="136"/>
      <c r="AI1438" s="136"/>
      <c r="AJ1438" s="136"/>
      <c r="AK1438" s="136"/>
      <c r="AL1438" s="136"/>
    </row>
    <row r="1439" spans="1:38" s="44" customFormat="1" x14ac:dyDescent="0.2">
      <c r="A1439" s="16"/>
      <c r="B1439" s="736"/>
      <c r="C1439" s="16"/>
      <c r="K1439" s="731"/>
      <c r="L1439" s="136"/>
      <c r="M1439" s="136"/>
      <c r="N1439" s="136"/>
      <c r="O1439" s="136"/>
      <c r="P1439" s="136"/>
      <c r="Q1439" s="136"/>
      <c r="R1439" s="731"/>
      <c r="S1439" s="136"/>
      <c r="T1439" s="136"/>
      <c r="U1439" s="136"/>
      <c r="V1439" s="136"/>
      <c r="W1439" s="136"/>
      <c r="X1439" s="136"/>
      <c r="Y1439" s="731"/>
      <c r="Z1439" s="136"/>
      <c r="AA1439" s="136"/>
      <c r="AB1439" s="136"/>
      <c r="AC1439" s="136"/>
      <c r="AD1439" s="136"/>
      <c r="AE1439" s="136"/>
      <c r="AF1439" s="731"/>
      <c r="AG1439" s="136"/>
      <c r="AH1439" s="136"/>
      <c r="AI1439" s="136"/>
      <c r="AJ1439" s="136"/>
      <c r="AK1439" s="136"/>
      <c r="AL1439" s="136"/>
    </row>
    <row r="1440" spans="1:38" s="44" customFormat="1" x14ac:dyDescent="0.2">
      <c r="A1440" s="16"/>
      <c r="B1440" s="736"/>
      <c r="C1440" s="16"/>
      <c r="K1440" s="731"/>
      <c r="L1440" s="136"/>
      <c r="M1440" s="136"/>
      <c r="N1440" s="136"/>
      <c r="O1440" s="136"/>
      <c r="P1440" s="136"/>
      <c r="Q1440" s="136"/>
      <c r="R1440" s="731"/>
      <c r="S1440" s="136"/>
      <c r="T1440" s="136"/>
      <c r="U1440" s="136"/>
      <c r="V1440" s="136"/>
      <c r="W1440" s="136"/>
      <c r="X1440" s="136"/>
      <c r="Y1440" s="731"/>
      <c r="Z1440" s="136"/>
      <c r="AA1440" s="136"/>
      <c r="AB1440" s="136"/>
      <c r="AC1440" s="136"/>
      <c r="AD1440" s="136"/>
      <c r="AE1440" s="136"/>
      <c r="AF1440" s="731"/>
      <c r="AG1440" s="136"/>
      <c r="AH1440" s="136"/>
      <c r="AI1440" s="136"/>
      <c r="AJ1440" s="136"/>
      <c r="AK1440" s="136"/>
      <c r="AL1440" s="136"/>
    </row>
    <row r="1441" spans="1:38" s="44" customFormat="1" x14ac:dyDescent="0.2">
      <c r="A1441" s="16"/>
      <c r="B1441" s="736"/>
      <c r="C1441" s="16"/>
      <c r="K1441" s="731"/>
      <c r="L1441" s="136"/>
      <c r="M1441" s="136"/>
      <c r="N1441" s="136"/>
      <c r="O1441" s="136"/>
      <c r="P1441" s="136"/>
      <c r="Q1441" s="136"/>
      <c r="R1441" s="731"/>
      <c r="S1441" s="136"/>
      <c r="T1441" s="136"/>
      <c r="U1441" s="136"/>
      <c r="V1441" s="136"/>
      <c r="W1441" s="136"/>
      <c r="X1441" s="136"/>
      <c r="Y1441" s="731"/>
      <c r="Z1441" s="136"/>
      <c r="AA1441" s="136"/>
      <c r="AB1441" s="136"/>
      <c r="AC1441" s="136"/>
      <c r="AD1441" s="136"/>
      <c r="AE1441" s="136"/>
      <c r="AF1441" s="731"/>
      <c r="AG1441" s="136"/>
      <c r="AH1441" s="136"/>
      <c r="AI1441" s="136"/>
      <c r="AJ1441" s="136"/>
      <c r="AK1441" s="136"/>
      <c r="AL1441" s="136"/>
    </row>
    <row r="1442" spans="1:38" s="44" customFormat="1" x14ac:dyDescent="0.2">
      <c r="A1442" s="16"/>
      <c r="B1442" s="736"/>
      <c r="C1442" s="16"/>
      <c r="K1442" s="731"/>
      <c r="L1442" s="136"/>
      <c r="M1442" s="136"/>
      <c r="N1442" s="136"/>
      <c r="O1442" s="136"/>
      <c r="P1442" s="136"/>
      <c r="Q1442" s="136"/>
      <c r="R1442" s="731"/>
      <c r="S1442" s="136"/>
      <c r="T1442" s="136"/>
      <c r="U1442" s="136"/>
      <c r="V1442" s="136"/>
      <c r="W1442" s="136"/>
      <c r="X1442" s="136"/>
      <c r="Y1442" s="731"/>
      <c r="Z1442" s="136"/>
      <c r="AA1442" s="136"/>
      <c r="AB1442" s="136"/>
      <c r="AC1442" s="136"/>
      <c r="AD1442" s="136"/>
      <c r="AE1442" s="136"/>
      <c r="AF1442" s="731"/>
      <c r="AG1442" s="136"/>
      <c r="AH1442" s="136"/>
      <c r="AI1442" s="136"/>
      <c r="AJ1442" s="136"/>
      <c r="AK1442" s="136"/>
      <c r="AL1442" s="136"/>
    </row>
    <row r="1443" spans="1:38" s="44" customFormat="1" x14ac:dyDescent="0.2">
      <c r="A1443" s="16"/>
      <c r="B1443" s="736"/>
      <c r="C1443" s="16"/>
      <c r="K1443" s="731"/>
      <c r="L1443" s="136"/>
      <c r="M1443" s="136"/>
      <c r="N1443" s="136"/>
      <c r="O1443" s="136"/>
      <c r="P1443" s="136"/>
      <c r="Q1443" s="136"/>
      <c r="R1443" s="731"/>
      <c r="S1443" s="136"/>
      <c r="T1443" s="136"/>
      <c r="U1443" s="136"/>
      <c r="V1443" s="136"/>
      <c r="W1443" s="136"/>
      <c r="X1443" s="136"/>
      <c r="Y1443" s="731"/>
      <c r="Z1443" s="136"/>
      <c r="AA1443" s="136"/>
      <c r="AB1443" s="136"/>
      <c r="AC1443" s="136"/>
      <c r="AD1443" s="136"/>
      <c r="AE1443" s="136"/>
      <c r="AF1443" s="731"/>
      <c r="AG1443" s="136"/>
      <c r="AH1443" s="136"/>
      <c r="AI1443" s="136"/>
      <c r="AJ1443" s="136"/>
      <c r="AK1443" s="136"/>
      <c r="AL1443" s="136"/>
    </row>
    <row r="1444" spans="1:38" s="44" customFormat="1" x14ac:dyDescent="0.2">
      <c r="A1444" s="16"/>
      <c r="B1444" s="736"/>
      <c r="C1444" s="16"/>
      <c r="K1444" s="731"/>
      <c r="L1444" s="136"/>
      <c r="M1444" s="136"/>
      <c r="N1444" s="136"/>
      <c r="O1444" s="136"/>
      <c r="P1444" s="136"/>
      <c r="Q1444" s="136"/>
      <c r="R1444" s="731"/>
      <c r="S1444" s="136"/>
      <c r="T1444" s="136"/>
      <c r="U1444" s="136"/>
      <c r="V1444" s="136"/>
      <c r="W1444" s="136"/>
      <c r="X1444" s="136"/>
      <c r="Y1444" s="731"/>
      <c r="Z1444" s="136"/>
      <c r="AA1444" s="136"/>
      <c r="AB1444" s="136"/>
      <c r="AC1444" s="136"/>
      <c r="AD1444" s="136"/>
      <c r="AE1444" s="136"/>
      <c r="AF1444" s="731"/>
      <c r="AG1444" s="136"/>
      <c r="AH1444" s="136"/>
      <c r="AI1444" s="136"/>
      <c r="AJ1444" s="136"/>
      <c r="AK1444" s="136"/>
      <c r="AL1444" s="136"/>
    </row>
    <row r="1445" spans="1:38" s="44" customFormat="1" x14ac:dyDescent="0.2">
      <c r="A1445" s="16"/>
      <c r="B1445" s="736"/>
      <c r="C1445" s="16"/>
      <c r="K1445" s="731"/>
      <c r="L1445" s="136"/>
      <c r="M1445" s="136"/>
      <c r="N1445" s="136"/>
      <c r="O1445" s="136"/>
      <c r="P1445" s="136"/>
      <c r="Q1445" s="136"/>
      <c r="R1445" s="731"/>
      <c r="S1445" s="136"/>
      <c r="T1445" s="136"/>
      <c r="U1445" s="136"/>
      <c r="V1445" s="136"/>
      <c r="W1445" s="136"/>
      <c r="X1445" s="136"/>
      <c r="Y1445" s="731"/>
      <c r="Z1445" s="136"/>
      <c r="AA1445" s="136"/>
      <c r="AB1445" s="136"/>
      <c r="AC1445" s="136"/>
      <c r="AD1445" s="136"/>
      <c r="AE1445" s="136"/>
      <c r="AF1445" s="731"/>
      <c r="AG1445" s="136"/>
      <c r="AH1445" s="136"/>
      <c r="AI1445" s="136"/>
      <c r="AJ1445" s="136"/>
      <c r="AK1445" s="136"/>
      <c r="AL1445" s="136"/>
    </row>
    <row r="1446" spans="1:38" s="44" customFormat="1" x14ac:dyDescent="0.2">
      <c r="A1446" s="16"/>
      <c r="B1446" s="736"/>
      <c r="C1446" s="16"/>
      <c r="K1446" s="731"/>
      <c r="L1446" s="136"/>
      <c r="M1446" s="136"/>
      <c r="N1446" s="136"/>
      <c r="O1446" s="136"/>
      <c r="P1446" s="136"/>
      <c r="Q1446" s="136"/>
      <c r="R1446" s="731"/>
      <c r="S1446" s="136"/>
      <c r="T1446" s="136"/>
      <c r="U1446" s="136"/>
      <c r="V1446" s="136"/>
      <c r="W1446" s="136"/>
      <c r="X1446" s="136"/>
      <c r="Y1446" s="731"/>
      <c r="Z1446" s="136"/>
      <c r="AA1446" s="136"/>
      <c r="AB1446" s="136"/>
      <c r="AC1446" s="136"/>
      <c r="AD1446" s="136"/>
      <c r="AE1446" s="136"/>
      <c r="AF1446" s="731"/>
      <c r="AG1446" s="136"/>
      <c r="AH1446" s="136"/>
      <c r="AI1446" s="136"/>
      <c r="AJ1446" s="136"/>
      <c r="AK1446" s="136"/>
      <c r="AL1446" s="136"/>
    </row>
    <row r="1447" spans="1:38" s="44" customFormat="1" x14ac:dyDescent="0.2">
      <c r="A1447" s="16"/>
      <c r="B1447" s="736"/>
      <c r="C1447" s="16"/>
      <c r="K1447" s="731"/>
      <c r="L1447" s="136"/>
      <c r="M1447" s="136"/>
      <c r="N1447" s="136"/>
      <c r="O1447" s="136"/>
      <c r="P1447" s="136"/>
      <c r="Q1447" s="136"/>
      <c r="R1447" s="731"/>
      <c r="S1447" s="136"/>
      <c r="T1447" s="136"/>
      <c r="U1447" s="136"/>
      <c r="V1447" s="136"/>
      <c r="W1447" s="136"/>
      <c r="X1447" s="136"/>
      <c r="Y1447" s="731"/>
      <c r="Z1447" s="136"/>
      <c r="AA1447" s="136"/>
      <c r="AB1447" s="136"/>
      <c r="AC1447" s="136"/>
      <c r="AD1447" s="136"/>
      <c r="AE1447" s="136"/>
      <c r="AF1447" s="731"/>
      <c r="AG1447" s="136"/>
      <c r="AH1447" s="136"/>
      <c r="AI1447" s="136"/>
      <c r="AJ1447" s="136"/>
      <c r="AK1447" s="136"/>
      <c r="AL1447" s="136"/>
    </row>
    <row r="1448" spans="1:38" s="44" customFormat="1" x14ac:dyDescent="0.2">
      <c r="A1448" s="16"/>
      <c r="B1448" s="736"/>
      <c r="C1448" s="16"/>
      <c r="K1448" s="731"/>
      <c r="L1448" s="136"/>
      <c r="M1448" s="136"/>
      <c r="N1448" s="136"/>
      <c r="O1448" s="136"/>
      <c r="P1448" s="136"/>
      <c r="Q1448" s="136"/>
      <c r="R1448" s="731"/>
      <c r="S1448" s="136"/>
      <c r="T1448" s="136"/>
      <c r="U1448" s="136"/>
      <c r="V1448" s="136"/>
      <c r="W1448" s="136"/>
      <c r="X1448" s="136"/>
      <c r="Y1448" s="731"/>
      <c r="Z1448" s="136"/>
      <c r="AA1448" s="136"/>
      <c r="AB1448" s="136"/>
      <c r="AC1448" s="136"/>
      <c r="AD1448" s="136"/>
      <c r="AE1448" s="136"/>
      <c r="AF1448" s="731"/>
      <c r="AG1448" s="136"/>
      <c r="AH1448" s="136"/>
      <c r="AI1448" s="136"/>
      <c r="AJ1448" s="136"/>
      <c r="AK1448" s="136"/>
      <c r="AL1448" s="136"/>
    </row>
    <row r="1449" spans="1:38" s="44" customFormat="1" x14ac:dyDescent="0.2">
      <c r="A1449" s="16"/>
      <c r="B1449" s="736"/>
      <c r="C1449" s="16"/>
      <c r="K1449" s="731"/>
      <c r="L1449" s="136"/>
      <c r="M1449" s="136"/>
      <c r="N1449" s="136"/>
      <c r="O1449" s="136"/>
      <c r="P1449" s="136"/>
      <c r="Q1449" s="136"/>
      <c r="R1449" s="731"/>
      <c r="S1449" s="136"/>
      <c r="T1449" s="136"/>
      <c r="U1449" s="136"/>
      <c r="V1449" s="136"/>
      <c r="W1449" s="136"/>
      <c r="X1449" s="136"/>
      <c r="Y1449" s="731"/>
      <c r="Z1449" s="136"/>
      <c r="AA1449" s="136"/>
      <c r="AB1449" s="136"/>
      <c r="AC1449" s="136"/>
      <c r="AD1449" s="136"/>
      <c r="AE1449" s="136"/>
      <c r="AF1449" s="731"/>
      <c r="AG1449" s="136"/>
      <c r="AH1449" s="136"/>
      <c r="AI1449" s="136"/>
      <c r="AJ1449" s="136"/>
      <c r="AK1449" s="136"/>
      <c r="AL1449" s="136"/>
    </row>
    <row r="1450" spans="1:38" s="44" customFormat="1" x14ac:dyDescent="0.2">
      <c r="A1450" s="16"/>
      <c r="B1450" s="736"/>
      <c r="C1450" s="16"/>
      <c r="K1450" s="731"/>
      <c r="L1450" s="136"/>
      <c r="M1450" s="136"/>
      <c r="N1450" s="136"/>
      <c r="O1450" s="136"/>
      <c r="P1450" s="136"/>
      <c r="Q1450" s="136"/>
      <c r="R1450" s="731"/>
      <c r="S1450" s="136"/>
      <c r="T1450" s="136"/>
      <c r="U1450" s="136"/>
      <c r="V1450" s="136"/>
      <c r="W1450" s="136"/>
      <c r="X1450" s="136"/>
      <c r="Y1450" s="731"/>
      <c r="Z1450" s="136"/>
      <c r="AA1450" s="136"/>
      <c r="AB1450" s="136"/>
      <c r="AC1450" s="136"/>
      <c r="AD1450" s="136"/>
      <c r="AE1450" s="136"/>
      <c r="AF1450" s="731"/>
      <c r="AG1450" s="136"/>
      <c r="AH1450" s="136"/>
      <c r="AI1450" s="136"/>
      <c r="AJ1450" s="136"/>
      <c r="AK1450" s="136"/>
      <c r="AL1450" s="136"/>
    </row>
    <row r="1451" spans="1:38" s="44" customFormat="1" x14ac:dyDescent="0.2">
      <c r="A1451" s="16"/>
      <c r="B1451" s="736"/>
      <c r="C1451" s="16"/>
      <c r="K1451" s="731"/>
      <c r="L1451" s="136"/>
      <c r="M1451" s="136"/>
      <c r="N1451" s="136"/>
      <c r="O1451" s="136"/>
      <c r="P1451" s="136"/>
      <c r="Q1451" s="136"/>
      <c r="R1451" s="731"/>
      <c r="S1451" s="136"/>
      <c r="T1451" s="136"/>
      <c r="U1451" s="136"/>
      <c r="V1451" s="136"/>
      <c r="W1451" s="136"/>
      <c r="X1451" s="136"/>
      <c r="Y1451" s="731"/>
      <c r="Z1451" s="136"/>
      <c r="AA1451" s="136"/>
      <c r="AB1451" s="136"/>
      <c r="AC1451" s="136"/>
      <c r="AD1451" s="136"/>
      <c r="AE1451" s="136"/>
      <c r="AF1451" s="731"/>
      <c r="AG1451" s="136"/>
      <c r="AH1451" s="136"/>
      <c r="AI1451" s="136"/>
      <c r="AJ1451" s="136"/>
      <c r="AK1451" s="136"/>
      <c r="AL1451" s="136"/>
    </row>
    <row r="1452" spans="1:38" s="44" customFormat="1" x14ac:dyDescent="0.2">
      <c r="A1452" s="16"/>
      <c r="B1452" s="736"/>
      <c r="C1452" s="16"/>
      <c r="K1452" s="731"/>
      <c r="L1452" s="136"/>
      <c r="M1452" s="136"/>
      <c r="N1452" s="136"/>
      <c r="O1452" s="136"/>
      <c r="P1452" s="136"/>
      <c r="Q1452" s="136"/>
      <c r="R1452" s="731"/>
      <c r="S1452" s="136"/>
      <c r="T1452" s="136"/>
      <c r="U1452" s="136"/>
      <c r="V1452" s="136"/>
      <c r="W1452" s="136"/>
      <c r="X1452" s="136"/>
      <c r="Y1452" s="731"/>
      <c r="Z1452" s="136"/>
      <c r="AA1452" s="136"/>
      <c r="AB1452" s="136"/>
      <c r="AC1452" s="136"/>
      <c r="AD1452" s="136"/>
      <c r="AE1452" s="136"/>
      <c r="AF1452" s="731"/>
      <c r="AG1452" s="136"/>
      <c r="AH1452" s="136"/>
      <c r="AI1452" s="136"/>
      <c r="AJ1452" s="136"/>
      <c r="AK1452" s="136"/>
      <c r="AL1452" s="136"/>
    </row>
    <row r="1453" spans="1:38" s="44" customFormat="1" x14ac:dyDescent="0.2">
      <c r="A1453" s="16"/>
      <c r="B1453" s="736"/>
      <c r="C1453" s="16"/>
      <c r="K1453" s="731"/>
      <c r="L1453" s="136"/>
      <c r="M1453" s="136"/>
      <c r="N1453" s="136"/>
      <c r="O1453" s="136"/>
      <c r="P1453" s="136"/>
      <c r="Q1453" s="136"/>
      <c r="R1453" s="731"/>
      <c r="S1453" s="136"/>
      <c r="T1453" s="136"/>
      <c r="U1453" s="136"/>
      <c r="V1453" s="136"/>
      <c r="W1453" s="136"/>
      <c r="X1453" s="136"/>
      <c r="Y1453" s="731"/>
      <c r="Z1453" s="136"/>
      <c r="AA1453" s="136"/>
      <c r="AB1453" s="136"/>
      <c r="AC1453" s="136"/>
      <c r="AD1453" s="136"/>
      <c r="AE1453" s="136"/>
      <c r="AF1453" s="731"/>
      <c r="AG1453" s="136"/>
      <c r="AH1453" s="136"/>
      <c r="AI1453" s="136"/>
      <c r="AJ1453" s="136"/>
      <c r="AK1453" s="136"/>
      <c r="AL1453" s="136"/>
    </row>
    <row r="1454" spans="1:38" s="44" customFormat="1" x14ac:dyDescent="0.2">
      <c r="A1454" s="16"/>
      <c r="B1454" s="736"/>
      <c r="C1454" s="16"/>
      <c r="K1454" s="731"/>
      <c r="L1454" s="136"/>
      <c r="M1454" s="136"/>
      <c r="N1454" s="136"/>
      <c r="O1454" s="136"/>
      <c r="P1454" s="136"/>
      <c r="Q1454" s="136"/>
      <c r="R1454" s="731"/>
      <c r="S1454" s="136"/>
      <c r="T1454" s="136"/>
      <c r="U1454" s="136"/>
      <c r="V1454" s="136"/>
      <c r="W1454" s="136"/>
      <c r="X1454" s="136"/>
      <c r="Y1454" s="731"/>
      <c r="Z1454" s="136"/>
      <c r="AA1454" s="136"/>
      <c r="AB1454" s="136"/>
      <c r="AC1454" s="136"/>
      <c r="AD1454" s="136"/>
      <c r="AE1454" s="136"/>
      <c r="AF1454" s="731"/>
      <c r="AG1454" s="136"/>
      <c r="AH1454" s="136"/>
      <c r="AI1454" s="136"/>
      <c r="AJ1454" s="136"/>
      <c r="AK1454" s="136"/>
      <c r="AL1454" s="136"/>
    </row>
    <row r="1455" spans="1:38" s="44" customFormat="1" x14ac:dyDescent="0.2">
      <c r="A1455" s="16"/>
      <c r="B1455" s="736"/>
      <c r="C1455" s="16"/>
      <c r="K1455" s="731"/>
      <c r="L1455" s="136"/>
      <c r="M1455" s="136"/>
      <c r="N1455" s="136"/>
      <c r="O1455" s="136"/>
      <c r="P1455" s="136"/>
      <c r="Q1455" s="136"/>
      <c r="R1455" s="731"/>
      <c r="S1455" s="136"/>
      <c r="T1455" s="136"/>
      <c r="U1455" s="136"/>
      <c r="V1455" s="136"/>
      <c r="W1455" s="136"/>
      <c r="X1455" s="136"/>
      <c r="Y1455" s="731"/>
      <c r="Z1455" s="136"/>
      <c r="AA1455" s="136"/>
      <c r="AB1455" s="136"/>
      <c r="AC1455" s="136"/>
      <c r="AD1455" s="136"/>
      <c r="AE1455" s="136"/>
      <c r="AF1455" s="731"/>
      <c r="AG1455" s="136"/>
      <c r="AH1455" s="136"/>
      <c r="AI1455" s="136"/>
      <c r="AJ1455" s="136"/>
      <c r="AK1455" s="136"/>
      <c r="AL1455" s="136"/>
    </row>
    <row r="1456" spans="1:38" s="44" customFormat="1" x14ac:dyDescent="0.2">
      <c r="A1456" s="16"/>
      <c r="B1456" s="736"/>
      <c r="C1456" s="16"/>
      <c r="K1456" s="731"/>
      <c r="L1456" s="136"/>
      <c r="M1456" s="136"/>
      <c r="N1456" s="136"/>
      <c r="O1456" s="136"/>
      <c r="P1456" s="136"/>
      <c r="Q1456" s="136"/>
      <c r="R1456" s="731"/>
      <c r="S1456" s="136"/>
      <c r="T1456" s="136"/>
      <c r="U1456" s="136"/>
      <c r="V1456" s="136"/>
      <c r="W1456" s="136"/>
      <c r="X1456" s="136"/>
      <c r="Y1456" s="731"/>
      <c r="Z1456" s="136"/>
      <c r="AA1456" s="136"/>
      <c r="AB1456" s="136"/>
      <c r="AC1456" s="136"/>
      <c r="AD1456" s="136"/>
      <c r="AE1456" s="136"/>
      <c r="AF1456" s="731"/>
      <c r="AG1456" s="136"/>
      <c r="AH1456" s="136"/>
      <c r="AI1456" s="136"/>
      <c r="AJ1456" s="136"/>
      <c r="AK1456" s="136"/>
      <c r="AL1456" s="136"/>
    </row>
    <row r="1457" spans="1:38" s="44" customFormat="1" x14ac:dyDescent="0.2">
      <c r="A1457" s="16"/>
      <c r="B1457" s="736"/>
      <c r="C1457" s="16"/>
      <c r="K1457" s="731"/>
      <c r="L1457" s="136"/>
      <c r="M1457" s="136"/>
      <c r="N1457" s="136"/>
      <c r="O1457" s="136"/>
      <c r="P1457" s="136"/>
      <c r="Q1457" s="136"/>
      <c r="R1457" s="731"/>
      <c r="S1457" s="136"/>
      <c r="T1457" s="136"/>
      <c r="U1457" s="136"/>
      <c r="V1457" s="136"/>
      <c r="W1457" s="136"/>
      <c r="X1457" s="136"/>
      <c r="Y1457" s="731"/>
      <c r="Z1457" s="136"/>
      <c r="AA1457" s="136"/>
      <c r="AB1457" s="136"/>
      <c r="AC1457" s="136"/>
      <c r="AD1457" s="136"/>
      <c r="AE1457" s="136"/>
      <c r="AF1457" s="731"/>
      <c r="AG1457" s="136"/>
      <c r="AH1457" s="136"/>
      <c r="AI1457" s="136"/>
      <c r="AJ1457" s="136"/>
      <c r="AK1457" s="136"/>
      <c r="AL1457" s="136"/>
    </row>
    <row r="1458" spans="1:38" s="44" customFormat="1" x14ac:dyDescent="0.2">
      <c r="A1458" s="16"/>
      <c r="B1458" s="736"/>
      <c r="C1458" s="16"/>
      <c r="K1458" s="731"/>
      <c r="L1458" s="136"/>
      <c r="M1458" s="136"/>
      <c r="N1458" s="136"/>
      <c r="O1458" s="136"/>
      <c r="P1458" s="136"/>
      <c r="Q1458" s="136"/>
      <c r="R1458" s="731"/>
      <c r="S1458" s="136"/>
      <c r="T1458" s="136"/>
      <c r="U1458" s="136"/>
      <c r="V1458" s="136"/>
      <c r="W1458" s="136"/>
      <c r="X1458" s="136"/>
      <c r="Y1458" s="731"/>
      <c r="Z1458" s="136"/>
      <c r="AA1458" s="136"/>
      <c r="AB1458" s="136"/>
      <c r="AC1458" s="136"/>
      <c r="AD1458" s="136"/>
      <c r="AE1458" s="136"/>
      <c r="AF1458" s="731"/>
      <c r="AG1458" s="136"/>
      <c r="AH1458" s="136"/>
      <c r="AI1458" s="136"/>
      <c r="AJ1458" s="136"/>
      <c r="AK1458" s="136"/>
      <c r="AL1458" s="136"/>
    </row>
    <row r="1459" spans="1:38" s="44" customFormat="1" x14ac:dyDescent="0.2">
      <c r="A1459" s="16"/>
      <c r="B1459" s="736"/>
      <c r="C1459" s="16"/>
      <c r="K1459" s="731"/>
      <c r="L1459" s="136"/>
      <c r="M1459" s="136"/>
      <c r="N1459" s="136"/>
      <c r="O1459" s="136"/>
      <c r="P1459" s="136"/>
      <c r="Q1459" s="136"/>
      <c r="R1459" s="731"/>
      <c r="S1459" s="136"/>
      <c r="T1459" s="136"/>
      <c r="U1459" s="136"/>
      <c r="V1459" s="136"/>
      <c r="W1459" s="136"/>
      <c r="X1459" s="136"/>
      <c r="Y1459" s="731"/>
      <c r="Z1459" s="136"/>
      <c r="AA1459" s="136"/>
      <c r="AB1459" s="136"/>
      <c r="AC1459" s="136"/>
      <c r="AD1459" s="136"/>
      <c r="AE1459" s="136"/>
      <c r="AF1459" s="731"/>
      <c r="AG1459" s="136"/>
      <c r="AH1459" s="136"/>
      <c r="AI1459" s="136"/>
      <c r="AJ1459" s="136"/>
      <c r="AK1459" s="136"/>
      <c r="AL1459" s="136"/>
    </row>
    <row r="1460" spans="1:38" s="44" customFormat="1" x14ac:dyDescent="0.2">
      <c r="A1460" s="16"/>
      <c r="B1460" s="736"/>
      <c r="C1460" s="16"/>
      <c r="K1460" s="731"/>
      <c r="L1460" s="136"/>
      <c r="M1460" s="136"/>
      <c r="N1460" s="136"/>
      <c r="O1460" s="136"/>
      <c r="P1460" s="136"/>
      <c r="Q1460" s="136"/>
      <c r="R1460" s="731"/>
      <c r="S1460" s="136"/>
      <c r="T1460" s="136"/>
      <c r="U1460" s="136"/>
      <c r="V1460" s="136"/>
      <c r="W1460" s="136"/>
      <c r="X1460" s="136"/>
      <c r="Y1460" s="731"/>
      <c r="Z1460" s="136"/>
      <c r="AA1460" s="136"/>
      <c r="AB1460" s="136"/>
      <c r="AC1460" s="136"/>
      <c r="AD1460" s="136"/>
      <c r="AE1460" s="136"/>
      <c r="AF1460" s="731"/>
      <c r="AG1460" s="136"/>
      <c r="AH1460" s="136"/>
      <c r="AI1460" s="136"/>
      <c r="AJ1460" s="136"/>
      <c r="AK1460" s="136"/>
      <c r="AL1460" s="136"/>
    </row>
    <row r="1461" spans="1:38" s="44" customFormat="1" x14ac:dyDescent="0.2">
      <c r="A1461" s="16"/>
      <c r="B1461" s="736"/>
      <c r="C1461" s="16"/>
      <c r="K1461" s="731"/>
      <c r="L1461" s="136"/>
      <c r="M1461" s="136"/>
      <c r="N1461" s="136"/>
      <c r="O1461" s="136"/>
      <c r="P1461" s="136"/>
      <c r="Q1461" s="136"/>
      <c r="R1461" s="731"/>
      <c r="S1461" s="136"/>
      <c r="T1461" s="136"/>
      <c r="U1461" s="136"/>
      <c r="V1461" s="136"/>
      <c r="W1461" s="136"/>
      <c r="X1461" s="136"/>
      <c r="Y1461" s="731"/>
      <c r="Z1461" s="136"/>
      <c r="AA1461" s="136"/>
      <c r="AB1461" s="136"/>
      <c r="AC1461" s="136"/>
      <c r="AD1461" s="136"/>
      <c r="AE1461" s="136"/>
      <c r="AF1461" s="731"/>
      <c r="AG1461" s="136"/>
      <c r="AH1461" s="136"/>
      <c r="AI1461" s="136"/>
      <c r="AJ1461" s="136"/>
      <c r="AK1461" s="136"/>
      <c r="AL1461" s="136"/>
    </row>
    <row r="1462" spans="1:38" s="44" customFormat="1" x14ac:dyDescent="0.2">
      <c r="A1462" s="16"/>
      <c r="B1462" s="736"/>
      <c r="C1462" s="16"/>
      <c r="K1462" s="731"/>
      <c r="L1462" s="136"/>
      <c r="M1462" s="136"/>
      <c r="N1462" s="136"/>
      <c r="O1462" s="136"/>
      <c r="P1462" s="136"/>
      <c r="Q1462" s="136"/>
      <c r="R1462" s="731"/>
      <c r="S1462" s="136"/>
      <c r="T1462" s="136"/>
      <c r="U1462" s="136"/>
      <c r="V1462" s="136"/>
      <c r="W1462" s="136"/>
      <c r="X1462" s="136"/>
      <c r="Y1462" s="731"/>
      <c r="Z1462" s="136"/>
      <c r="AA1462" s="136"/>
      <c r="AB1462" s="136"/>
      <c r="AC1462" s="136"/>
      <c r="AD1462" s="136"/>
      <c r="AE1462" s="136"/>
      <c r="AF1462" s="731"/>
      <c r="AG1462" s="136"/>
      <c r="AH1462" s="136"/>
      <c r="AI1462" s="136"/>
      <c r="AJ1462" s="136"/>
      <c r="AK1462" s="136"/>
      <c r="AL1462" s="136"/>
    </row>
    <row r="1463" spans="1:38" s="44" customFormat="1" x14ac:dyDescent="0.2">
      <c r="A1463" s="16"/>
      <c r="B1463" s="736"/>
      <c r="C1463" s="16"/>
      <c r="K1463" s="731"/>
      <c r="L1463" s="136"/>
      <c r="M1463" s="136"/>
      <c r="N1463" s="136"/>
      <c r="O1463" s="136"/>
      <c r="P1463" s="136"/>
      <c r="Q1463" s="136"/>
      <c r="R1463" s="731"/>
      <c r="S1463" s="136"/>
      <c r="T1463" s="136"/>
      <c r="U1463" s="136"/>
      <c r="V1463" s="136"/>
      <c r="W1463" s="136"/>
      <c r="X1463" s="136"/>
      <c r="Y1463" s="731"/>
      <c r="Z1463" s="136"/>
      <c r="AA1463" s="136"/>
      <c r="AB1463" s="136"/>
      <c r="AC1463" s="136"/>
      <c r="AD1463" s="136"/>
      <c r="AE1463" s="136"/>
      <c r="AF1463" s="731"/>
      <c r="AG1463" s="136"/>
      <c r="AH1463" s="136"/>
      <c r="AI1463" s="136"/>
      <c r="AJ1463" s="136"/>
      <c r="AK1463" s="136"/>
      <c r="AL1463" s="136"/>
    </row>
    <row r="1464" spans="1:38" s="44" customFormat="1" x14ac:dyDescent="0.2">
      <c r="A1464" s="16"/>
      <c r="B1464" s="736"/>
      <c r="C1464" s="16"/>
      <c r="K1464" s="731"/>
      <c r="L1464" s="136"/>
      <c r="M1464" s="136"/>
      <c r="N1464" s="136"/>
      <c r="O1464" s="136"/>
      <c r="P1464" s="136"/>
      <c r="Q1464" s="136"/>
      <c r="R1464" s="731"/>
      <c r="S1464" s="136"/>
      <c r="T1464" s="136"/>
      <c r="U1464" s="136"/>
      <c r="V1464" s="136"/>
      <c r="W1464" s="136"/>
      <c r="X1464" s="136"/>
      <c r="Y1464" s="731"/>
      <c r="Z1464" s="136"/>
      <c r="AA1464" s="136"/>
      <c r="AB1464" s="136"/>
      <c r="AC1464" s="136"/>
      <c r="AD1464" s="136"/>
      <c r="AE1464" s="136"/>
      <c r="AF1464" s="731"/>
      <c r="AG1464" s="136"/>
      <c r="AH1464" s="136"/>
      <c r="AI1464" s="136"/>
      <c r="AJ1464" s="136"/>
      <c r="AK1464" s="136"/>
      <c r="AL1464" s="136"/>
    </row>
    <row r="1465" spans="1:38" s="44" customFormat="1" x14ac:dyDescent="0.2">
      <c r="A1465" s="16"/>
      <c r="B1465" s="736"/>
      <c r="C1465" s="16"/>
      <c r="K1465" s="731"/>
      <c r="L1465" s="136"/>
      <c r="M1465" s="136"/>
      <c r="N1465" s="136"/>
      <c r="O1465" s="136"/>
      <c r="P1465" s="136"/>
      <c r="Q1465" s="136"/>
      <c r="R1465" s="731"/>
      <c r="S1465" s="136"/>
      <c r="T1465" s="136"/>
      <c r="U1465" s="136"/>
      <c r="V1465" s="136"/>
      <c r="W1465" s="136"/>
      <c r="X1465" s="136"/>
      <c r="Y1465" s="731"/>
      <c r="Z1465" s="136"/>
      <c r="AA1465" s="136"/>
      <c r="AB1465" s="136"/>
      <c r="AC1465" s="136"/>
      <c r="AD1465" s="136"/>
      <c r="AE1465" s="136"/>
      <c r="AF1465" s="731"/>
      <c r="AG1465" s="136"/>
      <c r="AH1465" s="136"/>
      <c r="AI1465" s="136"/>
      <c r="AJ1465" s="136"/>
      <c r="AK1465" s="136"/>
      <c r="AL1465" s="136"/>
    </row>
    <row r="1466" spans="1:38" s="44" customFormat="1" x14ac:dyDescent="0.2">
      <c r="A1466" s="16"/>
      <c r="B1466" s="736"/>
      <c r="C1466" s="16"/>
      <c r="K1466" s="731"/>
      <c r="L1466" s="136"/>
      <c r="M1466" s="136"/>
      <c r="N1466" s="136"/>
      <c r="O1466" s="136"/>
      <c r="P1466" s="136"/>
      <c r="Q1466" s="136"/>
      <c r="R1466" s="731"/>
      <c r="S1466" s="136"/>
      <c r="T1466" s="136"/>
      <c r="U1466" s="136"/>
      <c r="V1466" s="136"/>
      <c r="W1466" s="136"/>
      <c r="X1466" s="136"/>
      <c r="Y1466" s="731"/>
      <c r="Z1466" s="136"/>
      <c r="AA1466" s="136"/>
      <c r="AB1466" s="136"/>
      <c r="AC1466" s="136"/>
      <c r="AD1466" s="136"/>
      <c r="AE1466" s="136"/>
      <c r="AF1466" s="731"/>
      <c r="AG1466" s="136"/>
      <c r="AH1466" s="136"/>
      <c r="AI1466" s="136"/>
      <c r="AJ1466" s="136"/>
      <c r="AK1466" s="136"/>
      <c r="AL1466" s="136"/>
    </row>
    <row r="1467" spans="1:38" s="44" customFormat="1" x14ac:dyDescent="0.2">
      <c r="A1467" s="16"/>
      <c r="B1467" s="736"/>
      <c r="C1467" s="16"/>
      <c r="K1467" s="731"/>
      <c r="L1467" s="136"/>
      <c r="M1467" s="136"/>
      <c r="N1467" s="136"/>
      <c r="O1467" s="136"/>
      <c r="P1467" s="136"/>
      <c r="Q1467" s="136"/>
      <c r="R1467" s="731"/>
      <c r="S1467" s="136"/>
      <c r="T1467" s="136"/>
      <c r="U1467" s="136"/>
      <c r="V1467" s="136"/>
      <c r="W1467" s="136"/>
      <c r="X1467" s="136"/>
      <c r="Y1467" s="731"/>
      <c r="Z1467" s="136"/>
      <c r="AA1467" s="136"/>
      <c r="AB1467" s="136"/>
      <c r="AC1467" s="136"/>
      <c r="AD1467" s="136"/>
      <c r="AE1467" s="136"/>
      <c r="AF1467" s="731"/>
      <c r="AG1467" s="136"/>
      <c r="AH1467" s="136"/>
      <c r="AI1467" s="136"/>
      <c r="AJ1467" s="136"/>
      <c r="AK1467" s="136"/>
      <c r="AL1467" s="136"/>
    </row>
    <row r="1468" spans="1:38" s="44" customFormat="1" x14ac:dyDescent="0.2">
      <c r="A1468" s="16"/>
      <c r="B1468" s="736"/>
      <c r="C1468" s="16"/>
      <c r="K1468" s="731"/>
      <c r="L1468" s="136"/>
      <c r="M1468" s="136"/>
      <c r="N1468" s="136"/>
      <c r="O1468" s="136"/>
      <c r="P1468" s="136"/>
      <c r="Q1468" s="136"/>
      <c r="R1468" s="731"/>
      <c r="S1468" s="136"/>
      <c r="T1468" s="136"/>
      <c r="U1468" s="136"/>
      <c r="V1468" s="136"/>
      <c r="W1468" s="136"/>
      <c r="X1468" s="136"/>
      <c r="Y1468" s="731"/>
      <c r="Z1468" s="136"/>
      <c r="AA1468" s="136"/>
      <c r="AB1468" s="136"/>
      <c r="AC1468" s="136"/>
      <c r="AD1468" s="136"/>
      <c r="AE1468" s="136"/>
      <c r="AF1468" s="731"/>
      <c r="AG1468" s="136"/>
      <c r="AH1468" s="136"/>
      <c r="AI1468" s="136"/>
      <c r="AJ1468" s="136"/>
      <c r="AK1468" s="136"/>
      <c r="AL1468" s="136"/>
    </row>
    <row r="1469" spans="1:38" s="44" customFormat="1" x14ac:dyDescent="0.2">
      <c r="A1469" s="16"/>
      <c r="B1469" s="736"/>
      <c r="C1469" s="16"/>
      <c r="K1469" s="731"/>
      <c r="L1469" s="136"/>
      <c r="M1469" s="136"/>
      <c r="N1469" s="136"/>
      <c r="O1469" s="136"/>
      <c r="P1469" s="136"/>
      <c r="Q1469" s="136"/>
      <c r="R1469" s="731"/>
      <c r="S1469" s="136"/>
      <c r="T1469" s="136"/>
      <c r="U1469" s="136"/>
      <c r="V1469" s="136"/>
      <c r="W1469" s="136"/>
      <c r="X1469" s="136"/>
      <c r="Y1469" s="731"/>
      <c r="Z1469" s="136"/>
      <c r="AA1469" s="136"/>
      <c r="AB1469" s="136"/>
      <c r="AC1469" s="136"/>
      <c r="AD1469" s="136"/>
      <c r="AE1469" s="136"/>
      <c r="AF1469" s="731"/>
      <c r="AG1469" s="136"/>
      <c r="AH1469" s="136"/>
      <c r="AI1469" s="136"/>
      <c r="AJ1469" s="136"/>
      <c r="AK1469" s="136"/>
      <c r="AL1469" s="136"/>
    </row>
    <row r="1470" spans="1:38" s="44" customFormat="1" x14ac:dyDescent="0.2">
      <c r="A1470" s="16"/>
      <c r="B1470" s="736"/>
      <c r="C1470" s="16"/>
      <c r="K1470" s="731"/>
      <c r="L1470" s="136"/>
      <c r="M1470" s="136"/>
      <c r="N1470" s="136"/>
      <c r="O1470" s="136"/>
      <c r="P1470" s="136"/>
      <c r="Q1470" s="136"/>
      <c r="R1470" s="731"/>
      <c r="S1470" s="136"/>
      <c r="T1470" s="136"/>
      <c r="U1470" s="136"/>
      <c r="V1470" s="136"/>
      <c r="W1470" s="136"/>
      <c r="X1470" s="136"/>
      <c r="Y1470" s="731"/>
      <c r="Z1470" s="136"/>
      <c r="AA1470" s="136"/>
      <c r="AB1470" s="136"/>
      <c r="AC1470" s="136"/>
      <c r="AD1470" s="136"/>
      <c r="AE1470" s="136"/>
      <c r="AF1470" s="731"/>
      <c r="AG1470" s="136"/>
      <c r="AH1470" s="136"/>
      <c r="AI1470" s="136"/>
      <c r="AJ1470" s="136"/>
      <c r="AK1470" s="136"/>
      <c r="AL1470" s="136"/>
    </row>
    <row r="1471" spans="1:38" s="44" customFormat="1" x14ac:dyDescent="0.2">
      <c r="A1471" s="16"/>
      <c r="B1471" s="736"/>
      <c r="C1471" s="16"/>
      <c r="K1471" s="731"/>
      <c r="L1471" s="136"/>
      <c r="M1471" s="136"/>
      <c r="N1471" s="136"/>
      <c r="O1471" s="136"/>
      <c r="P1471" s="136"/>
      <c r="Q1471" s="136"/>
      <c r="R1471" s="731"/>
      <c r="S1471" s="136"/>
      <c r="T1471" s="136"/>
      <c r="U1471" s="136"/>
      <c r="V1471" s="136"/>
      <c r="W1471" s="136"/>
      <c r="X1471" s="136"/>
      <c r="Y1471" s="731"/>
      <c r="Z1471" s="136"/>
      <c r="AA1471" s="136"/>
      <c r="AB1471" s="136"/>
      <c r="AC1471" s="136"/>
      <c r="AD1471" s="136"/>
      <c r="AE1471" s="136"/>
      <c r="AF1471" s="731"/>
      <c r="AG1471" s="136"/>
      <c r="AH1471" s="136"/>
      <c r="AI1471" s="136"/>
      <c r="AJ1471" s="136"/>
      <c r="AK1471" s="136"/>
      <c r="AL1471" s="136"/>
    </row>
    <row r="1472" spans="1:38" s="44" customFormat="1" x14ac:dyDescent="0.2">
      <c r="A1472" s="16"/>
      <c r="B1472" s="736"/>
      <c r="C1472" s="16"/>
      <c r="K1472" s="731"/>
      <c r="L1472" s="136"/>
      <c r="M1472" s="136"/>
      <c r="N1472" s="136"/>
      <c r="O1472" s="136"/>
      <c r="P1472" s="136"/>
      <c r="Q1472" s="136"/>
      <c r="R1472" s="731"/>
      <c r="S1472" s="136"/>
      <c r="T1472" s="136"/>
      <c r="U1472" s="136"/>
      <c r="V1472" s="136"/>
      <c r="W1472" s="136"/>
      <c r="X1472" s="136"/>
      <c r="Y1472" s="731"/>
      <c r="Z1472" s="136"/>
      <c r="AA1472" s="136"/>
      <c r="AB1472" s="136"/>
      <c r="AC1472" s="136"/>
      <c r="AD1472" s="136"/>
      <c r="AE1472" s="136"/>
      <c r="AF1472" s="731"/>
      <c r="AG1472" s="136"/>
      <c r="AH1472" s="136"/>
      <c r="AI1472" s="136"/>
      <c r="AJ1472" s="136"/>
      <c r="AK1472" s="136"/>
      <c r="AL1472" s="136"/>
    </row>
    <row r="1473" spans="1:38" s="44" customFormat="1" x14ac:dyDescent="0.2">
      <c r="A1473" s="16"/>
      <c r="B1473" s="736"/>
      <c r="C1473" s="16"/>
      <c r="K1473" s="731"/>
      <c r="L1473" s="136"/>
      <c r="M1473" s="136"/>
      <c r="N1473" s="136"/>
      <c r="O1473" s="136"/>
      <c r="P1473" s="136"/>
      <c r="Q1473" s="136"/>
      <c r="R1473" s="731"/>
      <c r="S1473" s="136"/>
      <c r="T1473" s="136"/>
      <c r="U1473" s="136"/>
      <c r="V1473" s="136"/>
      <c r="W1473" s="136"/>
      <c r="X1473" s="136"/>
      <c r="Y1473" s="731"/>
      <c r="Z1473" s="136"/>
      <c r="AA1473" s="136"/>
      <c r="AB1473" s="136"/>
      <c r="AC1473" s="136"/>
      <c r="AD1473" s="136"/>
      <c r="AE1473" s="136"/>
      <c r="AF1473" s="731"/>
      <c r="AG1473" s="136"/>
      <c r="AH1473" s="136"/>
      <c r="AI1473" s="136"/>
      <c r="AJ1473" s="136"/>
      <c r="AK1473" s="136"/>
      <c r="AL1473" s="136"/>
    </row>
    <row r="1474" spans="1:38" s="44" customFormat="1" x14ac:dyDescent="0.2">
      <c r="A1474" s="16"/>
      <c r="B1474" s="736"/>
      <c r="C1474" s="16"/>
      <c r="K1474" s="731"/>
      <c r="L1474" s="136"/>
      <c r="M1474" s="136"/>
      <c r="N1474" s="136"/>
      <c r="O1474" s="136"/>
      <c r="P1474" s="136"/>
      <c r="Q1474" s="136"/>
      <c r="R1474" s="731"/>
      <c r="S1474" s="136"/>
      <c r="T1474" s="136"/>
      <c r="U1474" s="136"/>
      <c r="V1474" s="136"/>
      <c r="W1474" s="136"/>
      <c r="X1474" s="136"/>
      <c r="Y1474" s="731"/>
      <c r="Z1474" s="136"/>
      <c r="AA1474" s="136"/>
      <c r="AB1474" s="136"/>
      <c r="AC1474" s="136"/>
      <c r="AD1474" s="136"/>
      <c r="AE1474" s="136"/>
      <c r="AF1474" s="731"/>
      <c r="AG1474" s="136"/>
      <c r="AH1474" s="136"/>
      <c r="AI1474" s="136"/>
      <c r="AJ1474" s="136"/>
      <c r="AK1474" s="136"/>
      <c r="AL1474" s="136"/>
    </row>
    <row r="1475" spans="1:38" s="44" customFormat="1" x14ac:dyDescent="0.2">
      <c r="A1475" s="16"/>
      <c r="B1475" s="736"/>
      <c r="C1475" s="16"/>
      <c r="K1475" s="731"/>
      <c r="L1475" s="136"/>
      <c r="M1475" s="136"/>
      <c r="N1475" s="136"/>
      <c r="O1475" s="136"/>
      <c r="P1475" s="136"/>
      <c r="Q1475" s="136"/>
      <c r="R1475" s="731"/>
      <c r="S1475" s="136"/>
      <c r="T1475" s="136"/>
      <c r="U1475" s="136"/>
      <c r="V1475" s="136"/>
      <c r="W1475" s="136"/>
      <c r="X1475" s="136"/>
      <c r="Y1475" s="731"/>
      <c r="Z1475" s="136"/>
      <c r="AA1475" s="136"/>
      <c r="AB1475" s="136"/>
      <c r="AC1475" s="136"/>
      <c r="AD1475" s="136"/>
      <c r="AE1475" s="136"/>
      <c r="AF1475" s="731"/>
      <c r="AG1475" s="136"/>
      <c r="AH1475" s="136"/>
      <c r="AI1475" s="136"/>
      <c r="AJ1475" s="136"/>
      <c r="AK1475" s="136"/>
      <c r="AL1475" s="136"/>
    </row>
    <row r="1476" spans="1:38" s="44" customFormat="1" x14ac:dyDescent="0.2">
      <c r="A1476" s="16"/>
      <c r="B1476" s="736"/>
      <c r="C1476" s="16"/>
      <c r="K1476" s="731"/>
      <c r="L1476" s="136"/>
      <c r="M1476" s="136"/>
      <c r="N1476" s="136"/>
      <c r="O1476" s="136"/>
      <c r="P1476" s="136"/>
      <c r="Q1476" s="136"/>
      <c r="R1476" s="731"/>
      <c r="S1476" s="136"/>
      <c r="T1476" s="136"/>
      <c r="U1476" s="136"/>
      <c r="V1476" s="136"/>
      <c r="W1476" s="136"/>
      <c r="X1476" s="136"/>
      <c r="Y1476" s="731"/>
      <c r="Z1476" s="136"/>
      <c r="AA1476" s="136"/>
      <c r="AB1476" s="136"/>
      <c r="AC1476" s="136"/>
      <c r="AD1476" s="136"/>
      <c r="AE1476" s="136"/>
      <c r="AF1476" s="731"/>
      <c r="AG1476" s="136"/>
      <c r="AH1476" s="136"/>
      <c r="AI1476" s="136"/>
      <c r="AJ1476" s="136"/>
      <c r="AK1476" s="136"/>
      <c r="AL1476" s="136"/>
    </row>
    <row r="1477" spans="1:38" s="44" customFormat="1" x14ac:dyDescent="0.2">
      <c r="A1477" s="16"/>
      <c r="B1477" s="736"/>
      <c r="C1477" s="16"/>
      <c r="K1477" s="731"/>
      <c r="L1477" s="136"/>
      <c r="M1477" s="136"/>
      <c r="N1477" s="136"/>
      <c r="O1477" s="136"/>
      <c r="P1477" s="136"/>
      <c r="Q1477" s="136"/>
      <c r="R1477" s="731"/>
      <c r="S1477" s="136"/>
      <c r="T1477" s="136"/>
      <c r="U1477" s="136"/>
      <c r="V1477" s="136"/>
      <c r="W1477" s="136"/>
      <c r="X1477" s="136"/>
      <c r="Y1477" s="731"/>
      <c r="Z1477" s="136"/>
      <c r="AA1477" s="136"/>
      <c r="AB1477" s="136"/>
      <c r="AC1477" s="136"/>
      <c r="AD1477" s="136"/>
      <c r="AE1477" s="136"/>
      <c r="AF1477" s="731"/>
      <c r="AG1477" s="136"/>
      <c r="AH1477" s="136"/>
      <c r="AI1477" s="136"/>
      <c r="AJ1477" s="136"/>
      <c r="AK1477" s="136"/>
      <c r="AL1477" s="136"/>
    </row>
    <row r="1478" spans="1:38" s="44" customFormat="1" x14ac:dyDescent="0.2">
      <c r="A1478" s="16"/>
      <c r="B1478" s="736"/>
      <c r="C1478" s="16"/>
      <c r="K1478" s="731"/>
      <c r="L1478" s="136"/>
      <c r="M1478" s="136"/>
      <c r="N1478" s="136"/>
      <c r="O1478" s="136"/>
      <c r="P1478" s="136"/>
      <c r="Q1478" s="136"/>
      <c r="R1478" s="731"/>
      <c r="S1478" s="136"/>
      <c r="T1478" s="136"/>
      <c r="U1478" s="136"/>
      <c r="V1478" s="136"/>
      <c r="W1478" s="136"/>
      <c r="X1478" s="136"/>
      <c r="Y1478" s="731"/>
      <c r="Z1478" s="136"/>
      <c r="AA1478" s="136"/>
      <c r="AB1478" s="136"/>
      <c r="AC1478" s="136"/>
      <c r="AD1478" s="136"/>
      <c r="AE1478" s="136"/>
      <c r="AF1478" s="731"/>
      <c r="AG1478" s="136"/>
      <c r="AH1478" s="136"/>
      <c r="AI1478" s="136"/>
      <c r="AJ1478" s="136"/>
      <c r="AK1478" s="136"/>
      <c r="AL1478" s="136"/>
    </row>
    <row r="1479" spans="1:38" s="44" customFormat="1" x14ac:dyDescent="0.2">
      <c r="A1479" s="16"/>
      <c r="B1479" s="736"/>
      <c r="C1479" s="16"/>
      <c r="K1479" s="731"/>
      <c r="L1479" s="136"/>
      <c r="M1479" s="136"/>
      <c r="N1479" s="136"/>
      <c r="O1479" s="136"/>
      <c r="P1479" s="136"/>
      <c r="Q1479" s="136"/>
      <c r="R1479" s="731"/>
      <c r="S1479" s="136"/>
      <c r="T1479" s="136"/>
      <c r="U1479" s="136"/>
      <c r="V1479" s="136"/>
      <c r="W1479" s="136"/>
      <c r="X1479" s="136"/>
      <c r="Y1479" s="731"/>
      <c r="Z1479" s="136"/>
      <c r="AA1479" s="136"/>
      <c r="AB1479" s="136"/>
      <c r="AC1479" s="136"/>
      <c r="AD1479" s="136"/>
      <c r="AE1479" s="136"/>
      <c r="AF1479" s="731"/>
      <c r="AG1479" s="136"/>
      <c r="AH1479" s="136"/>
      <c r="AI1479" s="136"/>
      <c r="AJ1479" s="136"/>
      <c r="AK1479" s="136"/>
      <c r="AL1479" s="136"/>
    </row>
    <row r="1480" spans="1:38" s="44" customFormat="1" x14ac:dyDescent="0.2">
      <c r="A1480" s="16"/>
      <c r="B1480" s="736"/>
      <c r="C1480" s="16"/>
      <c r="K1480" s="731"/>
      <c r="L1480" s="136"/>
      <c r="M1480" s="136"/>
      <c r="N1480" s="136"/>
      <c r="O1480" s="136"/>
      <c r="P1480" s="136"/>
      <c r="Q1480" s="136"/>
      <c r="R1480" s="731"/>
      <c r="S1480" s="136"/>
      <c r="T1480" s="136"/>
      <c r="U1480" s="136"/>
      <c r="V1480" s="136"/>
      <c r="W1480" s="136"/>
      <c r="X1480" s="136"/>
      <c r="Y1480" s="731"/>
      <c r="Z1480" s="136"/>
      <c r="AA1480" s="136"/>
      <c r="AB1480" s="136"/>
      <c r="AC1480" s="136"/>
      <c r="AD1480" s="136"/>
      <c r="AE1480" s="136"/>
      <c r="AF1480" s="731"/>
      <c r="AG1480" s="136"/>
      <c r="AH1480" s="136"/>
      <c r="AI1480" s="136"/>
      <c r="AJ1480" s="136"/>
      <c r="AK1480" s="136"/>
      <c r="AL1480" s="136"/>
    </row>
    <row r="1481" spans="1:38" s="44" customFormat="1" x14ac:dyDescent="0.2">
      <c r="A1481" s="16"/>
      <c r="B1481" s="736"/>
      <c r="C1481" s="16"/>
      <c r="K1481" s="731"/>
      <c r="L1481" s="136"/>
      <c r="M1481" s="136"/>
      <c r="N1481" s="136"/>
      <c r="O1481" s="136"/>
      <c r="P1481" s="136"/>
      <c r="Q1481" s="136"/>
      <c r="R1481" s="731"/>
      <c r="S1481" s="136"/>
      <c r="T1481" s="136"/>
      <c r="U1481" s="136"/>
      <c r="V1481" s="136"/>
      <c r="W1481" s="136"/>
      <c r="X1481" s="136"/>
      <c r="Y1481" s="731"/>
      <c r="Z1481" s="136"/>
      <c r="AA1481" s="136"/>
      <c r="AB1481" s="136"/>
      <c r="AC1481" s="136"/>
      <c r="AD1481" s="136"/>
      <c r="AE1481" s="136"/>
      <c r="AF1481" s="731"/>
      <c r="AG1481" s="136"/>
      <c r="AH1481" s="136"/>
      <c r="AI1481" s="136"/>
      <c r="AJ1481" s="136"/>
      <c r="AK1481" s="136"/>
      <c r="AL1481" s="136"/>
    </row>
    <row r="1482" spans="1:38" s="44" customFormat="1" x14ac:dyDescent="0.2">
      <c r="A1482" s="16"/>
      <c r="B1482" s="736"/>
      <c r="C1482" s="16"/>
      <c r="K1482" s="731"/>
      <c r="L1482" s="136"/>
      <c r="M1482" s="136"/>
      <c r="N1482" s="136"/>
      <c r="O1482" s="136"/>
      <c r="P1482" s="136"/>
      <c r="Q1482" s="136"/>
      <c r="R1482" s="731"/>
      <c r="S1482" s="136"/>
      <c r="T1482" s="136"/>
      <c r="U1482" s="136"/>
      <c r="V1482" s="136"/>
      <c r="W1482" s="136"/>
      <c r="X1482" s="136"/>
      <c r="Y1482" s="731"/>
      <c r="Z1482" s="136"/>
      <c r="AA1482" s="136"/>
      <c r="AB1482" s="136"/>
      <c r="AC1482" s="136"/>
      <c r="AD1482" s="136"/>
      <c r="AE1482" s="136"/>
      <c r="AF1482" s="731"/>
      <c r="AG1482" s="136"/>
      <c r="AH1482" s="136"/>
      <c r="AI1482" s="136"/>
      <c r="AJ1482" s="136"/>
      <c r="AK1482" s="136"/>
      <c r="AL1482" s="136"/>
    </row>
    <row r="1483" spans="1:38" s="44" customFormat="1" x14ac:dyDescent="0.2">
      <c r="A1483" s="16"/>
      <c r="B1483" s="736"/>
      <c r="C1483" s="16"/>
      <c r="K1483" s="731"/>
      <c r="L1483" s="136"/>
      <c r="M1483" s="136"/>
      <c r="N1483" s="136"/>
      <c r="O1483" s="136"/>
      <c r="P1483" s="136"/>
      <c r="Q1483" s="136"/>
      <c r="R1483" s="731"/>
      <c r="S1483" s="136"/>
      <c r="T1483" s="136"/>
      <c r="U1483" s="136"/>
      <c r="V1483" s="136"/>
      <c r="W1483" s="136"/>
      <c r="X1483" s="136"/>
      <c r="Y1483" s="731"/>
      <c r="Z1483" s="136"/>
      <c r="AA1483" s="136"/>
      <c r="AB1483" s="136"/>
      <c r="AC1483" s="136"/>
      <c r="AD1483" s="136"/>
      <c r="AE1483" s="136"/>
      <c r="AF1483" s="731"/>
      <c r="AG1483" s="136"/>
      <c r="AH1483" s="136"/>
      <c r="AI1483" s="136"/>
      <c r="AJ1483" s="136"/>
      <c r="AK1483" s="136"/>
      <c r="AL1483" s="136"/>
    </row>
    <row r="1484" spans="1:38" s="44" customFormat="1" x14ac:dyDescent="0.2">
      <c r="A1484" s="16"/>
      <c r="B1484" s="736"/>
      <c r="C1484" s="16"/>
      <c r="K1484" s="731"/>
      <c r="L1484" s="136"/>
      <c r="M1484" s="136"/>
      <c r="N1484" s="136"/>
      <c r="O1484" s="136"/>
      <c r="P1484" s="136"/>
      <c r="Q1484" s="136"/>
      <c r="R1484" s="731"/>
      <c r="S1484" s="136"/>
      <c r="T1484" s="136"/>
      <c r="U1484" s="136"/>
      <c r="V1484" s="136"/>
      <c r="W1484" s="136"/>
      <c r="X1484" s="136"/>
      <c r="Y1484" s="731"/>
      <c r="Z1484" s="136"/>
      <c r="AA1484" s="136"/>
      <c r="AB1484" s="136"/>
      <c r="AC1484" s="136"/>
      <c r="AD1484" s="136"/>
      <c r="AE1484" s="136"/>
      <c r="AF1484" s="731"/>
      <c r="AG1484" s="136"/>
      <c r="AH1484" s="136"/>
      <c r="AI1484" s="136"/>
      <c r="AJ1484" s="136"/>
      <c r="AK1484" s="136"/>
      <c r="AL1484" s="136"/>
    </row>
    <row r="1485" spans="1:38" s="44" customFormat="1" x14ac:dyDescent="0.2">
      <c r="A1485" s="16"/>
      <c r="B1485" s="736"/>
      <c r="C1485" s="16"/>
      <c r="K1485" s="731"/>
      <c r="L1485" s="136"/>
      <c r="M1485" s="136"/>
      <c r="N1485" s="136"/>
      <c r="O1485" s="136"/>
      <c r="P1485" s="136"/>
      <c r="Q1485" s="136"/>
      <c r="R1485" s="731"/>
      <c r="S1485" s="136"/>
      <c r="T1485" s="136"/>
      <c r="U1485" s="136"/>
      <c r="V1485" s="136"/>
      <c r="W1485" s="136"/>
      <c r="X1485" s="136"/>
      <c r="Y1485" s="731"/>
      <c r="Z1485" s="136"/>
      <c r="AA1485" s="136"/>
      <c r="AB1485" s="136"/>
      <c r="AC1485" s="136"/>
      <c r="AD1485" s="136"/>
      <c r="AE1485" s="136"/>
      <c r="AF1485" s="731"/>
      <c r="AG1485" s="136"/>
      <c r="AH1485" s="136"/>
      <c r="AI1485" s="136"/>
      <c r="AJ1485" s="136"/>
      <c r="AK1485" s="136"/>
      <c r="AL1485" s="136"/>
    </row>
    <row r="1486" spans="1:38" s="44" customFormat="1" x14ac:dyDescent="0.2">
      <c r="A1486" s="16"/>
      <c r="B1486" s="736"/>
      <c r="C1486" s="16"/>
      <c r="K1486" s="731"/>
      <c r="L1486" s="136"/>
      <c r="M1486" s="136"/>
      <c r="N1486" s="136"/>
      <c r="O1486" s="136"/>
      <c r="P1486" s="136"/>
      <c r="Q1486" s="136"/>
      <c r="R1486" s="731"/>
      <c r="S1486" s="136"/>
      <c r="T1486" s="136"/>
      <c r="U1486" s="136"/>
      <c r="V1486" s="136"/>
      <c r="W1486" s="136"/>
      <c r="X1486" s="136"/>
      <c r="Y1486" s="731"/>
      <c r="Z1486" s="136"/>
      <c r="AA1486" s="136"/>
      <c r="AB1486" s="136"/>
      <c r="AC1486" s="136"/>
      <c r="AD1486" s="136"/>
      <c r="AE1486" s="136"/>
      <c r="AF1486" s="731"/>
      <c r="AG1486" s="136"/>
      <c r="AH1486" s="136"/>
      <c r="AI1486" s="136"/>
      <c r="AJ1486" s="136"/>
      <c r="AK1486" s="136"/>
      <c r="AL1486" s="136"/>
    </row>
    <row r="1487" spans="1:38" s="44" customFormat="1" x14ac:dyDescent="0.2">
      <c r="A1487" s="16"/>
      <c r="B1487" s="736"/>
      <c r="C1487" s="16"/>
      <c r="K1487" s="731"/>
      <c r="L1487" s="136"/>
      <c r="M1487" s="136"/>
      <c r="N1487" s="136"/>
      <c r="O1487" s="136"/>
      <c r="P1487" s="136"/>
      <c r="Q1487" s="136"/>
      <c r="R1487" s="731"/>
      <c r="S1487" s="136"/>
      <c r="T1487" s="136"/>
      <c r="U1487" s="136"/>
      <c r="V1487" s="136"/>
      <c r="W1487" s="136"/>
      <c r="X1487" s="136"/>
      <c r="Y1487" s="731"/>
      <c r="Z1487" s="136"/>
      <c r="AA1487" s="136"/>
      <c r="AB1487" s="136"/>
      <c r="AC1487" s="136"/>
      <c r="AD1487" s="136"/>
      <c r="AE1487" s="136"/>
      <c r="AF1487" s="731"/>
      <c r="AG1487" s="136"/>
      <c r="AH1487" s="136"/>
      <c r="AI1487" s="136"/>
      <c r="AJ1487" s="136"/>
      <c r="AK1487" s="136"/>
      <c r="AL1487" s="136"/>
    </row>
    <row r="1488" spans="1:38" s="44" customFormat="1" x14ac:dyDescent="0.2">
      <c r="A1488" s="16"/>
      <c r="B1488" s="736"/>
      <c r="C1488" s="16"/>
      <c r="K1488" s="731"/>
      <c r="L1488" s="136"/>
      <c r="M1488" s="136"/>
      <c r="N1488" s="136"/>
      <c r="O1488" s="136"/>
      <c r="P1488" s="136"/>
      <c r="Q1488" s="136"/>
      <c r="R1488" s="731"/>
      <c r="S1488" s="136"/>
      <c r="T1488" s="136"/>
      <c r="U1488" s="136"/>
      <c r="V1488" s="136"/>
      <c r="W1488" s="136"/>
      <c r="X1488" s="136"/>
      <c r="Y1488" s="731"/>
      <c r="Z1488" s="136"/>
      <c r="AA1488" s="136"/>
      <c r="AB1488" s="136"/>
      <c r="AC1488" s="136"/>
      <c r="AD1488" s="136"/>
      <c r="AE1488" s="136"/>
      <c r="AF1488" s="731"/>
      <c r="AG1488" s="136"/>
      <c r="AH1488" s="136"/>
      <c r="AI1488" s="136"/>
      <c r="AJ1488" s="136"/>
      <c r="AK1488" s="136"/>
      <c r="AL1488" s="136"/>
    </row>
    <row r="1489" spans="1:38" s="44" customFormat="1" x14ac:dyDescent="0.2">
      <c r="A1489" s="16"/>
      <c r="B1489" s="736"/>
      <c r="C1489" s="16"/>
      <c r="K1489" s="731"/>
      <c r="L1489" s="136"/>
      <c r="M1489" s="136"/>
      <c r="N1489" s="136"/>
      <c r="O1489" s="136"/>
      <c r="P1489" s="136"/>
      <c r="Q1489" s="136"/>
      <c r="R1489" s="731"/>
      <c r="S1489" s="136"/>
      <c r="T1489" s="136"/>
      <c r="U1489" s="136"/>
      <c r="V1489" s="136"/>
      <c r="W1489" s="136"/>
      <c r="X1489" s="136"/>
      <c r="Y1489" s="731"/>
      <c r="Z1489" s="136"/>
      <c r="AA1489" s="136"/>
      <c r="AB1489" s="136"/>
      <c r="AC1489" s="136"/>
      <c r="AD1489" s="136"/>
      <c r="AE1489" s="136"/>
      <c r="AF1489" s="731"/>
      <c r="AG1489" s="136"/>
      <c r="AH1489" s="136"/>
      <c r="AI1489" s="136"/>
      <c r="AJ1489" s="136"/>
      <c r="AK1489" s="136"/>
      <c r="AL1489" s="136"/>
    </row>
    <row r="1490" spans="1:38" s="44" customFormat="1" x14ac:dyDescent="0.2">
      <c r="A1490" s="16"/>
      <c r="B1490" s="736"/>
      <c r="C1490" s="16"/>
      <c r="K1490" s="731"/>
      <c r="L1490" s="136"/>
      <c r="M1490" s="136"/>
      <c r="N1490" s="136"/>
      <c r="O1490" s="136"/>
      <c r="P1490" s="136"/>
      <c r="Q1490" s="136"/>
      <c r="R1490" s="731"/>
      <c r="S1490" s="136"/>
      <c r="T1490" s="136"/>
      <c r="U1490" s="136"/>
      <c r="V1490" s="136"/>
      <c r="W1490" s="136"/>
      <c r="X1490" s="136"/>
      <c r="Y1490" s="731"/>
      <c r="Z1490" s="136"/>
      <c r="AA1490" s="136"/>
      <c r="AB1490" s="136"/>
      <c r="AC1490" s="136"/>
      <c r="AD1490" s="136"/>
      <c r="AE1490" s="136"/>
      <c r="AF1490" s="731"/>
      <c r="AG1490" s="136"/>
      <c r="AH1490" s="136"/>
      <c r="AI1490" s="136"/>
      <c r="AJ1490" s="136"/>
      <c r="AK1490" s="136"/>
      <c r="AL1490" s="136"/>
    </row>
    <row r="1491" spans="1:38" s="44" customFormat="1" x14ac:dyDescent="0.2">
      <c r="A1491" s="16"/>
      <c r="B1491" s="736"/>
      <c r="C1491" s="16"/>
      <c r="K1491" s="731"/>
      <c r="L1491" s="136"/>
      <c r="M1491" s="136"/>
      <c r="N1491" s="136"/>
      <c r="O1491" s="136"/>
      <c r="P1491" s="136"/>
      <c r="Q1491" s="136"/>
      <c r="R1491" s="731"/>
      <c r="S1491" s="136"/>
      <c r="T1491" s="136"/>
      <c r="U1491" s="136"/>
      <c r="V1491" s="136"/>
      <c r="W1491" s="136"/>
      <c r="X1491" s="136"/>
      <c r="Y1491" s="731"/>
      <c r="Z1491" s="136"/>
      <c r="AA1491" s="136"/>
      <c r="AB1491" s="136"/>
      <c r="AC1491" s="136"/>
      <c r="AD1491" s="136"/>
      <c r="AE1491" s="136"/>
      <c r="AF1491" s="731"/>
      <c r="AG1491" s="136"/>
      <c r="AH1491" s="136"/>
      <c r="AI1491" s="136"/>
      <c r="AJ1491" s="136"/>
      <c r="AK1491" s="136"/>
      <c r="AL1491" s="136"/>
    </row>
    <row r="1492" spans="1:38" s="44" customFormat="1" x14ac:dyDescent="0.2">
      <c r="A1492" s="16"/>
      <c r="B1492" s="736"/>
      <c r="C1492" s="16"/>
      <c r="K1492" s="731"/>
      <c r="L1492" s="136"/>
      <c r="M1492" s="136"/>
      <c r="N1492" s="136"/>
      <c r="O1492" s="136"/>
      <c r="P1492" s="136"/>
      <c r="Q1492" s="136"/>
      <c r="R1492" s="731"/>
      <c r="S1492" s="136"/>
      <c r="T1492" s="136"/>
      <c r="U1492" s="136"/>
      <c r="V1492" s="136"/>
      <c r="W1492" s="136"/>
      <c r="X1492" s="136"/>
      <c r="Y1492" s="731"/>
      <c r="Z1492" s="136"/>
      <c r="AA1492" s="136"/>
      <c r="AB1492" s="136"/>
      <c r="AC1492" s="136"/>
      <c r="AD1492" s="136"/>
      <c r="AE1492" s="136"/>
      <c r="AF1492" s="731"/>
      <c r="AG1492" s="136"/>
      <c r="AH1492" s="136"/>
      <c r="AI1492" s="136"/>
      <c r="AJ1492" s="136"/>
      <c r="AK1492" s="136"/>
      <c r="AL1492" s="136"/>
    </row>
    <row r="1493" spans="1:38" s="44" customFormat="1" x14ac:dyDescent="0.2">
      <c r="A1493" s="16"/>
      <c r="B1493" s="736"/>
      <c r="C1493" s="16"/>
      <c r="K1493" s="731"/>
      <c r="L1493" s="136"/>
      <c r="M1493" s="136"/>
      <c r="N1493" s="136"/>
      <c r="O1493" s="136"/>
      <c r="P1493" s="136"/>
      <c r="Q1493" s="136"/>
      <c r="R1493" s="731"/>
      <c r="S1493" s="136"/>
      <c r="T1493" s="136"/>
      <c r="U1493" s="136"/>
      <c r="V1493" s="136"/>
      <c r="W1493" s="136"/>
      <c r="X1493" s="136"/>
      <c r="Y1493" s="731"/>
      <c r="Z1493" s="136"/>
      <c r="AA1493" s="136"/>
      <c r="AB1493" s="136"/>
      <c r="AC1493" s="136"/>
      <c r="AD1493" s="136"/>
      <c r="AE1493" s="136"/>
      <c r="AF1493" s="731"/>
      <c r="AG1493" s="136"/>
      <c r="AH1493" s="136"/>
      <c r="AI1493" s="136"/>
      <c r="AJ1493" s="136"/>
      <c r="AK1493" s="136"/>
      <c r="AL1493" s="136"/>
    </row>
    <row r="1494" spans="1:38" s="44" customFormat="1" x14ac:dyDescent="0.2">
      <c r="A1494" s="16"/>
      <c r="B1494" s="736"/>
      <c r="C1494" s="16"/>
      <c r="K1494" s="731"/>
      <c r="L1494" s="136"/>
      <c r="M1494" s="136"/>
      <c r="N1494" s="136"/>
      <c r="O1494" s="136"/>
      <c r="P1494" s="136"/>
      <c r="Q1494" s="136"/>
      <c r="R1494" s="731"/>
      <c r="S1494" s="136"/>
      <c r="T1494" s="136"/>
      <c r="U1494" s="136"/>
      <c r="V1494" s="136"/>
      <c r="W1494" s="136"/>
      <c r="X1494" s="136"/>
      <c r="Y1494" s="731"/>
      <c r="Z1494" s="136"/>
      <c r="AA1494" s="136"/>
      <c r="AB1494" s="136"/>
      <c r="AC1494" s="136"/>
      <c r="AD1494" s="136"/>
      <c r="AE1494" s="136"/>
      <c r="AF1494" s="731"/>
      <c r="AG1494" s="136"/>
      <c r="AH1494" s="136"/>
      <c r="AI1494" s="136"/>
      <c r="AJ1494" s="136"/>
      <c r="AK1494" s="136"/>
      <c r="AL1494" s="136"/>
    </row>
    <row r="1495" spans="1:38" s="44" customFormat="1" x14ac:dyDescent="0.2">
      <c r="A1495" s="16"/>
      <c r="B1495" s="736"/>
      <c r="C1495" s="16"/>
      <c r="K1495" s="731"/>
      <c r="L1495" s="136"/>
      <c r="M1495" s="136"/>
      <c r="N1495" s="136"/>
      <c r="O1495" s="136"/>
      <c r="P1495" s="136"/>
      <c r="Q1495" s="136"/>
      <c r="R1495" s="731"/>
      <c r="S1495" s="136"/>
      <c r="T1495" s="136"/>
      <c r="U1495" s="136"/>
      <c r="V1495" s="136"/>
      <c r="W1495" s="136"/>
      <c r="X1495" s="136"/>
      <c r="Y1495" s="731"/>
      <c r="Z1495" s="136"/>
      <c r="AA1495" s="136"/>
      <c r="AB1495" s="136"/>
      <c r="AC1495" s="136"/>
      <c r="AD1495" s="136"/>
      <c r="AE1495" s="136"/>
      <c r="AF1495" s="731"/>
      <c r="AG1495" s="136"/>
      <c r="AH1495" s="136"/>
      <c r="AI1495" s="136"/>
      <c r="AJ1495" s="136"/>
      <c r="AK1495" s="136"/>
      <c r="AL1495" s="136"/>
    </row>
    <row r="1496" spans="1:38" s="44" customFormat="1" x14ac:dyDescent="0.2">
      <c r="A1496" s="16"/>
      <c r="B1496" s="736"/>
      <c r="C1496" s="16"/>
      <c r="K1496" s="731"/>
      <c r="L1496" s="136"/>
      <c r="M1496" s="136"/>
      <c r="N1496" s="136"/>
      <c r="O1496" s="136"/>
      <c r="P1496" s="136"/>
      <c r="Q1496" s="136"/>
      <c r="R1496" s="731"/>
      <c r="S1496" s="136"/>
      <c r="T1496" s="136"/>
      <c r="U1496" s="136"/>
      <c r="V1496" s="136"/>
      <c r="W1496" s="136"/>
      <c r="X1496" s="136"/>
      <c r="Y1496" s="731"/>
      <c r="Z1496" s="136"/>
      <c r="AA1496" s="136"/>
      <c r="AB1496" s="136"/>
      <c r="AC1496" s="136"/>
      <c r="AD1496" s="136"/>
      <c r="AE1496" s="136"/>
      <c r="AF1496" s="731"/>
      <c r="AG1496" s="136"/>
      <c r="AH1496" s="136"/>
      <c r="AI1496" s="136"/>
      <c r="AJ1496" s="136"/>
      <c r="AK1496" s="136"/>
      <c r="AL1496" s="136"/>
    </row>
    <row r="1497" spans="1:38" s="44" customFormat="1" x14ac:dyDescent="0.2">
      <c r="A1497" s="16"/>
      <c r="B1497" s="736"/>
      <c r="C1497" s="16"/>
      <c r="K1497" s="731"/>
      <c r="L1497" s="136"/>
      <c r="M1497" s="136"/>
      <c r="N1497" s="136"/>
      <c r="O1497" s="136"/>
      <c r="P1497" s="136"/>
      <c r="Q1497" s="136"/>
      <c r="R1497" s="731"/>
      <c r="S1497" s="136"/>
      <c r="T1497" s="136"/>
      <c r="U1497" s="136"/>
      <c r="V1497" s="136"/>
      <c r="W1497" s="136"/>
      <c r="X1497" s="136"/>
      <c r="Y1497" s="731"/>
      <c r="Z1497" s="136"/>
      <c r="AA1497" s="136"/>
      <c r="AB1497" s="136"/>
      <c r="AC1497" s="136"/>
      <c r="AD1497" s="136"/>
      <c r="AE1497" s="136"/>
      <c r="AF1497" s="731"/>
      <c r="AG1497" s="136"/>
      <c r="AH1497" s="136"/>
      <c r="AI1497" s="136"/>
      <c r="AJ1497" s="136"/>
      <c r="AK1497" s="136"/>
      <c r="AL1497" s="136"/>
    </row>
    <row r="1498" spans="1:38" s="44" customFormat="1" x14ac:dyDescent="0.2">
      <c r="A1498" s="16"/>
      <c r="B1498" s="736"/>
      <c r="C1498" s="16"/>
      <c r="K1498" s="731"/>
      <c r="L1498" s="136"/>
      <c r="M1498" s="136"/>
      <c r="N1498" s="136"/>
      <c r="O1498" s="136"/>
      <c r="P1498" s="136"/>
      <c r="Q1498" s="136"/>
      <c r="R1498" s="731"/>
      <c r="S1498" s="136"/>
      <c r="T1498" s="136"/>
      <c r="U1498" s="136"/>
      <c r="V1498" s="136"/>
      <c r="W1498" s="136"/>
      <c r="X1498" s="136"/>
      <c r="Y1498" s="731"/>
      <c r="Z1498" s="136"/>
      <c r="AA1498" s="136"/>
      <c r="AB1498" s="136"/>
      <c r="AC1498" s="136"/>
      <c r="AD1498" s="136"/>
      <c r="AE1498" s="136"/>
      <c r="AF1498" s="731"/>
      <c r="AG1498" s="136"/>
      <c r="AH1498" s="136"/>
      <c r="AI1498" s="136"/>
      <c r="AJ1498" s="136"/>
      <c r="AK1498" s="136"/>
      <c r="AL1498" s="136"/>
    </row>
    <row r="1499" spans="1:38" s="44" customFormat="1" x14ac:dyDescent="0.2">
      <c r="A1499" s="16"/>
      <c r="B1499" s="736"/>
      <c r="C1499" s="16"/>
      <c r="K1499" s="731"/>
      <c r="L1499" s="136"/>
      <c r="M1499" s="136"/>
      <c r="N1499" s="136"/>
      <c r="O1499" s="136"/>
      <c r="P1499" s="136"/>
      <c r="Q1499" s="136"/>
      <c r="R1499" s="731"/>
      <c r="S1499" s="136"/>
      <c r="T1499" s="136"/>
      <c r="U1499" s="136"/>
      <c r="V1499" s="136"/>
      <c r="W1499" s="136"/>
      <c r="X1499" s="136"/>
      <c r="Y1499" s="731"/>
      <c r="Z1499" s="136"/>
      <c r="AA1499" s="136"/>
      <c r="AB1499" s="136"/>
      <c r="AC1499" s="136"/>
      <c r="AD1499" s="136"/>
      <c r="AE1499" s="136"/>
      <c r="AF1499" s="731"/>
      <c r="AG1499" s="136"/>
      <c r="AH1499" s="136"/>
      <c r="AI1499" s="136"/>
      <c r="AJ1499" s="136"/>
      <c r="AK1499" s="136"/>
      <c r="AL1499" s="136"/>
    </row>
    <row r="1500" spans="1:38" s="44" customFormat="1" x14ac:dyDescent="0.2">
      <c r="A1500" s="16"/>
      <c r="B1500" s="736"/>
      <c r="C1500" s="16"/>
      <c r="K1500" s="731"/>
      <c r="L1500" s="136"/>
      <c r="M1500" s="136"/>
      <c r="N1500" s="136"/>
      <c r="O1500" s="136"/>
      <c r="P1500" s="136"/>
      <c r="Q1500" s="136"/>
      <c r="R1500" s="731"/>
      <c r="S1500" s="136"/>
      <c r="T1500" s="136"/>
      <c r="U1500" s="136"/>
      <c r="V1500" s="136"/>
      <c r="W1500" s="136"/>
      <c r="X1500" s="136"/>
      <c r="Y1500" s="731"/>
      <c r="Z1500" s="136"/>
      <c r="AA1500" s="136"/>
      <c r="AB1500" s="136"/>
      <c r="AC1500" s="136"/>
      <c r="AD1500" s="136"/>
      <c r="AE1500" s="136"/>
      <c r="AF1500" s="731"/>
      <c r="AG1500" s="136"/>
      <c r="AH1500" s="136"/>
      <c r="AI1500" s="136"/>
      <c r="AJ1500" s="136"/>
      <c r="AK1500" s="136"/>
      <c r="AL1500" s="136"/>
    </row>
    <row r="1501" spans="1:38" s="44" customFormat="1" x14ac:dyDescent="0.2">
      <c r="A1501" s="16"/>
      <c r="B1501" s="736"/>
      <c r="C1501" s="16"/>
      <c r="K1501" s="731"/>
      <c r="L1501" s="136"/>
      <c r="M1501" s="136"/>
      <c r="N1501" s="136"/>
      <c r="O1501" s="136"/>
      <c r="P1501" s="136"/>
      <c r="Q1501" s="136"/>
      <c r="R1501" s="731"/>
      <c r="S1501" s="136"/>
      <c r="T1501" s="136"/>
      <c r="U1501" s="136"/>
      <c r="V1501" s="136"/>
      <c r="W1501" s="136"/>
      <c r="X1501" s="136"/>
      <c r="Y1501" s="731"/>
      <c r="Z1501" s="136"/>
      <c r="AA1501" s="136"/>
      <c r="AB1501" s="136"/>
      <c r="AC1501" s="136"/>
      <c r="AD1501" s="136"/>
      <c r="AE1501" s="136"/>
      <c r="AF1501" s="731"/>
      <c r="AG1501" s="136"/>
      <c r="AH1501" s="136"/>
      <c r="AI1501" s="136"/>
      <c r="AJ1501" s="136"/>
      <c r="AK1501" s="136"/>
      <c r="AL1501" s="136"/>
    </row>
    <row r="1502" spans="1:38" s="44" customFormat="1" x14ac:dyDescent="0.2">
      <c r="A1502" s="16"/>
      <c r="B1502" s="736"/>
      <c r="C1502" s="16"/>
      <c r="K1502" s="731"/>
      <c r="L1502" s="136"/>
      <c r="M1502" s="136"/>
      <c r="N1502" s="136"/>
      <c r="O1502" s="136"/>
      <c r="P1502" s="136"/>
      <c r="Q1502" s="136"/>
      <c r="R1502" s="731"/>
      <c r="S1502" s="136"/>
      <c r="T1502" s="136"/>
      <c r="U1502" s="136"/>
      <c r="V1502" s="136"/>
      <c r="W1502" s="136"/>
      <c r="X1502" s="136"/>
      <c r="Y1502" s="731"/>
      <c r="Z1502" s="136"/>
      <c r="AA1502" s="136"/>
      <c r="AB1502" s="136"/>
      <c r="AC1502" s="136"/>
      <c r="AD1502" s="136"/>
      <c r="AE1502" s="136"/>
      <c r="AF1502" s="731"/>
      <c r="AG1502" s="136"/>
      <c r="AH1502" s="136"/>
      <c r="AI1502" s="136"/>
      <c r="AJ1502" s="136"/>
      <c r="AK1502" s="136"/>
      <c r="AL1502" s="136"/>
    </row>
    <row r="1503" spans="1:38" s="44" customFormat="1" x14ac:dyDescent="0.2">
      <c r="A1503" s="16"/>
      <c r="B1503" s="736"/>
      <c r="C1503" s="16"/>
      <c r="K1503" s="731"/>
      <c r="L1503" s="136"/>
      <c r="M1503" s="136"/>
      <c r="N1503" s="136"/>
      <c r="O1503" s="136"/>
      <c r="P1503" s="136"/>
      <c r="Q1503" s="136"/>
      <c r="R1503" s="731"/>
      <c r="S1503" s="136"/>
      <c r="T1503" s="136"/>
      <c r="U1503" s="136"/>
      <c r="V1503" s="136"/>
      <c r="W1503" s="136"/>
      <c r="X1503" s="136"/>
      <c r="Y1503" s="731"/>
      <c r="Z1503" s="136"/>
      <c r="AA1503" s="136"/>
      <c r="AB1503" s="136"/>
      <c r="AC1503" s="136"/>
      <c r="AD1503" s="136"/>
      <c r="AE1503" s="136"/>
      <c r="AF1503" s="731"/>
      <c r="AG1503" s="136"/>
      <c r="AH1503" s="136"/>
      <c r="AI1503" s="136"/>
      <c r="AJ1503" s="136"/>
      <c r="AK1503" s="136"/>
      <c r="AL1503" s="136"/>
    </row>
    <row r="1504" spans="1:38" s="44" customFormat="1" x14ac:dyDescent="0.2">
      <c r="A1504" s="16"/>
      <c r="B1504" s="736"/>
      <c r="C1504" s="16"/>
      <c r="K1504" s="731"/>
      <c r="L1504" s="136"/>
      <c r="M1504" s="136"/>
      <c r="N1504" s="136"/>
      <c r="O1504" s="136"/>
      <c r="P1504" s="136"/>
      <c r="Q1504" s="136"/>
      <c r="R1504" s="731"/>
      <c r="S1504" s="136"/>
      <c r="T1504" s="136"/>
      <c r="U1504" s="136"/>
      <c r="V1504" s="136"/>
      <c r="W1504" s="136"/>
      <c r="X1504" s="136"/>
      <c r="Y1504" s="731"/>
      <c r="Z1504" s="136"/>
      <c r="AA1504" s="136"/>
      <c r="AB1504" s="136"/>
      <c r="AC1504" s="136"/>
      <c r="AD1504" s="136"/>
      <c r="AE1504" s="136"/>
      <c r="AF1504" s="731"/>
      <c r="AG1504" s="136"/>
      <c r="AH1504" s="136"/>
      <c r="AI1504" s="136"/>
      <c r="AJ1504" s="136"/>
      <c r="AK1504" s="136"/>
      <c r="AL1504" s="136"/>
    </row>
    <row r="1505" spans="1:38" s="44" customFormat="1" x14ac:dyDescent="0.2">
      <c r="A1505" s="16"/>
      <c r="B1505" s="736"/>
      <c r="C1505" s="16"/>
      <c r="K1505" s="731"/>
      <c r="L1505" s="136"/>
      <c r="M1505" s="136"/>
      <c r="N1505" s="136"/>
      <c r="O1505" s="136"/>
      <c r="P1505" s="136"/>
      <c r="Q1505" s="136"/>
      <c r="R1505" s="731"/>
      <c r="S1505" s="136"/>
      <c r="T1505" s="136"/>
      <c r="U1505" s="136"/>
      <c r="V1505" s="136"/>
      <c r="W1505" s="136"/>
      <c r="X1505" s="136"/>
      <c r="Y1505" s="731"/>
      <c r="Z1505" s="136"/>
      <c r="AA1505" s="136"/>
      <c r="AB1505" s="136"/>
      <c r="AC1505" s="136"/>
      <c r="AD1505" s="136"/>
      <c r="AE1505" s="136"/>
      <c r="AF1505" s="731"/>
      <c r="AG1505" s="136"/>
      <c r="AH1505" s="136"/>
      <c r="AI1505" s="136"/>
      <c r="AJ1505" s="136"/>
      <c r="AK1505" s="136"/>
      <c r="AL1505" s="136"/>
    </row>
    <row r="1506" spans="1:38" s="44" customFormat="1" x14ac:dyDescent="0.2">
      <c r="A1506" s="16"/>
      <c r="B1506" s="736"/>
      <c r="C1506" s="16"/>
      <c r="K1506" s="731"/>
      <c r="L1506" s="136"/>
      <c r="M1506" s="136"/>
      <c r="N1506" s="136"/>
      <c r="O1506" s="136"/>
      <c r="P1506" s="136"/>
      <c r="Q1506" s="136"/>
      <c r="R1506" s="731"/>
      <c r="S1506" s="136"/>
      <c r="T1506" s="136"/>
      <c r="U1506" s="136"/>
      <c r="V1506" s="136"/>
      <c r="W1506" s="136"/>
      <c r="X1506" s="136"/>
      <c r="Y1506" s="731"/>
      <c r="Z1506" s="136"/>
      <c r="AA1506" s="136"/>
      <c r="AB1506" s="136"/>
      <c r="AC1506" s="136"/>
      <c r="AD1506" s="136"/>
      <c r="AE1506" s="136"/>
      <c r="AF1506" s="731"/>
      <c r="AG1506" s="136"/>
      <c r="AH1506" s="136"/>
      <c r="AI1506" s="136"/>
      <c r="AJ1506" s="136"/>
      <c r="AK1506" s="136"/>
      <c r="AL1506" s="136"/>
    </row>
    <row r="1507" spans="1:38" s="44" customFormat="1" x14ac:dyDescent="0.2">
      <c r="A1507" s="16"/>
      <c r="B1507" s="736"/>
      <c r="C1507" s="16"/>
      <c r="K1507" s="731"/>
      <c r="L1507" s="136"/>
      <c r="M1507" s="136"/>
      <c r="N1507" s="136"/>
      <c r="O1507" s="136"/>
      <c r="P1507" s="136"/>
      <c r="Q1507" s="136"/>
      <c r="R1507" s="731"/>
      <c r="S1507" s="136"/>
      <c r="T1507" s="136"/>
      <c r="U1507" s="136"/>
      <c r="V1507" s="136"/>
      <c r="W1507" s="136"/>
      <c r="X1507" s="136"/>
      <c r="Y1507" s="731"/>
      <c r="Z1507" s="136"/>
      <c r="AA1507" s="136"/>
      <c r="AB1507" s="136"/>
      <c r="AC1507" s="136"/>
      <c r="AD1507" s="136"/>
      <c r="AE1507" s="136"/>
      <c r="AF1507" s="731"/>
      <c r="AG1507" s="136"/>
      <c r="AH1507" s="136"/>
      <c r="AI1507" s="136"/>
      <c r="AJ1507" s="136"/>
      <c r="AK1507" s="136"/>
      <c r="AL1507" s="136"/>
    </row>
    <row r="1508" spans="1:38" s="44" customFormat="1" x14ac:dyDescent="0.2">
      <c r="A1508" s="16"/>
      <c r="B1508" s="736"/>
      <c r="C1508" s="16"/>
      <c r="K1508" s="731"/>
      <c r="L1508" s="136"/>
      <c r="M1508" s="136"/>
      <c r="N1508" s="136"/>
      <c r="O1508" s="136"/>
      <c r="P1508" s="136"/>
      <c r="Q1508" s="136"/>
      <c r="R1508" s="731"/>
      <c r="S1508" s="136"/>
      <c r="T1508" s="136"/>
      <c r="U1508" s="136"/>
      <c r="V1508" s="136"/>
      <c r="W1508" s="136"/>
      <c r="X1508" s="136"/>
      <c r="Y1508" s="731"/>
      <c r="Z1508" s="136"/>
      <c r="AA1508" s="136"/>
      <c r="AB1508" s="136"/>
      <c r="AC1508" s="136"/>
      <c r="AD1508" s="136"/>
      <c r="AE1508" s="136"/>
      <c r="AF1508" s="731"/>
      <c r="AG1508" s="136"/>
      <c r="AH1508" s="136"/>
      <c r="AI1508" s="136"/>
      <c r="AJ1508" s="136"/>
      <c r="AK1508" s="136"/>
      <c r="AL1508" s="136"/>
    </row>
    <row r="1509" spans="1:38" s="44" customFormat="1" x14ac:dyDescent="0.2">
      <c r="A1509" s="16"/>
      <c r="B1509" s="736"/>
      <c r="C1509" s="16"/>
      <c r="K1509" s="731"/>
      <c r="L1509" s="136"/>
      <c r="M1509" s="136"/>
      <c r="N1509" s="136"/>
      <c r="O1509" s="136"/>
      <c r="P1509" s="136"/>
      <c r="Q1509" s="136"/>
      <c r="R1509" s="731"/>
      <c r="S1509" s="136"/>
      <c r="T1509" s="136"/>
      <c r="U1509" s="136"/>
      <c r="V1509" s="136"/>
      <c r="W1509" s="136"/>
      <c r="X1509" s="136"/>
      <c r="Y1509" s="731"/>
      <c r="Z1509" s="136"/>
      <c r="AA1509" s="136"/>
      <c r="AB1509" s="136"/>
      <c r="AC1509" s="136"/>
      <c r="AD1509" s="136"/>
      <c r="AE1509" s="136"/>
      <c r="AF1509" s="731"/>
      <c r="AG1509" s="136"/>
      <c r="AH1509" s="136"/>
      <c r="AI1509" s="136"/>
      <c r="AJ1509" s="136"/>
      <c r="AK1509" s="136"/>
      <c r="AL1509" s="136"/>
    </row>
    <row r="1510" spans="1:38" s="44" customFormat="1" x14ac:dyDescent="0.2">
      <c r="A1510" s="16"/>
      <c r="B1510" s="736"/>
      <c r="C1510" s="16"/>
      <c r="K1510" s="731"/>
      <c r="L1510" s="136"/>
      <c r="M1510" s="136"/>
      <c r="N1510" s="136"/>
      <c r="O1510" s="136"/>
      <c r="P1510" s="136"/>
      <c r="Q1510" s="136"/>
      <c r="R1510" s="731"/>
      <c r="S1510" s="136"/>
      <c r="T1510" s="136"/>
      <c r="U1510" s="136"/>
      <c r="V1510" s="136"/>
      <c r="W1510" s="136"/>
      <c r="X1510" s="136"/>
      <c r="Y1510" s="731"/>
      <c r="Z1510" s="136"/>
      <c r="AA1510" s="136"/>
      <c r="AB1510" s="136"/>
      <c r="AC1510" s="136"/>
      <c r="AD1510" s="136"/>
      <c r="AE1510" s="136"/>
      <c r="AF1510" s="731"/>
      <c r="AG1510" s="136"/>
      <c r="AH1510" s="136"/>
      <c r="AI1510" s="136"/>
      <c r="AJ1510" s="136"/>
      <c r="AK1510" s="136"/>
      <c r="AL1510" s="136"/>
    </row>
    <row r="1511" spans="1:38" s="44" customFormat="1" x14ac:dyDescent="0.2">
      <c r="A1511" s="16"/>
      <c r="B1511" s="736"/>
      <c r="C1511" s="16"/>
      <c r="K1511" s="731"/>
      <c r="L1511" s="136"/>
      <c r="M1511" s="136"/>
      <c r="N1511" s="136"/>
      <c r="O1511" s="136"/>
      <c r="P1511" s="136"/>
      <c r="Q1511" s="136"/>
      <c r="R1511" s="731"/>
      <c r="S1511" s="136"/>
      <c r="T1511" s="136"/>
      <c r="U1511" s="136"/>
      <c r="V1511" s="136"/>
      <c r="W1511" s="136"/>
      <c r="X1511" s="136"/>
      <c r="Y1511" s="731"/>
      <c r="Z1511" s="136"/>
      <c r="AA1511" s="136"/>
      <c r="AB1511" s="136"/>
      <c r="AC1511" s="136"/>
      <c r="AD1511" s="136"/>
      <c r="AE1511" s="136"/>
      <c r="AF1511" s="731"/>
      <c r="AG1511" s="136"/>
      <c r="AH1511" s="136"/>
      <c r="AI1511" s="136"/>
      <c r="AJ1511" s="136"/>
      <c r="AK1511" s="136"/>
      <c r="AL1511" s="136"/>
    </row>
    <row r="1512" spans="1:38" s="44" customFormat="1" x14ac:dyDescent="0.2">
      <c r="A1512" s="16"/>
      <c r="B1512" s="736"/>
      <c r="C1512" s="16"/>
      <c r="K1512" s="731"/>
      <c r="L1512" s="136"/>
      <c r="M1512" s="136"/>
      <c r="N1512" s="136"/>
      <c r="O1512" s="136"/>
      <c r="P1512" s="136"/>
      <c r="Q1512" s="136"/>
      <c r="R1512" s="731"/>
      <c r="S1512" s="136"/>
      <c r="T1512" s="136"/>
      <c r="U1512" s="136"/>
      <c r="V1512" s="136"/>
      <c r="W1512" s="136"/>
      <c r="X1512" s="136"/>
      <c r="Y1512" s="731"/>
      <c r="Z1512" s="136"/>
      <c r="AA1512" s="136"/>
      <c r="AB1512" s="136"/>
      <c r="AC1512" s="136"/>
      <c r="AD1512" s="136"/>
      <c r="AE1512" s="136"/>
      <c r="AF1512" s="731"/>
      <c r="AG1512" s="136"/>
      <c r="AH1512" s="136"/>
      <c r="AI1512" s="136"/>
      <c r="AJ1512" s="136"/>
      <c r="AK1512" s="136"/>
      <c r="AL1512" s="136"/>
    </row>
    <row r="1513" spans="1:38" s="44" customFormat="1" x14ac:dyDescent="0.2">
      <c r="A1513" s="16"/>
      <c r="B1513" s="736"/>
      <c r="C1513" s="16"/>
      <c r="K1513" s="731"/>
      <c r="L1513" s="136"/>
      <c r="M1513" s="136"/>
      <c r="N1513" s="136"/>
      <c r="O1513" s="136"/>
      <c r="P1513" s="136"/>
      <c r="Q1513" s="136"/>
      <c r="R1513" s="731"/>
      <c r="S1513" s="136"/>
      <c r="T1513" s="136"/>
      <c r="U1513" s="136"/>
      <c r="V1513" s="136"/>
      <c r="W1513" s="136"/>
      <c r="X1513" s="136"/>
      <c r="Y1513" s="731"/>
      <c r="Z1513" s="136"/>
      <c r="AA1513" s="136"/>
      <c r="AB1513" s="136"/>
      <c r="AC1513" s="136"/>
      <c r="AD1513" s="136"/>
      <c r="AE1513" s="136"/>
      <c r="AF1513" s="731"/>
      <c r="AG1513" s="136"/>
      <c r="AH1513" s="136"/>
      <c r="AI1513" s="136"/>
      <c r="AJ1513" s="136"/>
      <c r="AK1513" s="136"/>
      <c r="AL1513" s="136"/>
    </row>
    <row r="1514" spans="1:38" s="44" customFormat="1" x14ac:dyDescent="0.2">
      <c r="A1514" s="16"/>
      <c r="B1514" s="736"/>
      <c r="C1514" s="16"/>
      <c r="K1514" s="731"/>
      <c r="L1514" s="136"/>
      <c r="M1514" s="136"/>
      <c r="N1514" s="136"/>
      <c r="O1514" s="136"/>
      <c r="P1514" s="136"/>
      <c r="Q1514" s="136"/>
      <c r="R1514" s="731"/>
      <c r="S1514" s="136"/>
      <c r="T1514" s="136"/>
      <c r="U1514" s="136"/>
      <c r="V1514" s="136"/>
      <c r="W1514" s="136"/>
      <c r="X1514" s="136"/>
      <c r="Y1514" s="731"/>
      <c r="Z1514" s="136"/>
      <c r="AA1514" s="136"/>
      <c r="AB1514" s="136"/>
      <c r="AC1514" s="136"/>
      <c r="AD1514" s="136"/>
      <c r="AE1514" s="136"/>
      <c r="AF1514" s="731"/>
      <c r="AG1514" s="136"/>
      <c r="AH1514" s="136"/>
      <c r="AI1514" s="136"/>
      <c r="AJ1514" s="136"/>
      <c r="AK1514" s="136"/>
      <c r="AL1514" s="136"/>
    </row>
    <row r="1515" spans="1:38" s="44" customFormat="1" x14ac:dyDescent="0.2">
      <c r="A1515" s="16"/>
      <c r="B1515" s="736"/>
      <c r="C1515" s="16"/>
      <c r="K1515" s="731"/>
      <c r="L1515" s="136"/>
      <c r="M1515" s="136"/>
      <c r="N1515" s="136"/>
      <c r="O1515" s="136"/>
      <c r="P1515" s="136"/>
      <c r="Q1515" s="136"/>
      <c r="R1515" s="731"/>
      <c r="S1515" s="136"/>
      <c r="T1515" s="136"/>
      <c r="U1515" s="136"/>
      <c r="V1515" s="136"/>
      <c r="W1515" s="136"/>
      <c r="X1515" s="136"/>
      <c r="Y1515" s="731"/>
      <c r="Z1515" s="136"/>
      <c r="AA1515" s="136"/>
      <c r="AB1515" s="136"/>
      <c r="AC1515" s="136"/>
      <c r="AD1515" s="136"/>
      <c r="AE1515" s="136"/>
      <c r="AF1515" s="731"/>
      <c r="AG1515" s="136"/>
      <c r="AH1515" s="136"/>
      <c r="AI1515" s="136"/>
      <c r="AJ1515" s="136"/>
      <c r="AK1515" s="136"/>
      <c r="AL1515" s="136"/>
    </row>
    <row r="1516" spans="1:38" s="44" customFormat="1" x14ac:dyDescent="0.2">
      <c r="A1516" s="16"/>
      <c r="B1516" s="736"/>
      <c r="C1516" s="16"/>
      <c r="K1516" s="731"/>
      <c r="L1516" s="136"/>
      <c r="M1516" s="136"/>
      <c r="N1516" s="136"/>
      <c r="O1516" s="136"/>
      <c r="P1516" s="136"/>
      <c r="Q1516" s="136"/>
      <c r="R1516" s="731"/>
      <c r="S1516" s="136"/>
      <c r="T1516" s="136"/>
      <c r="U1516" s="136"/>
      <c r="V1516" s="136"/>
      <c r="W1516" s="136"/>
      <c r="X1516" s="136"/>
      <c r="Y1516" s="731"/>
      <c r="Z1516" s="136"/>
      <c r="AA1516" s="136"/>
      <c r="AB1516" s="136"/>
      <c r="AC1516" s="136"/>
      <c r="AD1516" s="136"/>
      <c r="AE1516" s="136"/>
      <c r="AF1516" s="731"/>
      <c r="AG1516" s="136"/>
      <c r="AH1516" s="136"/>
      <c r="AI1516" s="136"/>
      <c r="AJ1516" s="136"/>
      <c r="AK1516" s="136"/>
      <c r="AL1516" s="136"/>
    </row>
    <row r="1517" spans="1:38" s="44" customFormat="1" x14ac:dyDescent="0.2">
      <c r="A1517" s="16"/>
      <c r="B1517" s="736"/>
      <c r="C1517" s="16"/>
      <c r="K1517" s="731"/>
      <c r="L1517" s="136"/>
      <c r="M1517" s="136"/>
      <c r="N1517" s="136"/>
      <c r="O1517" s="136"/>
      <c r="P1517" s="136"/>
      <c r="Q1517" s="136"/>
      <c r="R1517" s="731"/>
      <c r="S1517" s="136"/>
      <c r="T1517" s="136"/>
      <c r="U1517" s="136"/>
      <c r="V1517" s="136"/>
      <c r="W1517" s="136"/>
      <c r="X1517" s="136"/>
      <c r="Y1517" s="731"/>
      <c r="Z1517" s="136"/>
      <c r="AA1517" s="136"/>
      <c r="AB1517" s="136"/>
      <c r="AC1517" s="136"/>
      <c r="AD1517" s="136"/>
      <c r="AE1517" s="136"/>
      <c r="AF1517" s="731"/>
      <c r="AG1517" s="136"/>
      <c r="AH1517" s="136"/>
      <c r="AI1517" s="136"/>
      <c r="AJ1517" s="136"/>
      <c r="AK1517" s="136"/>
      <c r="AL1517" s="136"/>
    </row>
    <row r="1518" spans="1:38" s="44" customFormat="1" x14ac:dyDescent="0.2">
      <c r="A1518" s="16"/>
      <c r="B1518" s="736"/>
      <c r="C1518" s="16"/>
      <c r="K1518" s="731"/>
      <c r="L1518" s="136"/>
      <c r="M1518" s="136"/>
      <c r="N1518" s="136"/>
      <c r="O1518" s="136"/>
      <c r="P1518" s="136"/>
      <c r="Q1518" s="136"/>
      <c r="R1518" s="731"/>
      <c r="S1518" s="136"/>
      <c r="T1518" s="136"/>
      <c r="U1518" s="136"/>
      <c r="V1518" s="136"/>
      <c r="W1518" s="136"/>
      <c r="X1518" s="136"/>
      <c r="Y1518" s="731"/>
      <c r="Z1518" s="136"/>
      <c r="AA1518" s="136"/>
      <c r="AB1518" s="136"/>
      <c r="AC1518" s="136"/>
      <c r="AD1518" s="136"/>
      <c r="AE1518" s="136"/>
      <c r="AF1518" s="731"/>
      <c r="AG1518" s="136"/>
      <c r="AH1518" s="136"/>
      <c r="AI1518" s="136"/>
      <c r="AJ1518" s="136"/>
      <c r="AK1518" s="136"/>
      <c r="AL1518" s="136"/>
    </row>
    <row r="1519" spans="1:38" s="44" customFormat="1" x14ac:dyDescent="0.2">
      <c r="A1519" s="16"/>
      <c r="B1519" s="736"/>
      <c r="C1519" s="16"/>
      <c r="K1519" s="731"/>
      <c r="L1519" s="136"/>
      <c r="M1519" s="136"/>
      <c r="N1519" s="136"/>
      <c r="O1519" s="136"/>
      <c r="P1519" s="136"/>
      <c r="Q1519" s="136"/>
      <c r="R1519" s="731"/>
      <c r="S1519" s="136"/>
      <c r="T1519" s="136"/>
      <c r="U1519" s="136"/>
      <c r="V1519" s="136"/>
      <c r="W1519" s="136"/>
      <c r="X1519" s="136"/>
      <c r="Y1519" s="731"/>
      <c r="Z1519" s="136"/>
      <c r="AA1519" s="136"/>
      <c r="AB1519" s="136"/>
      <c r="AC1519" s="136"/>
      <c r="AD1519" s="136"/>
      <c r="AE1519" s="136"/>
      <c r="AF1519" s="731"/>
      <c r="AG1519" s="136"/>
      <c r="AH1519" s="136"/>
      <c r="AI1519" s="136"/>
      <c r="AJ1519" s="136"/>
      <c r="AK1519" s="136"/>
      <c r="AL1519" s="136"/>
    </row>
    <row r="1520" spans="1:38" s="44" customFormat="1" x14ac:dyDescent="0.2">
      <c r="A1520" s="16"/>
      <c r="B1520" s="736"/>
      <c r="C1520" s="16"/>
      <c r="K1520" s="731"/>
      <c r="L1520" s="136"/>
      <c r="M1520" s="136"/>
      <c r="N1520" s="136"/>
      <c r="O1520" s="136"/>
      <c r="P1520" s="136"/>
      <c r="Q1520" s="136"/>
      <c r="R1520" s="731"/>
      <c r="S1520" s="136"/>
      <c r="T1520" s="136"/>
      <c r="U1520" s="136"/>
      <c r="V1520" s="136"/>
      <c r="W1520" s="136"/>
      <c r="X1520" s="136"/>
      <c r="Y1520" s="731"/>
      <c r="Z1520" s="136"/>
      <c r="AA1520" s="136"/>
      <c r="AB1520" s="136"/>
      <c r="AC1520" s="136"/>
      <c r="AD1520" s="136"/>
      <c r="AE1520" s="136"/>
      <c r="AF1520" s="731"/>
      <c r="AG1520" s="136"/>
      <c r="AH1520" s="136"/>
      <c r="AI1520" s="136"/>
      <c r="AJ1520" s="136"/>
      <c r="AK1520" s="136"/>
      <c r="AL1520" s="136"/>
    </row>
    <row r="1521" spans="1:39" s="44" customFormat="1" x14ac:dyDescent="0.2">
      <c r="A1521" s="16"/>
      <c r="B1521" s="736"/>
      <c r="C1521" s="16"/>
      <c r="K1521" s="731"/>
      <c r="L1521" s="136"/>
      <c r="M1521" s="136"/>
      <c r="N1521" s="136"/>
      <c r="O1521" s="136"/>
      <c r="P1521" s="136"/>
      <c r="Q1521" s="136"/>
      <c r="R1521" s="731"/>
      <c r="S1521" s="136"/>
      <c r="T1521" s="136"/>
      <c r="U1521" s="136"/>
      <c r="V1521" s="136"/>
      <c r="W1521" s="136"/>
      <c r="X1521" s="136"/>
      <c r="Y1521" s="731"/>
      <c r="Z1521" s="136"/>
      <c r="AA1521" s="136"/>
      <c r="AB1521" s="136"/>
      <c r="AC1521" s="136"/>
      <c r="AD1521" s="136"/>
      <c r="AE1521" s="136"/>
      <c r="AF1521" s="731"/>
      <c r="AG1521" s="136"/>
      <c r="AH1521" s="136"/>
      <c r="AI1521" s="136"/>
      <c r="AJ1521" s="136"/>
      <c r="AK1521" s="136"/>
      <c r="AL1521" s="136"/>
    </row>
    <row r="1522" spans="1:39" s="44" customFormat="1" x14ac:dyDescent="0.2">
      <c r="A1522" s="16"/>
      <c r="B1522" s="736"/>
      <c r="C1522" s="16"/>
      <c r="K1522" s="731"/>
      <c r="L1522" s="136"/>
      <c r="M1522" s="136"/>
      <c r="N1522" s="136"/>
      <c r="O1522" s="136"/>
      <c r="P1522" s="136"/>
      <c r="Q1522" s="136"/>
      <c r="R1522" s="731"/>
      <c r="S1522" s="136"/>
      <c r="T1522" s="136"/>
      <c r="U1522" s="136"/>
      <c r="V1522" s="136"/>
      <c r="W1522" s="136"/>
      <c r="X1522" s="136"/>
      <c r="Y1522" s="731"/>
      <c r="Z1522" s="136"/>
      <c r="AA1522" s="136"/>
      <c r="AB1522" s="136"/>
      <c r="AC1522" s="136"/>
      <c r="AD1522" s="136"/>
      <c r="AE1522" s="136"/>
      <c r="AF1522" s="731"/>
      <c r="AG1522" s="136"/>
      <c r="AH1522" s="136"/>
      <c r="AI1522" s="136"/>
      <c r="AJ1522" s="136"/>
      <c r="AK1522" s="136"/>
      <c r="AL1522" s="136"/>
    </row>
    <row r="1523" spans="1:39" s="44" customFormat="1" x14ac:dyDescent="0.2">
      <c r="A1523" s="16"/>
      <c r="B1523" s="736"/>
      <c r="C1523" s="16"/>
      <c r="K1523" s="731"/>
      <c r="L1523" s="136"/>
      <c r="M1523" s="136"/>
      <c r="N1523" s="136"/>
      <c r="O1523" s="136"/>
      <c r="P1523" s="136"/>
      <c r="Q1523" s="136"/>
      <c r="R1523" s="731"/>
      <c r="S1523" s="136"/>
      <c r="T1523" s="136"/>
      <c r="U1523" s="136"/>
      <c r="V1523" s="136"/>
      <c r="W1523" s="136"/>
      <c r="X1523" s="136"/>
      <c r="Y1523" s="731"/>
      <c r="Z1523" s="136"/>
      <c r="AA1523" s="136"/>
      <c r="AB1523" s="136"/>
      <c r="AC1523" s="136"/>
      <c r="AD1523" s="136"/>
      <c r="AE1523" s="136"/>
      <c r="AF1523" s="731"/>
      <c r="AG1523" s="136"/>
      <c r="AH1523" s="136"/>
      <c r="AI1523" s="136"/>
      <c r="AJ1523" s="136"/>
      <c r="AK1523" s="136"/>
      <c r="AL1523" s="136"/>
    </row>
    <row r="1524" spans="1:39" s="44" customFormat="1" x14ac:dyDescent="0.2">
      <c r="A1524" s="16"/>
      <c r="B1524" s="736"/>
      <c r="C1524" s="16"/>
      <c r="K1524" s="731"/>
      <c r="L1524" s="136"/>
      <c r="M1524" s="136"/>
      <c r="N1524" s="136"/>
      <c r="O1524" s="136"/>
      <c r="P1524" s="136"/>
      <c r="Q1524" s="136"/>
      <c r="R1524" s="731"/>
      <c r="S1524" s="136"/>
      <c r="T1524" s="136"/>
      <c r="U1524" s="136"/>
      <c r="V1524" s="136"/>
      <c r="W1524" s="136"/>
      <c r="X1524" s="136"/>
      <c r="Y1524" s="731"/>
      <c r="Z1524" s="136"/>
      <c r="AA1524" s="136"/>
      <c r="AB1524" s="136"/>
      <c r="AC1524" s="136"/>
      <c r="AD1524" s="136"/>
      <c r="AE1524" s="136"/>
      <c r="AF1524" s="731"/>
      <c r="AG1524" s="136"/>
      <c r="AH1524" s="136"/>
      <c r="AI1524" s="136"/>
      <c r="AJ1524" s="136"/>
      <c r="AK1524" s="136"/>
      <c r="AL1524" s="136"/>
    </row>
    <row r="1525" spans="1:39" s="44" customFormat="1" x14ac:dyDescent="0.2">
      <c r="A1525" s="16"/>
      <c r="B1525" s="736"/>
      <c r="C1525" s="16"/>
      <c r="K1525" s="731"/>
      <c r="L1525" s="136"/>
      <c r="M1525" s="136"/>
      <c r="N1525" s="136"/>
      <c r="O1525" s="136"/>
      <c r="P1525" s="136"/>
      <c r="Q1525" s="136"/>
      <c r="R1525" s="731"/>
      <c r="S1525" s="136"/>
      <c r="T1525" s="136"/>
      <c r="U1525" s="136"/>
      <c r="V1525" s="136"/>
      <c r="W1525" s="136"/>
      <c r="X1525" s="136"/>
      <c r="Y1525" s="731"/>
      <c r="Z1525" s="136"/>
      <c r="AA1525" s="136"/>
      <c r="AB1525" s="136"/>
      <c r="AC1525" s="136"/>
      <c r="AD1525" s="136"/>
      <c r="AE1525" s="136"/>
      <c r="AF1525" s="731"/>
      <c r="AG1525" s="136"/>
      <c r="AH1525" s="136"/>
      <c r="AI1525" s="136"/>
      <c r="AJ1525" s="136"/>
      <c r="AK1525" s="136"/>
      <c r="AL1525" s="136"/>
    </row>
    <row r="1526" spans="1:39" s="44" customFormat="1" x14ac:dyDescent="0.2">
      <c r="A1526" s="16"/>
      <c r="B1526" s="736"/>
      <c r="C1526" s="16"/>
      <c r="K1526" s="731"/>
      <c r="L1526" s="136"/>
      <c r="M1526" s="136"/>
      <c r="N1526" s="136"/>
      <c r="O1526" s="136"/>
      <c r="P1526" s="136"/>
      <c r="Q1526" s="136"/>
      <c r="R1526" s="731"/>
      <c r="S1526" s="136"/>
      <c r="T1526" s="136"/>
      <c r="U1526" s="136"/>
      <c r="V1526" s="136"/>
      <c r="W1526" s="136"/>
      <c r="X1526" s="136"/>
      <c r="Y1526" s="731"/>
      <c r="Z1526" s="136"/>
      <c r="AA1526" s="136"/>
      <c r="AB1526" s="136"/>
      <c r="AC1526" s="136"/>
      <c r="AD1526" s="136"/>
      <c r="AE1526" s="136"/>
      <c r="AF1526" s="731"/>
      <c r="AG1526" s="136"/>
      <c r="AH1526" s="136"/>
      <c r="AI1526" s="136"/>
      <c r="AJ1526" s="136"/>
      <c r="AK1526" s="136"/>
      <c r="AL1526" s="136"/>
    </row>
    <row r="1527" spans="1:39" s="44" customFormat="1" x14ac:dyDescent="0.2">
      <c r="A1527" s="16"/>
      <c r="B1527" s="736"/>
      <c r="C1527" s="16"/>
      <c r="K1527" s="731"/>
      <c r="L1527" s="136"/>
      <c r="M1527" s="136"/>
      <c r="N1527" s="136"/>
      <c r="O1527" s="136"/>
      <c r="P1527" s="136"/>
      <c r="Q1527" s="136"/>
      <c r="R1527" s="731"/>
      <c r="S1527" s="136"/>
      <c r="T1527" s="136"/>
      <c r="U1527" s="136"/>
      <c r="V1527" s="136"/>
      <c r="W1527" s="136"/>
      <c r="X1527" s="136"/>
      <c r="Y1527" s="731"/>
      <c r="Z1527" s="136"/>
      <c r="AA1527" s="136"/>
      <c r="AB1527" s="136"/>
      <c r="AC1527" s="136"/>
      <c r="AD1527" s="136"/>
      <c r="AE1527" s="136"/>
      <c r="AF1527" s="731"/>
      <c r="AG1527" s="136"/>
      <c r="AH1527" s="136"/>
      <c r="AI1527" s="136"/>
      <c r="AJ1527" s="136"/>
      <c r="AK1527" s="136"/>
      <c r="AL1527" s="136"/>
    </row>
    <row r="1528" spans="1:39" s="44" customFormat="1" x14ac:dyDescent="0.2">
      <c r="A1528" s="16"/>
      <c r="B1528" s="736"/>
      <c r="C1528" s="16"/>
      <c r="K1528" s="731"/>
      <c r="L1528" s="136"/>
      <c r="M1528" s="136"/>
      <c r="N1528" s="136"/>
      <c r="O1528" s="136"/>
      <c r="P1528" s="136"/>
      <c r="Q1528" s="136"/>
      <c r="R1528" s="731"/>
      <c r="S1528" s="136"/>
      <c r="T1528" s="136"/>
      <c r="U1528" s="136"/>
      <c r="V1528" s="136"/>
      <c r="W1528" s="136"/>
      <c r="X1528" s="136"/>
      <c r="Y1528" s="731"/>
      <c r="Z1528" s="136"/>
      <c r="AA1528" s="136"/>
      <c r="AB1528" s="136"/>
      <c r="AC1528" s="136"/>
      <c r="AD1528" s="136"/>
      <c r="AE1528" s="136"/>
      <c r="AF1528" s="731"/>
      <c r="AG1528" s="136"/>
      <c r="AH1528" s="136"/>
      <c r="AI1528" s="136"/>
      <c r="AJ1528" s="136"/>
      <c r="AK1528" s="136"/>
      <c r="AL1528" s="136"/>
    </row>
    <row r="1529" spans="1:39" x14ac:dyDescent="0.2">
      <c r="D1529" s="44"/>
      <c r="E1529" s="44"/>
      <c r="F1529" s="44"/>
      <c r="G1529" s="44"/>
      <c r="H1529" s="44"/>
      <c r="I1529" s="44"/>
      <c r="J1529" s="44"/>
      <c r="K1529" s="731"/>
      <c r="L1529" s="136"/>
      <c r="M1529" s="136"/>
      <c r="N1529" s="136"/>
      <c r="O1529" s="136"/>
      <c r="P1529" s="136"/>
      <c r="Q1529" s="136"/>
      <c r="R1529" s="731"/>
      <c r="S1529" s="136"/>
      <c r="T1529" s="136"/>
      <c r="U1529" s="136"/>
      <c r="V1529" s="136"/>
      <c r="W1529" s="136"/>
      <c r="X1529" s="136"/>
      <c r="Y1529" s="731"/>
      <c r="Z1529" s="136"/>
      <c r="AA1529" s="136"/>
      <c r="AB1529" s="136"/>
      <c r="AC1529" s="136"/>
      <c r="AD1529" s="136"/>
      <c r="AE1529" s="136"/>
      <c r="AF1529" s="731"/>
      <c r="AG1529" s="136"/>
      <c r="AH1529" s="136"/>
      <c r="AI1529" s="136"/>
      <c r="AJ1529" s="136"/>
      <c r="AK1529" s="136"/>
      <c r="AL1529" s="136"/>
      <c r="AM1529" s="44"/>
    </row>
    <row r="1530" spans="1:39" x14ac:dyDescent="0.2">
      <c r="D1530" s="44"/>
      <c r="E1530" s="44"/>
      <c r="F1530" s="44"/>
      <c r="G1530" s="44"/>
      <c r="H1530" s="44"/>
      <c r="I1530" s="44"/>
      <c r="J1530" s="44"/>
      <c r="K1530" s="731"/>
      <c r="L1530" s="136"/>
      <c r="M1530" s="136"/>
      <c r="N1530" s="136"/>
      <c r="O1530" s="136"/>
      <c r="P1530" s="136"/>
      <c r="Q1530" s="136"/>
      <c r="R1530" s="731"/>
      <c r="S1530" s="136"/>
      <c r="T1530" s="136"/>
      <c r="U1530" s="136"/>
      <c r="V1530" s="136"/>
      <c r="W1530" s="136"/>
      <c r="X1530" s="136"/>
      <c r="Y1530" s="731"/>
      <c r="Z1530" s="136"/>
      <c r="AA1530" s="136"/>
      <c r="AB1530" s="136"/>
      <c r="AC1530" s="136"/>
      <c r="AD1530" s="136"/>
      <c r="AE1530" s="136"/>
      <c r="AF1530" s="731"/>
      <c r="AG1530" s="136"/>
      <c r="AH1530" s="136"/>
      <c r="AI1530" s="136"/>
      <c r="AJ1530" s="136"/>
      <c r="AK1530" s="136"/>
      <c r="AL1530" s="136"/>
      <c r="AM1530" s="44"/>
    </row>
    <row r="1531" spans="1:39" x14ac:dyDescent="0.2">
      <c r="D1531" s="44"/>
      <c r="E1531" s="44"/>
      <c r="F1531" s="44"/>
      <c r="G1531" s="44"/>
      <c r="H1531" s="44"/>
      <c r="I1531" s="44"/>
      <c r="J1531" s="44"/>
      <c r="K1531" s="731"/>
      <c r="L1531" s="136"/>
      <c r="M1531" s="136"/>
      <c r="N1531" s="136"/>
      <c r="O1531" s="136"/>
      <c r="P1531" s="136"/>
      <c r="Q1531" s="136"/>
      <c r="R1531" s="731"/>
      <c r="S1531" s="136"/>
      <c r="T1531" s="136"/>
      <c r="U1531" s="136"/>
      <c r="V1531" s="136"/>
      <c r="W1531" s="136"/>
      <c r="X1531" s="136"/>
      <c r="Y1531" s="731"/>
      <c r="Z1531" s="136"/>
      <c r="AA1531" s="136"/>
      <c r="AB1531" s="136"/>
      <c r="AC1531" s="136"/>
      <c r="AD1531" s="136"/>
      <c r="AE1531" s="136"/>
      <c r="AF1531" s="731"/>
      <c r="AG1531" s="136"/>
      <c r="AH1531" s="136"/>
      <c r="AI1531" s="136"/>
      <c r="AJ1531" s="136"/>
      <c r="AK1531" s="136"/>
      <c r="AL1531" s="136"/>
      <c r="AM1531" s="44"/>
    </row>
    <row r="1532" spans="1:39" x14ac:dyDescent="0.2">
      <c r="D1532" s="44"/>
      <c r="E1532" s="44"/>
      <c r="F1532" s="44"/>
      <c r="G1532" s="44"/>
      <c r="H1532" s="44"/>
      <c r="I1532" s="44"/>
      <c r="J1532" s="44"/>
      <c r="K1532" s="731"/>
      <c r="L1532" s="136"/>
      <c r="M1532" s="136"/>
      <c r="N1532" s="136"/>
      <c r="O1532" s="136"/>
      <c r="P1532" s="136"/>
      <c r="Q1532" s="136"/>
      <c r="R1532" s="731"/>
      <c r="S1532" s="136"/>
      <c r="T1532" s="136"/>
      <c r="U1532" s="136"/>
      <c r="V1532" s="136"/>
      <c r="W1532" s="136"/>
      <c r="X1532" s="136"/>
      <c r="Y1532" s="731"/>
      <c r="Z1532" s="136"/>
      <c r="AA1532" s="136"/>
      <c r="AB1532" s="136"/>
      <c r="AC1532" s="136"/>
      <c r="AD1532" s="136"/>
      <c r="AE1532" s="136"/>
      <c r="AF1532" s="731"/>
      <c r="AG1532" s="136"/>
      <c r="AH1532" s="136"/>
      <c r="AI1532" s="136"/>
      <c r="AJ1532" s="136"/>
      <c r="AK1532" s="136"/>
      <c r="AL1532" s="136"/>
      <c r="AM1532" s="44"/>
    </row>
    <row r="1533" spans="1:39" x14ac:dyDescent="0.2">
      <c r="D1533" s="44"/>
      <c r="E1533" s="44"/>
      <c r="F1533" s="44"/>
      <c r="G1533" s="44"/>
      <c r="H1533" s="44"/>
      <c r="I1533" s="44"/>
      <c r="J1533" s="44"/>
      <c r="K1533" s="731"/>
      <c r="L1533" s="136"/>
      <c r="M1533" s="136"/>
      <c r="N1533" s="136"/>
      <c r="O1533" s="136"/>
      <c r="P1533" s="136"/>
      <c r="Q1533" s="136"/>
      <c r="R1533" s="731"/>
      <c r="S1533" s="136"/>
      <c r="T1533" s="136"/>
      <c r="U1533" s="136"/>
      <c r="V1533" s="136"/>
      <c r="W1533" s="136"/>
      <c r="X1533" s="136"/>
      <c r="Y1533" s="731"/>
      <c r="Z1533" s="136"/>
      <c r="AA1533" s="136"/>
      <c r="AB1533" s="136"/>
      <c r="AC1533" s="136"/>
      <c r="AD1533" s="136"/>
      <c r="AE1533" s="136"/>
      <c r="AF1533" s="731"/>
      <c r="AG1533" s="136"/>
      <c r="AH1533" s="136"/>
      <c r="AI1533" s="136"/>
      <c r="AJ1533" s="136"/>
      <c r="AK1533" s="136"/>
      <c r="AL1533" s="136"/>
      <c r="AM1533" s="44"/>
    </row>
    <row r="1534" spans="1:39" x14ac:dyDescent="0.2">
      <c r="D1534" s="44"/>
      <c r="E1534" s="44"/>
      <c r="F1534" s="44"/>
      <c r="G1534" s="44"/>
      <c r="H1534" s="44"/>
      <c r="I1534" s="44"/>
      <c r="J1534" s="44"/>
      <c r="M1534" s="136"/>
      <c r="N1534" s="136"/>
      <c r="O1534" s="136"/>
      <c r="P1534" s="136"/>
      <c r="Q1534" s="136"/>
      <c r="T1534" s="136"/>
      <c r="U1534" s="136"/>
      <c r="V1534" s="136"/>
      <c r="W1534" s="136"/>
      <c r="X1534" s="136"/>
      <c r="AA1534" s="136"/>
      <c r="AB1534" s="136"/>
      <c r="AC1534" s="136"/>
      <c r="AD1534" s="136"/>
      <c r="AE1534" s="136"/>
      <c r="AH1534" s="136"/>
      <c r="AI1534" s="136"/>
      <c r="AJ1534" s="136"/>
      <c r="AK1534" s="136"/>
      <c r="AL1534" s="136"/>
      <c r="AM1534" s="44"/>
    </row>
    <row r="1535" spans="1:39" x14ac:dyDescent="0.2">
      <c r="AM1535" s="44"/>
    </row>
    <row r="1536" spans="1:39" x14ac:dyDescent="0.2">
      <c r="AM1536" s="44"/>
    </row>
    <row r="1537" spans="39:39" x14ac:dyDescent="0.2">
      <c r="AM1537" s="44"/>
    </row>
    <row r="1538" spans="39:39" x14ac:dyDescent="0.2">
      <c r="AM1538" s="44"/>
    </row>
    <row r="1539" spans="39:39" x14ac:dyDescent="0.2">
      <c r="AM1539" s="44"/>
    </row>
    <row r="1540" spans="39:39" x14ac:dyDescent="0.2">
      <c r="AM1540" s="44"/>
    </row>
    <row r="1541" spans="39:39" x14ac:dyDescent="0.2">
      <c r="AM1541" s="44"/>
    </row>
    <row r="1542" spans="39:39" x14ac:dyDescent="0.2">
      <c r="AM1542" s="44"/>
    </row>
    <row r="1543" spans="39:39" x14ac:dyDescent="0.2">
      <c r="AM1543" s="44"/>
    </row>
    <row r="1544" spans="39:39" x14ac:dyDescent="0.2">
      <c r="AM1544" s="44"/>
    </row>
    <row r="1545" spans="39:39" x14ac:dyDescent="0.2">
      <c r="AM1545" s="44"/>
    </row>
  </sheetData>
  <sheetProtection password="CB3F" sheet="1" objects="1" scenarios="1"/>
  <mergeCells count="6">
    <mergeCell ref="AF3:AL3"/>
    <mergeCell ref="A3:C4"/>
    <mergeCell ref="D3:J3"/>
    <mergeCell ref="K3:Q3"/>
    <mergeCell ref="R3:X3"/>
    <mergeCell ref="Y3:AE3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Obsah</vt:lpstr>
      <vt:lpstr>vš_vše CZ</vt:lpstr>
      <vt:lpstr>vš_druh studia </vt:lpstr>
      <vt:lpstr>vš_programy</vt:lpstr>
      <vt:lpstr>vš_věk x dfst</vt:lpstr>
      <vt:lpstr>vš_věk</vt:lpstr>
      <vt:lpstr>vš_sex</vt:lpstr>
      <vt:lpstr>vš_fakulty_tisk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Hraba Jan</dc:creator>
  <cp:lastModifiedBy>Nebřenský Jaromír</cp:lastModifiedBy>
  <dcterms:created xsi:type="dcterms:W3CDTF">2013-12-10T09:13:30Z</dcterms:created>
  <dcterms:modified xsi:type="dcterms:W3CDTF">2014-01-28T14:39:23Z</dcterms:modified>
</cp:coreProperties>
</file>