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dbor_33\CZ09 Česko-norský výzkumný program\PUBLICITA dle Annnexu 4\"/>
    </mc:Choice>
  </mc:AlternateContent>
  <bookViews>
    <workbookView xWindow="330" yWindow="135" windowWidth="25440" windowHeight="12585"/>
  </bookViews>
  <sheets>
    <sheet name="EN" sheetId="1" r:id="rId1"/>
    <sheet name="CZ" sheetId="2" r:id="rId2"/>
    <sheet name="List1" sheetId="3" r:id="rId3"/>
  </sheets>
  <definedNames>
    <definedName name="_xlnm._FilterDatabase" localSheetId="0" hidden="1">EN!$A$3:$AD$3</definedName>
  </definedNames>
  <calcPr calcId="152511" concurrentCalc="0"/>
</workbook>
</file>

<file path=xl/calcChain.xml><?xml version="1.0" encoding="utf-8"?>
<calcChain xmlns="http://schemas.openxmlformats.org/spreadsheetml/2006/main">
  <c r="T26" i="1" l="1"/>
  <c r="S26" i="1"/>
  <c r="O26" i="1"/>
  <c r="H26" i="1"/>
  <c r="T25" i="1"/>
  <c r="S25" i="1"/>
  <c r="Q25" i="1"/>
  <c r="P25" i="1"/>
  <c r="O25" i="1"/>
  <c r="L25" i="1"/>
  <c r="K25" i="1"/>
  <c r="H25" i="1"/>
  <c r="T22" i="1"/>
  <c r="S22" i="1"/>
  <c r="O22" i="1"/>
  <c r="H22" i="1"/>
  <c r="T21" i="1"/>
  <c r="S21" i="1"/>
  <c r="O21" i="1"/>
  <c r="L21" i="1"/>
  <c r="K21" i="1"/>
  <c r="H21" i="1"/>
  <c r="T20" i="1"/>
  <c r="S20" i="1"/>
  <c r="Q20" i="1"/>
  <c r="P20" i="1"/>
  <c r="O20" i="1"/>
  <c r="L20" i="1"/>
  <c r="K20" i="1"/>
  <c r="H20" i="1"/>
  <c r="T19" i="1"/>
  <c r="S19" i="1"/>
  <c r="O19" i="1"/>
  <c r="H19" i="1"/>
  <c r="T18" i="1"/>
  <c r="S18" i="1"/>
  <c r="Q18" i="1"/>
  <c r="P18" i="1"/>
  <c r="O18" i="1"/>
  <c r="H18" i="1"/>
  <c r="T17" i="1"/>
  <c r="S17" i="1"/>
  <c r="O17" i="1"/>
  <c r="H17" i="1"/>
  <c r="T16" i="1"/>
  <c r="S16" i="1"/>
  <c r="Q16" i="1"/>
  <c r="P16" i="1"/>
  <c r="O16" i="1"/>
  <c r="H16" i="1"/>
  <c r="T15" i="1"/>
  <c r="S15" i="1"/>
  <c r="Q15" i="1"/>
  <c r="P15" i="1"/>
  <c r="O15" i="1"/>
  <c r="H15" i="1"/>
  <c r="T14" i="1"/>
  <c r="S14" i="1"/>
  <c r="O14" i="1"/>
  <c r="H14" i="1"/>
  <c r="T13" i="1"/>
  <c r="S13" i="1"/>
  <c r="O13" i="1"/>
  <c r="H13" i="1"/>
  <c r="T10" i="1"/>
  <c r="S10" i="1"/>
  <c r="Q10" i="1"/>
  <c r="P10" i="1"/>
  <c r="O10" i="1"/>
  <c r="H10" i="1"/>
  <c r="T9" i="1"/>
  <c r="S9" i="1"/>
  <c r="O9" i="1"/>
  <c r="H9" i="1"/>
  <c r="T8" i="1"/>
  <c r="S8" i="1"/>
  <c r="O8" i="1"/>
  <c r="H8" i="1"/>
  <c r="T7" i="1"/>
  <c r="S7" i="1"/>
  <c r="O7" i="1"/>
  <c r="H7" i="1"/>
  <c r="T6" i="1"/>
  <c r="S6" i="1"/>
  <c r="O6" i="1"/>
  <c r="H6" i="1"/>
  <c r="T4" i="1"/>
  <c r="S4" i="1"/>
  <c r="Q4" i="1"/>
  <c r="P4" i="1"/>
  <c r="O4" i="1"/>
  <c r="H4" i="1"/>
  <c r="S26" i="2"/>
  <c r="T15" i="2"/>
  <c r="S15" i="2"/>
  <c r="Q15" i="2"/>
  <c r="P15" i="2"/>
  <c r="O15" i="2"/>
  <c r="H15" i="2"/>
  <c r="T18" i="2"/>
  <c r="S18" i="2"/>
  <c r="Q18" i="2"/>
  <c r="P18" i="2"/>
  <c r="O18" i="2"/>
  <c r="H18" i="2"/>
  <c r="T6" i="2"/>
  <c r="S6" i="2"/>
  <c r="O6" i="2"/>
  <c r="H6" i="2"/>
  <c r="T26" i="2"/>
  <c r="O26" i="2"/>
  <c r="H26" i="2"/>
  <c r="T8" i="2"/>
  <c r="S8" i="2"/>
  <c r="O8" i="2"/>
  <c r="H8" i="2"/>
  <c r="T17" i="2"/>
  <c r="S17" i="2"/>
  <c r="O17" i="2"/>
  <c r="H17" i="2"/>
  <c r="T13" i="2"/>
  <c r="S13" i="2"/>
  <c r="O13" i="2"/>
  <c r="H13" i="2"/>
  <c r="T7" i="2"/>
  <c r="S7" i="2"/>
  <c r="O7" i="2"/>
  <c r="H7" i="2"/>
  <c r="T4" i="2"/>
  <c r="S4" i="2"/>
  <c r="Q4" i="2"/>
  <c r="P4" i="2"/>
  <c r="O4" i="2"/>
  <c r="H4" i="2"/>
  <c r="T25" i="2"/>
  <c r="S25" i="2"/>
  <c r="Q25" i="2"/>
  <c r="P25" i="2"/>
  <c r="O25" i="2"/>
  <c r="L25" i="2"/>
  <c r="K25" i="2"/>
  <c r="H25" i="2"/>
  <c r="T20" i="2"/>
  <c r="S20" i="2"/>
  <c r="Q20" i="2"/>
  <c r="P20" i="2"/>
  <c r="O20" i="2"/>
  <c r="L20" i="2"/>
  <c r="K20" i="2"/>
  <c r="H20" i="2"/>
  <c r="T19" i="2"/>
  <c r="S19" i="2"/>
  <c r="O19" i="2"/>
  <c r="H19" i="2"/>
  <c r="T14" i="2"/>
  <c r="S14" i="2"/>
  <c r="O14" i="2"/>
  <c r="H14" i="2"/>
  <c r="T21" i="2"/>
  <c r="S21" i="2"/>
  <c r="O21" i="2"/>
  <c r="L21" i="2"/>
  <c r="K21" i="2"/>
  <c r="H21" i="2"/>
  <c r="T22" i="2"/>
  <c r="S22" i="2"/>
  <c r="O22" i="2"/>
  <c r="H22" i="2"/>
  <c r="T10" i="2"/>
  <c r="S10" i="2"/>
  <c r="Q10" i="2"/>
  <c r="P10" i="2"/>
  <c r="O10" i="2"/>
  <c r="H10" i="2"/>
  <c r="T16" i="2"/>
  <c r="S16" i="2"/>
  <c r="Q16" i="2"/>
  <c r="P16" i="2"/>
  <c r="O16" i="2"/>
  <c r="H16" i="2"/>
  <c r="T9" i="2"/>
  <c r="S9" i="2"/>
  <c r="O9" i="2"/>
  <c r="H9" i="2"/>
</calcChain>
</file>

<file path=xl/sharedStrings.xml><?xml version="1.0" encoding="utf-8"?>
<sst xmlns="http://schemas.openxmlformats.org/spreadsheetml/2006/main" count="512" uniqueCount="289">
  <si>
    <t>Bifond 2014</t>
  </si>
  <si>
    <t>7F14061</t>
  </si>
  <si>
    <t>Phosphorylation-mediated signalling in DNA damage response and cancer</t>
  </si>
  <si>
    <t>ÚSTAV MOLEKULÁRNÍ GENETIKY AV ČR, v.v.i.</t>
  </si>
  <si>
    <t>7F14287</t>
  </si>
  <si>
    <t>Source-Term Determination of Radionuclide Releases by Inverse Atmospheric
Dispersion Modelling (STRADI)</t>
  </si>
  <si>
    <t>ÚSTAV TEORIE INFORMACE A AUTOMATIZACE AV ČR, v.v.i.</t>
  </si>
  <si>
    <t>7F14083</t>
  </si>
  <si>
    <t>UNIVERZITA KARLOVA v Praze</t>
  </si>
  <si>
    <t>7F14369</t>
  </si>
  <si>
    <t>7F14358</t>
  </si>
  <si>
    <t>7F14208</t>
  </si>
  <si>
    <t>7F14330</t>
  </si>
  <si>
    <t>7F14341</t>
  </si>
  <si>
    <t>7F14466</t>
  </si>
  <si>
    <t>Phase behaviour in CCS systems</t>
  </si>
  <si>
    <t>ÚSTAV TERMOMECHANIKY AV ČR, v.v.i.</t>
  </si>
  <si>
    <t>7F14009</t>
  </si>
  <si>
    <t>Macromolecular toolbox for biomedical applications</t>
  </si>
  <si>
    <t>ÚSTAV MAKROMOLEKULÁRNÍ CHEMIE AV ČR, v.v.i.</t>
  </si>
  <si>
    <t>7F14057</t>
  </si>
  <si>
    <t>Biomaterials and stem cells in the treatment of stroke and spinal cord injury</t>
  </si>
  <si>
    <t>ÚSTAV EXPERIMENTÁLNÍ MEDICÍNY AV ČR, v.v.i.</t>
  </si>
  <si>
    <t>7F14156</t>
  </si>
  <si>
    <t>7F14308</t>
  </si>
  <si>
    <t>ÚSTAV ŽIVOČIŠNÉ FYZIOLOGIE A GENETIKY AV ČR, v.v.i.</t>
  </si>
  <si>
    <t>7F14058</t>
  </si>
  <si>
    <t>7F14500</t>
  </si>
  <si>
    <t>Physical Activity as a Part in Treatment of Psychiatric Patients</t>
  </si>
  <si>
    <t>7F14047</t>
  </si>
  <si>
    <t>Harvesting big text data for under-resourced languages</t>
  </si>
  <si>
    <t>7F14316</t>
  </si>
  <si>
    <t>BIOLOGICKÉ CENTRUM AV ČR, v.v.i.</t>
  </si>
  <si>
    <t>7F14236</t>
  </si>
  <si>
    <t>Naturalness in Human Cognitive Enhancement</t>
  </si>
  <si>
    <t>ZÁPADOČESKÁ UNIVERZITA v Plzni</t>
  </si>
  <si>
    <t>Project ID</t>
  </si>
  <si>
    <t>Order</t>
  </si>
  <si>
    <t>City</t>
  </si>
  <si>
    <t>Plzeň</t>
  </si>
  <si>
    <t>Brno</t>
  </si>
  <si>
    <t>Ústí nad Labem</t>
  </si>
  <si>
    <t>Liběchov</t>
  </si>
  <si>
    <t>České Budějovice</t>
  </si>
  <si>
    <t>Praha</t>
  </si>
  <si>
    <t xml:space="preserve">Year 2014 </t>
  </si>
  <si>
    <t>Distributed in 2014 (CZK)</t>
  </si>
  <si>
    <t>bifond FM</t>
  </si>
  <si>
    <t>bifond SB</t>
  </si>
  <si>
    <t>AREA</t>
  </si>
  <si>
    <t>due in 2015 according to project contract</t>
  </si>
  <si>
    <t>H</t>
  </si>
  <si>
    <t>S</t>
  </si>
  <si>
    <t>E</t>
  </si>
  <si>
    <t>SH</t>
  </si>
  <si>
    <t>HE</t>
  </si>
  <si>
    <t>due in 2015 according to project contract FM</t>
  </si>
  <si>
    <t>due in 2015 according to project contract SB</t>
  </si>
  <si>
    <t>2014 regranting FM</t>
  </si>
  <si>
    <t>2014 regranting SB</t>
  </si>
  <si>
    <t>RNDr. Petr Štěpánek, DrSc.</t>
  </si>
  <si>
    <t>Acronym</t>
  </si>
  <si>
    <t>MTBA</t>
  </si>
  <si>
    <t>http://www.mtba.cz</t>
  </si>
  <si>
    <t>Partners</t>
  </si>
  <si>
    <t>Charles University, Ivan Raška, iraska@lf1.cuni.cz</t>
  </si>
  <si>
    <t>Oslo University Hospital, Gunhild Mari, gml@rr-research.no</t>
  </si>
  <si>
    <t>University of Oslo, Bo Nyström, Bo.nystrom@kjemi.uio.no</t>
  </si>
  <si>
    <t>HaBiT</t>
  </si>
  <si>
    <t>doc. PhDr. Karel Pala, CSc.</t>
  </si>
  <si>
    <t>www.habit-project.eu</t>
  </si>
  <si>
    <t>Norwegian University of Science and Technology, Björn Gambäck, gamback@idi.ntnu.no</t>
  </si>
  <si>
    <t>Principal Investigator</t>
  </si>
  <si>
    <t>Doc. RNDr. Pavla Jendelová, Ph.D.</t>
  </si>
  <si>
    <t>SC_Neuro</t>
  </si>
  <si>
    <t>http://www.iem.cas.cz/institute/international-research-projects/</t>
  </si>
  <si>
    <t>Norwegian University of Science and Technology, Ioanna Sandvig, ioanna.sandvig@ntnu.no</t>
  </si>
  <si>
    <t>INNCARE</t>
  </si>
  <si>
    <t>Prof. PhDr. Tomáš Sirovátka, CSc.</t>
  </si>
  <si>
    <t>Oslo and Akerhus University College of Applied Sciences, Kari Stefansen, Kari.stefansen@nova.hioa.no</t>
  </si>
  <si>
    <t>PHOSCAN</t>
  </si>
  <si>
    <t>Libor Macurek</t>
  </si>
  <si>
    <t>http://www.img.cas.cz/research/libor-macurek/phoscan/</t>
  </si>
  <si>
    <t>Oslo University Hospital, Randi Syljuåsen, randi.syljuasen@rr-research.no</t>
  </si>
  <si>
    <t>Palacký University in Olomouc, Jiří Bartek, jiri.bartek@upol.cz</t>
  </si>
  <si>
    <t>YEASTSEQ</t>
  </si>
  <si>
    <t>Zdena Palkova</t>
  </si>
  <si>
    <t>Oslo University Hospital, Gregor Gilfillan, gregorg@medisin.uio.no</t>
  </si>
  <si>
    <t>Mikrobiologicky ustav AV CR, v. v. i., Libuše Váchová, vachova@biomed.cas.cz</t>
  </si>
  <si>
    <t xml:space="preserve">www.3dcolony.cz  </t>
  </si>
  <si>
    <t>EYEFORTX</t>
  </si>
  <si>
    <t>Katerina Jirsova</t>
  </si>
  <si>
    <t>http://udmp.lf1.cuni.cz/EYEFORTX</t>
  </si>
  <si>
    <t>Norwegian Institute of Air Reserarch, Maria Dusinska, maria.dusinska@nilu.no</t>
  </si>
  <si>
    <t>Oslo University Hospital, Bjørn Nicolaissen, bjorn.nicolaissen@medisin.uio.no</t>
  </si>
  <si>
    <t>University Hospital Kralovske Vinohrady, Pavel Studený, pavel.studeny@fnkv.cz</t>
  </si>
  <si>
    <t>HACIER</t>
  </si>
  <si>
    <t>Arnošt L. Šizling</t>
  </si>
  <si>
    <t>Lillehammer University College, Even Tjørve, even.tjorve@hil.no</t>
  </si>
  <si>
    <t>University of Bergen, Kari Loe Hjelle, Kari.hjelle@um.uib.no</t>
  </si>
  <si>
    <t>http://ecology.cts.cuni.cz/</t>
  </si>
  <si>
    <t>HCENAT</t>
  </si>
  <si>
    <t>Jan Romportl</t>
  </si>
  <si>
    <t>http://moa.zcu.cz/hcenat</t>
  </si>
  <si>
    <t>University College of Gjøvik, Faculty of Health, Care and Nursing, Bjørn Hofmann, Bjoern.hofmann@hig.no</t>
  </si>
  <si>
    <t>Oslo and Akershus University College of Applied Sciences, Ellen-Marie Forsberg, Ellenmarie.Forsberg@hioa.no</t>
  </si>
  <si>
    <t>Charles University in Prague, Jan Betka, jan.betka@lfmotol.cuni.cz</t>
  </si>
  <si>
    <t>Prague Psychiatric Center, Jiří Horáček, Jiri.Horacek@nudz.cz</t>
  </si>
  <si>
    <t>Doc. Ing. Václav Šmídl, Ph.D.</t>
  </si>
  <si>
    <t>STRADI</t>
  </si>
  <si>
    <t>http://stradi.utia.cas.cz/</t>
  </si>
  <si>
    <t>Norwegian Institute for Air Research, Andreas Stohl, ast@nilu.no</t>
  </si>
  <si>
    <t>Swiss Federal Institute of Technology in Lausanne, Martin Vetterli, Martin.Vetterli@epfl.ch</t>
  </si>
  <si>
    <t>Jan Motlik</t>
  </si>
  <si>
    <t>HUNTINGTON</t>
  </si>
  <si>
    <t>http://www.iapg.cas.cz/o_projektu</t>
  </si>
  <si>
    <t>Oslo University Hospital/University of Oslo, Lars Eide, lars.eide@medisin.uio.no</t>
  </si>
  <si>
    <t>Charles University in Prague, Hana Hansíková, HHansikova@seznam.cz</t>
  </si>
  <si>
    <t>University of Oslo, Arne Klungland, Arne.klunglandd@medisin.uio.no</t>
  </si>
  <si>
    <t>RNDr. Jiří Peterka, Ph.D.</t>
  </si>
  <si>
    <t>MacFish</t>
  </si>
  <si>
    <t>http://www.macfish.net</t>
  </si>
  <si>
    <t>Norwegian Institute for Nature Research, Karl Øystein Gjelland, Karl.Gjelland@nina.no</t>
  </si>
  <si>
    <t>ISOFIN</t>
  </si>
  <si>
    <t>Michael Komárek</t>
  </si>
  <si>
    <t>http://www.fzp.czu.cz/cs/?r=6571</t>
  </si>
  <si>
    <t>The Norwegian Institute for Agricultural and Environmental Research, Lars Ola Nilsson, Lars-Ola.Nilsson@bioforsk.no</t>
  </si>
  <si>
    <t>The Geological Survey of Norway, Henning Jensen, henning.jensen@ngu.no</t>
  </si>
  <si>
    <t>AQUARIUS</t>
  </si>
  <si>
    <t>Jan Vymazal</t>
  </si>
  <si>
    <t>http://www.ng-aquarius.org</t>
  </si>
  <si>
    <t>The Norwegian Institute for Agricultural and Environmental Research, Adam Paruch, adam.paruch@bioforsk.no</t>
  </si>
  <si>
    <t>T.G. Masaryk Water Research Institute p.r.i. , Zbyněk Hrkal, hrkal@vuv.cz</t>
  </si>
  <si>
    <t>Research Institute for Soil and Water Conservation, Petr Fučík, fucik.petr@vumop.cz</t>
  </si>
  <si>
    <t>Water Resources Ltd., Zuzana Boukalová, Zuzana.boukalova@vodnizdroje.cz</t>
  </si>
  <si>
    <t>AD-BANG</t>
  </si>
  <si>
    <t>Stanislav Pospíšil</t>
  </si>
  <si>
    <t>Stiftelsen SINTEF, Angela Kok, angela.kok@sintef.no</t>
  </si>
  <si>
    <t>National Radiation Protection Institute, Jiří Hůlka, jiri.hulka@suro.cz</t>
  </si>
  <si>
    <t>Integrated Detector Electronics AS, Dirk Meier, dirk.meier@ideas.no</t>
  </si>
  <si>
    <t>NuArCh</t>
  </si>
  <si>
    <t>Eva Bártová</t>
  </si>
  <si>
    <t>http://www.ibp.cz/cs/oddeleni/molekularni-cytologie-a-cytometrie/skupina-struktury-a-funkce-bunecneho-jadra/czech-norwegian-research-programme-no-7f14369/</t>
  </si>
  <si>
    <t>University of Oslo, Anne Simonsen, anne.simonsen@medisin.uio.no</t>
  </si>
  <si>
    <t>University of Oslo, Philippe Collas, Philippe.collas@medisin.uio.no</t>
  </si>
  <si>
    <t>CCSphase</t>
  </si>
  <si>
    <t>Jan Hrubý</t>
  </si>
  <si>
    <t>http://www.it.cas.cz/en/ccsphase</t>
  </si>
  <si>
    <t>SINTEF Energy Research AS, Sigurd Weidemann Løvseth, sigurd.w.lovseth@sintef.no</t>
  </si>
  <si>
    <t>PsychPAT</t>
  </si>
  <si>
    <t>Doc. PhDr. Běla Hátlová, Ph.D.</t>
  </si>
  <si>
    <t>http://projekty.ujep.cz/nrp/</t>
  </si>
  <si>
    <t>Norwegian School of Sport Sciences, Marit Sörensen, Marit.sorensen@nih.no</t>
  </si>
  <si>
    <t>Czech partner</t>
  </si>
  <si>
    <t>Norwegian partner</t>
  </si>
  <si>
    <t>Pořadí</t>
  </si>
  <si>
    <t>Akronym</t>
  </si>
  <si>
    <t>Příjemce</t>
  </si>
  <si>
    <t>Hlavní řešitel</t>
  </si>
  <si>
    <t>Sídlo</t>
  </si>
  <si>
    <t>Počátek</t>
  </si>
  <si>
    <t>Partneři</t>
  </si>
  <si>
    <t>Norský partner</t>
  </si>
  <si>
    <t>Český partner</t>
  </si>
  <si>
    <t>Webové stránky</t>
  </si>
  <si>
    <t>Identifikační kód projektu</t>
  </si>
  <si>
    <t>Polymerní stavebnice pro biomedicinální aplikace</t>
  </si>
  <si>
    <t>Fakultní nemocnice Královské Vinohrady, Pavel Studený, pavel.studeny@fnkv.cz</t>
  </si>
  <si>
    <t>Univerzita Karlova v Praze, Hana Hansíková, HHansikova@seznam.cz</t>
  </si>
  <si>
    <t>Univerzita Karlova v Praze, Jan Betka, jan.betka@lfmotol.cuni.cz</t>
  </si>
  <si>
    <t>Pražské psychiatrické centrum, Jiří Horáček, Jiri.Horacek@nudz.cz</t>
  </si>
  <si>
    <t>Výzkumný ústav vodohospodářský T. G. Masaryka, v.v.i. , Zbyněk Hrkal, hrkal@vuv.cz</t>
  </si>
  <si>
    <t>VÚMOP, v.v.i., Petr Fučík, fucik.petr@vumop.cz</t>
  </si>
  <si>
    <t>Mikrobiologický ústav AV ČR, v. v. i., Libuše Váchová, vachova@biomed.cas.cz</t>
  </si>
  <si>
    <t>Univerzita Palackého v Olomouci, Jiří Bartek, jiri.bartek@upol.cz</t>
  </si>
  <si>
    <t>Státní ústav radiační ochrany, Jiří Hůlka, jiri.hulka@suro.cz</t>
  </si>
  <si>
    <t>Ukončení</t>
  </si>
  <si>
    <t>Získávání velkých textových dat pro jazyky s nedostatečným množstvím jazykových zdrojů</t>
  </si>
  <si>
    <t>Biomateriály a kmenové buňky v léčbě iktu a míšního poranění</t>
  </si>
  <si>
    <t>Srovnávací studie Huntingtonovy choroby pomocí biochemických, imunocytochemických a molekulárně genetických metod na tkáních a buňkách myši, miniprasete a člověka</t>
  </si>
  <si>
    <t>Vládnutí, sociální investice a sociální inovace v oblasti služeb denní péče v České republice a Norsku</t>
  </si>
  <si>
    <t>Pohybová aktivita jako součást léčby psychiatrických pacientů</t>
  </si>
  <si>
    <t>Vliv submerzních makrofyt na trofické vazby a distribuci ryb v hlubokých jezerech</t>
  </si>
  <si>
    <t>Přirozenost v oblasti vylepšování kognitivních schopností člověka</t>
  </si>
  <si>
    <t>Fosforylační signální dráhy v odpovědi na poškození DNA a v onkogenezi</t>
  </si>
  <si>
    <t>Určení zdrojového členu úniku radiace pomocí inverzního disperzního modelování atmosféry</t>
  </si>
  <si>
    <t>Genomika trojrozměrných kvasinkových kolonií: Model pro studium vývoje nádorů a resistence biofilmů</t>
  </si>
  <si>
    <t>Vliv zemědělství na fungování a stabilitu společenstev: makroekologická analýza paleobiologických dat</t>
  </si>
  <si>
    <t>Zhodnocení možností zlepšování kvality povrchové a podzemní vody z hlediska zátěže živinami a farmaky v malých povodích</t>
  </si>
  <si>
    <t>Fázové přechody v CCS systémech</t>
  </si>
  <si>
    <t>Pokročilé detektory pro lepší stanovování neutronů a gama záření v prostředí</t>
  </si>
  <si>
    <r>
      <rPr>
        <b/>
        <sz val="12"/>
        <rFont val="Calibri"/>
        <family val="2"/>
        <charset val="238"/>
        <scheme val="minor"/>
      </rPr>
      <t>Univerzita Karlova v Praze</t>
    </r>
    <r>
      <rPr>
        <sz val="12"/>
        <rFont val="Calibri"/>
        <family val="2"/>
        <charset val="238"/>
        <scheme val="minor"/>
      </rPr>
      <t>, Ivan Raška, iraska@lf1.cuni.cz</t>
    </r>
  </si>
  <si>
    <t>7F14442</t>
  </si>
  <si>
    <t>Příspěvek vysokého školství k podpoře socio-ekonomického rozvoje periferních regionů Norska a České republiky</t>
  </si>
  <si>
    <t>Helena Šebková</t>
  </si>
  <si>
    <t>PERIF</t>
  </si>
  <si>
    <t>The contribution of higher education institutions to strengthen socio-economic development of peripheral regions in Norway and the Czech Republic</t>
  </si>
  <si>
    <t>BIOFYZIKÁLNÍ ÚSTAV AV ČR,  v.v.i.</t>
  </si>
  <si>
    <t>Univerzita Karlova v Praze, Libor Prudký, prudky@fhs.cuni.cz</t>
  </si>
  <si>
    <t>Agderforskning AS, Rómulo Pinheiro, romulo.pinheiro@agderforskning.no</t>
  </si>
  <si>
    <t>Charles University in Prague , Libor Prudký, prudky@fhs.cuni.cz</t>
  </si>
  <si>
    <t>INSTITUTE OF INFORMATION THEORY AND AUTOMATION</t>
  </si>
  <si>
    <t>BIOLOGY CENTRE CAS</t>
  </si>
  <si>
    <t>UNIVERSITY OF WEST BOHEMIA</t>
  </si>
  <si>
    <t>CENTRE FOR HIGHER EDUCATION STUDIES</t>
  </si>
  <si>
    <t>http://inncare.fss.muni.cz/</t>
  </si>
  <si>
    <t>7F14045</t>
  </si>
  <si>
    <t>7F14155</t>
  </si>
  <si>
    <t>7F14392</t>
  </si>
  <si>
    <t>7F14122</t>
  </si>
  <si>
    <t>prof. RNDr. Petr Štěpnička, Ph.D.</t>
  </si>
  <si>
    <t>Conservation and breeding potential of native fruits in the Czech Republic and Norway</t>
  </si>
  <si>
    <t>CROP RESEARCH INSTITUTE</t>
  </si>
  <si>
    <t>Vojtěch Holubec</t>
  </si>
  <si>
    <t>RNDr. Tomáš Cajthaml, Ph.D.</t>
  </si>
  <si>
    <t>Jan Hejátko</t>
  </si>
  <si>
    <t>ENVIPHOS</t>
  </si>
  <si>
    <t>NATFRUIT</t>
  </si>
  <si>
    <t>CYTOWALL</t>
  </si>
  <si>
    <t>PASSES</t>
  </si>
  <si>
    <t>Research and Breeding Institute of Pomology Holovousy Ltd., František Paprštein, Paprstein@vsuo.cz</t>
  </si>
  <si>
    <t>Norwegian Institute for Agricultural and Environmental Research, Inger Martinussen, Inger.martinussen@nibio.no</t>
  </si>
  <si>
    <r>
      <t xml:space="preserve">Norwegian Forest and Landscape Institute, </t>
    </r>
    <r>
      <rPr>
        <sz val="11"/>
        <color theme="1"/>
        <rFont val="Calibri"/>
        <family val="2"/>
        <charset val="238"/>
      </rPr>
      <t>Å</t>
    </r>
    <r>
      <rPr>
        <sz val="11"/>
        <color theme="1"/>
        <rFont val="Calibri"/>
        <family val="2"/>
        <charset val="238"/>
        <scheme val="minor"/>
      </rPr>
      <t>smund Asdal, asmund.asdal@skogoglandskap.no</t>
    </r>
  </si>
  <si>
    <t>University of Bergen, Vidar R. Jensen, vidar.jensen@kj.uib.no</t>
  </si>
  <si>
    <t>Dekonta a.s., Ljuba Zídkova, zidkova@dekonta.cz</t>
  </si>
  <si>
    <r>
      <t>ALS Laboratory Group Norway AS, Torgeir R</t>
    </r>
    <r>
      <rPr>
        <sz val="12"/>
        <color theme="1"/>
        <rFont val="Calibri"/>
        <family val="2"/>
        <charset val="238"/>
      </rPr>
      <t>ødsand</t>
    </r>
    <r>
      <rPr>
        <sz val="12"/>
        <color theme="1"/>
        <rFont val="Calibri"/>
        <family val="2"/>
        <charset val="238"/>
        <scheme val="minor"/>
      </rPr>
      <t>, Torgeir.rodsand@alsglobal.com</t>
    </r>
  </si>
  <si>
    <t>Norwegian University of Science and Technology , Thorsten Hamann, Thorsten.hamann@ntnu.no</t>
  </si>
  <si>
    <t>Prague</t>
  </si>
  <si>
    <t>Pilsen</t>
  </si>
  <si>
    <t>Výzkumný a šlechtitelský ústav ovocnářský Holovousy, s.r.o., František Paprštein, Paprstein@vsuo.cz</t>
  </si>
  <si>
    <t>new projects</t>
  </si>
  <si>
    <t>N/A</t>
  </si>
  <si>
    <t>rezervní projekty</t>
  </si>
  <si>
    <t>Celková dotace (v Kč)</t>
  </si>
  <si>
    <t>Celková dotace FM (v Kč)</t>
  </si>
  <si>
    <t>Celková dotace SR (v Kč)</t>
  </si>
  <si>
    <t>Název projektu</t>
  </si>
  <si>
    <t>Využití dlouhodobých (pasivních) vzorkovacích metod v kombinaci s in situ mikrokosmy k posouzení potenciálu (bio)degradace</t>
  </si>
  <si>
    <t>MASARYKOVA UNIVERZITA</t>
  </si>
  <si>
    <t xml:space="preserve">Konzervace a šlechtitelský potenciál původních druhů ovoce v České republice a v Norsku  </t>
  </si>
  <si>
    <t>VÝZKUMNÝ ÚSTAV ROSTLINNÉ VÝROBY, v.v.i.</t>
  </si>
  <si>
    <t xml:space="preserve">Regulace metabolizmu buněčné stěny rostlin prostřednictvím cytokininů: Nové vývojové mechanizmy pro kvalitnější biomasu </t>
  </si>
  <si>
    <t>Příprava geneticky stabilních buněk rohovky a spojivky pro transplantace v humánní medicíně</t>
  </si>
  <si>
    <t>Nová metodika identifikace průmyslového znečištění: Izotopové stopování a sledování změn bakteriáních komunit</t>
  </si>
  <si>
    <t>ČESKÁ ZEMĚDĚLSKÁ UNIVERZITA v Praze</t>
  </si>
  <si>
    <t>ČESKÉ VYSOKÉ UČENÍ TECHNICKÉ v Praze</t>
  </si>
  <si>
    <t>Jaderná architektura během regulace autofágie, DNA reparace a při genové expresi</t>
  </si>
  <si>
    <t>Fosfinové ligandy pro reakce vzniku C-C vazeb šetrné k životnímu prostředí</t>
  </si>
  <si>
    <t>CENTRUM PRO STUDIUM VYSOKÉHO ŠKOLSTVÍ, v.v.i.</t>
  </si>
  <si>
    <t>ALS Laboratory Group Norway AS, Torgeir Rødsand, Torgeir.rodsand@alsglobal.com</t>
  </si>
  <si>
    <t>Norwegian Forest and Landscape Institute, Åsmund Asdal, asmund.asdal@skogoglandskap.no</t>
  </si>
  <si>
    <t>UNIVERZITA JANA EVANGELISTY PURKYNĚ v Ústí nad Labem</t>
  </si>
  <si>
    <t>V roce 2014 přiděleno (v Kč)</t>
  </si>
  <si>
    <t>Podpora z bilaterálního fondu (v Kč)</t>
  </si>
  <si>
    <t xml:space="preserve">INSTITUTE OF MACROMOLECULAR CHEMISTRY AS CR, v. v. i. </t>
  </si>
  <si>
    <t>Utilization of long term (passive) sampling methods combined with in situ microcosms for assessment of (bio)degradation potential</t>
  </si>
  <si>
    <t>CHARLES UNIVERSITY in Prague</t>
  </si>
  <si>
    <t>MASARYK UNIVERSITY</t>
  </si>
  <si>
    <t>INSTITUTE OF EXPERIMENTAL MEDICINE of the CAS, v. v. i.</t>
  </si>
  <si>
    <t>Governance, social investments and social INNovation in CARE services in the Czech Republic and Norway</t>
  </si>
  <si>
    <t>INSTITUTE OF MOLECULAR GENETICS of the ASCR, .v v. i.</t>
  </si>
  <si>
    <t>3D yeast colony genomics: A model for cancer progression and development of drug resistance in biofilms</t>
  </si>
  <si>
    <t>Regulation of Plant Cell Wall Metabolism by Cytokinins: Novel Developmental Mechanisms  for Biomass Improvement</t>
  </si>
  <si>
    <t>Tissue engineering of genetically competent corneal and conjunctival cells for subsequent grafting in human medicine</t>
  </si>
  <si>
    <t>Human, Agricultural, and Climatic Impact on Ecological Rules: macroecological analysis of palaeobiological datasets</t>
  </si>
  <si>
    <t>Comparative study of Huntington’s disease using biochemical, immunocytochemical and molecular genetic methods on the mouse, minipig and human tissues and cells</t>
  </si>
  <si>
    <t>INSTITUTE OF ANIMAL PHYSIOLOGY AND GENETICS of the CAS, v. v. i.</t>
  </si>
  <si>
    <t>Structuring effect of submerged macrophytes on trophic relationships and distribution of fish in deep lakes</t>
  </si>
  <si>
    <t>A new methodological approach for identification of industrial pollution: Isotope fingerprinting and bacterial community changes</t>
  </si>
  <si>
    <t>CZECH UNIVERSITY OF LIFE SCIENCES Prague</t>
  </si>
  <si>
    <t>Assessing water quality improvement options concerning nutrient and pharmaceutical contaminants in rural watersheds</t>
  </si>
  <si>
    <t>Advanced Detectors for Better Awareness of Neutrons and Gamma rays in environment</t>
  </si>
  <si>
    <t>CZECH TECHNICAL UNIVERSITY in Prague</t>
  </si>
  <si>
    <t>NuArch: Nuclear Architecture in the regulation of autophagy, DNA repair and gene expression</t>
  </si>
  <si>
    <t>INSTITUTE OF BIOPHYSICS of the CAS, v. v. i.</t>
  </si>
  <si>
    <t>Phosphine Ligands for Environmentally Friendly C-C Bond Forming Reactions</t>
  </si>
  <si>
    <t>INSTITUTE OF THERMOMECHANICS AS CR, v. v. i.</t>
  </si>
  <si>
    <t>JAN EVANGELISTA PURKYNĚ UNIVERSITY in Ústí nad Labem</t>
  </si>
  <si>
    <t>Project Name</t>
  </si>
  <si>
    <t>Project Promoter</t>
  </si>
  <si>
    <t>Total regranting FM (CZK)</t>
  </si>
  <si>
    <t>Total regranting SB (CZK)</t>
  </si>
  <si>
    <t>Support from bilateral funds (CZK)</t>
  </si>
  <si>
    <t>Finish Date</t>
  </si>
  <si>
    <t>Total Regranting (CZK)</t>
  </si>
  <si>
    <t>Detailní informace k financovaným projektům bilaterálního programu CZ 09</t>
  </si>
  <si>
    <t>Detailed information about financed projects of bilateral programme CZ09</t>
  </si>
  <si>
    <t>http://www.perifproject.eu/</t>
  </si>
  <si>
    <t>http://ad-bang.utef.cvut.cz/en/about/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</si>
</sst>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,000,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2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1" fillId="8" borderId="17" applyNumberFormat="0" applyFont="0" applyAlignment="0" applyProtection="0"/>
  </cellStyleXfs>
  <cellXfs count="118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1" fillId="0" borderId="1" xfId="0" applyNumberFormat="1" applyFont="1" applyBorder="1"/>
    <xf numFmtId="0" fontId="9" fillId="7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0" fontId="3" fillId="7" borderId="18" xfId="0" applyFont="1" applyFill="1" applyBorder="1" applyAlignment="1">
      <alignment horizontal="center" vertical="center" wrapText="1"/>
    </xf>
    <xf numFmtId="0" fontId="0" fillId="0" borderId="3" xfId="0" applyBorder="1"/>
    <xf numFmtId="3" fontId="5" fillId="0" borderId="1" xfId="0" applyNumberFormat="1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0" xfId="0" applyFont="1"/>
    <xf numFmtId="3" fontId="9" fillId="0" borderId="0" xfId="0" applyNumberFormat="1" applyFont="1"/>
    <xf numFmtId="3" fontId="5" fillId="0" borderId="0" xfId="0" applyNumberFormat="1" applyFont="1"/>
    <xf numFmtId="3" fontId="9" fillId="0" borderId="1" xfId="0" applyNumberFormat="1" applyFont="1" applyBorder="1"/>
    <xf numFmtId="3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0" fontId="6" fillId="0" borderId="1" xfId="1" applyFont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/>
    <xf numFmtId="0" fontId="13" fillId="0" borderId="0" xfId="0" applyFont="1" applyAlignment="1">
      <alignment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9" borderId="26" xfId="3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6" fillId="0" borderId="0" xfId="1" applyFont="1" applyAlignment="1">
      <alignment vertical="center"/>
    </xf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/>
    </xf>
  </cellXfs>
  <cellStyles count="4">
    <cellStyle name="Čárka" xfId="2" builtinId="3"/>
    <cellStyle name="Hypertextový odkaz" xfId="1" builtinId="8"/>
    <cellStyle name="Normální" xfId="0" builtinId="0"/>
    <cellStyle name="Poznámka" xfId="3" builtinId="1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3</xdr:col>
      <xdr:colOff>1169094</xdr:colOff>
      <xdr:row>1</xdr:row>
      <xdr:rowOff>189283</xdr:rowOff>
    </xdr:to>
    <xdr:pic>
      <xdr:nvPicPr>
        <xdr:cNvPr id="4" name="irc_mi" descr="http://eeagrants.org/content/download/6666/71324/version/1/file/Norway+Grants+-+JP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0"/>
          <a:ext cx="1237129" cy="1198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1052513</xdr:colOff>
      <xdr:row>15</xdr:row>
      <xdr:rowOff>3790</xdr:rowOff>
    </xdr:from>
    <xdr:to>
      <xdr:col>27</xdr:col>
      <xdr:colOff>29801</xdr:colOff>
      <xdr:row>15</xdr:row>
      <xdr:rowOff>187182</xdr:rowOff>
    </xdr:to>
    <xdr:pic>
      <xdr:nvPicPr>
        <xdr:cNvPr id="3" name="Obrázek 2" descr="https://az545221.vo.msecnd.net/skype-faq-media/faq_content/skype/flags/ch_16x16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0544" y="3385165"/>
          <a:ext cx="156004" cy="18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19051</xdr:rowOff>
    </xdr:from>
    <xdr:to>
      <xdr:col>2</xdr:col>
      <xdr:colOff>765175</xdr:colOff>
      <xdr:row>1</xdr:row>
      <xdr:rowOff>171834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2336800" cy="11624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998343</xdr:colOff>
      <xdr:row>14</xdr:row>
      <xdr:rowOff>1797750</xdr:rowOff>
    </xdr:from>
    <xdr:to>
      <xdr:col>27</xdr:col>
      <xdr:colOff>18059</xdr:colOff>
      <xdr:row>15</xdr:row>
      <xdr:rowOff>210490</xdr:rowOff>
    </xdr:to>
    <xdr:pic>
      <xdr:nvPicPr>
        <xdr:cNvPr id="4" name="Obrázek 3" descr="https://az545221.vo.msecnd.net/skype-faq-media/faq_content/skype/flags/ch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6137" y="19234103"/>
          <a:ext cx="196334" cy="216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246419</xdr:rowOff>
    </xdr:from>
    <xdr:to>
      <xdr:col>2</xdr:col>
      <xdr:colOff>680357</xdr:colOff>
      <xdr:row>1</xdr:row>
      <xdr:rowOff>321127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419"/>
          <a:ext cx="2177143" cy="1081637"/>
        </a:xfrm>
        <a:prstGeom prst="rect">
          <a:avLst/>
        </a:prstGeom>
      </xdr:spPr>
    </xdr:pic>
    <xdr:clientData/>
  </xdr:twoCellAnchor>
  <xdr:twoCellAnchor editAs="oneCell">
    <xdr:from>
      <xdr:col>2</xdr:col>
      <xdr:colOff>730706</xdr:colOff>
      <xdr:row>0</xdr:row>
      <xdr:rowOff>0</xdr:rowOff>
    </xdr:from>
    <xdr:to>
      <xdr:col>3</xdr:col>
      <xdr:colOff>1496787</xdr:colOff>
      <xdr:row>1</xdr:row>
      <xdr:rowOff>395447</xdr:rowOff>
    </xdr:to>
    <xdr:pic>
      <xdr:nvPicPr>
        <xdr:cNvPr id="6" name="irc_mi" descr="http://eeagrants.org/content/download/6666/71324/version/1/file/Norway+Grants+-+JPG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492" y="0"/>
          <a:ext cx="1568902" cy="1402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a.zcu.cz/hcenat" TargetMode="External"/><Relationship Id="rId13" Type="http://schemas.openxmlformats.org/officeDocument/2006/relationships/hyperlink" Target="http://www.ng-aquarius.org/" TargetMode="External"/><Relationship Id="rId18" Type="http://schemas.openxmlformats.org/officeDocument/2006/relationships/hyperlink" Target="http://inncare.fss.muni.cz/" TargetMode="External"/><Relationship Id="rId3" Type="http://schemas.openxmlformats.org/officeDocument/2006/relationships/hyperlink" Target="http://www.iem.cas.cz/institute/international-research-projects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ecology.cts.cuni.cz/" TargetMode="External"/><Relationship Id="rId12" Type="http://schemas.openxmlformats.org/officeDocument/2006/relationships/hyperlink" Target="http://www.fzp.czu.cz/cs/?r=6571" TargetMode="External"/><Relationship Id="rId17" Type="http://schemas.openxmlformats.org/officeDocument/2006/relationships/hyperlink" Target="http://projekty.ujep.cz/nrp/" TargetMode="External"/><Relationship Id="rId2" Type="http://schemas.openxmlformats.org/officeDocument/2006/relationships/hyperlink" Target="http://www.habit-project.eu/" TargetMode="External"/><Relationship Id="rId16" Type="http://schemas.openxmlformats.org/officeDocument/2006/relationships/hyperlink" Target="http://www.it.cas.cz/en/ccsphas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mtba.cz/" TargetMode="External"/><Relationship Id="rId6" Type="http://schemas.openxmlformats.org/officeDocument/2006/relationships/hyperlink" Target="http://udmp.lf1.cuni.cz/EYEFORTX" TargetMode="External"/><Relationship Id="rId11" Type="http://schemas.openxmlformats.org/officeDocument/2006/relationships/hyperlink" Target="http://www.macfish.net/" TargetMode="External"/><Relationship Id="rId5" Type="http://schemas.openxmlformats.org/officeDocument/2006/relationships/hyperlink" Target="http://www.3dcolony.cz/" TargetMode="External"/><Relationship Id="rId15" Type="http://schemas.openxmlformats.org/officeDocument/2006/relationships/hyperlink" Target="http://www.ibp.cz/cs/oddeleni/molekularni-cytologie-a-cytometrie/skupina-struktury-a-funkce-bunecneho-jadra/czech-norwegian-research-programme-no-7f14369/" TargetMode="External"/><Relationship Id="rId10" Type="http://schemas.openxmlformats.org/officeDocument/2006/relationships/hyperlink" Target="http://www.iapg.cas.cz/o_projektu" TargetMode="External"/><Relationship Id="rId19" Type="http://schemas.openxmlformats.org/officeDocument/2006/relationships/hyperlink" Target="http://www.perifproject.eu/" TargetMode="External"/><Relationship Id="rId4" Type="http://schemas.openxmlformats.org/officeDocument/2006/relationships/hyperlink" Target="http://www.img.cas.cz/research/libor-macurek/phoscan/" TargetMode="External"/><Relationship Id="rId9" Type="http://schemas.openxmlformats.org/officeDocument/2006/relationships/hyperlink" Target="http://stradi.utia.cas.cz/" TargetMode="External"/><Relationship Id="rId14" Type="http://schemas.openxmlformats.org/officeDocument/2006/relationships/hyperlink" Target="http://ad-bang.utef.cvut.cz/en/abou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oa.zcu.cz/hcenat" TargetMode="External"/><Relationship Id="rId13" Type="http://schemas.openxmlformats.org/officeDocument/2006/relationships/hyperlink" Target="http://www.ng-aquarius.org/" TargetMode="External"/><Relationship Id="rId18" Type="http://schemas.openxmlformats.org/officeDocument/2006/relationships/hyperlink" Target="http://inncare.fss.muni.cz/" TargetMode="External"/><Relationship Id="rId3" Type="http://schemas.openxmlformats.org/officeDocument/2006/relationships/hyperlink" Target="http://www.iem.cas.cz/institute/international-research-projects/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://ecology.cts.cuni.cz/" TargetMode="External"/><Relationship Id="rId12" Type="http://schemas.openxmlformats.org/officeDocument/2006/relationships/hyperlink" Target="http://www.fzp.czu.cz/cs/?r=6571" TargetMode="External"/><Relationship Id="rId17" Type="http://schemas.openxmlformats.org/officeDocument/2006/relationships/hyperlink" Target="http://projekty.ujep.cz/nrp/" TargetMode="External"/><Relationship Id="rId2" Type="http://schemas.openxmlformats.org/officeDocument/2006/relationships/hyperlink" Target="http://www.habit-project.eu/" TargetMode="External"/><Relationship Id="rId16" Type="http://schemas.openxmlformats.org/officeDocument/2006/relationships/hyperlink" Target="http://www.it.cas.cz/en/ccsphase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www.mtba.cz/" TargetMode="External"/><Relationship Id="rId6" Type="http://schemas.openxmlformats.org/officeDocument/2006/relationships/hyperlink" Target="http://udmp.lf1.cuni.cz/EYEFORTX" TargetMode="External"/><Relationship Id="rId11" Type="http://schemas.openxmlformats.org/officeDocument/2006/relationships/hyperlink" Target="http://www.macfish.net/" TargetMode="External"/><Relationship Id="rId5" Type="http://schemas.openxmlformats.org/officeDocument/2006/relationships/hyperlink" Target="http://www.3dcolony.cz/" TargetMode="External"/><Relationship Id="rId15" Type="http://schemas.openxmlformats.org/officeDocument/2006/relationships/hyperlink" Target="http://www.ibp.cz/cs/oddeleni/molekularni-cytologie-a-cytometrie/skupina-struktury-a-funkce-bunecneho-jadra/czech-norwegian-research-programme-no-7f14369/" TargetMode="External"/><Relationship Id="rId10" Type="http://schemas.openxmlformats.org/officeDocument/2006/relationships/hyperlink" Target="http://www.iapg.cas.cz/o_projektu" TargetMode="External"/><Relationship Id="rId19" Type="http://schemas.openxmlformats.org/officeDocument/2006/relationships/hyperlink" Target="http://www.perifproject.eu/" TargetMode="External"/><Relationship Id="rId4" Type="http://schemas.openxmlformats.org/officeDocument/2006/relationships/hyperlink" Target="http://www.img.cas.cz/research/libor-macurek/phoscan/" TargetMode="External"/><Relationship Id="rId9" Type="http://schemas.openxmlformats.org/officeDocument/2006/relationships/hyperlink" Target="http://stradi.utia.cas.cz/" TargetMode="External"/><Relationship Id="rId14" Type="http://schemas.openxmlformats.org/officeDocument/2006/relationships/hyperlink" Target="http://ad-bang.utef.cvut.cz/en/abo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view="pageBreakPreview" topLeftCell="A22" zoomScale="70" zoomScaleNormal="85" zoomScaleSheetLayoutView="70" workbookViewId="0">
      <selection activeCell="H7" sqref="H7"/>
    </sheetView>
  </sheetViews>
  <sheetFormatPr defaultRowHeight="15" outlineLevelCol="1" x14ac:dyDescent="0.25"/>
  <cols>
    <col min="1" max="1" width="9.28515625" bestFit="1" customWidth="1"/>
    <col min="2" max="2" width="14.28515625" customWidth="1"/>
    <col min="3" max="3" width="12.42578125" customWidth="1"/>
    <col min="4" max="4" width="53.5703125" customWidth="1"/>
    <col min="5" max="6" width="30.140625" customWidth="1"/>
    <col min="7" max="7" width="16.140625" customWidth="1"/>
    <col min="8" max="8" width="26.42578125" customWidth="1"/>
    <col min="9" max="9" width="13" hidden="1" customWidth="1" outlineLevel="1"/>
    <col min="10" max="17" width="9.140625" style="2" hidden="1" customWidth="1" outlineLevel="1"/>
    <col min="18" max="18" width="16.140625" style="1" customWidth="1" collapsed="1"/>
    <col min="19" max="21" width="16.140625" style="1" customWidth="1"/>
    <col min="22" max="22" width="13.85546875" customWidth="1"/>
    <col min="23" max="23" width="12.140625" bestFit="1" customWidth="1"/>
    <col min="24" max="24" width="9.140625" style="2" hidden="1" customWidth="1" outlineLevel="1"/>
    <col min="25" max="25" width="28.85546875" style="11" customWidth="1" collapsed="1"/>
    <col min="26" max="29" width="17.7109375" customWidth="1"/>
    <col min="30" max="30" width="19.140625" customWidth="1"/>
  </cols>
  <sheetData>
    <row r="1" spans="1:30" ht="80.099999999999994" customHeight="1" thickBot="1" x14ac:dyDescent="0.55000000000000004">
      <c r="E1" s="25" t="s">
        <v>286</v>
      </c>
      <c r="V1" s="66"/>
      <c r="Y1" s="10"/>
    </row>
    <row r="2" spans="1:30" ht="16.5" thickBot="1" x14ac:dyDescent="0.3">
      <c r="V2" s="66"/>
      <c r="Y2" s="10"/>
      <c r="Z2" s="106" t="s">
        <v>154</v>
      </c>
      <c r="AA2" s="107"/>
      <c r="AB2" s="111" t="s">
        <v>153</v>
      </c>
      <c r="AC2" s="112"/>
      <c r="AD2" s="113"/>
    </row>
    <row r="3" spans="1:30" ht="75.75" customHeight="1" thickBot="1" x14ac:dyDescent="0.3">
      <c r="A3" s="15" t="s">
        <v>37</v>
      </c>
      <c r="B3" s="16" t="s">
        <v>36</v>
      </c>
      <c r="C3" s="16" t="s">
        <v>61</v>
      </c>
      <c r="D3" s="16" t="s">
        <v>278</v>
      </c>
      <c r="E3" s="17" t="s">
        <v>279</v>
      </c>
      <c r="F3" s="17" t="s">
        <v>72</v>
      </c>
      <c r="G3" s="17" t="s">
        <v>38</v>
      </c>
      <c r="H3" s="42" t="s">
        <v>46</v>
      </c>
      <c r="I3" s="16" t="s">
        <v>0</v>
      </c>
      <c r="J3" s="42" t="s">
        <v>45</v>
      </c>
      <c r="K3" s="42" t="s">
        <v>47</v>
      </c>
      <c r="L3" s="42" t="s">
        <v>48</v>
      </c>
      <c r="M3" s="42" t="s">
        <v>58</v>
      </c>
      <c r="N3" s="42" t="s">
        <v>59</v>
      </c>
      <c r="O3" s="42" t="s">
        <v>50</v>
      </c>
      <c r="P3" s="42" t="s">
        <v>56</v>
      </c>
      <c r="Q3" s="42" t="s">
        <v>57</v>
      </c>
      <c r="R3" s="42" t="s">
        <v>284</v>
      </c>
      <c r="S3" s="42" t="s">
        <v>280</v>
      </c>
      <c r="T3" s="42" t="s">
        <v>281</v>
      </c>
      <c r="U3" s="42" t="s">
        <v>282</v>
      </c>
      <c r="V3" s="16" t="s">
        <v>160</v>
      </c>
      <c r="W3" s="16" t="s">
        <v>283</v>
      </c>
      <c r="X3" s="42" t="s">
        <v>49</v>
      </c>
      <c r="Y3" s="105" t="s">
        <v>164</v>
      </c>
      <c r="Z3" s="108" t="s">
        <v>64</v>
      </c>
      <c r="AA3" s="109"/>
      <c r="AB3" s="109"/>
      <c r="AC3" s="109"/>
      <c r="AD3" s="110"/>
    </row>
    <row r="4" spans="1:30" ht="78.75" x14ac:dyDescent="0.25">
      <c r="A4" s="52">
        <v>1</v>
      </c>
      <c r="B4" s="49" t="s">
        <v>17</v>
      </c>
      <c r="C4" s="53" t="s">
        <v>62</v>
      </c>
      <c r="D4" s="90" t="s">
        <v>18</v>
      </c>
      <c r="E4" s="12" t="s">
        <v>254</v>
      </c>
      <c r="F4" s="12" t="s">
        <v>60</v>
      </c>
      <c r="G4" s="12" t="s">
        <v>227</v>
      </c>
      <c r="H4" s="13">
        <f>SUM(I4:J4)</f>
        <v>5013000</v>
      </c>
      <c r="I4" s="13">
        <v>0</v>
      </c>
      <c r="J4" s="14">
        <v>5013000</v>
      </c>
      <c r="K4" s="14">
        <v>0</v>
      </c>
      <c r="L4" s="14">
        <v>0</v>
      </c>
      <c r="M4" s="14">
        <v>3409000</v>
      </c>
      <c r="N4" s="14">
        <v>1604000</v>
      </c>
      <c r="O4" s="14">
        <f>P4+Q4</f>
        <v>8510000</v>
      </c>
      <c r="P4" s="14">
        <f>5693001+93799</f>
        <v>5786800</v>
      </c>
      <c r="Q4" s="14">
        <f>2679059+44141</f>
        <v>2723200</v>
      </c>
      <c r="R4" s="13">
        <v>25548000</v>
      </c>
      <c r="S4" s="13">
        <f>(R4-I4)/100*68</f>
        <v>17372640</v>
      </c>
      <c r="T4" s="13">
        <f>(R4-I4)/100*32</f>
        <v>8175360</v>
      </c>
      <c r="U4" s="13">
        <v>0</v>
      </c>
      <c r="V4" s="83">
        <v>41835</v>
      </c>
      <c r="W4" s="83">
        <v>42855</v>
      </c>
      <c r="X4" s="14" t="s">
        <v>51</v>
      </c>
      <c r="Y4" s="104" t="s">
        <v>63</v>
      </c>
      <c r="Z4" s="58" t="s">
        <v>67</v>
      </c>
      <c r="AA4" s="58" t="s">
        <v>66</v>
      </c>
      <c r="AB4" s="61" t="s">
        <v>65</v>
      </c>
      <c r="AC4" s="50"/>
      <c r="AD4" s="50"/>
    </row>
    <row r="5" spans="1:30" ht="94.5" x14ac:dyDescent="0.25">
      <c r="A5" s="86">
        <v>2</v>
      </c>
      <c r="B5" s="23" t="s">
        <v>206</v>
      </c>
      <c r="C5" s="41" t="s">
        <v>219</v>
      </c>
      <c r="D5" s="63" t="s">
        <v>255</v>
      </c>
      <c r="E5" s="3" t="s">
        <v>256</v>
      </c>
      <c r="F5" s="38" t="s">
        <v>214</v>
      </c>
      <c r="G5" s="3" t="s">
        <v>227</v>
      </c>
      <c r="H5" s="4">
        <v>0</v>
      </c>
      <c r="I5" s="59"/>
      <c r="J5" s="69"/>
      <c r="K5" s="69"/>
      <c r="L5" s="69"/>
      <c r="M5" s="69"/>
      <c r="N5" s="69"/>
      <c r="O5" s="69"/>
      <c r="P5" s="69"/>
      <c r="Q5" s="69"/>
      <c r="R5" s="70">
        <v>17043000</v>
      </c>
      <c r="S5" s="70">
        <v>11589240</v>
      </c>
      <c r="T5" s="70">
        <v>5453760</v>
      </c>
      <c r="U5" s="70">
        <v>128000</v>
      </c>
      <c r="V5" s="71">
        <v>42193</v>
      </c>
      <c r="W5" s="71">
        <v>42855</v>
      </c>
      <c r="X5" s="45"/>
      <c r="Y5" s="34" t="s">
        <v>231</v>
      </c>
      <c r="Z5" s="32" t="s">
        <v>225</v>
      </c>
      <c r="AA5" s="39"/>
      <c r="AB5" s="8" t="s">
        <v>224</v>
      </c>
      <c r="AC5" s="39"/>
      <c r="AD5" s="39"/>
    </row>
    <row r="6" spans="1:30" ht="110.25" x14ac:dyDescent="0.25">
      <c r="A6" s="52">
        <v>3</v>
      </c>
      <c r="B6" s="23" t="s">
        <v>29</v>
      </c>
      <c r="C6" s="21" t="s">
        <v>68</v>
      </c>
      <c r="D6" s="62" t="s">
        <v>30</v>
      </c>
      <c r="E6" s="3" t="s">
        <v>257</v>
      </c>
      <c r="F6" s="3" t="s">
        <v>69</v>
      </c>
      <c r="G6" s="3" t="s">
        <v>40</v>
      </c>
      <c r="H6" s="5">
        <f>SUM(I6:J6)</f>
        <v>4715000</v>
      </c>
      <c r="I6" s="5">
        <v>0</v>
      </c>
      <c r="J6" s="6">
        <v>4715000</v>
      </c>
      <c r="K6" s="6">
        <v>0</v>
      </c>
      <c r="L6" s="6">
        <v>0</v>
      </c>
      <c r="M6" s="6">
        <v>3206000</v>
      </c>
      <c r="N6" s="6">
        <v>1509000</v>
      </c>
      <c r="O6" s="6">
        <f>P6+Q6</f>
        <v>9430000</v>
      </c>
      <c r="P6" s="6">
        <v>6412400</v>
      </c>
      <c r="Q6" s="6">
        <v>3017600</v>
      </c>
      <c r="R6" s="5">
        <v>24468000</v>
      </c>
      <c r="S6" s="5">
        <f>(R6-I6)/100*68</f>
        <v>16638240</v>
      </c>
      <c r="T6" s="5">
        <f>(R6-I6)/100*32</f>
        <v>7829760</v>
      </c>
      <c r="U6" s="5">
        <v>0</v>
      </c>
      <c r="V6" s="77">
        <v>41835</v>
      </c>
      <c r="W6" s="77">
        <v>42855</v>
      </c>
      <c r="X6" s="6" t="s">
        <v>52</v>
      </c>
      <c r="Y6" s="73" t="s">
        <v>70</v>
      </c>
      <c r="Z6" s="36" t="s">
        <v>71</v>
      </c>
      <c r="AA6" s="59"/>
      <c r="AB6" s="59"/>
      <c r="AC6" s="59"/>
      <c r="AD6" s="39"/>
    </row>
    <row r="7" spans="1:30" ht="110.25" x14ac:dyDescent="0.25">
      <c r="A7" s="99">
        <v>4</v>
      </c>
      <c r="B7" s="23" t="s">
        <v>20</v>
      </c>
      <c r="C7" s="19" t="s">
        <v>74</v>
      </c>
      <c r="D7" s="62" t="s">
        <v>21</v>
      </c>
      <c r="E7" s="3" t="s">
        <v>258</v>
      </c>
      <c r="F7" s="9" t="s">
        <v>73</v>
      </c>
      <c r="G7" s="3" t="s">
        <v>227</v>
      </c>
      <c r="H7" s="5">
        <f>SUM(I7:J7)</f>
        <v>3003000</v>
      </c>
      <c r="I7" s="5">
        <v>0</v>
      </c>
      <c r="J7" s="6">
        <v>3003000</v>
      </c>
      <c r="K7" s="6">
        <v>0</v>
      </c>
      <c r="L7" s="6">
        <v>0</v>
      </c>
      <c r="M7" s="6">
        <v>2042000</v>
      </c>
      <c r="N7" s="6">
        <v>961000</v>
      </c>
      <c r="O7" s="6">
        <f>P7+Q7</f>
        <v>5367000</v>
      </c>
      <c r="P7" s="6">
        <v>3649560</v>
      </c>
      <c r="Q7" s="6">
        <v>1717440</v>
      </c>
      <c r="R7" s="5">
        <v>17000000</v>
      </c>
      <c r="S7" s="5">
        <f>(R7-I7)/100*68</f>
        <v>11560000</v>
      </c>
      <c r="T7" s="5">
        <f>(R7-I7)/100*32</f>
        <v>5440000</v>
      </c>
      <c r="U7" s="5">
        <v>0</v>
      </c>
      <c r="V7" s="77">
        <v>41835</v>
      </c>
      <c r="W7" s="77">
        <v>42855</v>
      </c>
      <c r="X7" s="6" t="s">
        <v>51</v>
      </c>
      <c r="Y7" s="103" t="s">
        <v>75</v>
      </c>
      <c r="Z7" s="36" t="s">
        <v>76</v>
      </c>
      <c r="AA7" s="59"/>
      <c r="AB7" s="59"/>
      <c r="AC7" s="59"/>
      <c r="AD7" s="39"/>
    </row>
    <row r="8" spans="1:30" ht="110.25" x14ac:dyDescent="0.25">
      <c r="A8" s="52">
        <v>5</v>
      </c>
      <c r="B8" s="23" t="s">
        <v>26</v>
      </c>
      <c r="C8" s="19" t="s">
        <v>77</v>
      </c>
      <c r="D8" s="62" t="s">
        <v>259</v>
      </c>
      <c r="E8" s="3" t="s">
        <v>257</v>
      </c>
      <c r="F8" s="7" t="s">
        <v>78</v>
      </c>
      <c r="G8" s="3" t="s">
        <v>40</v>
      </c>
      <c r="H8" s="5">
        <f>SUM(I8:J8)</f>
        <v>1670000</v>
      </c>
      <c r="I8" s="5">
        <v>0</v>
      </c>
      <c r="J8" s="6">
        <v>1670000</v>
      </c>
      <c r="K8" s="6">
        <v>0</v>
      </c>
      <c r="L8" s="6">
        <v>0</v>
      </c>
      <c r="M8" s="6">
        <v>1136000</v>
      </c>
      <c r="N8" s="6">
        <v>534000</v>
      </c>
      <c r="O8" s="6">
        <f>P8+Q8</f>
        <v>6202000</v>
      </c>
      <c r="P8" s="6">
        <v>4217360</v>
      </c>
      <c r="Q8" s="6">
        <v>1984640</v>
      </c>
      <c r="R8" s="5">
        <v>16562000</v>
      </c>
      <c r="S8" s="5">
        <f>(R8-I8)/100*68</f>
        <v>11262160</v>
      </c>
      <c r="T8" s="5">
        <f>(R8-I8)/100*32</f>
        <v>5299840</v>
      </c>
      <c r="U8" s="5">
        <v>0</v>
      </c>
      <c r="V8" s="77">
        <v>41913</v>
      </c>
      <c r="W8" s="77">
        <v>42855</v>
      </c>
      <c r="X8" s="6" t="s">
        <v>52</v>
      </c>
      <c r="Y8" s="73" t="s">
        <v>205</v>
      </c>
      <c r="Z8" s="32" t="s">
        <v>79</v>
      </c>
      <c r="AA8" s="59"/>
      <c r="AB8" s="59"/>
      <c r="AC8" s="59"/>
      <c r="AD8" s="39"/>
    </row>
    <row r="9" spans="1:30" ht="94.5" x14ac:dyDescent="0.25">
      <c r="A9" s="99">
        <v>6</v>
      </c>
      <c r="B9" s="23" t="s">
        <v>1</v>
      </c>
      <c r="C9" s="20" t="s">
        <v>80</v>
      </c>
      <c r="D9" s="62" t="s">
        <v>2</v>
      </c>
      <c r="E9" s="3" t="s">
        <v>260</v>
      </c>
      <c r="F9" s="4" t="s">
        <v>81</v>
      </c>
      <c r="G9" s="3" t="s">
        <v>227</v>
      </c>
      <c r="H9" s="5">
        <f>SUM(I9:J9)</f>
        <v>5559000</v>
      </c>
      <c r="I9" s="5">
        <v>0</v>
      </c>
      <c r="J9" s="6">
        <v>5559000</v>
      </c>
      <c r="K9" s="6">
        <v>0</v>
      </c>
      <c r="L9" s="6">
        <v>0</v>
      </c>
      <c r="M9" s="6">
        <v>3780000</v>
      </c>
      <c r="N9" s="6">
        <v>1779000</v>
      </c>
      <c r="O9" s="6">
        <f>P9+Q9</f>
        <v>8523000</v>
      </c>
      <c r="P9" s="6">
        <v>5795640</v>
      </c>
      <c r="Q9" s="6">
        <v>2727360</v>
      </c>
      <c r="R9" s="5">
        <v>25677000</v>
      </c>
      <c r="S9" s="5">
        <f>(R9-I9)/100*68</f>
        <v>17460360</v>
      </c>
      <c r="T9" s="5">
        <f>(R9-I9)/100*32</f>
        <v>8216640</v>
      </c>
      <c r="U9" s="5">
        <v>0</v>
      </c>
      <c r="V9" s="77">
        <v>41858</v>
      </c>
      <c r="W9" s="77">
        <v>42855</v>
      </c>
      <c r="X9" s="6" t="s">
        <v>51</v>
      </c>
      <c r="Y9" s="73" t="s">
        <v>82</v>
      </c>
      <c r="Z9" s="32" t="s">
        <v>83</v>
      </c>
      <c r="AA9" s="39"/>
      <c r="AB9" s="37" t="s">
        <v>84</v>
      </c>
      <c r="AC9" s="59"/>
      <c r="AD9" s="39"/>
    </row>
    <row r="10" spans="1:30" ht="94.5" x14ac:dyDescent="0.25">
      <c r="A10" s="52">
        <v>7</v>
      </c>
      <c r="B10" s="23" t="s">
        <v>7</v>
      </c>
      <c r="C10" s="20" t="s">
        <v>85</v>
      </c>
      <c r="D10" s="62" t="s">
        <v>261</v>
      </c>
      <c r="E10" s="3" t="s">
        <v>256</v>
      </c>
      <c r="F10" s="4" t="s">
        <v>86</v>
      </c>
      <c r="G10" s="3" t="s">
        <v>227</v>
      </c>
      <c r="H10" s="5">
        <f>SUM(I10:J10)</f>
        <v>3782000</v>
      </c>
      <c r="I10" s="5">
        <v>0</v>
      </c>
      <c r="J10" s="6">
        <v>3782000</v>
      </c>
      <c r="K10" s="6">
        <v>0</v>
      </c>
      <c r="L10" s="6">
        <v>0</v>
      </c>
      <c r="M10" s="6">
        <v>2572000</v>
      </c>
      <c r="N10" s="6">
        <v>1210000</v>
      </c>
      <c r="O10" s="6">
        <f>P10+Q10</f>
        <v>7526000</v>
      </c>
      <c r="P10" s="6">
        <f>4994260+123420</f>
        <v>5117680</v>
      </c>
      <c r="Q10" s="6">
        <f>2350240+58080</f>
        <v>2408320</v>
      </c>
      <c r="R10" s="5">
        <v>25388000</v>
      </c>
      <c r="S10" s="5">
        <f>(R10-I10)/100*68</f>
        <v>17263840</v>
      </c>
      <c r="T10" s="5">
        <f>(R10-I10)/100*32</f>
        <v>8124160</v>
      </c>
      <c r="U10" s="5">
        <v>0</v>
      </c>
      <c r="V10" s="77">
        <v>41927</v>
      </c>
      <c r="W10" s="77">
        <v>42855</v>
      </c>
      <c r="X10" s="6" t="s">
        <v>51</v>
      </c>
      <c r="Y10" s="73" t="s">
        <v>89</v>
      </c>
      <c r="Z10" s="32" t="s">
        <v>87</v>
      </c>
      <c r="AA10" s="39"/>
      <c r="AB10" s="8" t="s">
        <v>88</v>
      </c>
      <c r="AC10" s="59"/>
      <c r="AD10" s="39"/>
    </row>
    <row r="11" spans="1:30" ht="141.75" x14ac:dyDescent="0.25">
      <c r="A11" s="86">
        <v>8</v>
      </c>
      <c r="B11" s="23" t="s">
        <v>209</v>
      </c>
      <c r="C11" s="41" t="s">
        <v>217</v>
      </c>
      <c r="D11" s="91" t="s">
        <v>211</v>
      </c>
      <c r="E11" s="34" t="s">
        <v>212</v>
      </c>
      <c r="F11" s="38" t="s">
        <v>213</v>
      </c>
      <c r="G11" s="44" t="s">
        <v>227</v>
      </c>
      <c r="H11" s="4">
        <v>0</v>
      </c>
      <c r="I11" s="59"/>
      <c r="J11" s="69"/>
      <c r="K11" s="69"/>
      <c r="L11" s="69"/>
      <c r="M11" s="69"/>
      <c r="N11" s="69"/>
      <c r="O11" s="69"/>
      <c r="P11" s="69"/>
      <c r="Q11" s="69"/>
      <c r="R11" s="70">
        <v>13134000</v>
      </c>
      <c r="S11" s="70">
        <v>9831120</v>
      </c>
      <c r="T11" s="70">
        <v>4202880</v>
      </c>
      <c r="U11" s="70">
        <v>0</v>
      </c>
      <c r="V11" s="4"/>
      <c r="W11" s="71">
        <v>42855</v>
      </c>
      <c r="X11" s="45"/>
      <c r="Y11" s="34" t="s">
        <v>231</v>
      </c>
      <c r="Z11" s="32" t="s">
        <v>221</v>
      </c>
      <c r="AA11" s="40" t="s">
        <v>222</v>
      </c>
      <c r="AB11" s="8" t="s">
        <v>220</v>
      </c>
      <c r="AC11" s="60"/>
      <c r="AD11" s="60"/>
    </row>
    <row r="12" spans="1:30" ht="126" x14ac:dyDescent="0.25">
      <c r="A12" s="100">
        <v>9</v>
      </c>
      <c r="B12" s="23" t="s">
        <v>207</v>
      </c>
      <c r="C12" s="41" t="s">
        <v>218</v>
      </c>
      <c r="D12" s="92" t="s">
        <v>262</v>
      </c>
      <c r="E12" s="3" t="s">
        <v>257</v>
      </c>
      <c r="F12" s="38" t="s">
        <v>215</v>
      </c>
      <c r="G12" s="3" t="s">
        <v>40</v>
      </c>
      <c r="H12" s="4">
        <v>0</v>
      </c>
      <c r="I12" s="59"/>
      <c r="J12" s="69"/>
      <c r="K12" s="69"/>
      <c r="L12" s="69"/>
      <c r="M12" s="69"/>
      <c r="N12" s="69"/>
      <c r="O12" s="69"/>
      <c r="P12" s="69"/>
      <c r="Q12" s="69"/>
      <c r="R12" s="70">
        <v>22889000</v>
      </c>
      <c r="S12" s="70">
        <v>15564520</v>
      </c>
      <c r="T12" s="70">
        <v>7324480</v>
      </c>
      <c r="U12" s="70">
        <v>0</v>
      </c>
      <c r="V12" s="71">
        <v>42193</v>
      </c>
      <c r="W12" s="71">
        <v>42855</v>
      </c>
      <c r="X12" s="45"/>
      <c r="Y12" s="34" t="s">
        <v>231</v>
      </c>
      <c r="Z12" s="32" t="s">
        <v>226</v>
      </c>
      <c r="AA12" s="39"/>
      <c r="AB12" s="39"/>
      <c r="AC12" s="39"/>
      <c r="AD12" s="39"/>
    </row>
    <row r="13" spans="1:30" ht="110.25" x14ac:dyDescent="0.25">
      <c r="A13" s="99">
        <v>10</v>
      </c>
      <c r="B13" s="23" t="s">
        <v>23</v>
      </c>
      <c r="C13" s="22" t="s">
        <v>90</v>
      </c>
      <c r="D13" s="62" t="s">
        <v>263</v>
      </c>
      <c r="E13" s="3" t="s">
        <v>256</v>
      </c>
      <c r="F13" s="4" t="s">
        <v>91</v>
      </c>
      <c r="G13" s="3" t="s">
        <v>227</v>
      </c>
      <c r="H13" s="5">
        <f t="shared" ref="H13:H22" si="0">SUM(I13:J13)</f>
        <v>4175000</v>
      </c>
      <c r="I13" s="5">
        <v>0</v>
      </c>
      <c r="J13" s="6">
        <v>4175000</v>
      </c>
      <c r="K13" s="6">
        <v>0</v>
      </c>
      <c r="L13" s="6">
        <v>0</v>
      </c>
      <c r="M13" s="6">
        <v>2839000</v>
      </c>
      <c r="N13" s="6">
        <v>1336000</v>
      </c>
      <c r="O13" s="6">
        <f t="shared" ref="O13:O22" si="1">P13+Q13</f>
        <v>7629000</v>
      </c>
      <c r="P13" s="6">
        <v>5187720</v>
      </c>
      <c r="Q13" s="6">
        <v>2441280</v>
      </c>
      <c r="R13" s="5">
        <v>23121000</v>
      </c>
      <c r="S13" s="5">
        <f t="shared" ref="S13:S22" si="2">(R13-I13)/100*68</f>
        <v>15722280</v>
      </c>
      <c r="T13" s="5">
        <f t="shared" ref="T13:T22" si="3">(R13-I13)/100*32</f>
        <v>7398720</v>
      </c>
      <c r="U13" s="5">
        <v>0</v>
      </c>
      <c r="V13" s="77">
        <v>41858</v>
      </c>
      <c r="W13" s="77">
        <v>42855</v>
      </c>
      <c r="X13" s="6" t="s">
        <v>51</v>
      </c>
      <c r="Y13" s="73" t="s">
        <v>92</v>
      </c>
      <c r="Z13" s="32" t="s">
        <v>93</v>
      </c>
      <c r="AA13" s="32" t="s">
        <v>94</v>
      </c>
      <c r="AB13" s="37" t="s">
        <v>95</v>
      </c>
      <c r="AC13" s="59"/>
      <c r="AD13" s="39"/>
    </row>
    <row r="14" spans="1:30" ht="94.5" x14ac:dyDescent="0.25">
      <c r="A14" s="52">
        <v>11</v>
      </c>
      <c r="B14" s="23" t="s">
        <v>11</v>
      </c>
      <c r="C14" s="20" t="s">
        <v>96</v>
      </c>
      <c r="D14" s="62" t="s">
        <v>264</v>
      </c>
      <c r="E14" s="3" t="s">
        <v>256</v>
      </c>
      <c r="F14" s="4" t="s">
        <v>97</v>
      </c>
      <c r="G14" s="3" t="s">
        <v>227</v>
      </c>
      <c r="H14" s="5">
        <f t="shared" si="0"/>
        <v>4811000</v>
      </c>
      <c r="I14" s="5">
        <v>0</v>
      </c>
      <c r="J14" s="6">
        <v>4811000</v>
      </c>
      <c r="K14" s="6">
        <v>0</v>
      </c>
      <c r="L14" s="6">
        <v>0</v>
      </c>
      <c r="M14" s="6">
        <v>3271000</v>
      </c>
      <c r="N14" s="6">
        <v>1540000</v>
      </c>
      <c r="O14" s="6">
        <f t="shared" si="1"/>
        <v>9010000</v>
      </c>
      <c r="P14" s="6">
        <v>6126800</v>
      </c>
      <c r="Q14" s="6">
        <v>2883200</v>
      </c>
      <c r="R14" s="5">
        <v>25516000</v>
      </c>
      <c r="S14" s="5">
        <f t="shared" si="2"/>
        <v>17350880</v>
      </c>
      <c r="T14" s="5">
        <f t="shared" si="3"/>
        <v>8165120</v>
      </c>
      <c r="U14" s="5">
        <v>0</v>
      </c>
      <c r="V14" s="77">
        <v>41852</v>
      </c>
      <c r="W14" s="77">
        <v>42855</v>
      </c>
      <c r="X14" s="6" t="s">
        <v>53</v>
      </c>
      <c r="Y14" s="73" t="s">
        <v>100</v>
      </c>
      <c r="Z14" s="32" t="s">
        <v>98</v>
      </c>
      <c r="AA14" s="32" t="s">
        <v>99</v>
      </c>
      <c r="AB14" s="59"/>
      <c r="AC14" s="59"/>
      <c r="AD14" s="39"/>
    </row>
    <row r="15" spans="1:30" ht="141.75" x14ac:dyDescent="0.25">
      <c r="A15" s="99">
        <v>12</v>
      </c>
      <c r="B15" s="23" t="s">
        <v>33</v>
      </c>
      <c r="C15" s="33" t="s">
        <v>101</v>
      </c>
      <c r="D15" s="62" t="s">
        <v>34</v>
      </c>
      <c r="E15" s="3" t="s">
        <v>203</v>
      </c>
      <c r="F15" s="4" t="s">
        <v>102</v>
      </c>
      <c r="G15" s="3" t="s">
        <v>228</v>
      </c>
      <c r="H15" s="5">
        <f t="shared" si="0"/>
        <v>8693000</v>
      </c>
      <c r="I15" s="5">
        <v>0</v>
      </c>
      <c r="J15" s="6">
        <v>8693000</v>
      </c>
      <c r="K15" s="6">
        <v>0</v>
      </c>
      <c r="L15" s="6">
        <v>0</v>
      </c>
      <c r="M15" s="6">
        <v>5911000</v>
      </c>
      <c r="N15" s="6">
        <v>2782000</v>
      </c>
      <c r="O15" s="6">
        <f t="shared" si="1"/>
        <v>8789000</v>
      </c>
      <c r="P15" s="6">
        <f>5757655+218865</f>
        <v>5976520</v>
      </c>
      <c r="Q15" s="6">
        <f>2709485+102995</f>
        <v>2812480</v>
      </c>
      <c r="R15" s="5">
        <v>23828000</v>
      </c>
      <c r="S15" s="5">
        <f t="shared" si="2"/>
        <v>16203040</v>
      </c>
      <c r="T15" s="5">
        <f t="shared" si="3"/>
        <v>7624960</v>
      </c>
      <c r="U15" s="5">
        <v>0</v>
      </c>
      <c r="V15" s="77">
        <v>41944</v>
      </c>
      <c r="W15" s="77">
        <v>42855</v>
      </c>
      <c r="X15" s="6" t="s">
        <v>54</v>
      </c>
      <c r="Y15" s="73" t="s">
        <v>103</v>
      </c>
      <c r="Z15" s="32" t="s">
        <v>104</v>
      </c>
      <c r="AA15" s="32" t="s">
        <v>105</v>
      </c>
      <c r="AB15" s="8" t="s">
        <v>106</v>
      </c>
      <c r="AC15" s="8" t="s">
        <v>107</v>
      </c>
      <c r="AD15" s="39"/>
    </row>
    <row r="16" spans="1:30" ht="110.25" x14ac:dyDescent="0.25">
      <c r="A16" s="52">
        <v>13</v>
      </c>
      <c r="B16" s="23" t="s">
        <v>4</v>
      </c>
      <c r="C16" s="19" t="s">
        <v>109</v>
      </c>
      <c r="D16" s="62" t="s">
        <v>5</v>
      </c>
      <c r="E16" s="54" t="s">
        <v>201</v>
      </c>
      <c r="F16" s="4" t="s">
        <v>108</v>
      </c>
      <c r="G16" s="3" t="s">
        <v>227</v>
      </c>
      <c r="H16" s="5">
        <f t="shared" si="0"/>
        <v>2683000</v>
      </c>
      <c r="I16" s="5">
        <v>0</v>
      </c>
      <c r="J16" s="6">
        <v>2683000</v>
      </c>
      <c r="K16" s="6">
        <v>0</v>
      </c>
      <c r="L16" s="6">
        <v>0</v>
      </c>
      <c r="M16" s="6">
        <v>1824000</v>
      </c>
      <c r="N16" s="6">
        <v>859000</v>
      </c>
      <c r="O16" s="6">
        <f t="shared" si="1"/>
        <v>8192000</v>
      </c>
      <c r="P16" s="6">
        <f>5508850+61710</f>
        <v>5570560</v>
      </c>
      <c r="Q16" s="6">
        <f>2592400+29040</f>
        <v>2621440</v>
      </c>
      <c r="R16" s="5">
        <v>21796000</v>
      </c>
      <c r="S16" s="5">
        <f t="shared" si="2"/>
        <v>14821280</v>
      </c>
      <c r="T16" s="5">
        <f t="shared" si="3"/>
        <v>6974720</v>
      </c>
      <c r="U16" s="5">
        <v>0</v>
      </c>
      <c r="V16" s="77">
        <v>41883</v>
      </c>
      <c r="W16" s="77">
        <v>42855</v>
      </c>
      <c r="X16" s="6" t="s">
        <v>53</v>
      </c>
      <c r="Y16" s="73" t="s">
        <v>110</v>
      </c>
      <c r="Z16" s="32" t="s">
        <v>111</v>
      </c>
      <c r="AA16" s="34" t="s">
        <v>112</v>
      </c>
      <c r="AB16" s="59"/>
      <c r="AC16" s="59"/>
      <c r="AD16" s="39"/>
    </row>
    <row r="17" spans="1:30" ht="94.5" x14ac:dyDescent="0.25">
      <c r="A17" s="99">
        <v>14</v>
      </c>
      <c r="B17" s="23" t="s">
        <v>24</v>
      </c>
      <c r="C17" s="24" t="s">
        <v>114</v>
      </c>
      <c r="D17" s="62" t="s">
        <v>265</v>
      </c>
      <c r="E17" s="34" t="s">
        <v>266</v>
      </c>
      <c r="F17" s="54" t="s">
        <v>113</v>
      </c>
      <c r="G17" s="3" t="s">
        <v>42</v>
      </c>
      <c r="H17" s="5">
        <f t="shared" si="0"/>
        <v>4671000</v>
      </c>
      <c r="I17" s="5">
        <v>0</v>
      </c>
      <c r="J17" s="6">
        <v>4671000</v>
      </c>
      <c r="K17" s="6">
        <v>0</v>
      </c>
      <c r="L17" s="6">
        <v>0</v>
      </c>
      <c r="M17" s="6">
        <v>3176000</v>
      </c>
      <c r="N17" s="6">
        <v>1495000</v>
      </c>
      <c r="O17" s="6">
        <f t="shared" si="1"/>
        <v>8583000</v>
      </c>
      <c r="P17" s="6">
        <v>5836440</v>
      </c>
      <c r="Q17" s="6">
        <v>2746560</v>
      </c>
      <c r="R17" s="5">
        <v>24819000</v>
      </c>
      <c r="S17" s="5">
        <f t="shared" si="2"/>
        <v>16876920</v>
      </c>
      <c r="T17" s="5">
        <f t="shared" si="3"/>
        <v>7942080</v>
      </c>
      <c r="U17" s="5">
        <v>0</v>
      </c>
      <c r="V17" s="77">
        <v>41835</v>
      </c>
      <c r="W17" s="77">
        <v>42855</v>
      </c>
      <c r="X17" s="6" t="s">
        <v>55</v>
      </c>
      <c r="Y17" s="73" t="s">
        <v>115</v>
      </c>
      <c r="Z17" s="32" t="s">
        <v>116</v>
      </c>
      <c r="AA17" s="32" t="s">
        <v>118</v>
      </c>
      <c r="AB17" s="8" t="s">
        <v>117</v>
      </c>
      <c r="AC17" s="39"/>
      <c r="AD17" s="39"/>
    </row>
    <row r="18" spans="1:30" ht="110.25" x14ac:dyDescent="0.25">
      <c r="A18" s="52">
        <v>15</v>
      </c>
      <c r="B18" s="23" t="s">
        <v>31</v>
      </c>
      <c r="C18" s="21" t="s">
        <v>120</v>
      </c>
      <c r="D18" s="62" t="s">
        <v>267</v>
      </c>
      <c r="E18" s="3" t="s">
        <v>202</v>
      </c>
      <c r="F18" s="4" t="s">
        <v>119</v>
      </c>
      <c r="G18" s="3" t="s">
        <v>43</v>
      </c>
      <c r="H18" s="5">
        <f t="shared" si="0"/>
        <v>6566000</v>
      </c>
      <c r="I18" s="5">
        <v>0</v>
      </c>
      <c r="J18" s="6">
        <v>6566000</v>
      </c>
      <c r="K18" s="6">
        <v>0</v>
      </c>
      <c r="L18" s="6">
        <v>0</v>
      </c>
      <c r="M18" s="6">
        <v>4465000</v>
      </c>
      <c r="N18" s="6">
        <v>2101000</v>
      </c>
      <c r="O18" s="6">
        <f t="shared" si="1"/>
        <v>7415000</v>
      </c>
      <c r="P18" s="6">
        <f>4848842+193358</f>
        <v>5042200</v>
      </c>
      <c r="Q18" s="6">
        <f>2281808+90992</f>
        <v>2372800</v>
      </c>
      <c r="R18" s="5">
        <v>21999000</v>
      </c>
      <c r="S18" s="5">
        <f t="shared" si="2"/>
        <v>14959320</v>
      </c>
      <c r="T18" s="5">
        <f t="shared" si="3"/>
        <v>7039680</v>
      </c>
      <c r="U18" s="5">
        <v>0</v>
      </c>
      <c r="V18" s="77">
        <v>41852</v>
      </c>
      <c r="W18" s="77">
        <v>42855</v>
      </c>
      <c r="X18" s="6" t="s">
        <v>53</v>
      </c>
      <c r="Y18" s="73" t="s">
        <v>121</v>
      </c>
      <c r="Z18" s="32" t="s">
        <v>122</v>
      </c>
      <c r="AA18" s="59"/>
      <c r="AB18" s="59"/>
      <c r="AC18" s="59"/>
      <c r="AD18" s="39"/>
    </row>
    <row r="19" spans="1:30" ht="126.75" thickBot="1" x14ac:dyDescent="0.3">
      <c r="A19" s="99">
        <v>16</v>
      </c>
      <c r="B19" s="23" t="s">
        <v>12</v>
      </c>
      <c r="C19" s="21" t="s">
        <v>123</v>
      </c>
      <c r="D19" s="62" t="s">
        <v>268</v>
      </c>
      <c r="E19" s="65" t="s">
        <v>269</v>
      </c>
      <c r="F19" s="7" t="s">
        <v>124</v>
      </c>
      <c r="G19" s="3" t="s">
        <v>227</v>
      </c>
      <c r="H19" s="5">
        <f t="shared" si="0"/>
        <v>2760000</v>
      </c>
      <c r="I19" s="5">
        <v>0</v>
      </c>
      <c r="J19" s="6">
        <v>2760000</v>
      </c>
      <c r="K19" s="6">
        <v>0</v>
      </c>
      <c r="L19" s="6">
        <v>0</v>
      </c>
      <c r="M19" s="6">
        <v>1877000</v>
      </c>
      <c r="N19" s="6">
        <v>883000</v>
      </c>
      <c r="O19" s="6">
        <f t="shared" si="1"/>
        <v>5586000</v>
      </c>
      <c r="P19" s="6">
        <v>3798480</v>
      </c>
      <c r="Q19" s="6">
        <v>1787520</v>
      </c>
      <c r="R19" s="5">
        <v>17174000</v>
      </c>
      <c r="S19" s="5">
        <f t="shared" si="2"/>
        <v>11678320</v>
      </c>
      <c r="T19" s="5">
        <f t="shared" si="3"/>
        <v>5495680</v>
      </c>
      <c r="U19" s="5">
        <v>0</v>
      </c>
      <c r="V19" s="77">
        <v>41852</v>
      </c>
      <c r="W19" s="77">
        <v>42855</v>
      </c>
      <c r="X19" s="6" t="s">
        <v>53</v>
      </c>
      <c r="Y19" s="73" t="s">
        <v>125</v>
      </c>
      <c r="Z19" s="36" t="s">
        <v>126</v>
      </c>
      <c r="AA19" s="36" t="s">
        <v>127</v>
      </c>
      <c r="AB19" s="59"/>
      <c r="AC19" s="59"/>
      <c r="AD19" s="39"/>
    </row>
    <row r="20" spans="1:30" ht="126" x14ac:dyDescent="0.25">
      <c r="A20" s="52">
        <v>17</v>
      </c>
      <c r="B20" s="28" t="s">
        <v>13</v>
      </c>
      <c r="C20" s="29" t="s">
        <v>128</v>
      </c>
      <c r="D20" s="62" t="s">
        <v>270</v>
      </c>
      <c r="E20" s="3" t="s">
        <v>269</v>
      </c>
      <c r="F20" s="54" t="s">
        <v>129</v>
      </c>
      <c r="G20" s="30" t="s">
        <v>227</v>
      </c>
      <c r="H20" s="5">
        <f t="shared" si="0"/>
        <v>3960000</v>
      </c>
      <c r="I20" s="5">
        <v>20000</v>
      </c>
      <c r="J20" s="6">
        <v>3940000</v>
      </c>
      <c r="K20" s="6">
        <f>20/100*85*1000</f>
        <v>17000</v>
      </c>
      <c r="L20" s="6">
        <f>20/100*15*1000</f>
        <v>3000</v>
      </c>
      <c r="M20" s="6">
        <v>2679000</v>
      </c>
      <c r="N20" s="6">
        <v>1261000</v>
      </c>
      <c r="O20" s="6">
        <f t="shared" si="1"/>
        <v>8878000</v>
      </c>
      <c r="P20" s="6">
        <f>6024698+12342</f>
        <v>6037040</v>
      </c>
      <c r="Q20" s="6">
        <f>2835152+5808</f>
        <v>2840960</v>
      </c>
      <c r="R20" s="5">
        <v>24990000</v>
      </c>
      <c r="S20" s="5">
        <f t="shared" si="2"/>
        <v>16979600</v>
      </c>
      <c r="T20" s="5">
        <f t="shared" si="3"/>
        <v>7990400</v>
      </c>
      <c r="U20" s="5">
        <v>20000</v>
      </c>
      <c r="V20" s="77">
        <v>41852</v>
      </c>
      <c r="W20" s="77">
        <v>42855</v>
      </c>
      <c r="X20" s="31" t="s">
        <v>53</v>
      </c>
      <c r="Y20" s="73" t="s">
        <v>130</v>
      </c>
      <c r="Z20" s="32" t="s">
        <v>131</v>
      </c>
      <c r="AA20" s="39"/>
      <c r="AB20" s="8" t="s">
        <v>133</v>
      </c>
      <c r="AC20" s="8" t="s">
        <v>134</v>
      </c>
      <c r="AD20" s="8" t="s">
        <v>132</v>
      </c>
    </row>
    <row r="21" spans="1:30" ht="94.5" x14ac:dyDescent="0.25">
      <c r="A21" s="99">
        <v>18</v>
      </c>
      <c r="B21" s="23" t="s">
        <v>10</v>
      </c>
      <c r="C21" s="21" t="s">
        <v>135</v>
      </c>
      <c r="D21" s="62" t="s">
        <v>271</v>
      </c>
      <c r="E21" s="3" t="s">
        <v>272</v>
      </c>
      <c r="F21" s="4" t="s">
        <v>136</v>
      </c>
      <c r="G21" s="3" t="s">
        <v>227</v>
      </c>
      <c r="H21" s="5">
        <f t="shared" si="0"/>
        <v>4634000</v>
      </c>
      <c r="I21" s="5">
        <v>128000</v>
      </c>
      <c r="J21" s="6">
        <v>4506000</v>
      </c>
      <c r="K21" s="6">
        <f>128/100*85*1000</f>
        <v>108800</v>
      </c>
      <c r="L21" s="6">
        <f>128/100*15*1000</f>
        <v>19200</v>
      </c>
      <c r="M21" s="6">
        <v>3064000</v>
      </c>
      <c r="N21" s="6">
        <v>1442000</v>
      </c>
      <c r="O21" s="6">
        <f t="shared" si="1"/>
        <v>9016000</v>
      </c>
      <c r="P21" s="6">
        <v>6130880</v>
      </c>
      <c r="Q21" s="6">
        <v>2885120</v>
      </c>
      <c r="R21" s="5">
        <v>25096000</v>
      </c>
      <c r="S21" s="5">
        <f t="shared" si="2"/>
        <v>16978240</v>
      </c>
      <c r="T21" s="5">
        <f t="shared" si="3"/>
        <v>7989760</v>
      </c>
      <c r="U21" s="5">
        <v>128000</v>
      </c>
      <c r="V21" s="77">
        <v>41835</v>
      </c>
      <c r="W21" s="77">
        <v>42855</v>
      </c>
      <c r="X21" s="6" t="s">
        <v>55</v>
      </c>
      <c r="Y21" s="103" t="s">
        <v>288</v>
      </c>
      <c r="Z21" s="32" t="s">
        <v>137</v>
      </c>
      <c r="AA21" s="32" t="s">
        <v>139</v>
      </c>
      <c r="AB21" s="8" t="s">
        <v>138</v>
      </c>
      <c r="AC21" s="39"/>
      <c r="AD21" s="39"/>
    </row>
    <row r="22" spans="1:30" s="27" customFormat="1" ht="111" thickBot="1" x14ac:dyDescent="0.3">
      <c r="A22" s="52">
        <v>19</v>
      </c>
      <c r="B22" s="23" t="s">
        <v>9</v>
      </c>
      <c r="C22" s="87" t="s">
        <v>140</v>
      </c>
      <c r="D22" s="62" t="s">
        <v>273</v>
      </c>
      <c r="E22" s="3" t="s">
        <v>274</v>
      </c>
      <c r="F22" s="88" t="s">
        <v>141</v>
      </c>
      <c r="G22" s="30" t="s">
        <v>40</v>
      </c>
      <c r="H22" s="5">
        <f t="shared" si="0"/>
        <v>4439000</v>
      </c>
      <c r="I22" s="5">
        <v>0</v>
      </c>
      <c r="J22" s="6">
        <v>4439000</v>
      </c>
      <c r="K22" s="6">
        <v>0</v>
      </c>
      <c r="L22" s="6">
        <v>0</v>
      </c>
      <c r="M22" s="6">
        <v>3019000</v>
      </c>
      <c r="N22" s="6">
        <v>1420000</v>
      </c>
      <c r="O22" s="6">
        <f t="shared" si="1"/>
        <v>9793000</v>
      </c>
      <c r="P22" s="6">
        <v>6659240</v>
      </c>
      <c r="Q22" s="6">
        <v>3133760</v>
      </c>
      <c r="R22" s="5">
        <v>25599000</v>
      </c>
      <c r="S22" s="5">
        <f t="shared" si="2"/>
        <v>17407320</v>
      </c>
      <c r="T22" s="5">
        <f t="shared" si="3"/>
        <v>8191680</v>
      </c>
      <c r="U22" s="5">
        <v>0</v>
      </c>
      <c r="V22" s="77">
        <v>41835</v>
      </c>
      <c r="W22" s="77">
        <v>42855</v>
      </c>
      <c r="X22" s="74" t="s">
        <v>51</v>
      </c>
      <c r="Y22" s="73" t="s">
        <v>142</v>
      </c>
      <c r="Z22" s="32" t="s">
        <v>143</v>
      </c>
      <c r="AA22" s="32" t="s">
        <v>144</v>
      </c>
      <c r="AB22" s="59"/>
      <c r="AC22" s="59"/>
      <c r="AD22" s="39"/>
    </row>
    <row r="23" spans="1:30" ht="75" x14ac:dyDescent="0.25">
      <c r="A23" s="86">
        <v>20</v>
      </c>
      <c r="B23" s="23" t="s">
        <v>208</v>
      </c>
      <c r="C23" s="41" t="s">
        <v>216</v>
      </c>
      <c r="D23" s="63" t="s">
        <v>275</v>
      </c>
      <c r="E23" s="3" t="s">
        <v>256</v>
      </c>
      <c r="F23" s="38" t="s">
        <v>210</v>
      </c>
      <c r="G23" s="18" t="s">
        <v>227</v>
      </c>
      <c r="H23" s="4">
        <v>0</v>
      </c>
      <c r="I23" s="59"/>
      <c r="J23" s="69"/>
      <c r="K23" s="69"/>
      <c r="L23" s="69"/>
      <c r="M23" s="69"/>
      <c r="N23" s="69"/>
      <c r="O23" s="69"/>
      <c r="P23" s="69"/>
      <c r="Q23" s="69"/>
      <c r="R23" s="70">
        <v>11460000</v>
      </c>
      <c r="S23" s="80">
        <v>7792800</v>
      </c>
      <c r="T23" s="70">
        <v>3667200</v>
      </c>
      <c r="U23" s="70">
        <v>0</v>
      </c>
      <c r="V23" s="71">
        <v>42198</v>
      </c>
      <c r="W23" s="71">
        <v>42845</v>
      </c>
      <c r="Y23" s="34" t="s">
        <v>231</v>
      </c>
      <c r="Z23" s="40" t="s">
        <v>223</v>
      </c>
      <c r="AA23" s="39"/>
      <c r="AB23" s="39"/>
      <c r="AC23" s="39"/>
      <c r="AD23" s="39"/>
    </row>
    <row r="24" spans="1:30" ht="94.5" x14ac:dyDescent="0.25">
      <c r="A24" s="52">
        <v>21</v>
      </c>
      <c r="B24" s="46" t="s">
        <v>192</v>
      </c>
      <c r="C24" s="22" t="s">
        <v>195</v>
      </c>
      <c r="D24" s="63" t="s">
        <v>196</v>
      </c>
      <c r="E24" s="34" t="s">
        <v>204</v>
      </c>
      <c r="F24" s="34" t="s">
        <v>194</v>
      </c>
      <c r="G24" s="55" t="s">
        <v>227</v>
      </c>
      <c r="H24" s="34">
        <v>0</v>
      </c>
      <c r="I24" s="34"/>
      <c r="J24" s="34"/>
      <c r="K24" s="34"/>
      <c r="L24" s="34"/>
      <c r="M24" s="34"/>
      <c r="N24" s="34"/>
      <c r="O24" s="34"/>
      <c r="P24" s="34"/>
      <c r="Q24" s="34"/>
      <c r="R24" s="51">
        <v>19967000</v>
      </c>
      <c r="S24" s="51">
        <v>13577560</v>
      </c>
      <c r="T24" s="51">
        <v>6389440</v>
      </c>
      <c r="U24" s="51">
        <v>0</v>
      </c>
      <c r="V24" s="56">
        <v>42125</v>
      </c>
      <c r="W24" s="56">
        <v>42855</v>
      </c>
      <c r="X24" s="89"/>
      <c r="Y24" s="102" t="s">
        <v>287</v>
      </c>
      <c r="Z24" s="32" t="s">
        <v>199</v>
      </c>
      <c r="AA24" s="34"/>
      <c r="AB24" s="8" t="s">
        <v>200</v>
      </c>
      <c r="AC24" s="34"/>
      <c r="AD24" s="34"/>
    </row>
    <row r="25" spans="1:30" ht="110.25" x14ac:dyDescent="0.25">
      <c r="A25" s="99">
        <v>22</v>
      </c>
      <c r="B25" s="23" t="s">
        <v>14</v>
      </c>
      <c r="C25" s="21" t="s">
        <v>145</v>
      </c>
      <c r="D25" s="62" t="s">
        <v>15</v>
      </c>
      <c r="E25" s="3" t="s">
        <v>276</v>
      </c>
      <c r="F25" s="7" t="s">
        <v>146</v>
      </c>
      <c r="G25" s="18" t="s">
        <v>227</v>
      </c>
      <c r="H25" s="5">
        <f>SUM(I25:J25)</f>
        <v>3666000</v>
      </c>
      <c r="I25" s="5">
        <v>128000</v>
      </c>
      <c r="J25" s="6">
        <v>3538000</v>
      </c>
      <c r="K25" s="6">
        <f>128/100*85*1000</f>
        <v>108800</v>
      </c>
      <c r="L25" s="6">
        <f>128/100*15*1000</f>
        <v>19200</v>
      </c>
      <c r="M25" s="6">
        <v>2405000</v>
      </c>
      <c r="N25" s="6">
        <v>1133000</v>
      </c>
      <c r="O25" s="6">
        <f>P25+Q25</f>
        <v>3950000</v>
      </c>
      <c r="P25" s="6">
        <f>2562580+123420</f>
        <v>2686000</v>
      </c>
      <c r="Q25" s="6">
        <f>1205920+58080</f>
        <v>1264000</v>
      </c>
      <c r="R25" s="5">
        <v>16466000</v>
      </c>
      <c r="S25" s="5">
        <f>(R25-I25)/100*68</f>
        <v>11109840</v>
      </c>
      <c r="T25" s="5">
        <f>(R25-I25)/100*32</f>
        <v>5228160</v>
      </c>
      <c r="U25" s="5">
        <v>128000</v>
      </c>
      <c r="V25" s="77">
        <v>41858</v>
      </c>
      <c r="W25" s="77">
        <v>42855</v>
      </c>
      <c r="X25" s="57" t="s">
        <v>53</v>
      </c>
      <c r="Y25" s="73" t="s">
        <v>147</v>
      </c>
      <c r="Z25" s="48" t="s">
        <v>148</v>
      </c>
      <c r="AA25" s="59"/>
      <c r="AB25" s="59"/>
      <c r="AC25" s="59"/>
      <c r="AD25" s="39"/>
    </row>
    <row r="26" spans="1:30" ht="95.25" thickBot="1" x14ac:dyDescent="0.3">
      <c r="A26" s="52">
        <v>23</v>
      </c>
      <c r="B26" s="47" t="s">
        <v>27</v>
      </c>
      <c r="C26" s="21" t="s">
        <v>149</v>
      </c>
      <c r="D26" s="64" t="s">
        <v>28</v>
      </c>
      <c r="E26" s="65" t="s">
        <v>277</v>
      </c>
      <c r="F26" s="4" t="s">
        <v>150</v>
      </c>
      <c r="G26" s="18" t="s">
        <v>41</v>
      </c>
      <c r="H26" s="5">
        <f>SUM(I26:J26)</f>
        <v>3243000</v>
      </c>
      <c r="I26" s="5">
        <v>128000</v>
      </c>
      <c r="J26" s="6">
        <v>3115000</v>
      </c>
      <c r="K26" s="6">
        <v>108800</v>
      </c>
      <c r="L26" s="6">
        <v>19200</v>
      </c>
      <c r="M26" s="6">
        <v>2118000</v>
      </c>
      <c r="N26" s="6">
        <v>997000</v>
      </c>
      <c r="O26" s="6">
        <f>P26+Q26</f>
        <v>8848000</v>
      </c>
      <c r="P26" s="6">
        <v>6016640</v>
      </c>
      <c r="Q26" s="6">
        <v>2831360</v>
      </c>
      <c r="R26" s="5">
        <v>22960000</v>
      </c>
      <c r="S26" s="5">
        <f>(R26-I26)/100*68</f>
        <v>15525760</v>
      </c>
      <c r="T26" s="5">
        <f>(R26-I26)/100*32</f>
        <v>7306240</v>
      </c>
      <c r="U26" s="5">
        <v>128000</v>
      </c>
      <c r="V26" s="77">
        <v>41835</v>
      </c>
      <c r="W26" s="77">
        <v>42855</v>
      </c>
      <c r="X26" s="57" t="s">
        <v>54</v>
      </c>
      <c r="Y26" s="73" t="s">
        <v>151</v>
      </c>
      <c r="Z26" s="32" t="s">
        <v>152</v>
      </c>
      <c r="AA26" s="59"/>
      <c r="AB26" s="59"/>
      <c r="AC26" s="59"/>
      <c r="AD26" s="39"/>
    </row>
    <row r="27" spans="1:30" ht="22.5" customHeight="1" x14ac:dyDescent="0.25">
      <c r="A27" s="101" t="s">
        <v>230</v>
      </c>
      <c r="B27" s="101"/>
      <c r="C27" s="11"/>
      <c r="V27" s="66"/>
      <c r="Y27" s="10"/>
    </row>
  </sheetData>
  <sortState ref="A4:AD26">
    <sortCondition ref="B4:B26"/>
  </sortState>
  <mergeCells count="3">
    <mergeCell ref="Z2:AA2"/>
    <mergeCell ref="Z3:AD3"/>
    <mergeCell ref="AB2:AD2"/>
  </mergeCells>
  <hyperlinks>
    <hyperlink ref="Y4" r:id="rId1"/>
    <hyperlink ref="Y6" r:id="rId2"/>
    <hyperlink ref="Y7" r:id="rId3"/>
    <hyperlink ref="Y9" r:id="rId4"/>
    <hyperlink ref="Y10" r:id="rId5" display="http://www.3dcolony.cz/"/>
    <hyperlink ref="Y13" r:id="rId6"/>
    <hyperlink ref="Y14" r:id="rId7"/>
    <hyperlink ref="Y15" r:id="rId8"/>
    <hyperlink ref="Y16" r:id="rId9"/>
    <hyperlink ref="Y17" r:id="rId10"/>
    <hyperlink ref="Y18" r:id="rId11"/>
    <hyperlink ref="Y19" r:id="rId12"/>
    <hyperlink ref="Y20" r:id="rId13"/>
    <hyperlink ref="Y21" r:id="rId14"/>
    <hyperlink ref="Y22" r:id="rId15"/>
    <hyperlink ref="Y25" r:id="rId16"/>
    <hyperlink ref="Y26" r:id="rId17"/>
    <hyperlink ref="Y8" r:id="rId18"/>
    <hyperlink ref="Y24" r:id="rId19"/>
  </hyperlinks>
  <pageMargins left="0.70866141732283472" right="0.70866141732283472" top="0.78740157480314965" bottom="0.78740157480314965" header="0.31496062992125984" footer="0.31496062992125984"/>
  <pageSetup paperSize="8" scale="45" orientation="landscape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view="pageBreakPreview" zoomScale="60" zoomScaleNormal="85" workbookViewId="0">
      <selection activeCell="Y1" sqref="Y1:Y1048576"/>
    </sheetView>
  </sheetViews>
  <sheetFormatPr defaultRowHeight="15" x14ac:dyDescent="0.25"/>
  <cols>
    <col min="1" max="1" width="8" customWidth="1"/>
    <col min="2" max="2" width="14.5703125" customWidth="1"/>
    <col min="3" max="3" width="12" customWidth="1"/>
    <col min="4" max="4" width="53.5703125" customWidth="1"/>
    <col min="5" max="6" width="30.140625" customWidth="1"/>
    <col min="7" max="7" width="14.28515625" customWidth="1"/>
    <col min="8" max="8" width="23.28515625" customWidth="1"/>
    <col min="9" max="17" width="0" hidden="1" customWidth="1"/>
    <col min="18" max="21" width="16.140625" customWidth="1"/>
    <col min="22" max="22" width="13.85546875" customWidth="1"/>
    <col min="23" max="23" width="12.140625" bestFit="1" customWidth="1"/>
    <col min="24" max="24" width="0" hidden="1" customWidth="1"/>
    <col min="25" max="25" width="28.85546875" style="11" customWidth="1"/>
    <col min="26" max="29" width="17.7109375" customWidth="1"/>
    <col min="30" max="30" width="17.7109375" style="97" customWidth="1"/>
  </cols>
  <sheetData>
    <row r="1" spans="1:32" ht="80.099999999999994" customHeight="1" x14ac:dyDescent="0.5">
      <c r="A1" s="66"/>
      <c r="B1" s="66"/>
      <c r="C1" s="66"/>
      <c r="D1" s="66"/>
      <c r="E1" s="85" t="s">
        <v>285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68"/>
      <c r="V1" s="66"/>
      <c r="W1" s="66"/>
      <c r="X1" s="67"/>
      <c r="Y1" s="10"/>
      <c r="Z1" s="66"/>
      <c r="AA1" s="66"/>
      <c r="AB1" s="66"/>
      <c r="AC1" s="66"/>
      <c r="AD1" s="94"/>
    </row>
    <row r="2" spans="1:32" ht="32.25" customHeight="1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7"/>
      <c r="K2" s="67"/>
      <c r="L2" s="67"/>
      <c r="M2" s="67"/>
      <c r="N2" s="67"/>
      <c r="O2" s="67"/>
      <c r="P2" s="67"/>
      <c r="Q2" s="67"/>
      <c r="R2" s="68"/>
      <c r="S2" s="68"/>
      <c r="T2" s="68"/>
      <c r="U2" s="68"/>
      <c r="V2" s="66"/>
      <c r="W2" s="66"/>
      <c r="X2" s="67"/>
      <c r="Y2" s="10"/>
      <c r="Z2" s="114" t="s">
        <v>162</v>
      </c>
      <c r="AA2" s="114"/>
      <c r="AB2" s="117" t="s">
        <v>163</v>
      </c>
      <c r="AC2" s="117"/>
      <c r="AD2" s="117"/>
    </row>
    <row r="3" spans="1:32" ht="111" thickBot="1" x14ac:dyDescent="0.3">
      <c r="A3" s="15" t="s">
        <v>155</v>
      </c>
      <c r="B3" s="16" t="s">
        <v>165</v>
      </c>
      <c r="C3" s="16" t="s">
        <v>156</v>
      </c>
      <c r="D3" s="16" t="s">
        <v>236</v>
      </c>
      <c r="E3" s="17" t="s">
        <v>157</v>
      </c>
      <c r="F3" s="17" t="s">
        <v>158</v>
      </c>
      <c r="G3" s="17" t="s">
        <v>159</v>
      </c>
      <c r="H3" s="43" t="s">
        <v>252</v>
      </c>
      <c r="I3" s="16" t="s">
        <v>0</v>
      </c>
      <c r="J3" s="43" t="s">
        <v>45</v>
      </c>
      <c r="K3" s="43" t="s">
        <v>47</v>
      </c>
      <c r="L3" s="43" t="s">
        <v>48</v>
      </c>
      <c r="M3" s="43" t="s">
        <v>58</v>
      </c>
      <c r="N3" s="43" t="s">
        <v>59</v>
      </c>
      <c r="O3" s="43" t="s">
        <v>50</v>
      </c>
      <c r="P3" s="43" t="s">
        <v>56</v>
      </c>
      <c r="Q3" s="43" t="s">
        <v>57</v>
      </c>
      <c r="R3" s="43" t="s">
        <v>233</v>
      </c>
      <c r="S3" s="43" t="s">
        <v>234</v>
      </c>
      <c r="T3" s="43" t="s">
        <v>235</v>
      </c>
      <c r="U3" s="43" t="s">
        <v>253</v>
      </c>
      <c r="V3" s="16" t="s">
        <v>160</v>
      </c>
      <c r="W3" s="16" t="s">
        <v>176</v>
      </c>
      <c r="X3" s="43" t="s">
        <v>49</v>
      </c>
      <c r="Y3" s="43" t="s">
        <v>164</v>
      </c>
      <c r="Z3" s="115" t="s">
        <v>161</v>
      </c>
      <c r="AA3" s="115"/>
      <c r="AB3" s="115"/>
      <c r="AC3" s="115"/>
      <c r="AD3" s="116"/>
    </row>
    <row r="4" spans="1:32" ht="78.75" x14ac:dyDescent="0.25">
      <c r="A4" s="93">
        <v>1</v>
      </c>
      <c r="B4" s="82" t="s">
        <v>17</v>
      </c>
      <c r="C4" s="12" t="s">
        <v>62</v>
      </c>
      <c r="D4" s="12" t="s">
        <v>166</v>
      </c>
      <c r="E4" s="12" t="s">
        <v>19</v>
      </c>
      <c r="F4" s="12" t="s">
        <v>60</v>
      </c>
      <c r="G4" s="12" t="s">
        <v>44</v>
      </c>
      <c r="H4" s="13">
        <f>SUM(I4:J4)</f>
        <v>5013000</v>
      </c>
      <c r="I4" s="13">
        <v>0</v>
      </c>
      <c r="J4" s="14">
        <v>5013000</v>
      </c>
      <c r="K4" s="14">
        <v>0</v>
      </c>
      <c r="L4" s="14">
        <v>0</v>
      </c>
      <c r="M4" s="14">
        <v>3409000</v>
      </c>
      <c r="N4" s="14">
        <v>1604000</v>
      </c>
      <c r="O4" s="14">
        <f>P4+Q4</f>
        <v>8510000</v>
      </c>
      <c r="P4" s="14">
        <f>5693001+93799</f>
        <v>5786800</v>
      </c>
      <c r="Q4" s="14">
        <f>2679059+44141</f>
        <v>2723200</v>
      </c>
      <c r="R4" s="13">
        <v>25548000</v>
      </c>
      <c r="S4" s="13">
        <f>(R4-I4)/100*68</f>
        <v>17372640</v>
      </c>
      <c r="T4" s="13">
        <f>(R4-I4)/100*32</f>
        <v>8175360</v>
      </c>
      <c r="U4" s="13">
        <v>0</v>
      </c>
      <c r="V4" s="83">
        <v>41835</v>
      </c>
      <c r="W4" s="83">
        <v>42855</v>
      </c>
      <c r="X4" s="14" t="s">
        <v>51</v>
      </c>
      <c r="Y4" s="104" t="s">
        <v>63</v>
      </c>
      <c r="Z4" s="58" t="s">
        <v>67</v>
      </c>
      <c r="AA4" s="58" t="s">
        <v>66</v>
      </c>
      <c r="AB4" s="61" t="s">
        <v>191</v>
      </c>
      <c r="AC4" s="72"/>
      <c r="AD4" s="93"/>
    </row>
    <row r="5" spans="1:32" ht="94.5" x14ac:dyDescent="0.25">
      <c r="A5" s="78">
        <v>2</v>
      </c>
      <c r="B5" s="76" t="s">
        <v>206</v>
      </c>
      <c r="C5" s="4" t="s">
        <v>219</v>
      </c>
      <c r="D5" s="75" t="s">
        <v>237</v>
      </c>
      <c r="E5" s="3" t="s">
        <v>8</v>
      </c>
      <c r="F5" s="38" t="s">
        <v>214</v>
      </c>
      <c r="G5" s="3" t="s">
        <v>44</v>
      </c>
      <c r="H5" s="4">
        <v>0</v>
      </c>
      <c r="I5" s="59"/>
      <c r="J5" s="69"/>
      <c r="K5" s="69"/>
      <c r="L5" s="69"/>
      <c r="M5" s="69"/>
      <c r="N5" s="69"/>
      <c r="O5" s="69"/>
      <c r="P5" s="69"/>
      <c r="Q5" s="69"/>
      <c r="R5" s="70">
        <v>17043000</v>
      </c>
      <c r="S5" s="70">
        <v>11589240</v>
      </c>
      <c r="T5" s="70">
        <v>5453760</v>
      </c>
      <c r="U5" s="70">
        <v>128000</v>
      </c>
      <c r="V5" s="71">
        <v>42193</v>
      </c>
      <c r="W5" s="71">
        <v>42855</v>
      </c>
      <c r="X5" s="69"/>
      <c r="Y5" s="34" t="s">
        <v>231</v>
      </c>
      <c r="Z5" s="32" t="s">
        <v>249</v>
      </c>
      <c r="AA5" s="59"/>
      <c r="AB5" s="8" t="s">
        <v>224</v>
      </c>
      <c r="AC5" s="59"/>
      <c r="AD5" s="95"/>
    </row>
    <row r="6" spans="1:32" ht="110.25" x14ac:dyDescent="0.25">
      <c r="A6" s="75">
        <v>3</v>
      </c>
      <c r="B6" s="76" t="s">
        <v>29</v>
      </c>
      <c r="C6" s="3" t="s">
        <v>68</v>
      </c>
      <c r="D6" s="3" t="s">
        <v>177</v>
      </c>
      <c r="E6" s="3" t="s">
        <v>238</v>
      </c>
      <c r="F6" s="3" t="s">
        <v>69</v>
      </c>
      <c r="G6" s="3" t="s">
        <v>40</v>
      </c>
      <c r="H6" s="5">
        <f>SUM(I6:J6)</f>
        <v>4715000</v>
      </c>
      <c r="I6" s="5">
        <v>0</v>
      </c>
      <c r="J6" s="6">
        <v>4715000</v>
      </c>
      <c r="K6" s="6">
        <v>0</v>
      </c>
      <c r="L6" s="6">
        <v>0</v>
      </c>
      <c r="M6" s="6">
        <v>3206000</v>
      </c>
      <c r="N6" s="6">
        <v>1509000</v>
      </c>
      <c r="O6" s="6">
        <f>P6+Q6</f>
        <v>9430000</v>
      </c>
      <c r="P6" s="6">
        <v>6412400</v>
      </c>
      <c r="Q6" s="6">
        <v>3017600</v>
      </c>
      <c r="R6" s="5">
        <v>24468000</v>
      </c>
      <c r="S6" s="5">
        <f>(R6-I6)/100*68</f>
        <v>16638240</v>
      </c>
      <c r="T6" s="5">
        <f>(R6-I6)/100*32</f>
        <v>7829760</v>
      </c>
      <c r="U6" s="5">
        <v>0</v>
      </c>
      <c r="V6" s="77">
        <v>41835</v>
      </c>
      <c r="W6" s="77">
        <v>42855</v>
      </c>
      <c r="X6" s="6" t="s">
        <v>52</v>
      </c>
      <c r="Y6" s="73" t="s">
        <v>70</v>
      </c>
      <c r="Z6" s="36" t="s">
        <v>71</v>
      </c>
      <c r="AA6" s="59"/>
      <c r="AB6" s="59"/>
      <c r="AC6" s="59"/>
      <c r="AD6" s="95"/>
    </row>
    <row r="7" spans="1:32" ht="110.25" x14ac:dyDescent="0.25">
      <c r="A7" s="75">
        <v>4</v>
      </c>
      <c r="B7" s="76" t="s">
        <v>20</v>
      </c>
      <c r="C7" s="7" t="s">
        <v>74</v>
      </c>
      <c r="D7" s="3" t="s">
        <v>178</v>
      </c>
      <c r="E7" s="3" t="s">
        <v>22</v>
      </c>
      <c r="F7" s="9" t="s">
        <v>73</v>
      </c>
      <c r="G7" s="3" t="s">
        <v>44</v>
      </c>
      <c r="H7" s="5">
        <f>SUM(I7:J7)</f>
        <v>3003000</v>
      </c>
      <c r="I7" s="5">
        <v>0</v>
      </c>
      <c r="J7" s="6">
        <v>3003000</v>
      </c>
      <c r="K7" s="6">
        <v>0</v>
      </c>
      <c r="L7" s="6">
        <v>0</v>
      </c>
      <c r="M7" s="6">
        <v>2042000</v>
      </c>
      <c r="N7" s="6">
        <v>961000</v>
      </c>
      <c r="O7" s="6">
        <f>P7+Q7</f>
        <v>5367000</v>
      </c>
      <c r="P7" s="6">
        <v>3649560</v>
      </c>
      <c r="Q7" s="6">
        <v>1717440</v>
      </c>
      <c r="R7" s="5">
        <v>17000000</v>
      </c>
      <c r="S7" s="5">
        <f>(R7-I7)/100*68</f>
        <v>11560000</v>
      </c>
      <c r="T7" s="5">
        <f>(R7-I7)/100*32</f>
        <v>5440000</v>
      </c>
      <c r="U7" s="5">
        <v>0</v>
      </c>
      <c r="V7" s="77">
        <v>41835</v>
      </c>
      <c r="W7" s="77">
        <v>42855</v>
      </c>
      <c r="X7" s="6" t="s">
        <v>51</v>
      </c>
      <c r="Y7" s="103" t="s">
        <v>75</v>
      </c>
      <c r="Z7" s="36" t="s">
        <v>76</v>
      </c>
      <c r="AA7" s="59"/>
      <c r="AB7" s="59"/>
      <c r="AC7" s="59"/>
      <c r="AD7" s="95"/>
    </row>
    <row r="8" spans="1:32" ht="110.25" x14ac:dyDescent="0.25">
      <c r="A8" s="75">
        <v>5</v>
      </c>
      <c r="B8" s="76" t="s">
        <v>26</v>
      </c>
      <c r="C8" s="7" t="s">
        <v>77</v>
      </c>
      <c r="D8" s="3" t="s">
        <v>180</v>
      </c>
      <c r="E8" s="3" t="s">
        <v>238</v>
      </c>
      <c r="F8" s="7" t="s">
        <v>78</v>
      </c>
      <c r="G8" s="3" t="s">
        <v>40</v>
      </c>
      <c r="H8" s="5">
        <f>SUM(I8:J8)</f>
        <v>1670000</v>
      </c>
      <c r="I8" s="5">
        <v>0</v>
      </c>
      <c r="J8" s="6">
        <v>1670000</v>
      </c>
      <c r="K8" s="6">
        <v>0</v>
      </c>
      <c r="L8" s="6">
        <v>0</v>
      </c>
      <c r="M8" s="6">
        <v>1136000</v>
      </c>
      <c r="N8" s="6">
        <v>534000</v>
      </c>
      <c r="O8" s="6">
        <f>P8+Q8</f>
        <v>6202000</v>
      </c>
      <c r="P8" s="6">
        <v>4217360</v>
      </c>
      <c r="Q8" s="6">
        <v>1984640</v>
      </c>
      <c r="R8" s="5">
        <v>16562000</v>
      </c>
      <c r="S8" s="5">
        <f>(R8-I8)/100*68</f>
        <v>11262160</v>
      </c>
      <c r="T8" s="5">
        <f>(R8-I8)/100*32</f>
        <v>5299840</v>
      </c>
      <c r="U8" s="5">
        <v>0</v>
      </c>
      <c r="V8" s="77">
        <v>41913</v>
      </c>
      <c r="W8" s="77">
        <v>42855</v>
      </c>
      <c r="X8" s="6" t="s">
        <v>52</v>
      </c>
      <c r="Y8" s="73" t="s">
        <v>205</v>
      </c>
      <c r="Z8" s="32" t="s">
        <v>79</v>
      </c>
      <c r="AA8" s="59"/>
      <c r="AB8" s="59"/>
      <c r="AC8" s="59"/>
      <c r="AD8" s="95"/>
    </row>
    <row r="9" spans="1:32" ht="94.5" x14ac:dyDescent="0.25">
      <c r="A9" s="75">
        <v>6</v>
      </c>
      <c r="B9" s="76" t="s">
        <v>1</v>
      </c>
      <c r="C9" s="4" t="s">
        <v>80</v>
      </c>
      <c r="D9" s="3" t="s">
        <v>184</v>
      </c>
      <c r="E9" s="3" t="s">
        <v>3</v>
      </c>
      <c r="F9" s="4" t="s">
        <v>81</v>
      </c>
      <c r="G9" s="3" t="s">
        <v>44</v>
      </c>
      <c r="H9" s="5">
        <f>SUM(I9:J9)</f>
        <v>5559000</v>
      </c>
      <c r="I9" s="5">
        <v>0</v>
      </c>
      <c r="J9" s="6">
        <v>5559000</v>
      </c>
      <c r="K9" s="6">
        <v>0</v>
      </c>
      <c r="L9" s="6">
        <v>0</v>
      </c>
      <c r="M9" s="6">
        <v>3780000</v>
      </c>
      <c r="N9" s="6">
        <v>1779000</v>
      </c>
      <c r="O9" s="6">
        <f>P9+Q9</f>
        <v>8523000</v>
      </c>
      <c r="P9" s="6">
        <v>5795640</v>
      </c>
      <c r="Q9" s="6">
        <v>2727360</v>
      </c>
      <c r="R9" s="5">
        <v>25677000</v>
      </c>
      <c r="S9" s="5">
        <f>(R9-I9)/100*68</f>
        <v>17460360</v>
      </c>
      <c r="T9" s="5">
        <f>(R9-I9)/100*32</f>
        <v>8216640</v>
      </c>
      <c r="U9" s="5">
        <v>0</v>
      </c>
      <c r="V9" s="77">
        <v>41858</v>
      </c>
      <c r="W9" s="77">
        <v>42855</v>
      </c>
      <c r="X9" s="6" t="s">
        <v>51</v>
      </c>
      <c r="Y9" s="73" t="s">
        <v>82</v>
      </c>
      <c r="Z9" s="32" t="s">
        <v>83</v>
      </c>
      <c r="AA9" s="59"/>
      <c r="AB9" s="8" t="s">
        <v>174</v>
      </c>
      <c r="AC9" s="59"/>
      <c r="AD9" s="95"/>
    </row>
    <row r="10" spans="1:32" ht="94.5" x14ac:dyDescent="0.25">
      <c r="A10" s="75">
        <v>7</v>
      </c>
      <c r="B10" s="76" t="s">
        <v>7</v>
      </c>
      <c r="C10" s="4" t="s">
        <v>85</v>
      </c>
      <c r="D10" s="3" t="s">
        <v>186</v>
      </c>
      <c r="E10" s="3" t="s">
        <v>8</v>
      </c>
      <c r="F10" s="4" t="s">
        <v>86</v>
      </c>
      <c r="G10" s="3" t="s">
        <v>44</v>
      </c>
      <c r="H10" s="5">
        <f>SUM(I10:J10)</f>
        <v>3782000</v>
      </c>
      <c r="I10" s="5">
        <v>0</v>
      </c>
      <c r="J10" s="6">
        <v>3782000</v>
      </c>
      <c r="K10" s="6">
        <v>0</v>
      </c>
      <c r="L10" s="6">
        <v>0</v>
      </c>
      <c r="M10" s="6">
        <v>2572000</v>
      </c>
      <c r="N10" s="6">
        <v>1210000</v>
      </c>
      <c r="O10" s="6">
        <f>P10+Q10</f>
        <v>7526000</v>
      </c>
      <c r="P10" s="6">
        <f>4994260+123420</f>
        <v>5117680</v>
      </c>
      <c r="Q10" s="6">
        <f>2350240+58080</f>
        <v>2408320</v>
      </c>
      <c r="R10" s="5">
        <v>25388000</v>
      </c>
      <c r="S10" s="5">
        <f>(R10-I10)/100*68</f>
        <v>17263840</v>
      </c>
      <c r="T10" s="5">
        <f>(R10-I10)/100*32</f>
        <v>8124160</v>
      </c>
      <c r="U10" s="5">
        <v>0</v>
      </c>
      <c r="V10" s="77">
        <v>41927</v>
      </c>
      <c r="W10" s="77">
        <v>42855</v>
      </c>
      <c r="X10" s="6" t="s">
        <v>51</v>
      </c>
      <c r="Y10" s="73" t="s">
        <v>89</v>
      </c>
      <c r="Z10" s="32" t="s">
        <v>87</v>
      </c>
      <c r="AA10" s="59"/>
      <c r="AB10" s="8" t="s">
        <v>173</v>
      </c>
      <c r="AC10" s="59"/>
      <c r="AD10" s="95"/>
      <c r="AF10" s="35"/>
    </row>
    <row r="11" spans="1:32" ht="126" x14ac:dyDescent="0.25">
      <c r="A11" s="78">
        <v>8</v>
      </c>
      <c r="B11" s="76" t="s">
        <v>209</v>
      </c>
      <c r="C11" s="4" t="s">
        <v>217</v>
      </c>
      <c r="D11" s="75" t="s">
        <v>239</v>
      </c>
      <c r="E11" s="34" t="s">
        <v>240</v>
      </c>
      <c r="F11" s="38" t="s">
        <v>213</v>
      </c>
      <c r="G11" s="4" t="s">
        <v>44</v>
      </c>
      <c r="H11" s="4">
        <v>0</v>
      </c>
      <c r="I11" s="59"/>
      <c r="J11" s="69"/>
      <c r="K11" s="69"/>
      <c r="L11" s="69"/>
      <c r="M11" s="69"/>
      <c r="N11" s="69"/>
      <c r="O11" s="69"/>
      <c r="P11" s="69"/>
      <c r="Q11" s="69"/>
      <c r="R11" s="70">
        <v>13134000</v>
      </c>
      <c r="S11" s="70">
        <v>9831120</v>
      </c>
      <c r="T11" s="70">
        <v>4202880</v>
      </c>
      <c r="U11" s="70">
        <v>0</v>
      </c>
      <c r="V11" s="4"/>
      <c r="W11" s="71">
        <v>42855</v>
      </c>
      <c r="X11" s="69"/>
      <c r="Y11" s="34" t="s">
        <v>231</v>
      </c>
      <c r="Z11" s="32" t="s">
        <v>221</v>
      </c>
      <c r="AA11" s="32" t="s">
        <v>250</v>
      </c>
      <c r="AB11" s="8" t="s">
        <v>229</v>
      </c>
      <c r="AC11" s="59"/>
      <c r="AD11" s="96"/>
    </row>
    <row r="12" spans="1:32" ht="126" x14ac:dyDescent="0.25">
      <c r="A12" s="78">
        <v>9</v>
      </c>
      <c r="B12" s="76" t="s">
        <v>207</v>
      </c>
      <c r="C12" s="4" t="s">
        <v>218</v>
      </c>
      <c r="D12" s="75" t="s">
        <v>241</v>
      </c>
      <c r="E12" s="3" t="s">
        <v>238</v>
      </c>
      <c r="F12" s="38" t="s">
        <v>215</v>
      </c>
      <c r="G12" s="3" t="s">
        <v>40</v>
      </c>
      <c r="H12" s="4">
        <v>0</v>
      </c>
      <c r="I12" s="59"/>
      <c r="J12" s="69"/>
      <c r="K12" s="69"/>
      <c r="L12" s="69"/>
      <c r="M12" s="69"/>
      <c r="N12" s="69"/>
      <c r="O12" s="69"/>
      <c r="P12" s="69"/>
      <c r="Q12" s="69"/>
      <c r="R12" s="70">
        <v>22889000</v>
      </c>
      <c r="S12" s="70">
        <v>15564520</v>
      </c>
      <c r="T12" s="70">
        <v>7324480</v>
      </c>
      <c r="U12" s="70">
        <v>0</v>
      </c>
      <c r="V12" s="71">
        <v>42193</v>
      </c>
      <c r="W12" s="71">
        <v>42855</v>
      </c>
      <c r="X12" s="69"/>
      <c r="Y12" s="34" t="s">
        <v>231</v>
      </c>
      <c r="Z12" s="32" t="s">
        <v>226</v>
      </c>
      <c r="AA12" s="59"/>
      <c r="AB12" s="59"/>
      <c r="AC12" s="59"/>
      <c r="AD12" s="95"/>
    </row>
    <row r="13" spans="1:32" ht="110.25" x14ac:dyDescent="0.25">
      <c r="A13" s="75">
        <v>10</v>
      </c>
      <c r="B13" s="76" t="s">
        <v>23</v>
      </c>
      <c r="C13" s="34" t="s">
        <v>90</v>
      </c>
      <c r="D13" s="3" t="s">
        <v>242</v>
      </c>
      <c r="E13" s="3" t="s">
        <v>8</v>
      </c>
      <c r="F13" s="4" t="s">
        <v>91</v>
      </c>
      <c r="G13" s="3" t="s">
        <v>44</v>
      </c>
      <c r="H13" s="5">
        <f t="shared" ref="H13:H22" si="0">SUM(I13:J13)</f>
        <v>4175000</v>
      </c>
      <c r="I13" s="5">
        <v>0</v>
      </c>
      <c r="J13" s="6">
        <v>4175000</v>
      </c>
      <c r="K13" s="6">
        <v>0</v>
      </c>
      <c r="L13" s="6">
        <v>0</v>
      </c>
      <c r="M13" s="6">
        <v>2839000</v>
      </c>
      <c r="N13" s="6">
        <v>1336000</v>
      </c>
      <c r="O13" s="6">
        <f t="shared" ref="O13:O22" si="1">P13+Q13</f>
        <v>7629000</v>
      </c>
      <c r="P13" s="6">
        <v>5187720</v>
      </c>
      <c r="Q13" s="6">
        <v>2441280</v>
      </c>
      <c r="R13" s="5">
        <v>23121000</v>
      </c>
      <c r="S13" s="5">
        <f t="shared" ref="S13:S22" si="2">(R13-I13)/100*68</f>
        <v>15722280</v>
      </c>
      <c r="T13" s="5">
        <f t="shared" ref="T13:T22" si="3">(R13-I13)/100*32</f>
        <v>7398720</v>
      </c>
      <c r="U13" s="5">
        <v>0</v>
      </c>
      <c r="V13" s="77">
        <v>41858</v>
      </c>
      <c r="W13" s="77">
        <v>42855</v>
      </c>
      <c r="X13" s="6" t="s">
        <v>51</v>
      </c>
      <c r="Y13" s="73" t="s">
        <v>92</v>
      </c>
      <c r="Z13" s="32" t="s">
        <v>93</v>
      </c>
      <c r="AA13" s="32" t="s">
        <v>94</v>
      </c>
      <c r="AB13" s="8" t="s">
        <v>167</v>
      </c>
      <c r="AC13" s="59"/>
      <c r="AD13" s="96"/>
    </row>
    <row r="14" spans="1:32" ht="94.5" x14ac:dyDescent="0.25">
      <c r="A14" s="75">
        <v>11</v>
      </c>
      <c r="B14" s="76" t="s">
        <v>11</v>
      </c>
      <c r="C14" s="4" t="s">
        <v>96</v>
      </c>
      <c r="D14" s="3" t="s">
        <v>187</v>
      </c>
      <c r="E14" s="3" t="s">
        <v>8</v>
      </c>
      <c r="F14" s="4" t="s">
        <v>97</v>
      </c>
      <c r="G14" s="3" t="s">
        <v>44</v>
      </c>
      <c r="H14" s="5">
        <f t="shared" si="0"/>
        <v>4811000</v>
      </c>
      <c r="I14" s="5">
        <v>0</v>
      </c>
      <c r="J14" s="6">
        <v>4811000</v>
      </c>
      <c r="K14" s="6">
        <v>0</v>
      </c>
      <c r="L14" s="6">
        <v>0</v>
      </c>
      <c r="M14" s="6">
        <v>3271000</v>
      </c>
      <c r="N14" s="6">
        <v>1540000</v>
      </c>
      <c r="O14" s="6">
        <f t="shared" si="1"/>
        <v>9010000</v>
      </c>
      <c r="P14" s="6">
        <v>6126800</v>
      </c>
      <c r="Q14" s="6">
        <v>2883200</v>
      </c>
      <c r="R14" s="5">
        <v>25516000</v>
      </c>
      <c r="S14" s="5">
        <f t="shared" si="2"/>
        <v>17350880</v>
      </c>
      <c r="T14" s="5">
        <f t="shared" si="3"/>
        <v>8165120</v>
      </c>
      <c r="U14" s="5">
        <v>0</v>
      </c>
      <c r="V14" s="77">
        <v>41852</v>
      </c>
      <c r="W14" s="77">
        <v>42855</v>
      </c>
      <c r="X14" s="6" t="s">
        <v>53</v>
      </c>
      <c r="Y14" s="73" t="s">
        <v>100</v>
      </c>
      <c r="Z14" s="32" t="s">
        <v>98</v>
      </c>
      <c r="AA14" s="32" t="s">
        <v>99</v>
      </c>
      <c r="AB14" s="59"/>
      <c r="AC14" s="59"/>
      <c r="AD14" s="96"/>
    </row>
    <row r="15" spans="1:32" ht="141.75" x14ac:dyDescent="0.25">
      <c r="A15" s="75">
        <v>12</v>
      </c>
      <c r="B15" s="76" t="s">
        <v>33</v>
      </c>
      <c r="C15" s="79" t="s">
        <v>101</v>
      </c>
      <c r="D15" s="3" t="s">
        <v>183</v>
      </c>
      <c r="E15" s="3" t="s">
        <v>35</v>
      </c>
      <c r="F15" s="4" t="s">
        <v>102</v>
      </c>
      <c r="G15" s="3" t="s">
        <v>39</v>
      </c>
      <c r="H15" s="5">
        <f t="shared" si="0"/>
        <v>8693000</v>
      </c>
      <c r="I15" s="5">
        <v>0</v>
      </c>
      <c r="J15" s="6">
        <v>8693000</v>
      </c>
      <c r="K15" s="6">
        <v>0</v>
      </c>
      <c r="L15" s="6">
        <v>0</v>
      </c>
      <c r="M15" s="6">
        <v>5911000</v>
      </c>
      <c r="N15" s="6">
        <v>2782000</v>
      </c>
      <c r="O15" s="6">
        <f t="shared" si="1"/>
        <v>8789000</v>
      </c>
      <c r="P15" s="6">
        <f>5757655+218865</f>
        <v>5976520</v>
      </c>
      <c r="Q15" s="6">
        <f>2709485+102995</f>
        <v>2812480</v>
      </c>
      <c r="R15" s="5">
        <v>23828000</v>
      </c>
      <c r="S15" s="5">
        <f t="shared" si="2"/>
        <v>16203040</v>
      </c>
      <c r="T15" s="5">
        <f t="shared" si="3"/>
        <v>7624960</v>
      </c>
      <c r="U15" s="5">
        <v>0</v>
      </c>
      <c r="V15" s="77">
        <v>41944</v>
      </c>
      <c r="W15" s="77">
        <v>42855</v>
      </c>
      <c r="X15" s="6" t="s">
        <v>54</v>
      </c>
      <c r="Y15" s="73" t="s">
        <v>103</v>
      </c>
      <c r="Z15" s="32" t="s">
        <v>104</v>
      </c>
      <c r="AA15" s="32" t="s">
        <v>105</v>
      </c>
      <c r="AB15" s="8" t="s">
        <v>169</v>
      </c>
      <c r="AC15" s="8" t="s">
        <v>170</v>
      </c>
      <c r="AD15" s="96"/>
    </row>
    <row r="16" spans="1:32" ht="110.25" x14ac:dyDescent="0.25">
      <c r="A16" s="75">
        <v>13</v>
      </c>
      <c r="B16" s="76" t="s">
        <v>4</v>
      </c>
      <c r="C16" s="7" t="s">
        <v>109</v>
      </c>
      <c r="D16" s="3" t="s">
        <v>185</v>
      </c>
      <c r="E16" s="3" t="s">
        <v>6</v>
      </c>
      <c r="F16" s="4" t="s">
        <v>108</v>
      </c>
      <c r="G16" s="3" t="s">
        <v>44</v>
      </c>
      <c r="H16" s="5">
        <f t="shared" si="0"/>
        <v>2683000</v>
      </c>
      <c r="I16" s="5">
        <v>0</v>
      </c>
      <c r="J16" s="6">
        <v>2683000</v>
      </c>
      <c r="K16" s="6">
        <v>0</v>
      </c>
      <c r="L16" s="6">
        <v>0</v>
      </c>
      <c r="M16" s="6">
        <v>1824000</v>
      </c>
      <c r="N16" s="6">
        <v>859000</v>
      </c>
      <c r="O16" s="6">
        <f t="shared" si="1"/>
        <v>8192000</v>
      </c>
      <c r="P16" s="6">
        <f>5508850+61710</f>
        <v>5570560</v>
      </c>
      <c r="Q16" s="6">
        <f>2592400+29040</f>
        <v>2621440</v>
      </c>
      <c r="R16" s="5">
        <v>21796000</v>
      </c>
      <c r="S16" s="5">
        <f t="shared" si="2"/>
        <v>14821280</v>
      </c>
      <c r="T16" s="5">
        <f t="shared" si="3"/>
        <v>6974720</v>
      </c>
      <c r="U16" s="5">
        <v>0</v>
      </c>
      <c r="V16" s="77">
        <v>41883</v>
      </c>
      <c r="W16" s="77">
        <v>42855</v>
      </c>
      <c r="X16" s="6" t="s">
        <v>53</v>
      </c>
      <c r="Y16" s="73" t="s">
        <v>110</v>
      </c>
      <c r="Z16" s="32" t="s">
        <v>111</v>
      </c>
      <c r="AA16" s="34" t="s">
        <v>112</v>
      </c>
      <c r="AC16" s="59"/>
      <c r="AD16" s="95"/>
    </row>
    <row r="17" spans="1:32" ht="94.5" x14ac:dyDescent="0.25">
      <c r="A17" s="75">
        <v>14</v>
      </c>
      <c r="B17" s="76" t="s">
        <v>24</v>
      </c>
      <c r="C17" s="7" t="s">
        <v>114</v>
      </c>
      <c r="D17" s="3" t="s">
        <v>179</v>
      </c>
      <c r="E17" s="3" t="s">
        <v>25</v>
      </c>
      <c r="F17" s="3" t="s">
        <v>113</v>
      </c>
      <c r="G17" s="3" t="s">
        <v>42</v>
      </c>
      <c r="H17" s="5">
        <f t="shared" si="0"/>
        <v>4671000</v>
      </c>
      <c r="I17" s="5">
        <v>0</v>
      </c>
      <c r="J17" s="6">
        <v>4671000</v>
      </c>
      <c r="K17" s="6">
        <v>0</v>
      </c>
      <c r="L17" s="6">
        <v>0</v>
      </c>
      <c r="M17" s="6">
        <v>3176000</v>
      </c>
      <c r="N17" s="6">
        <v>1495000</v>
      </c>
      <c r="O17" s="6">
        <f t="shared" si="1"/>
        <v>8583000</v>
      </c>
      <c r="P17" s="6">
        <v>5836440</v>
      </c>
      <c r="Q17" s="6">
        <v>2746560</v>
      </c>
      <c r="R17" s="5">
        <v>24819000</v>
      </c>
      <c r="S17" s="5">
        <f t="shared" si="2"/>
        <v>16876920</v>
      </c>
      <c r="T17" s="5">
        <f t="shared" si="3"/>
        <v>7942080</v>
      </c>
      <c r="U17" s="5">
        <v>0</v>
      </c>
      <c r="V17" s="77">
        <v>41835</v>
      </c>
      <c r="W17" s="77">
        <v>42855</v>
      </c>
      <c r="X17" s="6" t="s">
        <v>55</v>
      </c>
      <c r="Y17" s="73" t="s">
        <v>115</v>
      </c>
      <c r="Z17" s="32" t="s">
        <v>116</v>
      </c>
      <c r="AA17" s="32" t="s">
        <v>118</v>
      </c>
      <c r="AB17" s="8" t="s">
        <v>168</v>
      </c>
      <c r="AC17" s="59"/>
      <c r="AD17" s="96"/>
    </row>
    <row r="18" spans="1:32" ht="110.25" x14ac:dyDescent="0.25">
      <c r="A18" s="75">
        <v>15</v>
      </c>
      <c r="B18" s="76" t="s">
        <v>31</v>
      </c>
      <c r="C18" s="3" t="s">
        <v>120</v>
      </c>
      <c r="D18" s="3" t="s">
        <v>182</v>
      </c>
      <c r="E18" s="3" t="s">
        <v>32</v>
      </c>
      <c r="F18" s="4" t="s">
        <v>119</v>
      </c>
      <c r="G18" s="3" t="s">
        <v>43</v>
      </c>
      <c r="H18" s="5">
        <f t="shared" si="0"/>
        <v>6566000</v>
      </c>
      <c r="I18" s="5">
        <v>0</v>
      </c>
      <c r="J18" s="6">
        <v>6566000</v>
      </c>
      <c r="K18" s="6">
        <v>0</v>
      </c>
      <c r="L18" s="6">
        <v>0</v>
      </c>
      <c r="M18" s="6">
        <v>4465000</v>
      </c>
      <c r="N18" s="6">
        <v>2101000</v>
      </c>
      <c r="O18" s="6">
        <f t="shared" si="1"/>
        <v>7415000</v>
      </c>
      <c r="P18" s="6">
        <f>4848842+193358</f>
        <v>5042200</v>
      </c>
      <c r="Q18" s="6">
        <f>2281808+90992</f>
        <v>2372800</v>
      </c>
      <c r="R18" s="5">
        <v>21999000</v>
      </c>
      <c r="S18" s="5">
        <f t="shared" si="2"/>
        <v>14959320</v>
      </c>
      <c r="T18" s="5">
        <f t="shared" si="3"/>
        <v>7039680</v>
      </c>
      <c r="U18" s="5">
        <v>0</v>
      </c>
      <c r="V18" s="77">
        <v>41852</v>
      </c>
      <c r="W18" s="77">
        <v>42855</v>
      </c>
      <c r="X18" s="6" t="s">
        <v>53</v>
      </c>
      <c r="Y18" s="73" t="s">
        <v>121</v>
      </c>
      <c r="Z18" s="32" t="s">
        <v>122</v>
      </c>
      <c r="AA18" s="59"/>
      <c r="AB18" s="59"/>
      <c r="AC18" s="59"/>
      <c r="AD18" s="95"/>
    </row>
    <row r="19" spans="1:32" ht="126" x14ac:dyDescent="0.25">
      <c r="A19" s="75">
        <v>16</v>
      </c>
      <c r="B19" s="76" t="s">
        <v>12</v>
      </c>
      <c r="C19" s="3" t="s">
        <v>123</v>
      </c>
      <c r="D19" s="3" t="s">
        <v>243</v>
      </c>
      <c r="E19" s="3" t="s">
        <v>244</v>
      </c>
      <c r="F19" s="7" t="s">
        <v>124</v>
      </c>
      <c r="G19" s="3" t="s">
        <v>44</v>
      </c>
      <c r="H19" s="5">
        <f t="shared" si="0"/>
        <v>2760000</v>
      </c>
      <c r="I19" s="5">
        <v>0</v>
      </c>
      <c r="J19" s="6">
        <v>2760000</v>
      </c>
      <c r="K19" s="6">
        <v>0</v>
      </c>
      <c r="L19" s="6">
        <v>0</v>
      </c>
      <c r="M19" s="6">
        <v>1877000</v>
      </c>
      <c r="N19" s="6">
        <v>883000</v>
      </c>
      <c r="O19" s="6">
        <f t="shared" si="1"/>
        <v>5586000</v>
      </c>
      <c r="P19" s="6">
        <v>3798480</v>
      </c>
      <c r="Q19" s="6">
        <v>1787520</v>
      </c>
      <c r="R19" s="5">
        <v>17174000</v>
      </c>
      <c r="S19" s="5">
        <f t="shared" si="2"/>
        <v>11678320</v>
      </c>
      <c r="T19" s="5">
        <f t="shared" si="3"/>
        <v>5495680</v>
      </c>
      <c r="U19" s="5">
        <v>0</v>
      </c>
      <c r="V19" s="77">
        <v>41852</v>
      </c>
      <c r="W19" s="77">
        <v>42855</v>
      </c>
      <c r="X19" s="6" t="s">
        <v>53</v>
      </c>
      <c r="Y19" s="73" t="s">
        <v>125</v>
      </c>
      <c r="Z19" s="36" t="s">
        <v>126</v>
      </c>
      <c r="AA19" s="36" t="s">
        <v>127</v>
      </c>
      <c r="AB19" s="59"/>
      <c r="AC19" s="59"/>
      <c r="AD19" s="75"/>
    </row>
    <row r="20" spans="1:32" ht="126" x14ac:dyDescent="0.25">
      <c r="A20" s="75">
        <v>17</v>
      </c>
      <c r="B20" s="76" t="s">
        <v>13</v>
      </c>
      <c r="C20" s="3" t="s">
        <v>128</v>
      </c>
      <c r="D20" s="3" t="s">
        <v>188</v>
      </c>
      <c r="E20" s="3" t="s">
        <v>244</v>
      </c>
      <c r="F20" s="3" t="s">
        <v>129</v>
      </c>
      <c r="G20" s="3" t="s">
        <v>44</v>
      </c>
      <c r="H20" s="5">
        <f t="shared" si="0"/>
        <v>3960000</v>
      </c>
      <c r="I20" s="5">
        <v>20000</v>
      </c>
      <c r="J20" s="6">
        <v>3940000</v>
      </c>
      <c r="K20" s="6">
        <f>20/100*85*1000</f>
        <v>17000</v>
      </c>
      <c r="L20" s="6">
        <f>20/100*15*1000</f>
        <v>3000</v>
      </c>
      <c r="M20" s="6">
        <v>2679000</v>
      </c>
      <c r="N20" s="6">
        <v>1261000</v>
      </c>
      <c r="O20" s="6">
        <f t="shared" si="1"/>
        <v>8878000</v>
      </c>
      <c r="P20" s="6">
        <f>6024698+12342</f>
        <v>6037040</v>
      </c>
      <c r="Q20" s="6">
        <f>2835152+5808</f>
        <v>2840960</v>
      </c>
      <c r="R20" s="5">
        <v>24990000</v>
      </c>
      <c r="S20" s="5">
        <f t="shared" si="2"/>
        <v>16979600</v>
      </c>
      <c r="T20" s="5">
        <f t="shared" si="3"/>
        <v>7990400</v>
      </c>
      <c r="U20" s="5">
        <v>20000</v>
      </c>
      <c r="V20" s="77">
        <v>41852</v>
      </c>
      <c r="W20" s="77">
        <v>42855</v>
      </c>
      <c r="X20" s="6" t="s">
        <v>53</v>
      </c>
      <c r="Y20" s="73" t="s">
        <v>130</v>
      </c>
      <c r="Z20" s="32" t="s">
        <v>131</v>
      </c>
      <c r="AA20" s="59"/>
      <c r="AB20" s="8" t="s">
        <v>171</v>
      </c>
      <c r="AC20" s="8" t="s">
        <v>172</v>
      </c>
      <c r="AD20" s="8" t="s">
        <v>132</v>
      </c>
      <c r="AE20" s="35"/>
    </row>
    <row r="21" spans="1:32" ht="94.5" x14ac:dyDescent="0.25">
      <c r="A21" s="75">
        <v>18</v>
      </c>
      <c r="B21" s="76" t="s">
        <v>10</v>
      </c>
      <c r="C21" s="3" t="s">
        <v>135</v>
      </c>
      <c r="D21" s="3" t="s">
        <v>190</v>
      </c>
      <c r="E21" s="3" t="s">
        <v>245</v>
      </c>
      <c r="F21" s="4" t="s">
        <v>136</v>
      </c>
      <c r="G21" s="3" t="s">
        <v>44</v>
      </c>
      <c r="H21" s="5">
        <f t="shared" si="0"/>
        <v>4634000</v>
      </c>
      <c r="I21" s="5">
        <v>128000</v>
      </c>
      <c r="J21" s="6">
        <v>4506000</v>
      </c>
      <c r="K21" s="6">
        <f>128/100*85*1000</f>
        <v>108800</v>
      </c>
      <c r="L21" s="6">
        <f>128/100*15*1000</f>
        <v>19200</v>
      </c>
      <c r="M21" s="6">
        <v>3064000</v>
      </c>
      <c r="N21" s="6">
        <v>1442000</v>
      </c>
      <c r="O21" s="6">
        <f t="shared" si="1"/>
        <v>9016000</v>
      </c>
      <c r="P21" s="6">
        <v>6130880</v>
      </c>
      <c r="Q21" s="6">
        <v>2885120</v>
      </c>
      <c r="R21" s="5">
        <v>25096000</v>
      </c>
      <c r="S21" s="5">
        <f t="shared" si="2"/>
        <v>16978240</v>
      </c>
      <c r="T21" s="5">
        <f t="shared" si="3"/>
        <v>7989760</v>
      </c>
      <c r="U21" s="5">
        <v>128000</v>
      </c>
      <c r="V21" s="77">
        <v>41835</v>
      </c>
      <c r="W21" s="77">
        <v>42855</v>
      </c>
      <c r="X21" s="6" t="s">
        <v>55</v>
      </c>
      <c r="Y21" s="103" t="s">
        <v>288</v>
      </c>
      <c r="Z21" s="32" t="s">
        <v>137</v>
      </c>
      <c r="AA21" s="32" t="s">
        <v>139</v>
      </c>
      <c r="AB21" s="8" t="s">
        <v>175</v>
      </c>
      <c r="AC21" s="59"/>
      <c r="AD21" s="96"/>
    </row>
    <row r="22" spans="1:32" s="26" customFormat="1" ht="135.75" customHeight="1" x14ac:dyDescent="0.25">
      <c r="A22" s="75">
        <v>19</v>
      </c>
      <c r="B22" s="76" t="s">
        <v>9</v>
      </c>
      <c r="C22" s="7" t="s">
        <v>140</v>
      </c>
      <c r="D22" s="3" t="s">
        <v>246</v>
      </c>
      <c r="E22" s="3" t="s">
        <v>197</v>
      </c>
      <c r="F22" s="7" t="s">
        <v>141</v>
      </c>
      <c r="G22" s="3" t="s">
        <v>40</v>
      </c>
      <c r="H22" s="5">
        <f t="shared" si="0"/>
        <v>4439000</v>
      </c>
      <c r="I22" s="5">
        <v>0</v>
      </c>
      <c r="J22" s="6">
        <v>4439000</v>
      </c>
      <c r="K22" s="6">
        <v>0</v>
      </c>
      <c r="L22" s="6">
        <v>0</v>
      </c>
      <c r="M22" s="6">
        <v>3019000</v>
      </c>
      <c r="N22" s="6">
        <v>1420000</v>
      </c>
      <c r="O22" s="6">
        <f t="shared" si="1"/>
        <v>9793000</v>
      </c>
      <c r="P22" s="6">
        <v>6659240</v>
      </c>
      <c r="Q22" s="6">
        <v>3133760</v>
      </c>
      <c r="R22" s="5">
        <v>25599000</v>
      </c>
      <c r="S22" s="5">
        <f t="shared" si="2"/>
        <v>17407320</v>
      </c>
      <c r="T22" s="5">
        <f t="shared" si="3"/>
        <v>8191680</v>
      </c>
      <c r="U22" s="5">
        <v>0</v>
      </c>
      <c r="V22" s="77">
        <v>41835</v>
      </c>
      <c r="W22" s="77">
        <v>42855</v>
      </c>
      <c r="X22" s="6" t="s">
        <v>51</v>
      </c>
      <c r="Y22" s="73" t="s">
        <v>142</v>
      </c>
      <c r="Z22" s="32" t="s">
        <v>143</v>
      </c>
      <c r="AA22" s="32" t="s">
        <v>144</v>
      </c>
      <c r="AB22" s="59"/>
      <c r="AC22" s="59"/>
      <c r="AD22" s="96"/>
      <c r="AE22"/>
      <c r="AF22"/>
    </row>
    <row r="23" spans="1:32" ht="78.75" x14ac:dyDescent="0.25">
      <c r="A23" s="78">
        <v>20</v>
      </c>
      <c r="B23" s="76" t="s">
        <v>208</v>
      </c>
      <c r="C23" s="4" t="s">
        <v>216</v>
      </c>
      <c r="D23" s="75" t="s">
        <v>247</v>
      </c>
      <c r="E23" s="3" t="s">
        <v>8</v>
      </c>
      <c r="F23" s="38" t="s">
        <v>210</v>
      </c>
      <c r="G23" s="3" t="s">
        <v>44</v>
      </c>
      <c r="H23" s="4">
        <v>0</v>
      </c>
      <c r="I23" s="59"/>
      <c r="J23" s="69"/>
      <c r="K23" s="69"/>
      <c r="L23" s="69"/>
      <c r="M23" s="69"/>
      <c r="N23" s="69"/>
      <c r="O23" s="69"/>
      <c r="P23" s="69"/>
      <c r="Q23" s="69"/>
      <c r="R23" s="70">
        <v>11460000</v>
      </c>
      <c r="S23" s="80">
        <v>7792800</v>
      </c>
      <c r="T23" s="70">
        <v>3667200</v>
      </c>
      <c r="U23" s="70">
        <v>0</v>
      </c>
      <c r="V23" s="71">
        <v>42198</v>
      </c>
      <c r="W23" s="71">
        <v>42845</v>
      </c>
      <c r="X23" s="69"/>
      <c r="Y23" s="34" t="s">
        <v>231</v>
      </c>
      <c r="Z23" s="32" t="s">
        <v>223</v>
      </c>
      <c r="AA23" s="59"/>
      <c r="AB23" s="59"/>
      <c r="AC23" s="59"/>
      <c r="AD23" s="95"/>
    </row>
    <row r="24" spans="1:32" ht="94.5" x14ac:dyDescent="0.25">
      <c r="A24" s="75">
        <v>21</v>
      </c>
      <c r="B24" s="81" t="s">
        <v>192</v>
      </c>
      <c r="C24" s="34" t="s">
        <v>195</v>
      </c>
      <c r="D24" s="34" t="s">
        <v>193</v>
      </c>
      <c r="E24" s="34" t="s">
        <v>248</v>
      </c>
      <c r="F24" s="34" t="s">
        <v>194</v>
      </c>
      <c r="G24" s="34" t="s">
        <v>44</v>
      </c>
      <c r="H24" s="34">
        <v>0</v>
      </c>
      <c r="I24" s="34"/>
      <c r="J24" s="34"/>
      <c r="K24" s="34"/>
      <c r="L24" s="34"/>
      <c r="M24" s="34"/>
      <c r="N24" s="34"/>
      <c r="O24" s="34"/>
      <c r="P24" s="34"/>
      <c r="Q24" s="34"/>
      <c r="R24" s="51">
        <v>19967000</v>
      </c>
      <c r="S24" s="51">
        <v>13577560</v>
      </c>
      <c r="T24" s="51">
        <v>6389440</v>
      </c>
      <c r="U24" s="51">
        <v>0</v>
      </c>
      <c r="V24" s="56">
        <v>42125</v>
      </c>
      <c r="W24" s="56">
        <v>42855</v>
      </c>
      <c r="X24" s="34"/>
      <c r="Y24" s="102" t="s">
        <v>287</v>
      </c>
      <c r="Z24" s="32" t="s">
        <v>199</v>
      </c>
      <c r="AA24" s="34"/>
      <c r="AB24" s="8" t="s">
        <v>198</v>
      </c>
      <c r="AC24" s="34"/>
      <c r="AD24" s="96"/>
      <c r="AE24" s="26"/>
      <c r="AF24" s="26"/>
    </row>
    <row r="25" spans="1:32" ht="110.25" x14ac:dyDescent="0.25">
      <c r="A25" s="75">
        <v>22</v>
      </c>
      <c r="B25" s="76" t="s">
        <v>14</v>
      </c>
      <c r="C25" s="3" t="s">
        <v>145</v>
      </c>
      <c r="D25" s="3" t="s">
        <v>189</v>
      </c>
      <c r="E25" s="3" t="s">
        <v>16</v>
      </c>
      <c r="F25" s="7" t="s">
        <v>146</v>
      </c>
      <c r="G25" s="3" t="s">
        <v>44</v>
      </c>
      <c r="H25" s="5">
        <f>SUM(I25:J25)</f>
        <v>3666000</v>
      </c>
      <c r="I25" s="5">
        <v>128000</v>
      </c>
      <c r="J25" s="6">
        <v>3538000</v>
      </c>
      <c r="K25" s="6">
        <f>128/100*85*1000</f>
        <v>108800</v>
      </c>
      <c r="L25" s="6">
        <f>128/100*15*1000</f>
        <v>19200</v>
      </c>
      <c r="M25" s="6">
        <v>2405000</v>
      </c>
      <c r="N25" s="6">
        <v>1133000</v>
      </c>
      <c r="O25" s="6">
        <f>P25+Q25</f>
        <v>3950000</v>
      </c>
      <c r="P25" s="6">
        <f>2562580+123420</f>
        <v>2686000</v>
      </c>
      <c r="Q25" s="6">
        <f>1205920+58080</f>
        <v>1264000</v>
      </c>
      <c r="R25" s="5">
        <v>16466000</v>
      </c>
      <c r="S25" s="5">
        <f>(R25-I25)/100*68</f>
        <v>11109840</v>
      </c>
      <c r="T25" s="5">
        <f>(R25-I25)/100*32</f>
        <v>5228160</v>
      </c>
      <c r="U25" s="5">
        <v>128000</v>
      </c>
      <c r="V25" s="77">
        <v>41858</v>
      </c>
      <c r="W25" s="77">
        <v>42855</v>
      </c>
      <c r="X25" s="6" t="s">
        <v>53</v>
      </c>
      <c r="Y25" s="73" t="s">
        <v>147</v>
      </c>
      <c r="Z25" s="48" t="s">
        <v>148</v>
      </c>
      <c r="AA25" s="59"/>
      <c r="AB25" s="59"/>
      <c r="AC25" s="59"/>
      <c r="AD25" s="95"/>
    </row>
    <row r="26" spans="1:32" ht="94.5" x14ac:dyDescent="0.25">
      <c r="A26" s="75">
        <v>23</v>
      </c>
      <c r="B26" s="76" t="s">
        <v>27</v>
      </c>
      <c r="C26" s="3" t="s">
        <v>149</v>
      </c>
      <c r="D26" s="3" t="s">
        <v>181</v>
      </c>
      <c r="E26" s="3" t="s">
        <v>251</v>
      </c>
      <c r="F26" s="4" t="s">
        <v>150</v>
      </c>
      <c r="G26" s="3" t="s">
        <v>41</v>
      </c>
      <c r="H26" s="5">
        <f>SUM(I26:J26)</f>
        <v>3243000</v>
      </c>
      <c r="I26" s="5">
        <v>128000</v>
      </c>
      <c r="J26" s="6">
        <v>3115000</v>
      </c>
      <c r="K26" s="6">
        <v>108800</v>
      </c>
      <c r="L26" s="6">
        <v>19200</v>
      </c>
      <c r="M26" s="6">
        <v>2118000</v>
      </c>
      <c r="N26" s="6">
        <v>997000</v>
      </c>
      <c r="O26" s="6">
        <f>P26+Q26</f>
        <v>8848000</v>
      </c>
      <c r="P26" s="6">
        <v>6016640</v>
      </c>
      <c r="Q26" s="6">
        <v>2831360</v>
      </c>
      <c r="R26" s="5">
        <v>22960000</v>
      </c>
      <c r="S26" s="5">
        <f>(R26-I26)/100*68</f>
        <v>15525760</v>
      </c>
      <c r="T26" s="5">
        <f>(R26-I26)/100*32</f>
        <v>7306240</v>
      </c>
      <c r="U26" s="5">
        <v>128000</v>
      </c>
      <c r="V26" s="77">
        <v>41835</v>
      </c>
      <c r="W26" s="77">
        <v>42855</v>
      </c>
      <c r="X26" s="6" t="s">
        <v>54</v>
      </c>
      <c r="Y26" s="73" t="s">
        <v>151</v>
      </c>
      <c r="Z26" s="32" t="s">
        <v>152</v>
      </c>
      <c r="AA26" s="59"/>
      <c r="AB26" s="59"/>
      <c r="AC26" s="59"/>
      <c r="AD26" s="95"/>
    </row>
    <row r="27" spans="1:32" ht="24.75" customHeight="1" x14ac:dyDescent="0.25">
      <c r="A27" s="98" t="s">
        <v>232</v>
      </c>
      <c r="B27" s="98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10"/>
      <c r="Z27" s="66"/>
      <c r="AA27" s="66"/>
      <c r="AB27" s="66"/>
      <c r="AC27" s="66"/>
      <c r="AD27" s="94"/>
    </row>
  </sheetData>
  <sortState ref="A4:AF26">
    <sortCondition ref="B4:B26"/>
  </sortState>
  <mergeCells count="3">
    <mergeCell ref="Z2:AA2"/>
    <mergeCell ref="Z3:AD3"/>
    <mergeCell ref="AB2:AD2"/>
  </mergeCells>
  <hyperlinks>
    <hyperlink ref="Y4" r:id="rId1"/>
    <hyperlink ref="Y6" r:id="rId2"/>
    <hyperlink ref="Y7" r:id="rId3"/>
    <hyperlink ref="Y9" r:id="rId4"/>
    <hyperlink ref="Y10" r:id="rId5" display="http://www.3dcolony.cz/"/>
    <hyperlink ref="Y13" r:id="rId6"/>
    <hyperlink ref="Y14" r:id="rId7"/>
    <hyperlink ref="Y15" r:id="rId8"/>
    <hyperlink ref="Y16" r:id="rId9"/>
    <hyperlink ref="Y17" r:id="rId10"/>
    <hyperlink ref="Y18" r:id="rId11"/>
    <hyperlink ref="Y19" r:id="rId12"/>
    <hyperlink ref="Y20" r:id="rId13"/>
    <hyperlink ref="Y21" r:id="rId14"/>
    <hyperlink ref="Y22" r:id="rId15"/>
    <hyperlink ref="Y25" r:id="rId16"/>
    <hyperlink ref="Y26" r:id="rId17"/>
    <hyperlink ref="Y8" r:id="rId18"/>
    <hyperlink ref="Y24" r:id="rId19"/>
  </hyperlinks>
  <pageMargins left="0.70866141732283472" right="0.70866141732283472" top="0.78740157480314965" bottom="0.78740157480314965" header="0.31496062992125984" footer="0.31496062992125984"/>
  <pageSetup paperSize="8" scale="45" orientation="landscape" r:id="rId2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1" sqref="X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EN</vt:lpstr>
      <vt:lpstr>CZ</vt:lpstr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Aschermann Jan</dc:creator>
  <cp:lastModifiedBy>Musilová Klára</cp:lastModifiedBy>
  <cp:lastPrinted>2015-08-26T11:44:48Z</cp:lastPrinted>
  <dcterms:created xsi:type="dcterms:W3CDTF">2015-02-02T10:33:15Z</dcterms:created>
  <dcterms:modified xsi:type="dcterms:W3CDTF">2015-10-12T09:51:02Z</dcterms:modified>
</cp:coreProperties>
</file>