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SEI2\Odbor 12-  (dříve 14)\oddělení (141) - nově 120\Pluskalová\Materiály odboru\PV\45553_15_rozpis_rozpoctu_RgS_2016\expedice rozpisu\"/>
    </mc:Choice>
  </mc:AlternateContent>
  <bookViews>
    <workbookView xWindow="-135" yWindow="105" windowWidth="8130" windowHeight="10005"/>
  </bookViews>
  <sheets>
    <sheet name="Tabulka č. 1" sheetId="10" r:id="rId1"/>
    <sheet name="Tabulka č. 2" sheetId="9" r:id="rId2"/>
    <sheet name="Tabulka č. 3" sheetId="11" r:id="rId3"/>
  </sheets>
  <definedNames>
    <definedName name="_xlnm.Print_Titles" localSheetId="0">'Tabulka č. 1'!$3:$6</definedName>
  </definedNames>
  <calcPr calcId="152511"/>
</workbook>
</file>

<file path=xl/calcChain.xml><?xml version="1.0" encoding="utf-8"?>
<calcChain xmlns="http://schemas.openxmlformats.org/spreadsheetml/2006/main">
  <c r="U41" i="11" l="1"/>
  <c r="T41" i="11"/>
  <c r="S41" i="11"/>
  <c r="R41" i="11"/>
  <c r="Q41" i="11"/>
  <c r="P41" i="11"/>
  <c r="O41" i="11"/>
  <c r="N41" i="11"/>
  <c r="J41" i="11"/>
  <c r="I41" i="11"/>
  <c r="H41" i="11"/>
  <c r="G41" i="11"/>
  <c r="F41" i="11"/>
  <c r="E41" i="11"/>
  <c r="D41" i="11"/>
  <c r="C41" i="11"/>
  <c r="U39" i="11"/>
  <c r="T39" i="11"/>
  <c r="S39" i="11"/>
  <c r="R39" i="11"/>
  <c r="Q39" i="11"/>
  <c r="P39" i="11"/>
  <c r="O39" i="11"/>
  <c r="N39" i="11"/>
  <c r="J39" i="11"/>
  <c r="I39" i="11"/>
  <c r="H39" i="11"/>
  <c r="G39" i="11"/>
  <c r="F39" i="11"/>
  <c r="E39" i="11"/>
  <c r="D39" i="11"/>
  <c r="C39" i="11"/>
  <c r="U38" i="11"/>
  <c r="T38" i="11"/>
  <c r="S38" i="11"/>
  <c r="R38" i="11"/>
  <c r="Q38" i="11"/>
  <c r="P38" i="11"/>
  <c r="O38" i="11"/>
  <c r="N38" i="11"/>
  <c r="J38" i="11"/>
  <c r="I38" i="11"/>
  <c r="H38" i="11"/>
  <c r="G38" i="11"/>
  <c r="F38" i="11"/>
  <c r="E38" i="11"/>
  <c r="D38" i="11"/>
  <c r="C38" i="11"/>
  <c r="U37" i="11"/>
  <c r="T37" i="11"/>
  <c r="S37" i="11"/>
  <c r="R37" i="11"/>
  <c r="Q37" i="11"/>
  <c r="P37" i="11"/>
  <c r="O37" i="11"/>
  <c r="N37" i="11"/>
  <c r="J37" i="11"/>
  <c r="I37" i="11"/>
  <c r="H37" i="11"/>
  <c r="G37" i="11"/>
  <c r="F37" i="11"/>
  <c r="E37" i="11"/>
  <c r="D37" i="11"/>
  <c r="C37" i="11"/>
  <c r="U36" i="11"/>
  <c r="T36" i="11"/>
  <c r="S36" i="11"/>
  <c r="R36" i="11"/>
  <c r="Q36" i="11"/>
  <c r="P36" i="11"/>
  <c r="O36" i="11"/>
  <c r="N36" i="11"/>
  <c r="J36" i="11"/>
  <c r="I36" i="11"/>
  <c r="H36" i="11"/>
  <c r="G36" i="11"/>
  <c r="F36" i="11"/>
  <c r="E36" i="11"/>
  <c r="D36" i="11"/>
  <c r="C36" i="11"/>
  <c r="U35" i="11"/>
  <c r="T35" i="11"/>
  <c r="S35" i="11"/>
  <c r="R35" i="11"/>
  <c r="Q35" i="11"/>
  <c r="P35" i="11"/>
  <c r="O35" i="11"/>
  <c r="N35" i="11"/>
  <c r="J35" i="11"/>
  <c r="I35" i="11"/>
  <c r="H35" i="11"/>
  <c r="G35" i="11"/>
  <c r="F35" i="11"/>
  <c r="E35" i="11"/>
  <c r="D35" i="11"/>
  <c r="C35" i="11"/>
  <c r="U34" i="11"/>
  <c r="T34" i="11"/>
  <c r="S34" i="11"/>
  <c r="R34" i="11"/>
  <c r="Q34" i="11"/>
  <c r="P34" i="11"/>
  <c r="O34" i="11"/>
  <c r="N34" i="11"/>
  <c r="J34" i="11"/>
  <c r="I34" i="11"/>
  <c r="H34" i="11"/>
  <c r="G34" i="11"/>
  <c r="F34" i="11"/>
  <c r="E34" i="11"/>
  <c r="D34" i="11"/>
  <c r="C34" i="11"/>
  <c r="U33" i="11"/>
  <c r="T33" i="11"/>
  <c r="S33" i="11"/>
  <c r="R33" i="11"/>
  <c r="Q33" i="11"/>
  <c r="P33" i="11"/>
  <c r="O33" i="11"/>
  <c r="N33" i="11"/>
  <c r="J33" i="11"/>
  <c r="I33" i="11"/>
  <c r="H33" i="11"/>
  <c r="G33" i="11"/>
  <c r="F33" i="11"/>
  <c r="E33" i="11"/>
  <c r="D33" i="11"/>
  <c r="C33" i="11"/>
  <c r="U32" i="11"/>
  <c r="T32" i="11"/>
  <c r="S32" i="11"/>
  <c r="R32" i="11"/>
  <c r="Q32" i="11"/>
  <c r="P32" i="11"/>
  <c r="O32" i="11"/>
  <c r="N32" i="11"/>
  <c r="J32" i="11"/>
  <c r="I32" i="11"/>
  <c r="H32" i="11"/>
  <c r="G32" i="11"/>
  <c r="F32" i="11"/>
  <c r="E32" i="11"/>
  <c r="D32" i="11"/>
  <c r="C32" i="11"/>
  <c r="U31" i="11"/>
  <c r="T31" i="11"/>
  <c r="S31" i="11"/>
  <c r="R31" i="11"/>
  <c r="Q31" i="11"/>
  <c r="P31" i="11"/>
  <c r="O31" i="11"/>
  <c r="N31" i="11"/>
  <c r="J31" i="11"/>
  <c r="I31" i="11"/>
  <c r="H31" i="11"/>
  <c r="G31" i="11"/>
  <c r="F31" i="11"/>
  <c r="E31" i="11"/>
  <c r="D31" i="11"/>
  <c r="C31" i="11"/>
  <c r="U30" i="11"/>
  <c r="T30" i="11"/>
  <c r="S30" i="11"/>
  <c r="R30" i="11"/>
  <c r="Q30" i="11"/>
  <c r="P30" i="11"/>
  <c r="O30" i="11"/>
  <c r="N30" i="11"/>
  <c r="J30" i="11"/>
  <c r="I30" i="11"/>
  <c r="H30" i="11"/>
  <c r="G30" i="11"/>
  <c r="F30" i="11"/>
  <c r="E30" i="11"/>
  <c r="D30" i="11"/>
  <c r="C30" i="11"/>
  <c r="U29" i="11"/>
  <c r="T29" i="11"/>
  <c r="S29" i="11"/>
  <c r="R29" i="11"/>
  <c r="Q29" i="11"/>
  <c r="P29" i="11"/>
  <c r="O29" i="11"/>
  <c r="N29" i="11"/>
  <c r="J29" i="11"/>
  <c r="I29" i="11"/>
  <c r="H29" i="11"/>
  <c r="G29" i="11"/>
  <c r="F29" i="11"/>
  <c r="E29" i="11"/>
  <c r="D29" i="11"/>
  <c r="C29" i="11"/>
  <c r="U28" i="11"/>
  <c r="T28" i="11"/>
  <c r="S28" i="11"/>
  <c r="R28" i="11"/>
  <c r="Q28" i="11"/>
  <c r="P28" i="11"/>
  <c r="O28" i="11"/>
  <c r="N28" i="11"/>
  <c r="J28" i="11"/>
  <c r="I28" i="11"/>
  <c r="H28" i="11"/>
  <c r="G28" i="11"/>
  <c r="F28" i="11"/>
  <c r="E28" i="11"/>
  <c r="D28" i="11"/>
  <c r="C28" i="11"/>
  <c r="U27" i="11"/>
  <c r="T27" i="11"/>
  <c r="S27" i="11"/>
  <c r="R27" i="11"/>
  <c r="Q27" i="11"/>
  <c r="P27" i="11"/>
  <c r="O27" i="11"/>
  <c r="N27" i="11"/>
  <c r="J27" i="11"/>
  <c r="I27" i="11"/>
  <c r="H27" i="11"/>
  <c r="G27" i="11"/>
  <c r="F27" i="11"/>
  <c r="E27" i="11"/>
  <c r="D27" i="11"/>
  <c r="C27" i="11"/>
  <c r="U26" i="11"/>
  <c r="T26" i="11"/>
  <c r="S26" i="11"/>
  <c r="R26" i="11"/>
  <c r="Q26" i="11"/>
  <c r="P26" i="11"/>
  <c r="O26" i="11"/>
  <c r="N26" i="11"/>
  <c r="J26" i="11"/>
  <c r="I26" i="11"/>
  <c r="H26" i="11"/>
  <c r="G26" i="11"/>
  <c r="F26" i="11"/>
  <c r="E26" i="11"/>
  <c r="D26" i="11"/>
  <c r="C26" i="11"/>
  <c r="AB96" i="10" l="1"/>
  <c r="AA96" i="10"/>
  <c r="AB94" i="10"/>
  <c r="AA94" i="10"/>
  <c r="AB93" i="10"/>
  <c r="AA93" i="10"/>
  <c r="AB90" i="10"/>
  <c r="AA90" i="10"/>
  <c r="AB88" i="10"/>
  <c r="AA88" i="10"/>
  <c r="AB87" i="10"/>
  <c r="AA87" i="10"/>
  <c r="AB86" i="10"/>
  <c r="AA86" i="10"/>
  <c r="AB84" i="10"/>
  <c r="AA84" i="10"/>
  <c r="AB82" i="10"/>
  <c r="AA82" i="10"/>
  <c r="AB81" i="10"/>
  <c r="AA81" i="10"/>
  <c r="AB78" i="10"/>
  <c r="AA78" i="10"/>
  <c r="AB76" i="10"/>
  <c r="AA76" i="10"/>
  <c r="AB75" i="10"/>
  <c r="AA75" i="10"/>
  <c r="AB72" i="10"/>
  <c r="AA72" i="10"/>
  <c r="AB70" i="10"/>
  <c r="AA70" i="10"/>
  <c r="AB69" i="10"/>
  <c r="AA69" i="10"/>
  <c r="AB66" i="10"/>
  <c r="AA66" i="10"/>
  <c r="AB64" i="10"/>
  <c r="AA64" i="10"/>
  <c r="AB63" i="10"/>
  <c r="AA63" i="10"/>
  <c r="AB62" i="10"/>
  <c r="AA62" i="10"/>
  <c r="AB60" i="10"/>
  <c r="AA60" i="10"/>
  <c r="AB58" i="10"/>
  <c r="AA58" i="10"/>
  <c r="AB57" i="10"/>
  <c r="AA57" i="10"/>
  <c r="AB56" i="10"/>
  <c r="AA56" i="10"/>
  <c r="AB54" i="10"/>
  <c r="AA54" i="10"/>
  <c r="AB52" i="10"/>
  <c r="AA52" i="10"/>
  <c r="AB51" i="10"/>
  <c r="AA51" i="10"/>
  <c r="AB50" i="10"/>
  <c r="AA50" i="10"/>
  <c r="AB48" i="10"/>
  <c r="AA48" i="10"/>
  <c r="AB46" i="10"/>
  <c r="AA46" i="10"/>
  <c r="AB45" i="10"/>
  <c r="AA45" i="10"/>
  <c r="AB44" i="10"/>
  <c r="AA44" i="10"/>
  <c r="AB42" i="10"/>
  <c r="AA42" i="10"/>
  <c r="AB40" i="10"/>
  <c r="AA40" i="10"/>
  <c r="AB39" i="10"/>
  <c r="AA39" i="10"/>
  <c r="AB38" i="10"/>
  <c r="AA38" i="10"/>
  <c r="AB36" i="10"/>
  <c r="AA36" i="10"/>
  <c r="AB34" i="10"/>
  <c r="AA34" i="10"/>
  <c r="AB33" i="10"/>
  <c r="AA33" i="10"/>
  <c r="AB30" i="10"/>
  <c r="AA30" i="10"/>
  <c r="AB28" i="10"/>
  <c r="AA28" i="10"/>
  <c r="AB27" i="10"/>
  <c r="AA27" i="10"/>
  <c r="AB24" i="10"/>
  <c r="AA24" i="10"/>
  <c r="AB22" i="10"/>
  <c r="AA22" i="10"/>
  <c r="AB21" i="10"/>
  <c r="AA21" i="10"/>
  <c r="AB18" i="10"/>
  <c r="AA18" i="10"/>
  <c r="AB16" i="10"/>
  <c r="AA16" i="10"/>
  <c r="AB15" i="10"/>
  <c r="AA15" i="10"/>
  <c r="AB14" i="10"/>
  <c r="AA14" i="10"/>
  <c r="AB12" i="10"/>
  <c r="AA12" i="10"/>
  <c r="AB10" i="10"/>
  <c r="AA10" i="10"/>
  <c r="AB9" i="10"/>
  <c r="AA9" i="10"/>
  <c r="AB8" i="10"/>
  <c r="AA8" i="10"/>
  <c r="Y8" i="10"/>
  <c r="Z96" i="10"/>
  <c r="Y96" i="10"/>
  <c r="Z94" i="10"/>
  <c r="Y94" i="10"/>
  <c r="Z93" i="10"/>
  <c r="Y93" i="10"/>
  <c r="Z90" i="10"/>
  <c r="Y90" i="10"/>
  <c r="Z88" i="10"/>
  <c r="Y88" i="10"/>
  <c r="Z87" i="10"/>
  <c r="Y87" i="10"/>
  <c r="Z86" i="10"/>
  <c r="Y86" i="10"/>
  <c r="Z84" i="10"/>
  <c r="Y84" i="10"/>
  <c r="Z82" i="10"/>
  <c r="Y82" i="10"/>
  <c r="Z81" i="10"/>
  <c r="Y81" i="10"/>
  <c r="Z78" i="10"/>
  <c r="Y78" i="10"/>
  <c r="Z76" i="10"/>
  <c r="Y76" i="10"/>
  <c r="Z75" i="10"/>
  <c r="Y75" i="10"/>
  <c r="Z72" i="10"/>
  <c r="Y72" i="10"/>
  <c r="Z70" i="10"/>
  <c r="Y70" i="10"/>
  <c r="Z69" i="10"/>
  <c r="Y69" i="10"/>
  <c r="Z66" i="10"/>
  <c r="Y66" i="10"/>
  <c r="Z64" i="10"/>
  <c r="Y64" i="10"/>
  <c r="Z63" i="10"/>
  <c r="Y63" i="10"/>
  <c r="Z62" i="10"/>
  <c r="Y62" i="10"/>
  <c r="Z60" i="10"/>
  <c r="Y60" i="10"/>
  <c r="Z58" i="10"/>
  <c r="Y58" i="10"/>
  <c r="Z57" i="10"/>
  <c r="Y57" i="10"/>
  <c r="Z56" i="10"/>
  <c r="Y56" i="10"/>
  <c r="Z54" i="10"/>
  <c r="Y54" i="10"/>
  <c r="Z52" i="10"/>
  <c r="Y52" i="10"/>
  <c r="Z51" i="10"/>
  <c r="Y51" i="10"/>
  <c r="Z50" i="10"/>
  <c r="Y50" i="10"/>
  <c r="Z48" i="10"/>
  <c r="Y48" i="10"/>
  <c r="Z46" i="10"/>
  <c r="Y46" i="10"/>
  <c r="Z45" i="10"/>
  <c r="Y45" i="10"/>
  <c r="Z44" i="10"/>
  <c r="Y44" i="10"/>
  <c r="Z42" i="10"/>
  <c r="Y42" i="10"/>
  <c r="Z40" i="10"/>
  <c r="Y40" i="10"/>
  <c r="Z39" i="10"/>
  <c r="Y39" i="10"/>
  <c r="Z38" i="10"/>
  <c r="Y38" i="10"/>
  <c r="Z36" i="10"/>
  <c r="Y36" i="10"/>
  <c r="Z34" i="10"/>
  <c r="Y34" i="10"/>
  <c r="Z33" i="10"/>
  <c r="Y33" i="10"/>
  <c r="Z30" i="10"/>
  <c r="Y30" i="10"/>
  <c r="Z28" i="10"/>
  <c r="Y28" i="10"/>
  <c r="Z27" i="10"/>
  <c r="Y27" i="10"/>
  <c r="Z24" i="10"/>
  <c r="Y24" i="10"/>
  <c r="Z22" i="10"/>
  <c r="Y22" i="10"/>
  <c r="Z21" i="10"/>
  <c r="Y21" i="10"/>
  <c r="Z18" i="10"/>
  <c r="Y18" i="10"/>
  <c r="Z16" i="10"/>
  <c r="Y16" i="10"/>
  <c r="Z15" i="10"/>
  <c r="Y15" i="10"/>
  <c r="Z14" i="10"/>
  <c r="Y14" i="10"/>
  <c r="Z12" i="10"/>
  <c r="Y12" i="10"/>
  <c r="Z10" i="10"/>
  <c r="Y10" i="10"/>
  <c r="Z9" i="10"/>
  <c r="Y9" i="10"/>
  <c r="Z8" i="10"/>
  <c r="X96" i="10"/>
  <c r="W96" i="10"/>
  <c r="V96" i="10"/>
  <c r="U96" i="10"/>
  <c r="X95" i="10"/>
  <c r="W95" i="10"/>
  <c r="V95" i="10"/>
  <c r="U95" i="10"/>
  <c r="X94" i="10"/>
  <c r="W94" i="10"/>
  <c r="V94" i="10"/>
  <c r="U94" i="10"/>
  <c r="X93" i="10"/>
  <c r="W93" i="10"/>
  <c r="V93" i="10"/>
  <c r="U93" i="10"/>
  <c r="X92" i="10"/>
  <c r="W92" i="10"/>
  <c r="V92" i="10"/>
  <c r="U92" i="10"/>
  <c r="X91" i="10"/>
  <c r="W91" i="10"/>
  <c r="V91" i="10"/>
  <c r="U91" i="10"/>
  <c r="X90" i="10"/>
  <c r="W90" i="10"/>
  <c r="V90" i="10"/>
  <c r="U90" i="10"/>
  <c r="X89" i="10"/>
  <c r="W89" i="10"/>
  <c r="V89" i="10"/>
  <c r="U89" i="10"/>
  <c r="X88" i="10"/>
  <c r="W88" i="10"/>
  <c r="V88" i="10"/>
  <c r="U88" i="10"/>
  <c r="X87" i="10"/>
  <c r="W87" i="10"/>
  <c r="V87" i="10"/>
  <c r="U87" i="10"/>
  <c r="X86" i="10"/>
  <c r="W86" i="10"/>
  <c r="V86" i="10"/>
  <c r="U86" i="10"/>
  <c r="X85" i="10"/>
  <c r="W85" i="10"/>
  <c r="V85" i="10"/>
  <c r="U85" i="10"/>
  <c r="X84" i="10"/>
  <c r="W84" i="10"/>
  <c r="V84" i="10"/>
  <c r="U84" i="10"/>
  <c r="X83" i="10"/>
  <c r="W83" i="10"/>
  <c r="V83" i="10"/>
  <c r="U83" i="10"/>
  <c r="X82" i="10"/>
  <c r="W82" i="10"/>
  <c r="V82" i="10"/>
  <c r="U82" i="10"/>
  <c r="X81" i="10"/>
  <c r="W81" i="10"/>
  <c r="V81" i="10"/>
  <c r="U81" i="10"/>
  <c r="X80" i="10"/>
  <c r="W80" i="10"/>
  <c r="V80" i="10"/>
  <c r="U80" i="10"/>
  <c r="X79" i="10"/>
  <c r="W79" i="10"/>
  <c r="V79" i="10"/>
  <c r="U79" i="10"/>
  <c r="X78" i="10"/>
  <c r="W78" i="10"/>
  <c r="V78" i="10"/>
  <c r="U78" i="10"/>
  <c r="X77" i="10"/>
  <c r="W77" i="10"/>
  <c r="V77" i="10"/>
  <c r="U77" i="10"/>
  <c r="X76" i="10"/>
  <c r="W76" i="10"/>
  <c r="V76" i="10"/>
  <c r="U76" i="10"/>
  <c r="X75" i="10"/>
  <c r="W75" i="10"/>
  <c r="V75" i="10"/>
  <c r="U75" i="10"/>
  <c r="X74" i="10"/>
  <c r="W74" i="10"/>
  <c r="V74" i="10"/>
  <c r="U74" i="10"/>
  <c r="X73" i="10"/>
  <c r="W73" i="10"/>
  <c r="V73" i="10"/>
  <c r="U73" i="10"/>
  <c r="X72" i="10"/>
  <c r="W72" i="10"/>
  <c r="V72" i="10"/>
  <c r="U72" i="10"/>
  <c r="X71" i="10"/>
  <c r="W71" i="10"/>
  <c r="V71" i="10"/>
  <c r="U71" i="10"/>
  <c r="X70" i="10"/>
  <c r="W70" i="10"/>
  <c r="V70" i="10"/>
  <c r="U70" i="10"/>
  <c r="X69" i="10"/>
  <c r="W69" i="10"/>
  <c r="V69" i="10"/>
  <c r="U69" i="10"/>
  <c r="X68" i="10"/>
  <c r="W68" i="10"/>
  <c r="V68" i="10"/>
  <c r="U68" i="10"/>
  <c r="X67" i="10"/>
  <c r="W67" i="10"/>
  <c r="V67" i="10"/>
  <c r="U67" i="10"/>
  <c r="X66" i="10"/>
  <c r="W66" i="10"/>
  <c r="V66" i="10"/>
  <c r="U66" i="10"/>
  <c r="X65" i="10"/>
  <c r="W65" i="10"/>
  <c r="V65" i="10"/>
  <c r="U65" i="10"/>
  <c r="X64" i="10"/>
  <c r="W64" i="10"/>
  <c r="V64" i="10"/>
  <c r="U64" i="10"/>
  <c r="X63" i="10"/>
  <c r="W63" i="10"/>
  <c r="V63" i="10"/>
  <c r="U63" i="10"/>
  <c r="X62" i="10"/>
  <c r="W62" i="10"/>
  <c r="V62" i="10"/>
  <c r="U62" i="10"/>
  <c r="X61" i="10"/>
  <c r="W61" i="10"/>
  <c r="V61" i="10"/>
  <c r="U61" i="10"/>
  <c r="X60" i="10"/>
  <c r="W60" i="10"/>
  <c r="V60" i="10"/>
  <c r="U60" i="10"/>
  <c r="X59" i="10"/>
  <c r="W59" i="10"/>
  <c r="V59" i="10"/>
  <c r="U59" i="10"/>
  <c r="X58" i="10"/>
  <c r="W58" i="10"/>
  <c r="V58" i="10"/>
  <c r="U58" i="10"/>
  <c r="X57" i="10"/>
  <c r="W57" i="10"/>
  <c r="V57" i="10"/>
  <c r="U57" i="10"/>
  <c r="X56" i="10"/>
  <c r="W56" i="10"/>
  <c r="V56" i="10"/>
  <c r="U56" i="10"/>
  <c r="X55" i="10"/>
  <c r="W55" i="10"/>
  <c r="V55" i="10"/>
  <c r="U55" i="10"/>
  <c r="X54" i="10"/>
  <c r="W54" i="10"/>
  <c r="V54" i="10"/>
  <c r="U54" i="10"/>
  <c r="X53" i="10"/>
  <c r="W53" i="10"/>
  <c r="V53" i="10"/>
  <c r="U53" i="10"/>
  <c r="X52" i="10"/>
  <c r="W52" i="10"/>
  <c r="V52" i="10"/>
  <c r="U52" i="10"/>
  <c r="X51" i="10"/>
  <c r="W51" i="10"/>
  <c r="V51" i="10"/>
  <c r="U51" i="10"/>
  <c r="X50" i="10"/>
  <c r="W50" i="10"/>
  <c r="V50" i="10"/>
  <c r="U50" i="10"/>
  <c r="X49" i="10"/>
  <c r="W49" i="10"/>
  <c r="V49" i="10"/>
  <c r="U49" i="10"/>
  <c r="X48" i="10"/>
  <c r="W48" i="10"/>
  <c r="V48" i="10"/>
  <c r="U48" i="10"/>
  <c r="X47" i="10"/>
  <c r="W47" i="10"/>
  <c r="V47" i="10"/>
  <c r="U47" i="10"/>
  <c r="X46" i="10"/>
  <c r="W46" i="10"/>
  <c r="V46" i="10"/>
  <c r="U46" i="10"/>
  <c r="X45" i="10"/>
  <c r="W45" i="10"/>
  <c r="V45" i="10"/>
  <c r="U45" i="10"/>
  <c r="X44" i="10"/>
  <c r="W44" i="10"/>
  <c r="V44" i="10"/>
  <c r="U44" i="10"/>
  <c r="X43" i="10"/>
  <c r="W43" i="10"/>
  <c r="V43" i="10"/>
  <c r="U43" i="10"/>
  <c r="X42" i="10"/>
  <c r="W42" i="10"/>
  <c r="V42" i="10"/>
  <c r="U42" i="10"/>
  <c r="X41" i="10"/>
  <c r="W41" i="10"/>
  <c r="V41" i="10"/>
  <c r="U41" i="10"/>
  <c r="X40" i="10"/>
  <c r="W40" i="10"/>
  <c r="V40" i="10"/>
  <c r="U40" i="10"/>
  <c r="X39" i="10"/>
  <c r="W39" i="10"/>
  <c r="V39" i="10"/>
  <c r="U39" i="10"/>
  <c r="X38" i="10"/>
  <c r="W38" i="10"/>
  <c r="V38" i="10"/>
  <c r="U38" i="10"/>
  <c r="X37" i="10"/>
  <c r="W37" i="10"/>
  <c r="V37" i="10"/>
  <c r="U37" i="10"/>
  <c r="X36" i="10"/>
  <c r="W36" i="10"/>
  <c r="V36" i="10"/>
  <c r="U36" i="10"/>
  <c r="X35" i="10"/>
  <c r="W35" i="10"/>
  <c r="V35" i="10"/>
  <c r="U35" i="10"/>
  <c r="X34" i="10"/>
  <c r="W34" i="10"/>
  <c r="V34" i="10"/>
  <c r="U34" i="10"/>
  <c r="X33" i="10"/>
  <c r="W33" i="10"/>
  <c r="V33" i="10"/>
  <c r="U33" i="10"/>
  <c r="X32" i="10"/>
  <c r="W32" i="10"/>
  <c r="V32" i="10"/>
  <c r="U32" i="10"/>
  <c r="X31" i="10"/>
  <c r="W31" i="10"/>
  <c r="V31" i="10"/>
  <c r="U31" i="10"/>
  <c r="X30" i="10"/>
  <c r="W30" i="10"/>
  <c r="V30" i="10"/>
  <c r="U30" i="10"/>
  <c r="X29" i="10"/>
  <c r="W29" i="10"/>
  <c r="V29" i="10"/>
  <c r="U29" i="10"/>
  <c r="X28" i="10"/>
  <c r="W28" i="10"/>
  <c r="V28" i="10"/>
  <c r="U28" i="10"/>
  <c r="X27" i="10"/>
  <c r="W27" i="10"/>
  <c r="V27" i="10"/>
  <c r="U27" i="10"/>
  <c r="X26" i="10"/>
  <c r="W26" i="10"/>
  <c r="V26" i="10"/>
  <c r="U26" i="10"/>
  <c r="X25" i="10"/>
  <c r="W25" i="10"/>
  <c r="V25" i="10"/>
  <c r="U25" i="10"/>
  <c r="X24" i="10"/>
  <c r="W24" i="10"/>
  <c r="V24" i="10"/>
  <c r="U24" i="10"/>
  <c r="X23" i="10"/>
  <c r="W23" i="10"/>
  <c r="V23" i="10"/>
  <c r="U23" i="10"/>
  <c r="X22" i="10"/>
  <c r="W22" i="10"/>
  <c r="V22" i="10"/>
  <c r="U22" i="10"/>
  <c r="X21" i="10"/>
  <c r="W21" i="10"/>
  <c r="V21" i="10"/>
  <c r="U21" i="10"/>
  <c r="X20" i="10"/>
  <c r="W20" i="10"/>
  <c r="V20" i="10"/>
  <c r="U20" i="10"/>
  <c r="X19" i="10"/>
  <c r="W19" i="10"/>
  <c r="V19" i="10"/>
  <c r="U19" i="10"/>
  <c r="X18" i="10"/>
  <c r="W18" i="10"/>
  <c r="V18" i="10"/>
  <c r="U18" i="10"/>
  <c r="X17" i="10"/>
  <c r="W17" i="10"/>
  <c r="V17" i="10"/>
  <c r="U17" i="10"/>
  <c r="X16" i="10"/>
  <c r="W16" i="10"/>
  <c r="V16" i="10"/>
  <c r="U16" i="10"/>
  <c r="X15" i="10"/>
  <c r="W15" i="10"/>
  <c r="V15" i="10"/>
  <c r="U15" i="10"/>
  <c r="X14" i="10"/>
  <c r="W14" i="10"/>
  <c r="V14" i="10"/>
  <c r="U14" i="10"/>
  <c r="X13" i="10"/>
  <c r="W13" i="10"/>
  <c r="V13" i="10"/>
  <c r="U13" i="10"/>
  <c r="X12" i="10"/>
  <c r="W12" i="10"/>
  <c r="V12" i="10"/>
  <c r="U12" i="10"/>
  <c r="X11" i="10"/>
  <c r="W11" i="10"/>
  <c r="V11" i="10"/>
  <c r="U11" i="10"/>
  <c r="X10" i="10"/>
  <c r="W10" i="10"/>
  <c r="V10" i="10"/>
  <c r="U10" i="10"/>
  <c r="X9" i="10"/>
  <c r="W9" i="10"/>
  <c r="V9" i="10"/>
  <c r="U9" i="10"/>
  <c r="X8" i="10"/>
  <c r="W8" i="10"/>
  <c r="V8" i="10"/>
  <c r="U8" i="10"/>
  <c r="X7" i="10"/>
  <c r="W7" i="10"/>
  <c r="V7" i="10"/>
  <c r="U7" i="10"/>
  <c r="Z41" i="10" l="1"/>
  <c r="Y41" i="10"/>
  <c r="AA41" i="10"/>
  <c r="AB41" i="10"/>
  <c r="D95" i="10" l="1"/>
  <c r="C95" i="10"/>
  <c r="D94" i="10"/>
  <c r="C94" i="10"/>
  <c r="D93" i="10"/>
  <c r="C93" i="10"/>
  <c r="D92" i="10"/>
  <c r="C92" i="10"/>
  <c r="D91" i="10"/>
  <c r="C91" i="10"/>
  <c r="D90" i="10"/>
  <c r="C90" i="10"/>
  <c r="D84" i="10"/>
  <c r="C84" i="10"/>
  <c r="D78" i="10"/>
  <c r="C78" i="10"/>
  <c r="D72" i="10"/>
  <c r="C72" i="10"/>
  <c r="D66" i="10"/>
  <c r="C66" i="10"/>
  <c r="D60" i="10"/>
  <c r="C60" i="10"/>
  <c r="D54" i="10"/>
  <c r="C54" i="10"/>
  <c r="D48" i="10"/>
  <c r="C48" i="10"/>
  <c r="D42" i="10"/>
  <c r="C42" i="10"/>
  <c r="D36" i="10"/>
  <c r="C36" i="10"/>
  <c r="D30" i="10"/>
  <c r="C30" i="10"/>
  <c r="D24" i="10"/>
  <c r="C24" i="10"/>
  <c r="D18" i="10"/>
  <c r="C18" i="10"/>
  <c r="D12" i="10"/>
  <c r="C12" i="10"/>
  <c r="J39" i="9" l="1"/>
  <c r="J34" i="9"/>
  <c r="J10" i="9"/>
  <c r="J86" i="9"/>
  <c r="J27" i="9"/>
  <c r="J75" i="9"/>
  <c r="J46" i="9"/>
  <c r="C96" i="10"/>
  <c r="D96" i="10"/>
  <c r="I28" i="9"/>
  <c r="H63" i="9"/>
  <c r="I34" i="9"/>
  <c r="H70" i="9"/>
  <c r="I44" i="9"/>
  <c r="AB74" i="10" l="1"/>
  <c r="AA74" i="10"/>
  <c r="H74" i="9"/>
  <c r="Y74" i="10"/>
  <c r="Z74" i="10"/>
  <c r="Z77" i="10"/>
  <c r="Y77" i="10"/>
  <c r="AB77" i="10"/>
  <c r="AA77" i="10"/>
  <c r="AA73" i="10"/>
  <c r="AB73" i="10"/>
  <c r="Y73" i="10"/>
  <c r="Z73" i="10"/>
  <c r="AB13" i="10"/>
  <c r="AA13" i="10"/>
  <c r="Z13" i="10"/>
  <c r="Y13" i="10"/>
  <c r="Z17" i="10"/>
  <c r="Y17" i="10"/>
  <c r="AB17" i="10"/>
  <c r="AA17" i="10"/>
  <c r="Y89" i="10"/>
  <c r="Z89" i="10"/>
  <c r="AB89" i="10"/>
  <c r="AA89" i="10"/>
  <c r="AB85" i="10"/>
  <c r="AA85" i="10"/>
  <c r="Y85" i="10"/>
  <c r="Z85" i="10"/>
  <c r="Y32" i="10"/>
  <c r="Z32" i="10"/>
  <c r="AB32" i="10"/>
  <c r="AA32" i="10"/>
  <c r="Y31" i="10"/>
  <c r="Z31" i="10"/>
  <c r="AA31" i="10"/>
  <c r="AB31" i="10"/>
  <c r="AB35" i="10"/>
  <c r="AA35" i="10"/>
  <c r="Y35" i="10"/>
  <c r="Z35" i="10"/>
  <c r="Y49" i="10"/>
  <c r="Z49" i="10"/>
  <c r="AB49" i="10"/>
  <c r="AA49" i="10"/>
  <c r="Y53" i="10"/>
  <c r="Z53" i="10"/>
  <c r="AB53" i="10"/>
  <c r="AA53" i="10"/>
  <c r="Z29" i="10"/>
  <c r="Y29" i="10"/>
  <c r="AB29" i="10"/>
  <c r="AA29" i="10"/>
  <c r="Z25" i="10"/>
  <c r="Y25" i="10"/>
  <c r="AB25" i="10"/>
  <c r="AA25" i="10"/>
  <c r="H25" i="9"/>
  <c r="AB26" i="10"/>
  <c r="AA26" i="10"/>
  <c r="I26" i="9"/>
  <c r="Y26" i="10"/>
  <c r="Z26" i="10"/>
  <c r="AB79" i="10"/>
  <c r="AA79" i="10"/>
  <c r="Y79" i="10"/>
  <c r="Z79" i="10"/>
  <c r="Z80" i="10"/>
  <c r="Y80" i="10"/>
  <c r="AB80" i="10"/>
  <c r="AA80" i="10"/>
  <c r="Y83" i="10"/>
  <c r="Z83" i="10"/>
  <c r="AB83" i="10"/>
  <c r="AA83" i="10"/>
  <c r="AB55" i="10"/>
  <c r="AA55" i="10"/>
  <c r="J55" i="9"/>
  <c r="Z55" i="10"/>
  <c r="Y55" i="10"/>
  <c r="AB59" i="10"/>
  <c r="AA59" i="10"/>
  <c r="Z59" i="10"/>
  <c r="Y59" i="10"/>
  <c r="Z68" i="10"/>
  <c r="Y68" i="10"/>
  <c r="AB68" i="10"/>
  <c r="AA68" i="10"/>
  <c r="I68" i="9"/>
  <c r="Y20" i="10"/>
  <c r="Z20" i="10"/>
  <c r="AB20" i="10"/>
  <c r="AA20" i="10"/>
  <c r="Y19" i="10"/>
  <c r="Z19" i="10"/>
  <c r="AB19" i="10"/>
  <c r="AA19" i="10"/>
  <c r="AA23" i="10"/>
  <c r="AB23" i="10"/>
  <c r="Y23" i="10"/>
  <c r="Z23" i="10"/>
  <c r="Y43" i="10"/>
  <c r="Z43" i="10"/>
  <c r="AB43" i="10"/>
  <c r="AA43" i="10"/>
  <c r="AB47" i="10"/>
  <c r="AA47" i="10"/>
  <c r="Y47" i="10"/>
  <c r="Z47" i="10"/>
  <c r="Y7" i="10"/>
  <c r="Z7" i="10"/>
  <c r="AB7" i="10"/>
  <c r="AA7" i="10"/>
  <c r="AB11" i="10"/>
  <c r="AA11" i="10"/>
  <c r="Z11" i="10"/>
  <c r="Y11" i="10"/>
  <c r="Y65" i="10"/>
  <c r="Z65" i="10"/>
  <c r="AB65" i="10"/>
  <c r="AA65" i="10"/>
  <c r="AB61" i="10"/>
  <c r="AA61" i="10"/>
  <c r="Z61" i="10"/>
  <c r="Y61" i="10"/>
  <c r="Y67" i="10"/>
  <c r="Z67" i="10"/>
  <c r="AB67" i="10"/>
  <c r="AA67" i="10"/>
  <c r="Z71" i="10"/>
  <c r="Y71" i="10"/>
  <c r="AB71" i="10"/>
  <c r="AA71" i="10"/>
  <c r="I35" i="9"/>
  <c r="I77" i="9"/>
  <c r="J73" i="9"/>
  <c r="I32" i="9"/>
  <c r="I31" i="9"/>
  <c r="H89" i="9"/>
  <c r="H85" i="9"/>
  <c r="H29" i="9"/>
  <c r="H83" i="9"/>
  <c r="H79" i="9"/>
  <c r="J19" i="9"/>
  <c r="J23" i="9"/>
  <c r="H67" i="9"/>
  <c r="H71" i="9"/>
  <c r="I53" i="9"/>
  <c r="H49" i="9"/>
  <c r="H65" i="9"/>
  <c r="H61" i="9"/>
  <c r="I13" i="9"/>
  <c r="I17" i="9"/>
  <c r="I47" i="9"/>
  <c r="J43" i="9"/>
  <c r="J59" i="9"/>
  <c r="H10" i="9"/>
  <c r="J63" i="9"/>
  <c r="H28" i="9"/>
  <c r="G28" i="9" s="1"/>
  <c r="H44" i="9"/>
  <c r="J70" i="9"/>
  <c r="J82" i="9"/>
  <c r="I22" i="9"/>
  <c r="J87" i="9"/>
  <c r="I63" i="9"/>
  <c r="I27" i="9"/>
  <c r="H86" i="9"/>
  <c r="J28" i="9"/>
  <c r="H56" i="9"/>
  <c r="I46" i="9"/>
  <c r="I41" i="9"/>
  <c r="H34" i="9"/>
  <c r="I10" i="9"/>
  <c r="H75" i="9"/>
  <c r="H39" i="9"/>
  <c r="J15" i="9"/>
  <c r="J62" i="9"/>
  <c r="H82" i="9"/>
  <c r="I82" i="9"/>
  <c r="I75" i="9"/>
  <c r="H62" i="9"/>
  <c r="J44" i="9"/>
  <c r="J41" i="9"/>
  <c r="I39" i="9"/>
  <c r="H22" i="9"/>
  <c r="I15" i="9"/>
  <c r="I70" i="9"/>
  <c r="G70" i="9" s="1"/>
  <c r="I62" i="9"/>
  <c r="H46" i="9"/>
  <c r="J22" i="9"/>
  <c r="J56" i="9"/>
  <c r="I87" i="9"/>
  <c r="I86" i="9"/>
  <c r="H27" i="9"/>
  <c r="H87" i="9"/>
  <c r="H41" i="9"/>
  <c r="H15" i="9"/>
  <c r="I88" i="9"/>
  <c r="J88" i="9"/>
  <c r="H88" i="9"/>
  <c r="J74" i="9"/>
  <c r="I64" i="9"/>
  <c r="H64" i="9"/>
  <c r="J64" i="9"/>
  <c r="J40" i="9"/>
  <c r="I40" i="9"/>
  <c r="H40" i="9"/>
  <c r="I21" i="9"/>
  <c r="J21" i="9"/>
  <c r="H21" i="9"/>
  <c r="J16" i="9"/>
  <c r="I16" i="9"/>
  <c r="H16" i="9"/>
  <c r="H8" i="9"/>
  <c r="J8" i="9"/>
  <c r="I8" i="9"/>
  <c r="I81" i="9"/>
  <c r="H81" i="9"/>
  <c r="J81" i="9"/>
  <c r="H76" i="9"/>
  <c r="I76" i="9"/>
  <c r="J76" i="9"/>
  <c r="J38" i="9"/>
  <c r="I38" i="9"/>
  <c r="H38" i="9"/>
  <c r="J33" i="9"/>
  <c r="H33" i="9"/>
  <c r="I33" i="9"/>
  <c r="J14" i="9"/>
  <c r="H14" i="9"/>
  <c r="I14" i="9"/>
  <c r="I9" i="9"/>
  <c r="J9" i="9"/>
  <c r="H9" i="9"/>
  <c r="I56" i="9"/>
  <c r="I57" i="9"/>
  <c r="J57" i="9"/>
  <c r="H57" i="9"/>
  <c r="I52" i="9"/>
  <c r="H52" i="9"/>
  <c r="J52" i="9"/>
  <c r="J69" i="9"/>
  <c r="I69" i="9"/>
  <c r="H69" i="9"/>
  <c r="I50" i="9"/>
  <c r="H50" i="9"/>
  <c r="J50" i="9"/>
  <c r="J45" i="9"/>
  <c r="H45" i="9"/>
  <c r="I45" i="9"/>
  <c r="H58" i="9"/>
  <c r="I58" i="9"/>
  <c r="J58" i="9"/>
  <c r="H51" i="9"/>
  <c r="J51" i="9"/>
  <c r="I51" i="9"/>
  <c r="J94" i="9" l="1"/>
  <c r="J93" i="9"/>
  <c r="I93" i="9"/>
  <c r="H93" i="9"/>
  <c r="I94" i="9"/>
  <c r="H94" i="9"/>
  <c r="H26" i="9"/>
  <c r="G26" i="9" s="1"/>
  <c r="I74" i="9"/>
  <c r="G74" i="9" s="1"/>
  <c r="J25" i="9"/>
  <c r="I25" i="9"/>
  <c r="J26" i="9"/>
  <c r="H80" i="9"/>
  <c r="I80" i="9"/>
  <c r="J80" i="9"/>
  <c r="I55" i="9"/>
  <c r="H55" i="9"/>
  <c r="H68" i="9"/>
  <c r="J68" i="9"/>
  <c r="AB92" i="10"/>
  <c r="AA92" i="10"/>
  <c r="Y92" i="10"/>
  <c r="Z92" i="10"/>
  <c r="AB37" i="10"/>
  <c r="AA37" i="10"/>
  <c r="Y37" i="10"/>
  <c r="Z37" i="10"/>
  <c r="AB91" i="10"/>
  <c r="AA91" i="10"/>
  <c r="Y91" i="10"/>
  <c r="Z91" i="10"/>
  <c r="J20" i="9"/>
  <c r="J24" i="9" s="1"/>
  <c r="H11" i="9"/>
  <c r="J7" i="9"/>
  <c r="H23" i="9"/>
  <c r="H35" i="9"/>
  <c r="G35" i="9" s="1"/>
  <c r="J35" i="9"/>
  <c r="I19" i="9"/>
  <c r="J29" i="9"/>
  <c r="H19" i="9"/>
  <c r="I11" i="9"/>
  <c r="H77" i="9"/>
  <c r="G77" i="9" s="1"/>
  <c r="I73" i="9"/>
  <c r="H73" i="9"/>
  <c r="H32" i="9"/>
  <c r="G32" i="9" s="1"/>
  <c r="J77" i="9"/>
  <c r="J78" i="9" s="1"/>
  <c r="H59" i="9"/>
  <c r="J47" i="9"/>
  <c r="J48" i="9" s="1"/>
  <c r="H31" i="9"/>
  <c r="I29" i="9"/>
  <c r="I85" i="9"/>
  <c r="I71" i="9"/>
  <c r="G71" i="9" s="1"/>
  <c r="J32" i="9"/>
  <c r="I23" i="9"/>
  <c r="H13" i="9"/>
  <c r="J31" i="9"/>
  <c r="I79" i="9"/>
  <c r="I49" i="9"/>
  <c r="I89" i="9"/>
  <c r="J89" i="9"/>
  <c r="J85" i="9"/>
  <c r="I83" i="9"/>
  <c r="G83" i="9" s="1"/>
  <c r="J79" i="9"/>
  <c r="I61" i="9"/>
  <c r="J61" i="9"/>
  <c r="I20" i="9"/>
  <c r="H20" i="9"/>
  <c r="J13" i="9"/>
  <c r="G86" i="9"/>
  <c r="J83" i="9"/>
  <c r="J71" i="9"/>
  <c r="J11" i="9"/>
  <c r="J67" i="9"/>
  <c r="I67" i="9"/>
  <c r="G56" i="9"/>
  <c r="H53" i="9"/>
  <c r="G53" i="9" s="1"/>
  <c r="J53" i="9"/>
  <c r="J49" i="9"/>
  <c r="H43" i="9"/>
  <c r="H7" i="9"/>
  <c r="I7" i="9"/>
  <c r="J65" i="9"/>
  <c r="I59" i="9"/>
  <c r="I65" i="9"/>
  <c r="H17" i="9"/>
  <c r="G17" i="9" s="1"/>
  <c r="J17" i="9"/>
  <c r="I43" i="9"/>
  <c r="H47" i="9"/>
  <c r="G47" i="9" s="1"/>
  <c r="G57" i="9"/>
  <c r="G88" i="9"/>
  <c r="G21" i="9"/>
  <c r="G9" i="9"/>
  <c r="G44" i="9"/>
  <c r="G87" i="9"/>
  <c r="G75" i="9"/>
  <c r="G46" i="9"/>
  <c r="G63" i="9"/>
  <c r="G62" i="9"/>
  <c r="G41" i="9"/>
  <c r="G34" i="9"/>
  <c r="G27" i="9"/>
  <c r="G39" i="9"/>
  <c r="G22" i="9"/>
  <c r="G15" i="9"/>
  <c r="G10" i="9"/>
  <c r="G82" i="9"/>
  <c r="G45" i="9"/>
  <c r="H90" i="9"/>
  <c r="G69" i="9"/>
  <c r="I36" i="9"/>
  <c r="G33" i="9"/>
  <c r="G38" i="9"/>
  <c r="G50" i="9"/>
  <c r="G14" i="9"/>
  <c r="G52" i="9"/>
  <c r="G76" i="9"/>
  <c r="G81" i="9"/>
  <c r="G8" i="9"/>
  <c r="G16" i="9"/>
  <c r="G40" i="9"/>
  <c r="G64" i="9"/>
  <c r="I18" i="9"/>
  <c r="G58" i="9"/>
  <c r="H66" i="9"/>
  <c r="G51" i="9"/>
  <c r="J60" i="9"/>
  <c r="G61" i="9" l="1"/>
  <c r="J18" i="9"/>
  <c r="G67" i="9"/>
  <c r="G13" i="9"/>
  <c r="G18" i="9" s="1"/>
  <c r="G85" i="9"/>
  <c r="G25" i="9"/>
  <c r="G31" i="9"/>
  <c r="I92" i="9"/>
  <c r="J92" i="9"/>
  <c r="J95" i="9"/>
  <c r="H92" i="9"/>
  <c r="I95" i="9"/>
  <c r="H95" i="9"/>
  <c r="G94" i="9"/>
  <c r="G93" i="9"/>
  <c r="H30" i="9"/>
  <c r="H84" i="9"/>
  <c r="I60" i="9"/>
  <c r="J30" i="9"/>
  <c r="H72" i="9"/>
  <c r="G80" i="9"/>
  <c r="G68" i="9"/>
  <c r="H60" i="9"/>
  <c r="G55" i="9"/>
  <c r="Z95" i="10"/>
  <c r="Y95" i="10"/>
  <c r="AB95" i="10"/>
  <c r="AA95" i="10"/>
  <c r="J12" i="9"/>
  <c r="G11" i="9"/>
  <c r="G23" i="9"/>
  <c r="H12" i="9"/>
  <c r="I54" i="9"/>
  <c r="G19" i="9"/>
  <c r="I78" i="9"/>
  <c r="G73" i="9"/>
  <c r="H78" i="9"/>
  <c r="I12" i="9"/>
  <c r="J84" i="9"/>
  <c r="J36" i="9"/>
  <c r="J90" i="9"/>
  <c r="I84" i="9"/>
  <c r="H36" i="9"/>
  <c r="G29" i="9"/>
  <c r="I30" i="9"/>
  <c r="G79" i="9"/>
  <c r="G49" i="9"/>
  <c r="I24" i="9"/>
  <c r="H24" i="9"/>
  <c r="G20" i="9"/>
  <c r="H18" i="9"/>
  <c r="I90" i="9"/>
  <c r="G89" i="9"/>
  <c r="G90" i="9" s="1"/>
  <c r="J66" i="9"/>
  <c r="J72" i="9"/>
  <c r="G59" i="9"/>
  <c r="J54" i="9"/>
  <c r="I72" i="9"/>
  <c r="H54" i="9"/>
  <c r="H37" i="9"/>
  <c r="J37" i="9"/>
  <c r="J91" i="9" s="1"/>
  <c r="I37" i="9"/>
  <c r="G7" i="9"/>
  <c r="G65" i="9"/>
  <c r="H48" i="9"/>
  <c r="I48" i="9"/>
  <c r="I66" i="9"/>
  <c r="G43" i="9"/>
  <c r="G66" i="9" l="1"/>
  <c r="I91" i="9"/>
  <c r="H91" i="9"/>
  <c r="G78" i="9"/>
  <c r="G36" i="9"/>
  <c r="G72" i="9"/>
  <c r="G92" i="9"/>
  <c r="G95" i="9"/>
  <c r="G60" i="9"/>
  <c r="G84" i="9"/>
  <c r="G12" i="9"/>
  <c r="G24" i="9"/>
  <c r="G30" i="9"/>
  <c r="G54" i="9"/>
  <c r="I42" i="9"/>
  <c r="J42" i="9"/>
  <c r="G37" i="9"/>
  <c r="H42" i="9"/>
  <c r="G48" i="9"/>
  <c r="G91" i="9" l="1"/>
  <c r="J96" i="9"/>
  <c r="H96" i="9"/>
  <c r="I96" i="9"/>
  <c r="G42" i="9"/>
  <c r="G96" i="9" l="1"/>
</calcChain>
</file>

<file path=xl/sharedStrings.xml><?xml version="1.0" encoding="utf-8"?>
<sst xmlns="http://schemas.openxmlformats.org/spreadsheetml/2006/main" count="431" uniqueCount="83">
  <si>
    <t>Vysočina</t>
  </si>
  <si>
    <t>celkem</t>
  </si>
  <si>
    <t>Výkony</t>
  </si>
  <si>
    <t>Kraj</t>
  </si>
  <si>
    <t>NIV</t>
  </si>
  <si>
    <t>MP + odvody</t>
  </si>
  <si>
    <t>ONIV</t>
  </si>
  <si>
    <t>Zam.</t>
  </si>
  <si>
    <t>vč. nástaveb</t>
  </si>
  <si>
    <t xml:space="preserve"> 1.-2.ročníky</t>
  </si>
  <si>
    <t>Kč/žáka</t>
  </si>
  <si>
    <t>Z./1000ž</t>
  </si>
  <si>
    <t>tis. Kč</t>
  </si>
  <si>
    <t>3 - 5 let</t>
  </si>
  <si>
    <t>6 - 14 let</t>
  </si>
  <si>
    <t>15 - 18 let</t>
  </si>
  <si>
    <t>19 - 21 let</t>
  </si>
  <si>
    <t>3 - 18 let v KZÚV</t>
  </si>
  <si>
    <t xml:space="preserve">Hl.m.Praha </t>
  </si>
  <si>
    <t xml:space="preserve">Jihočeský </t>
  </si>
  <si>
    <t xml:space="preserve">Plzeňský  </t>
  </si>
  <si>
    <t xml:space="preserve">Karlovarský </t>
  </si>
  <si>
    <t xml:space="preserve">Ústecký </t>
  </si>
  <si>
    <t xml:space="preserve">Liberecký </t>
  </si>
  <si>
    <t xml:space="preserve">Pardubický </t>
  </si>
  <si>
    <t xml:space="preserve">Olomoucký </t>
  </si>
  <si>
    <t>RgŠ celkem:</t>
  </si>
  <si>
    <t>Moravskoslezský</t>
  </si>
  <si>
    <t>Zlínský</t>
  </si>
  <si>
    <t>Jihomoravský</t>
  </si>
  <si>
    <t>Královéhradecký</t>
  </si>
  <si>
    <t>Středočeský</t>
  </si>
  <si>
    <t>05/06</t>
  </si>
  <si>
    <t>06/07</t>
  </si>
  <si>
    <t>07/08</t>
  </si>
  <si>
    <t>08/09</t>
  </si>
  <si>
    <t>09/10</t>
  </si>
  <si>
    <t>10/11</t>
  </si>
  <si>
    <t>11/12</t>
  </si>
  <si>
    <t>RgŠ celkem</t>
  </si>
  <si>
    <t>12/13</t>
  </si>
  <si>
    <t>13/14</t>
  </si>
  <si>
    <t>bez *NS</t>
  </si>
  <si>
    <t>1.ročníky</t>
  </si>
  <si>
    <t>1.-2.ročníky</t>
  </si>
  <si>
    <t xml:space="preserve">Hl. m. Praha </t>
  </si>
  <si>
    <t>absolutní</t>
  </si>
  <si>
    <t>relativní</t>
  </si>
  <si>
    <t>vč. *NS 1.-2.ročníky</t>
  </si>
  <si>
    <t>* Jedná se o nástavbové studium</t>
  </si>
  <si>
    <t>14/15</t>
  </si>
  <si>
    <t>vč.*NS</t>
  </si>
  <si>
    <t>Změna 14/15</t>
  </si>
  <si>
    <t>oproti 13/14</t>
  </si>
  <si>
    <t>Normativní rozpis výdajů RgŠ ÚSC pomocí republikových normativů pro rok 2016</t>
  </si>
  <si>
    <t>2015/16</t>
  </si>
  <si>
    <t>Republikové normativy 2016</t>
  </si>
  <si>
    <t>Normativní rozpis rozpočtu 2016</t>
  </si>
  <si>
    <t>15/16</t>
  </si>
  <si>
    <t>Změna 15/16</t>
  </si>
  <si>
    <t>oproti 14/15</t>
  </si>
  <si>
    <t>Porovnání výkonů krajských a obecních škol v jednotlivých věkových kategoriích v letech 2005/06 – 2015/16</t>
  </si>
  <si>
    <t xml:space="preserve">           Závazné ukazatele </t>
  </si>
  <si>
    <t xml:space="preserve">           Orientační ukazatele</t>
  </si>
  <si>
    <t>Záv. uk.</t>
  </si>
  <si>
    <t xml:space="preserve">MP </t>
  </si>
  <si>
    <t>z toho:</t>
  </si>
  <si>
    <t xml:space="preserve">Odvody </t>
  </si>
  <si>
    <t>Odvody</t>
  </si>
  <si>
    <t xml:space="preserve">Počet </t>
  </si>
  <si>
    <t>platy</t>
  </si>
  <si>
    <t>OON</t>
  </si>
  <si>
    <t>pojistné</t>
  </si>
  <si>
    <t>FKSP</t>
  </si>
  <si>
    <t>zam.</t>
  </si>
  <si>
    <t xml:space="preserve">Středočeský </t>
  </si>
  <si>
    <t>Jihomor.</t>
  </si>
  <si>
    <t xml:space="preserve">Zlínský kraj </t>
  </si>
  <si>
    <t>v tis. Kč</t>
  </si>
  <si>
    <t>Normativního rozpis rozpočtu RgŠ ÚSC 2016 ve struktuře závazných ukazatelů (v tis. Kč)</t>
  </si>
  <si>
    <t>Rozdíl 2016 - 2015</t>
  </si>
  <si>
    <t>Index 2016/2015</t>
  </si>
  <si>
    <t>Konečný normativní rozpočet 2015 (po 6. úpravě)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</si>
</sst>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0"/>
    <numFmt numFmtId="166" formatCode="0.000"/>
    <numFmt numFmtId="167" formatCode="#,##0.0000"/>
  </numFmts>
  <fonts count="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"/>
      <family val="2"/>
      <charset val="238"/>
    </font>
    <font>
      <b/>
      <sz val="14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0"/>
      <color theme="3" tint="0.3999755851924192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4"/>
      <color indexed="8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5" fillId="0" borderId="0"/>
    <xf numFmtId="0" fontId="5" fillId="0" borderId="0"/>
    <xf numFmtId="0" fontId="6" fillId="0" borderId="0"/>
    <xf numFmtId="0" fontId="17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222">
    <xf numFmtId="0" fontId="0" fillId="0" borderId="0" xfId="0"/>
    <xf numFmtId="0" fontId="6" fillId="2" borderId="0" xfId="10" applyFont="1" applyFill="1"/>
    <xf numFmtId="0" fontId="8" fillId="2" borderId="12" xfId="10" applyFont="1" applyFill="1" applyBorder="1" applyAlignment="1">
      <alignment horizontal="center" vertical="center"/>
    </xf>
    <xf numFmtId="49" fontId="8" fillId="2" borderId="13" xfId="10" applyNumberFormat="1" applyFont="1" applyFill="1" applyBorder="1" applyAlignment="1">
      <alignment horizontal="center" vertical="center"/>
    </xf>
    <xf numFmtId="0" fontId="8" fillId="2" borderId="14" xfId="10" applyFont="1" applyFill="1" applyBorder="1" applyAlignment="1">
      <alignment horizontal="center" vertical="center"/>
    </xf>
    <xf numFmtId="0" fontId="8" fillId="2" borderId="6" xfId="10" applyFont="1" applyFill="1" applyBorder="1" applyAlignment="1">
      <alignment horizontal="center" vertical="center"/>
    </xf>
    <xf numFmtId="3" fontId="8" fillId="2" borderId="13" xfId="10" applyNumberFormat="1" applyFont="1" applyFill="1" applyBorder="1" applyAlignment="1">
      <alignment horizontal="center" vertical="center"/>
    </xf>
    <xf numFmtId="0" fontId="8" fillId="2" borderId="9" xfId="10" applyFont="1" applyFill="1" applyBorder="1" applyAlignment="1">
      <alignment horizontal="center" vertical="center"/>
    </xf>
    <xf numFmtId="0" fontId="8" fillId="2" borderId="10" xfId="10" applyFont="1" applyFill="1" applyBorder="1" applyAlignment="1">
      <alignment horizontal="center" vertical="center"/>
    </xf>
    <xf numFmtId="3" fontId="8" fillId="2" borderId="15" xfId="10" applyNumberFormat="1" applyFont="1" applyFill="1" applyBorder="1" applyAlignment="1">
      <alignment horizontal="center" vertical="center"/>
    </xf>
    <xf numFmtId="0" fontId="8" fillId="2" borderId="16" xfId="10" applyFont="1" applyFill="1" applyBorder="1" applyAlignment="1">
      <alignment horizontal="center" vertical="center"/>
    </xf>
    <xf numFmtId="0" fontId="8" fillId="2" borderId="17" xfId="10" applyFont="1" applyFill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12" fillId="0" borderId="0" xfId="0" applyFont="1"/>
    <xf numFmtId="0" fontId="12" fillId="0" borderId="0" xfId="1" applyFont="1" applyFill="1"/>
    <xf numFmtId="0" fontId="4" fillId="0" borderId="0" xfId="0" applyFont="1" applyAlignment="1">
      <alignment vertical="center"/>
    </xf>
    <xf numFmtId="3" fontId="13" fillId="0" borderId="21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12" fillId="0" borderId="0" xfId="1" applyNumberFormat="1" applyFont="1" applyFill="1"/>
    <xf numFmtId="0" fontId="6" fillId="0" borderId="0" xfId="10" applyFont="1" applyFill="1"/>
    <xf numFmtId="0" fontId="12" fillId="0" borderId="0" xfId="0" applyFont="1" applyFill="1"/>
    <xf numFmtId="3" fontId="10" fillId="2" borderId="10" xfId="1" applyNumberFormat="1" applyFont="1" applyFill="1" applyBorder="1" applyAlignment="1">
      <alignment horizontal="right" indent="1"/>
    </xf>
    <xf numFmtId="3" fontId="9" fillId="0" borderId="12" xfId="1" applyNumberFormat="1" applyFont="1" applyFill="1" applyBorder="1" applyAlignment="1">
      <alignment horizontal="center"/>
    </xf>
    <xf numFmtId="49" fontId="9" fillId="0" borderId="21" xfId="1" applyNumberFormat="1" applyFont="1" applyFill="1" applyBorder="1" applyAlignment="1">
      <alignment horizontal="center" vertical="center"/>
    </xf>
    <xf numFmtId="3" fontId="9" fillId="0" borderId="21" xfId="1" applyNumberFormat="1" applyFont="1" applyFill="1" applyBorder="1" applyAlignment="1">
      <alignment horizontal="center" vertical="center"/>
    </xf>
    <xf numFmtId="49" fontId="9" fillId="0" borderId="22" xfId="1" applyNumberFormat="1" applyFont="1" applyFill="1" applyBorder="1" applyAlignment="1">
      <alignment horizontal="center" vertical="center"/>
    </xf>
    <xf numFmtId="49" fontId="9" fillId="4" borderId="22" xfId="1" applyNumberFormat="1" applyFont="1" applyFill="1" applyBorder="1" applyAlignment="1">
      <alignment horizontal="center" vertical="center"/>
    </xf>
    <xf numFmtId="49" fontId="9" fillId="5" borderId="22" xfId="1" applyNumberFormat="1" applyFont="1" applyFill="1" applyBorder="1" applyAlignment="1">
      <alignment horizontal="center" vertical="center"/>
    </xf>
    <xf numFmtId="3" fontId="9" fillId="0" borderId="12" xfId="1" applyNumberFormat="1" applyFont="1" applyFill="1" applyBorder="1" applyAlignment="1">
      <alignment horizontal="center" wrapText="1"/>
    </xf>
    <xf numFmtId="3" fontId="9" fillId="4" borderId="12" xfId="1" applyNumberFormat="1" applyFont="1" applyFill="1" applyBorder="1" applyAlignment="1">
      <alignment horizontal="center" wrapText="1"/>
    </xf>
    <xf numFmtId="3" fontId="9" fillId="5" borderId="12" xfId="1" applyNumberFormat="1" applyFont="1" applyFill="1" applyBorder="1" applyAlignment="1">
      <alignment horizontal="center" wrapText="1"/>
    </xf>
    <xf numFmtId="0" fontId="9" fillId="0" borderId="15" xfId="1" applyFont="1" applyFill="1" applyBorder="1" applyAlignment="1">
      <alignment horizontal="center"/>
    </xf>
    <xf numFmtId="3" fontId="9" fillId="0" borderId="15" xfId="1" applyNumberFormat="1" applyFont="1" applyFill="1" applyBorder="1" applyAlignment="1">
      <alignment horizontal="center" wrapText="1"/>
    </xf>
    <xf numFmtId="3" fontId="9" fillId="4" borderId="15" xfId="1" applyNumberFormat="1" applyFont="1" applyFill="1" applyBorder="1" applyAlignment="1">
      <alignment horizontal="center" wrapText="1"/>
    </xf>
    <xf numFmtId="3" fontId="9" fillId="5" borderId="15" xfId="1" applyNumberFormat="1" applyFont="1" applyFill="1" applyBorder="1" applyAlignment="1">
      <alignment horizontal="center" wrapText="1"/>
    </xf>
    <xf numFmtId="3" fontId="14" fillId="0" borderId="23" xfId="1" applyNumberFormat="1" applyFont="1" applyFill="1" applyBorder="1" applyAlignment="1">
      <alignment horizontal="right" vertical="center"/>
    </xf>
    <xf numFmtId="4" fontId="14" fillId="0" borderId="23" xfId="1" applyNumberFormat="1" applyFont="1" applyFill="1" applyBorder="1" applyAlignment="1">
      <alignment horizontal="right" vertical="center"/>
    </xf>
    <xf numFmtId="3" fontId="14" fillId="0" borderId="24" xfId="1" applyNumberFormat="1" applyFont="1" applyFill="1" applyBorder="1" applyAlignment="1">
      <alignment horizontal="right" vertical="center"/>
    </xf>
    <xf numFmtId="4" fontId="14" fillId="0" borderId="24" xfId="1" applyNumberFormat="1" applyFont="1" applyFill="1" applyBorder="1" applyAlignment="1">
      <alignment horizontal="right" vertical="center"/>
    </xf>
    <xf numFmtId="3" fontId="15" fillId="0" borderId="21" xfId="1" applyNumberFormat="1" applyFont="1" applyFill="1" applyBorder="1" applyAlignment="1">
      <alignment horizontal="right" vertical="center"/>
    </xf>
    <xf numFmtId="4" fontId="15" fillId="0" borderId="21" xfId="1" applyNumberFormat="1" applyFont="1" applyFill="1" applyBorder="1" applyAlignment="1">
      <alignment horizontal="right" vertical="center"/>
    </xf>
    <xf numFmtId="3" fontId="14" fillId="0" borderId="25" xfId="1" applyNumberFormat="1" applyFont="1" applyFill="1" applyBorder="1" applyAlignment="1">
      <alignment horizontal="right" vertical="center"/>
    </xf>
    <xf numFmtId="4" fontId="14" fillId="0" borderId="25" xfId="1" applyNumberFormat="1" applyFont="1" applyFill="1" applyBorder="1" applyAlignment="1">
      <alignment horizontal="right" vertical="center"/>
    </xf>
    <xf numFmtId="3" fontId="10" fillId="2" borderId="9" xfId="1" applyNumberFormat="1" applyFont="1" applyFill="1" applyBorder="1" applyAlignment="1">
      <alignment horizontal="right" indent="1"/>
    </xf>
    <xf numFmtId="166" fontId="10" fillId="2" borderId="27" xfId="1" applyNumberFormat="1" applyFont="1" applyFill="1" applyBorder="1" applyAlignment="1">
      <alignment horizontal="right" indent="1"/>
    </xf>
    <xf numFmtId="3" fontId="9" fillId="2" borderId="32" xfId="1" applyNumberFormat="1" applyFont="1" applyFill="1" applyBorder="1" applyAlignment="1">
      <alignment horizontal="center" vertical="center"/>
    </xf>
    <xf numFmtId="3" fontId="9" fillId="2" borderId="11" xfId="1" applyNumberFormat="1" applyFont="1" applyFill="1" applyBorder="1" applyAlignment="1">
      <alignment horizontal="center" vertical="center"/>
    </xf>
    <xf numFmtId="3" fontId="14" fillId="4" borderId="25" xfId="1" applyNumberFormat="1" applyFont="1" applyFill="1" applyBorder="1" applyAlignment="1">
      <alignment horizontal="right" vertical="center"/>
    </xf>
    <xf numFmtId="3" fontId="14" fillId="5" borderId="25" xfId="1" applyNumberFormat="1" applyFont="1" applyFill="1" applyBorder="1" applyAlignment="1">
      <alignment horizontal="right" vertical="center"/>
    </xf>
    <xf numFmtId="3" fontId="14" fillId="4" borderId="24" xfId="1" applyNumberFormat="1" applyFont="1" applyFill="1" applyBorder="1" applyAlignment="1">
      <alignment horizontal="right" vertical="center"/>
    </xf>
    <xf numFmtId="3" fontId="14" fillId="5" borderId="24" xfId="1" applyNumberFormat="1" applyFont="1" applyFill="1" applyBorder="1" applyAlignment="1">
      <alignment horizontal="right" vertical="center"/>
    </xf>
    <xf numFmtId="3" fontId="14" fillId="0" borderId="34" xfId="1" applyNumberFormat="1" applyFont="1" applyFill="1" applyBorder="1" applyAlignment="1">
      <alignment horizontal="right" vertical="center"/>
    </xf>
    <xf numFmtId="3" fontId="14" fillId="4" borderId="34" xfId="1" applyNumberFormat="1" applyFont="1" applyFill="1" applyBorder="1" applyAlignment="1">
      <alignment horizontal="right" vertical="center"/>
    </xf>
    <xf numFmtId="3" fontId="14" fillId="5" borderId="34" xfId="1" applyNumberFormat="1" applyFont="1" applyFill="1" applyBorder="1" applyAlignment="1">
      <alignment horizontal="right" vertical="center"/>
    </xf>
    <xf numFmtId="4" fontId="14" fillId="0" borderId="34" xfId="1" applyNumberFormat="1" applyFont="1" applyFill="1" applyBorder="1" applyAlignment="1">
      <alignment horizontal="right" vertical="center"/>
    </xf>
    <xf numFmtId="3" fontId="14" fillId="4" borderId="23" xfId="1" applyNumberFormat="1" applyFont="1" applyFill="1" applyBorder="1" applyAlignment="1">
      <alignment horizontal="right" vertical="center"/>
    </xf>
    <xf numFmtId="3" fontId="14" fillId="5" borderId="23" xfId="1" applyNumberFormat="1" applyFont="1" applyFill="1" applyBorder="1" applyAlignment="1">
      <alignment horizontal="right" vertical="center"/>
    </xf>
    <xf numFmtId="3" fontId="11" fillId="2" borderId="21" xfId="1" applyNumberFormat="1" applyFont="1" applyFill="1" applyBorder="1" applyAlignment="1">
      <alignment vertical="center"/>
    </xf>
    <xf numFmtId="3" fontId="15" fillId="4" borderId="21" xfId="1" applyNumberFormat="1" applyFont="1" applyFill="1" applyBorder="1" applyAlignment="1">
      <alignment horizontal="right" vertical="center"/>
    </xf>
    <xf numFmtId="3" fontId="15" fillId="5" borderId="21" xfId="1" applyNumberFormat="1" applyFont="1" applyFill="1" applyBorder="1" applyAlignment="1">
      <alignment horizontal="right" vertical="center"/>
    </xf>
    <xf numFmtId="3" fontId="13" fillId="2" borderId="21" xfId="1" applyNumberFormat="1" applyFont="1" applyFill="1" applyBorder="1" applyAlignment="1">
      <alignment vertical="center"/>
    </xf>
    <xf numFmtId="3" fontId="10" fillId="2" borderId="5" xfId="1" applyNumberFormat="1" applyFont="1" applyFill="1" applyBorder="1" applyAlignment="1">
      <alignment horizontal="right" indent="1"/>
    </xf>
    <xf numFmtId="0" fontId="8" fillId="2" borderId="36" xfId="10" applyFont="1" applyFill="1" applyBorder="1" applyAlignment="1">
      <alignment horizontal="center" vertical="center"/>
    </xf>
    <xf numFmtId="166" fontId="10" fillId="2" borderId="28" xfId="1" applyNumberFormat="1" applyFont="1" applyFill="1" applyBorder="1" applyAlignment="1">
      <alignment horizontal="right" indent="1"/>
    </xf>
    <xf numFmtId="3" fontId="10" fillId="2" borderId="4" xfId="1" applyNumberFormat="1" applyFont="1" applyFill="1" applyBorder="1" applyAlignment="1">
      <alignment horizontal="right" indent="1"/>
    </xf>
    <xf numFmtId="0" fontId="7" fillId="0" borderId="37" xfId="1" applyFont="1" applyBorder="1" applyAlignment="1">
      <alignment horizontal="center"/>
    </xf>
    <xf numFmtId="3" fontId="10" fillId="2" borderId="14" xfId="1" applyNumberFormat="1" applyFont="1" applyFill="1" applyBorder="1" applyAlignment="1">
      <alignment horizontal="right" indent="1"/>
    </xf>
    <xf numFmtId="3" fontId="10" fillId="2" borderId="6" xfId="1" applyNumberFormat="1" applyFont="1" applyFill="1" applyBorder="1" applyAlignment="1">
      <alignment horizontal="right" indent="1"/>
    </xf>
    <xf numFmtId="166" fontId="10" fillId="2" borderId="29" xfId="1" applyNumberFormat="1" applyFont="1" applyFill="1" applyBorder="1" applyAlignment="1">
      <alignment horizontal="right" indent="1"/>
    </xf>
    <xf numFmtId="3" fontId="9" fillId="4" borderId="33" xfId="1" applyNumberFormat="1" applyFont="1" applyFill="1" applyBorder="1"/>
    <xf numFmtId="3" fontId="9" fillId="3" borderId="33" xfId="1" applyNumberFormat="1" applyFont="1" applyFill="1" applyBorder="1"/>
    <xf numFmtId="3" fontId="15" fillId="2" borderId="25" xfId="1" applyNumberFormat="1" applyFont="1" applyFill="1" applyBorder="1" applyAlignment="1">
      <alignment horizontal="center" vertical="center"/>
    </xf>
    <xf numFmtId="3" fontId="15" fillId="2" borderId="24" xfId="1" applyNumberFormat="1" applyFont="1" applyFill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10" fillId="2" borderId="27" xfId="1" applyNumberFormat="1" applyFont="1" applyFill="1" applyBorder="1" applyAlignment="1">
      <alignment horizontal="right" indent="1"/>
    </xf>
    <xf numFmtId="164" fontId="10" fillId="2" borderId="28" xfId="1" applyNumberFormat="1" applyFont="1" applyFill="1" applyBorder="1" applyAlignment="1">
      <alignment horizontal="right" indent="1"/>
    </xf>
    <xf numFmtId="164" fontId="10" fillId="2" borderId="29" xfId="1" applyNumberFormat="1" applyFont="1" applyFill="1" applyBorder="1" applyAlignment="1">
      <alignment horizontal="right" indent="1"/>
    </xf>
    <xf numFmtId="3" fontId="9" fillId="3" borderId="20" xfId="1" applyNumberFormat="1" applyFont="1" applyFill="1" applyBorder="1" applyAlignment="1">
      <alignment horizontal="right" indent="1"/>
    </xf>
    <xf numFmtId="3" fontId="9" fillId="3" borderId="7" xfId="1" applyNumberFormat="1" applyFont="1" applyFill="1" applyBorder="1" applyAlignment="1">
      <alignment horizontal="right" indent="1"/>
    </xf>
    <xf numFmtId="164" fontId="9" fillId="3" borderId="8" xfId="1" applyNumberFormat="1" applyFont="1" applyFill="1" applyBorder="1" applyAlignment="1">
      <alignment horizontal="right" indent="1"/>
    </xf>
    <xf numFmtId="164" fontId="10" fillId="0" borderId="32" xfId="1" applyNumberFormat="1" applyFont="1" applyFill="1" applyBorder="1" applyAlignment="1">
      <alignment horizontal="right" indent="1"/>
    </xf>
    <xf numFmtId="164" fontId="10" fillId="0" borderId="11" xfId="1" applyNumberFormat="1" applyFont="1" applyFill="1" applyBorder="1" applyAlignment="1">
      <alignment horizontal="right" indent="1"/>
    </xf>
    <xf numFmtId="164" fontId="10" fillId="0" borderId="37" xfId="1" applyNumberFormat="1" applyFont="1" applyFill="1" applyBorder="1" applyAlignment="1">
      <alignment horizontal="right" indent="1"/>
    </xf>
    <xf numFmtId="164" fontId="9" fillId="3" borderId="33" xfId="1" applyNumberFormat="1" applyFont="1" applyFill="1" applyBorder="1" applyAlignment="1">
      <alignment horizontal="right" indent="1"/>
    </xf>
    <xf numFmtId="164" fontId="9" fillId="4" borderId="33" xfId="1" applyNumberFormat="1" applyFont="1" applyFill="1" applyBorder="1" applyAlignment="1">
      <alignment horizontal="right" indent="1"/>
    </xf>
    <xf numFmtId="3" fontId="9" fillId="3" borderId="33" xfId="1" applyNumberFormat="1" applyFont="1" applyFill="1" applyBorder="1" applyAlignment="1">
      <alignment horizontal="right"/>
    </xf>
    <xf numFmtId="3" fontId="9" fillId="3" borderId="38" xfId="1" applyNumberFormat="1" applyFont="1" applyFill="1" applyBorder="1" applyAlignment="1">
      <alignment horizontal="right"/>
    </xf>
    <xf numFmtId="166" fontId="9" fillId="3" borderId="22" xfId="1" applyNumberFormat="1" applyFont="1" applyFill="1" applyBorder="1" applyAlignment="1">
      <alignment horizontal="right"/>
    </xf>
    <xf numFmtId="3" fontId="9" fillId="4" borderId="33" xfId="1" applyNumberFormat="1" applyFont="1" applyFill="1" applyBorder="1" applyAlignment="1">
      <alignment horizontal="right"/>
    </xf>
    <xf numFmtId="3" fontId="9" fillId="4" borderId="38" xfId="1" applyNumberFormat="1" applyFont="1" applyFill="1" applyBorder="1" applyAlignment="1">
      <alignment horizontal="right"/>
    </xf>
    <xf numFmtId="165" fontId="9" fillId="4" borderId="22" xfId="1" applyNumberFormat="1" applyFont="1" applyFill="1" applyBorder="1" applyAlignment="1">
      <alignment horizontal="right"/>
    </xf>
    <xf numFmtId="0" fontId="8" fillId="2" borderId="36" xfId="10" applyFont="1" applyFill="1" applyBorder="1" applyAlignment="1">
      <alignment vertical="center"/>
    </xf>
    <xf numFmtId="3" fontId="15" fillId="2" borderId="19" xfId="1" applyNumberFormat="1" applyFont="1" applyFill="1" applyBorder="1" applyAlignment="1">
      <alignment horizontal="left" vertical="center"/>
    </xf>
    <xf numFmtId="0" fontId="20" fillId="0" borderId="0" xfId="0" applyFont="1"/>
    <xf numFmtId="164" fontId="20" fillId="0" borderId="0" xfId="0" applyNumberFormat="1" applyFont="1"/>
    <xf numFmtId="0" fontId="21" fillId="0" borderId="0" xfId="0" applyFont="1"/>
    <xf numFmtId="0" fontId="20" fillId="0" borderId="0" xfId="0" applyFont="1" applyAlignment="1">
      <alignment horizontal="right"/>
    </xf>
    <xf numFmtId="3" fontId="9" fillId="4" borderId="20" xfId="1" applyNumberFormat="1" applyFont="1" applyFill="1" applyBorder="1" applyAlignment="1">
      <alignment horizontal="right" indent="1"/>
    </xf>
    <xf numFmtId="3" fontId="9" fillId="4" borderId="7" xfId="1" applyNumberFormat="1" applyFont="1" applyFill="1" applyBorder="1" applyAlignment="1">
      <alignment horizontal="right" indent="1"/>
    </xf>
    <xf numFmtId="164" fontId="9" fillId="4" borderId="8" xfId="1" applyNumberFormat="1" applyFont="1" applyFill="1" applyBorder="1" applyAlignment="1">
      <alignment horizontal="right" indent="1"/>
    </xf>
    <xf numFmtId="3" fontId="9" fillId="0" borderId="13" xfId="1" applyNumberFormat="1" applyFont="1" applyFill="1" applyBorder="1" applyAlignment="1">
      <alignment horizontal="center"/>
    </xf>
    <xf numFmtId="3" fontId="9" fillId="0" borderId="13" xfId="1" applyNumberFormat="1" applyFont="1" applyFill="1" applyBorder="1" applyAlignment="1">
      <alignment horizontal="center" wrapText="1"/>
    </xf>
    <xf numFmtId="3" fontId="9" fillId="4" borderId="13" xfId="1" applyNumberFormat="1" applyFont="1" applyFill="1" applyBorder="1" applyAlignment="1">
      <alignment horizontal="center" wrapText="1"/>
    </xf>
    <xf numFmtId="3" fontId="9" fillId="5" borderId="13" xfId="1" applyNumberFormat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3" fontId="20" fillId="0" borderId="0" xfId="0" applyNumberFormat="1" applyFont="1" applyAlignment="1">
      <alignment horizontal="right"/>
    </xf>
    <xf numFmtId="3" fontId="15" fillId="2" borderId="23" xfId="1" applyNumberFormat="1" applyFont="1" applyFill="1" applyBorder="1" applyAlignment="1">
      <alignment horizontal="center" vertical="center"/>
    </xf>
    <xf numFmtId="3" fontId="12" fillId="0" borderId="39" xfId="1" applyNumberFormat="1" applyFont="1" applyFill="1" applyBorder="1" applyAlignment="1">
      <alignment horizontal="center"/>
    </xf>
    <xf numFmtId="3" fontId="4" fillId="0" borderId="0" xfId="0" applyNumberFormat="1" applyFont="1" applyAlignment="1">
      <alignment vertical="center"/>
    </xf>
    <xf numFmtId="3" fontId="12" fillId="0" borderId="0" xfId="0" applyNumberFormat="1" applyFont="1"/>
    <xf numFmtId="3" fontId="0" fillId="0" borderId="0" xfId="0" applyNumberFormat="1"/>
    <xf numFmtId="0" fontId="24" fillId="0" borderId="12" xfId="10" applyFont="1" applyBorder="1"/>
    <xf numFmtId="0" fontId="11" fillId="0" borderId="40" xfId="10" applyFont="1" applyBorder="1"/>
    <xf numFmtId="0" fontId="13" fillId="0" borderId="19" xfId="10" applyFont="1" applyBorder="1" applyAlignment="1">
      <alignment horizontal="left"/>
    </xf>
    <xf numFmtId="0" fontId="13" fillId="0" borderId="1" xfId="10" applyFont="1" applyBorder="1" applyAlignment="1">
      <alignment horizontal="left"/>
    </xf>
    <xf numFmtId="0" fontId="13" fillId="0" borderId="19" xfId="10" applyFont="1" applyBorder="1" applyAlignment="1">
      <alignment horizontal="center"/>
    </xf>
    <xf numFmtId="0" fontId="13" fillId="0" borderId="40" xfId="10" applyFont="1" applyBorder="1" applyAlignment="1">
      <alignment horizontal="center"/>
    </xf>
    <xf numFmtId="0" fontId="13" fillId="0" borderId="22" xfId="10" applyFont="1" applyBorder="1" applyAlignment="1">
      <alignment horizontal="center"/>
    </xf>
    <xf numFmtId="0" fontId="13" fillId="0" borderId="40" xfId="10" applyFont="1" applyBorder="1" applyAlignment="1">
      <alignment horizontal="left"/>
    </xf>
    <xf numFmtId="0" fontId="13" fillId="0" borderId="21" xfId="10" applyFont="1" applyBorder="1" applyAlignment="1">
      <alignment horizontal="center"/>
    </xf>
    <xf numFmtId="0" fontId="24" fillId="0" borderId="13" xfId="10" applyFont="1" applyBorder="1"/>
    <xf numFmtId="3" fontId="11" fillId="0" borderId="3" xfId="10" applyNumberFormat="1" applyFont="1" applyFill="1" applyBorder="1"/>
    <xf numFmtId="0" fontId="13" fillId="0" borderId="12" xfId="10" applyFont="1" applyBorder="1" applyAlignment="1">
      <alignment horizontal="center"/>
    </xf>
    <xf numFmtId="0" fontId="13" fillId="0" borderId="33" xfId="10" applyFont="1" applyBorder="1"/>
    <xf numFmtId="0" fontId="13" fillId="0" borderId="38" xfId="10" applyFont="1" applyBorder="1"/>
    <xf numFmtId="3" fontId="11" fillId="0" borderId="0" xfId="10" applyNumberFormat="1" applyFont="1" applyFill="1" applyBorder="1"/>
    <xf numFmtId="0" fontId="13" fillId="0" borderId="22" xfId="10" applyFont="1" applyBorder="1"/>
    <xf numFmtId="0" fontId="13" fillId="0" borderId="3" xfId="10" applyFont="1" applyBorder="1" applyAlignment="1">
      <alignment horizontal="center"/>
    </xf>
    <xf numFmtId="0" fontId="13" fillId="0" borderId="13" xfId="10" applyFont="1" applyBorder="1" applyAlignment="1">
      <alignment horizontal="center"/>
    </xf>
    <xf numFmtId="0" fontId="13" fillId="0" borderId="12" xfId="10" applyFont="1" applyBorder="1"/>
    <xf numFmtId="0" fontId="13" fillId="0" borderId="1" xfId="10" applyFont="1" applyBorder="1"/>
    <xf numFmtId="0" fontId="24" fillId="0" borderId="25" xfId="10" applyFont="1" applyBorder="1"/>
    <xf numFmtId="3" fontId="11" fillId="2" borderId="25" xfId="10" applyNumberFormat="1" applyFont="1" applyFill="1" applyBorder="1"/>
    <xf numFmtId="3" fontId="25" fillId="6" borderId="41" xfId="10" applyNumberFormat="1" applyFont="1" applyFill="1" applyBorder="1"/>
    <xf numFmtId="3" fontId="25" fillId="6" borderId="26" xfId="10" applyNumberFormat="1" applyFont="1" applyFill="1" applyBorder="1"/>
    <xf numFmtId="3" fontId="26" fillId="6" borderId="26" xfId="3" applyNumberFormat="1" applyFont="1" applyFill="1" applyBorder="1"/>
    <xf numFmtId="3" fontId="26" fillId="6" borderId="42" xfId="3" applyNumberFormat="1" applyFont="1" applyFill="1" applyBorder="1"/>
    <xf numFmtId="3" fontId="26" fillId="6" borderId="30" xfId="3" applyNumberFormat="1" applyFont="1" applyFill="1" applyBorder="1"/>
    <xf numFmtId="3" fontId="27" fillId="2" borderId="31" xfId="11" applyNumberFormat="1" applyFont="1" applyFill="1" applyBorder="1" applyAlignment="1">
      <alignment horizontal="right"/>
    </xf>
    <xf numFmtId="164" fontId="27" fillId="2" borderId="43" xfId="11" applyNumberFormat="1" applyFont="1" applyFill="1" applyBorder="1" applyAlignment="1">
      <alignment horizontal="right"/>
    </xf>
    <xf numFmtId="3" fontId="11" fillId="2" borderId="44" xfId="10" applyNumberFormat="1" applyFont="1" applyFill="1" applyBorder="1"/>
    <xf numFmtId="3" fontId="25" fillId="6" borderId="30" xfId="10" applyNumberFormat="1" applyFont="1" applyFill="1" applyBorder="1"/>
    <xf numFmtId="4" fontId="27" fillId="2" borderId="43" xfId="11" applyNumberFormat="1" applyFont="1" applyFill="1" applyBorder="1" applyAlignment="1">
      <alignment horizontal="right"/>
    </xf>
    <xf numFmtId="0" fontId="24" fillId="0" borderId="24" xfId="10" applyFont="1" applyBorder="1"/>
    <xf numFmtId="3" fontId="11" fillId="2" borderId="24" xfId="10" applyNumberFormat="1" applyFont="1" applyFill="1" applyBorder="1"/>
    <xf numFmtId="3" fontId="25" fillId="6" borderId="45" xfId="10" applyNumberFormat="1" applyFont="1" applyFill="1" applyBorder="1"/>
    <xf numFmtId="3" fontId="25" fillId="6" borderId="5" xfId="10" applyNumberFormat="1" applyFont="1" applyFill="1" applyBorder="1"/>
    <xf numFmtId="3" fontId="26" fillId="6" borderId="5" xfId="3" applyNumberFormat="1" applyFont="1" applyFill="1" applyBorder="1"/>
    <xf numFmtId="3" fontId="26" fillId="6" borderId="46" xfId="3" applyNumberFormat="1" applyFont="1" applyFill="1" applyBorder="1"/>
    <xf numFmtId="3" fontId="26" fillId="6" borderId="4" xfId="3" applyNumberFormat="1" applyFont="1" applyFill="1" applyBorder="1"/>
    <xf numFmtId="3" fontId="27" fillId="2" borderId="28" xfId="11" applyNumberFormat="1" applyFont="1" applyFill="1" applyBorder="1" applyAlignment="1">
      <alignment horizontal="right"/>
    </xf>
    <xf numFmtId="164" fontId="27" fillId="2" borderId="47" xfId="11" applyNumberFormat="1" applyFont="1" applyFill="1" applyBorder="1" applyAlignment="1">
      <alignment horizontal="right"/>
    </xf>
    <xf numFmtId="3" fontId="11" fillId="2" borderId="11" xfId="10" applyNumberFormat="1" applyFont="1" applyFill="1" applyBorder="1"/>
    <xf numFmtId="3" fontId="25" fillId="6" borderId="4" xfId="10" applyNumberFormat="1" applyFont="1" applyFill="1" applyBorder="1"/>
    <xf numFmtId="4" fontId="27" fillId="2" borderId="47" xfId="11" applyNumberFormat="1" applyFont="1" applyFill="1" applyBorder="1" applyAlignment="1">
      <alignment horizontal="right"/>
    </xf>
    <xf numFmtId="0" fontId="24" fillId="6" borderId="24" xfId="10" applyFont="1" applyFill="1" applyBorder="1"/>
    <xf numFmtId="3" fontId="11" fillId="6" borderId="24" xfId="10" applyNumberFormat="1" applyFont="1" applyFill="1" applyBorder="1"/>
    <xf numFmtId="3" fontId="27" fillId="6" borderId="28" xfId="11" applyNumberFormat="1" applyFont="1" applyFill="1" applyBorder="1" applyAlignment="1">
      <alignment horizontal="right"/>
    </xf>
    <xf numFmtId="164" fontId="27" fillId="6" borderId="47" xfId="11" applyNumberFormat="1" applyFont="1" applyFill="1" applyBorder="1" applyAlignment="1">
      <alignment horizontal="right"/>
    </xf>
    <xf numFmtId="3" fontId="11" fillId="6" borderId="11" xfId="10" applyNumberFormat="1" applyFont="1" applyFill="1" applyBorder="1"/>
    <xf numFmtId="0" fontId="11" fillId="2" borderId="24" xfId="10" applyFont="1" applyFill="1" applyBorder="1"/>
    <xf numFmtId="0" fontId="11" fillId="2" borderId="11" xfId="10" applyFont="1" applyFill="1" applyBorder="1"/>
    <xf numFmtId="0" fontId="24" fillId="0" borderId="48" xfId="10" applyFont="1" applyBorder="1"/>
    <xf numFmtId="3" fontId="11" fillId="2" borderId="48" xfId="10" applyNumberFormat="1" applyFont="1" applyFill="1" applyBorder="1"/>
    <xf numFmtId="3" fontId="25" fillId="6" borderId="49" xfId="10" applyNumberFormat="1" applyFont="1" applyFill="1" applyBorder="1"/>
    <xf numFmtId="3" fontId="25" fillId="6" borderId="17" xfId="10" applyNumberFormat="1" applyFont="1" applyFill="1" applyBorder="1"/>
    <xf numFmtId="3" fontId="26" fillId="6" borderId="17" xfId="3" applyNumberFormat="1" applyFont="1" applyFill="1" applyBorder="1"/>
    <xf numFmtId="3" fontId="26" fillId="6" borderId="50" xfId="3" applyNumberFormat="1" applyFont="1" applyFill="1" applyBorder="1"/>
    <xf numFmtId="3" fontId="26" fillId="6" borderId="16" xfId="3" applyNumberFormat="1" applyFont="1" applyFill="1" applyBorder="1"/>
    <xf numFmtId="3" fontId="27" fillId="2" borderId="36" xfId="11" applyNumberFormat="1" applyFont="1" applyFill="1" applyBorder="1" applyAlignment="1">
      <alignment horizontal="right"/>
    </xf>
    <xf numFmtId="164" fontId="27" fillId="2" borderId="51" xfId="11" applyNumberFormat="1" applyFont="1" applyFill="1" applyBorder="1" applyAlignment="1">
      <alignment horizontal="right"/>
    </xf>
    <xf numFmtId="3" fontId="11" fillId="2" borderId="52" xfId="10" applyNumberFormat="1" applyFont="1" applyFill="1" applyBorder="1"/>
    <xf numFmtId="3" fontId="25" fillId="6" borderId="16" xfId="10" applyNumberFormat="1" applyFont="1" applyFill="1" applyBorder="1"/>
    <xf numFmtId="4" fontId="27" fillId="2" borderId="51" xfId="11" applyNumberFormat="1" applyFont="1" applyFill="1" applyBorder="1" applyAlignment="1">
      <alignment horizontal="right"/>
    </xf>
    <xf numFmtId="0" fontId="24" fillId="0" borderId="2" xfId="10" applyFont="1" applyBorder="1"/>
    <xf numFmtId="3" fontId="25" fillId="6" borderId="39" xfId="10" applyNumberFormat="1" applyFont="1" applyFill="1" applyBorder="1"/>
    <xf numFmtId="3" fontId="25" fillId="2" borderId="0" xfId="10" applyNumberFormat="1" applyFont="1" applyFill="1" applyBorder="1"/>
    <xf numFmtId="3" fontId="26" fillId="0" borderId="0" xfId="3" applyNumberFormat="1" applyFont="1"/>
    <xf numFmtId="0" fontId="24" fillId="0" borderId="38" xfId="10" applyFont="1" applyBorder="1"/>
    <xf numFmtId="0" fontId="24" fillId="7" borderId="33" xfId="10" applyFont="1" applyFill="1" applyBorder="1"/>
    <xf numFmtId="0" fontId="11" fillId="7" borderId="33" xfId="10" applyFont="1" applyFill="1" applyBorder="1"/>
    <xf numFmtId="3" fontId="25" fillId="7" borderId="20" xfId="10" applyNumberFormat="1" applyFont="1" applyFill="1" applyBorder="1"/>
    <xf numFmtId="164" fontId="25" fillId="7" borderId="21" xfId="10" applyNumberFormat="1" applyFont="1" applyFill="1" applyBorder="1"/>
    <xf numFmtId="0" fontId="24" fillId="7" borderId="21" xfId="10" applyFont="1" applyFill="1" applyBorder="1"/>
    <xf numFmtId="0" fontId="11" fillId="7" borderId="38" xfId="10" applyFont="1" applyFill="1" applyBorder="1"/>
    <xf numFmtId="4" fontId="25" fillId="7" borderId="21" xfId="10" applyNumberFormat="1" applyFont="1" applyFill="1" applyBorder="1"/>
    <xf numFmtId="0" fontId="22" fillId="0" borderId="0" xfId="0" applyFont="1"/>
    <xf numFmtId="167" fontId="25" fillId="6" borderId="41" xfId="10" applyNumberFormat="1" applyFont="1" applyFill="1" applyBorder="1"/>
    <xf numFmtId="167" fontId="25" fillId="6" borderId="43" xfId="10" applyNumberFormat="1" applyFont="1" applyFill="1" applyBorder="1"/>
    <xf numFmtId="167" fontId="25" fillId="6" borderId="45" xfId="10" applyNumberFormat="1" applyFont="1" applyFill="1" applyBorder="1"/>
    <xf numFmtId="167" fontId="25" fillId="6" borderId="47" xfId="10" applyNumberFormat="1" applyFont="1" applyFill="1" applyBorder="1"/>
    <xf numFmtId="167" fontId="25" fillId="6" borderId="49" xfId="10" applyNumberFormat="1" applyFont="1" applyFill="1" applyBorder="1"/>
    <xf numFmtId="167" fontId="25" fillId="6" borderId="51" xfId="10" applyNumberFormat="1" applyFont="1" applyFill="1" applyBorder="1"/>
    <xf numFmtId="167" fontId="25" fillId="7" borderId="20" xfId="10" applyNumberFormat="1" applyFont="1" applyFill="1" applyBorder="1"/>
    <xf numFmtId="167" fontId="25" fillId="7" borderId="21" xfId="10" applyNumberFormat="1" applyFont="1" applyFill="1" applyBorder="1"/>
    <xf numFmtId="0" fontId="23" fillId="0" borderId="0" xfId="11" applyFont="1"/>
    <xf numFmtId="3" fontId="23" fillId="0" borderId="0" xfId="11" applyNumberFormat="1" applyFont="1"/>
    <xf numFmtId="3" fontId="12" fillId="0" borderId="39" xfId="1" applyNumberFormat="1" applyFont="1" applyFill="1" applyBorder="1" applyAlignment="1">
      <alignment horizontal="center"/>
    </xf>
    <xf numFmtId="0" fontId="13" fillId="0" borderId="0" xfId="10" applyFont="1" applyFill="1" applyAlignment="1">
      <alignment horizontal="center" vertical="center" wrapText="1"/>
    </xf>
    <xf numFmtId="3" fontId="15" fillId="0" borderId="13" xfId="1" applyNumberFormat="1" applyFont="1" applyFill="1" applyBorder="1" applyAlignment="1">
      <alignment horizontal="left" vertical="center"/>
    </xf>
    <xf numFmtId="3" fontId="15" fillId="0" borderId="15" xfId="1" applyNumberFormat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center" wrapText="1"/>
    </xf>
    <xf numFmtId="0" fontId="6" fillId="0" borderId="12" xfId="3" applyFont="1" applyBorder="1" applyAlignment="1">
      <alignment horizontal="center" wrapText="1"/>
    </xf>
    <xf numFmtId="0" fontId="9" fillId="0" borderId="35" xfId="1" applyFont="1" applyFill="1" applyBorder="1" applyAlignment="1">
      <alignment horizontal="center" wrapText="1"/>
    </xf>
    <xf numFmtId="0" fontId="9" fillId="0" borderId="18" xfId="1" applyFont="1" applyFill="1" applyBorder="1" applyAlignment="1">
      <alignment horizontal="center" wrapText="1"/>
    </xf>
    <xf numFmtId="0" fontId="9" fillId="0" borderId="2" xfId="1" applyFont="1" applyFill="1" applyBorder="1" applyAlignment="1">
      <alignment horizontal="center" wrapText="1"/>
    </xf>
    <xf numFmtId="0" fontId="9" fillId="0" borderId="3" xfId="1" applyFont="1" applyFill="1" applyBorder="1" applyAlignment="1">
      <alignment horizontal="center" wrapText="1"/>
    </xf>
    <xf numFmtId="0" fontId="8" fillId="0" borderId="30" xfId="10" applyFont="1" applyFill="1" applyBorder="1" applyAlignment="1">
      <alignment horizontal="center" vertical="center"/>
    </xf>
    <xf numFmtId="0" fontId="8" fillId="0" borderId="26" xfId="10" applyFont="1" applyFill="1" applyBorder="1" applyAlignment="1">
      <alignment horizontal="center" vertical="center"/>
    </xf>
    <xf numFmtId="0" fontId="8" fillId="0" borderId="31" xfId="10" applyFont="1" applyFill="1" applyBorder="1" applyAlignment="1">
      <alignment horizontal="center" vertical="center"/>
    </xf>
    <xf numFmtId="0" fontId="8" fillId="2" borderId="30" xfId="10" applyFont="1" applyFill="1" applyBorder="1" applyAlignment="1">
      <alignment horizontal="center" vertical="center"/>
    </xf>
    <xf numFmtId="0" fontId="8" fillId="2" borderId="26" xfId="10" applyFont="1" applyFill="1" applyBorder="1" applyAlignment="1">
      <alignment horizontal="center" vertical="center"/>
    </xf>
    <xf numFmtId="0" fontId="8" fillId="2" borderId="31" xfId="10" applyFont="1" applyFill="1" applyBorder="1" applyAlignment="1">
      <alignment horizontal="center" vertical="center"/>
    </xf>
    <xf numFmtId="0" fontId="13" fillId="2" borderId="0" xfId="10" applyFont="1" applyFill="1" applyAlignment="1">
      <alignment horizontal="center" vertical="center"/>
    </xf>
    <xf numFmtId="3" fontId="9" fillId="2" borderId="1" xfId="10" applyNumberFormat="1" applyFont="1" applyFill="1" applyBorder="1" applyAlignment="1">
      <alignment horizontal="center" vertical="center"/>
    </xf>
    <xf numFmtId="3" fontId="9" fillId="2" borderId="2" xfId="10" applyNumberFormat="1" applyFont="1" applyFill="1" applyBorder="1" applyAlignment="1">
      <alignment horizontal="center" vertical="center"/>
    </xf>
    <xf numFmtId="3" fontId="9" fillId="2" borderId="35" xfId="10" applyNumberFormat="1" applyFont="1" applyFill="1" applyBorder="1" applyAlignment="1">
      <alignment horizontal="center" vertical="center"/>
    </xf>
    <xf numFmtId="0" fontId="8" fillId="2" borderId="29" xfId="10" applyFont="1" applyFill="1" applyBorder="1" applyAlignment="1">
      <alignment horizontal="center" vertical="center"/>
    </xf>
    <xf numFmtId="0" fontId="8" fillId="2" borderId="27" xfId="10" applyFont="1" applyFill="1" applyBorder="1" applyAlignment="1">
      <alignment horizontal="center" vertical="center"/>
    </xf>
    <xf numFmtId="0" fontId="8" fillId="2" borderId="28" xfId="10" applyFont="1" applyFill="1" applyBorder="1" applyAlignment="1">
      <alignment horizontal="center" vertical="center"/>
    </xf>
  </cellXfs>
  <cellStyles count="17">
    <cellStyle name="Normální" xfId="0" builtinId="0"/>
    <cellStyle name="Normální 10" xfId="16"/>
    <cellStyle name="Normální 2" xfId="1"/>
    <cellStyle name="normální 2 2" xfId="2"/>
    <cellStyle name="Normální 2 3" xfId="11"/>
    <cellStyle name="Normální 2 4" xfId="15"/>
    <cellStyle name="normální 3" xfId="3"/>
    <cellStyle name="normální 4" xfId="4"/>
    <cellStyle name="normální 5" xfId="5"/>
    <cellStyle name="normální 5 2" xfId="12"/>
    <cellStyle name="normální 6" xfId="6"/>
    <cellStyle name="normální 6 2" xfId="7"/>
    <cellStyle name="normální 6 3" xfId="8"/>
    <cellStyle name="normální 7" xfId="9"/>
    <cellStyle name="normální 8" xfId="13"/>
    <cellStyle name="Normální 9" xfId="14"/>
    <cellStyle name="normální_Tabč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AG98"/>
  <sheetViews>
    <sheetView showGridLines="0" tabSelected="1" showRuler="0" zoomScale="90" zoomScaleNormal="9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T10" sqref="T10"/>
    </sheetView>
  </sheetViews>
  <sheetFormatPr defaultRowHeight="18" x14ac:dyDescent="0.25"/>
  <cols>
    <col min="1" max="1" width="24" style="12" customWidth="1"/>
    <col min="2" max="14" width="12.28515625" style="21" customWidth="1"/>
    <col min="15" max="28" width="12.28515625" style="14" customWidth="1"/>
    <col min="29" max="16384" width="9.140625" style="13"/>
  </cols>
  <sheetData>
    <row r="1" spans="1:33" s="16" customFormat="1" ht="22.5" customHeight="1" x14ac:dyDescent="0.2">
      <c r="A1" s="200" t="s">
        <v>61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</row>
    <row r="2" spans="1:33" ht="22.5" customHeight="1" thickBot="1" x14ac:dyDescent="0.3">
      <c r="A2" s="20"/>
      <c r="B2" s="19"/>
      <c r="C2" s="19"/>
      <c r="D2" s="15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09"/>
      <c r="R2" s="109"/>
      <c r="S2" s="199"/>
      <c r="T2" s="199"/>
      <c r="U2" s="15"/>
      <c r="V2" s="15"/>
      <c r="W2" s="15"/>
      <c r="X2" s="15"/>
      <c r="Y2" s="15"/>
      <c r="Z2" s="15"/>
      <c r="AA2" s="15"/>
      <c r="AB2" s="15"/>
    </row>
    <row r="3" spans="1:33" s="75" customFormat="1" ht="12.75" customHeight="1" x14ac:dyDescent="0.2">
      <c r="A3" s="23"/>
      <c r="B3" s="23"/>
      <c r="C3" s="23"/>
      <c r="D3" s="23"/>
      <c r="E3" s="29" t="s">
        <v>2</v>
      </c>
      <c r="F3" s="29" t="s">
        <v>2</v>
      </c>
      <c r="G3" s="29" t="s">
        <v>2</v>
      </c>
      <c r="H3" s="29" t="s">
        <v>2</v>
      </c>
      <c r="I3" s="29" t="s">
        <v>2</v>
      </c>
      <c r="J3" s="29" t="s">
        <v>2</v>
      </c>
      <c r="K3" s="29" t="s">
        <v>2</v>
      </c>
      <c r="L3" s="29" t="s">
        <v>2</v>
      </c>
      <c r="M3" s="29" t="s">
        <v>2</v>
      </c>
      <c r="N3" s="29" t="s">
        <v>2</v>
      </c>
      <c r="O3" s="30" t="s">
        <v>2</v>
      </c>
      <c r="P3" s="30" t="s">
        <v>2</v>
      </c>
      <c r="Q3" s="30" t="s">
        <v>2</v>
      </c>
      <c r="R3" s="30" t="s">
        <v>2</v>
      </c>
      <c r="S3" s="31" t="s">
        <v>2</v>
      </c>
      <c r="T3" s="31" t="s">
        <v>2</v>
      </c>
      <c r="U3" s="203" t="s">
        <v>52</v>
      </c>
      <c r="V3" s="204"/>
      <c r="W3" s="203" t="s">
        <v>52</v>
      </c>
      <c r="X3" s="204"/>
      <c r="Y3" s="203" t="s">
        <v>59</v>
      </c>
      <c r="Z3" s="204"/>
      <c r="AA3" s="203" t="s">
        <v>59</v>
      </c>
      <c r="AB3" s="204"/>
    </row>
    <row r="4" spans="1:33" s="75" customFormat="1" ht="12.75" customHeight="1" x14ac:dyDescent="0.2">
      <c r="A4" s="102"/>
      <c r="B4" s="102" t="s">
        <v>2</v>
      </c>
      <c r="C4" s="102" t="s">
        <v>2</v>
      </c>
      <c r="D4" s="102" t="s">
        <v>2</v>
      </c>
      <c r="E4" s="103" t="s">
        <v>42</v>
      </c>
      <c r="F4" s="103" t="s">
        <v>51</v>
      </c>
      <c r="G4" s="103" t="s">
        <v>42</v>
      </c>
      <c r="H4" s="103" t="s">
        <v>51</v>
      </c>
      <c r="I4" s="103" t="s">
        <v>42</v>
      </c>
      <c r="J4" s="103" t="s">
        <v>51</v>
      </c>
      <c r="K4" s="103" t="s">
        <v>42</v>
      </c>
      <c r="L4" s="103" t="s">
        <v>51</v>
      </c>
      <c r="M4" s="103" t="s">
        <v>42</v>
      </c>
      <c r="N4" s="103" t="s">
        <v>51</v>
      </c>
      <c r="O4" s="104" t="s">
        <v>42</v>
      </c>
      <c r="P4" s="104" t="s">
        <v>51</v>
      </c>
      <c r="Q4" s="104" t="s">
        <v>42</v>
      </c>
      <c r="R4" s="104" t="s">
        <v>51</v>
      </c>
      <c r="S4" s="105" t="s">
        <v>42</v>
      </c>
      <c r="T4" s="105" t="s">
        <v>51</v>
      </c>
      <c r="U4" s="207" t="s">
        <v>53</v>
      </c>
      <c r="V4" s="208"/>
      <c r="W4" s="207" t="s">
        <v>53</v>
      </c>
      <c r="X4" s="208"/>
      <c r="Y4" s="207" t="s">
        <v>60</v>
      </c>
      <c r="Z4" s="208"/>
      <c r="AA4" s="207" t="s">
        <v>60</v>
      </c>
      <c r="AB4" s="208"/>
    </row>
    <row r="5" spans="1:33" s="75" customFormat="1" ht="12.75" customHeight="1" thickBot="1" x14ac:dyDescent="0.25">
      <c r="A5" s="201" t="s">
        <v>3</v>
      </c>
      <c r="B5" s="32"/>
      <c r="C5" s="32"/>
      <c r="D5" s="32"/>
      <c r="E5" s="33"/>
      <c r="F5" s="33" t="s">
        <v>43</v>
      </c>
      <c r="G5" s="33"/>
      <c r="H5" s="33" t="s">
        <v>43</v>
      </c>
      <c r="I5" s="33"/>
      <c r="J5" s="33" t="s">
        <v>44</v>
      </c>
      <c r="K5" s="33"/>
      <c r="L5" s="33" t="s">
        <v>44</v>
      </c>
      <c r="M5" s="33"/>
      <c r="N5" s="33" t="s">
        <v>44</v>
      </c>
      <c r="O5" s="34"/>
      <c r="P5" s="34" t="s">
        <v>44</v>
      </c>
      <c r="Q5" s="34"/>
      <c r="R5" s="34" t="s">
        <v>44</v>
      </c>
      <c r="S5" s="35"/>
      <c r="T5" s="35" t="s">
        <v>44</v>
      </c>
      <c r="U5" s="205" t="s">
        <v>42</v>
      </c>
      <c r="V5" s="206"/>
      <c r="W5" s="205" t="s">
        <v>48</v>
      </c>
      <c r="X5" s="206"/>
      <c r="Y5" s="205" t="s">
        <v>42</v>
      </c>
      <c r="Z5" s="206"/>
      <c r="AA5" s="205" t="s">
        <v>48</v>
      </c>
      <c r="AB5" s="206"/>
    </row>
    <row r="6" spans="1:33" s="18" customFormat="1" ht="17.25" customHeight="1" thickBot="1" x14ac:dyDescent="0.25">
      <c r="A6" s="202"/>
      <c r="B6" s="25" t="s">
        <v>32</v>
      </c>
      <c r="C6" s="24" t="s">
        <v>33</v>
      </c>
      <c r="D6" s="24" t="s">
        <v>34</v>
      </c>
      <c r="E6" s="26" t="s">
        <v>35</v>
      </c>
      <c r="F6" s="26" t="s">
        <v>35</v>
      </c>
      <c r="G6" s="26" t="s">
        <v>36</v>
      </c>
      <c r="H6" s="26" t="s">
        <v>36</v>
      </c>
      <c r="I6" s="26" t="s">
        <v>37</v>
      </c>
      <c r="J6" s="26" t="s">
        <v>37</v>
      </c>
      <c r="K6" s="26" t="s">
        <v>38</v>
      </c>
      <c r="L6" s="26" t="s">
        <v>38</v>
      </c>
      <c r="M6" s="26" t="s">
        <v>40</v>
      </c>
      <c r="N6" s="26" t="s">
        <v>40</v>
      </c>
      <c r="O6" s="27" t="s">
        <v>41</v>
      </c>
      <c r="P6" s="27" t="s">
        <v>41</v>
      </c>
      <c r="Q6" s="27" t="s">
        <v>50</v>
      </c>
      <c r="R6" s="27" t="s">
        <v>50</v>
      </c>
      <c r="S6" s="28" t="s">
        <v>58</v>
      </c>
      <c r="T6" s="28" t="s">
        <v>58</v>
      </c>
      <c r="U6" s="24" t="s">
        <v>46</v>
      </c>
      <c r="V6" s="26" t="s">
        <v>47</v>
      </c>
      <c r="W6" s="24" t="s">
        <v>46</v>
      </c>
      <c r="X6" s="26" t="s">
        <v>47</v>
      </c>
      <c r="Y6" s="24" t="s">
        <v>46</v>
      </c>
      <c r="Z6" s="26" t="s">
        <v>47</v>
      </c>
      <c r="AA6" s="24" t="s">
        <v>46</v>
      </c>
      <c r="AB6" s="26" t="s">
        <v>47</v>
      </c>
    </row>
    <row r="7" spans="1:33" s="16" customFormat="1" ht="21" customHeight="1" x14ac:dyDescent="0.2">
      <c r="A7" s="72" t="s">
        <v>13</v>
      </c>
      <c r="B7" s="42">
        <v>27727</v>
      </c>
      <c r="C7" s="42">
        <v>28393</v>
      </c>
      <c r="D7" s="42">
        <v>29273.5</v>
      </c>
      <c r="E7" s="42">
        <v>30806</v>
      </c>
      <c r="F7" s="42">
        <v>30806</v>
      </c>
      <c r="G7" s="42">
        <v>32788.5</v>
      </c>
      <c r="H7" s="42">
        <v>32788.5</v>
      </c>
      <c r="I7" s="42">
        <v>34480</v>
      </c>
      <c r="J7" s="42">
        <v>34480</v>
      </c>
      <c r="K7" s="42">
        <v>35936.5</v>
      </c>
      <c r="L7" s="42">
        <v>35936.5</v>
      </c>
      <c r="M7" s="42">
        <v>37042.5</v>
      </c>
      <c r="N7" s="42">
        <v>37042.5</v>
      </c>
      <c r="O7" s="48">
        <v>38415</v>
      </c>
      <c r="P7" s="48">
        <v>38415</v>
      </c>
      <c r="Q7" s="48">
        <v>39239</v>
      </c>
      <c r="R7" s="48">
        <v>39239</v>
      </c>
      <c r="S7" s="49">
        <v>39518</v>
      </c>
      <c r="T7" s="49">
        <v>39518</v>
      </c>
      <c r="U7" s="42">
        <f>Q7-O7</f>
        <v>824</v>
      </c>
      <c r="V7" s="43">
        <f>100*(Q7/O7)</f>
        <v>102.14499544448783</v>
      </c>
      <c r="W7" s="42">
        <f>R7-P7</f>
        <v>824</v>
      </c>
      <c r="X7" s="43">
        <f>100*(R7/P7)</f>
        <v>102.14499544448783</v>
      </c>
      <c r="Y7" s="42">
        <f>S7-Q7</f>
        <v>279</v>
      </c>
      <c r="Z7" s="43">
        <f>100*(S7/Q7)</f>
        <v>100.71102729427355</v>
      </c>
      <c r="AA7" s="42">
        <f>T7-R7</f>
        <v>279</v>
      </c>
      <c r="AB7" s="43">
        <f>100*(T7/R7)</f>
        <v>100.71102729427355</v>
      </c>
      <c r="AD7" s="110"/>
      <c r="AE7" s="110"/>
      <c r="AF7" s="110"/>
      <c r="AG7" s="110"/>
    </row>
    <row r="8" spans="1:33" s="16" customFormat="1" ht="21" customHeight="1" x14ac:dyDescent="0.2">
      <c r="A8" s="73" t="s">
        <v>14</v>
      </c>
      <c r="B8" s="38">
        <v>88544</v>
      </c>
      <c r="C8" s="38">
        <v>84676.25</v>
      </c>
      <c r="D8" s="38">
        <v>82206.5</v>
      </c>
      <c r="E8" s="38">
        <v>79494.25</v>
      </c>
      <c r="F8" s="38">
        <v>79494.25</v>
      </c>
      <c r="G8" s="38">
        <v>78287.25</v>
      </c>
      <c r="H8" s="38">
        <v>78287.25</v>
      </c>
      <c r="I8" s="38">
        <v>79359.5</v>
      </c>
      <c r="J8" s="38">
        <v>79359.5</v>
      </c>
      <c r="K8" s="38">
        <v>81172.25</v>
      </c>
      <c r="L8" s="38">
        <v>81172.25</v>
      </c>
      <c r="M8" s="38">
        <v>84373.25</v>
      </c>
      <c r="N8" s="38">
        <v>84373.25</v>
      </c>
      <c r="O8" s="50">
        <v>87992.75</v>
      </c>
      <c r="P8" s="50">
        <v>87992.75</v>
      </c>
      <c r="Q8" s="50">
        <v>92633.25</v>
      </c>
      <c r="R8" s="50">
        <v>92633.25</v>
      </c>
      <c r="S8" s="51">
        <v>97576.75</v>
      </c>
      <c r="T8" s="51">
        <v>97576.75</v>
      </c>
      <c r="U8" s="38">
        <f t="shared" ref="U8:U71" si="0">Q8-O8</f>
        <v>4640.5</v>
      </c>
      <c r="V8" s="39">
        <f t="shared" ref="V8:V71" si="1">100*(Q8/O8)</f>
        <v>105.27372993797786</v>
      </c>
      <c r="W8" s="38">
        <f t="shared" ref="W8:W71" si="2">R8-P8</f>
        <v>4640.5</v>
      </c>
      <c r="X8" s="39">
        <f t="shared" ref="X8:X71" si="3">100*(R8/P8)</f>
        <v>105.27372993797786</v>
      </c>
      <c r="Y8" s="38">
        <f>S8-Q8</f>
        <v>4943.5</v>
      </c>
      <c r="Z8" s="39">
        <f>100*(S8/Q8)</f>
        <v>105.33663668283258</v>
      </c>
      <c r="AA8" s="38">
        <f t="shared" ref="AA8:AA71" si="4">T8-R8</f>
        <v>4943.5</v>
      </c>
      <c r="AB8" s="39">
        <f t="shared" ref="AB8:AB71" si="5">100*(T8/R8)</f>
        <v>105.33663668283258</v>
      </c>
      <c r="AD8" s="110"/>
      <c r="AE8" s="110"/>
      <c r="AF8" s="110"/>
      <c r="AG8" s="110"/>
    </row>
    <row r="9" spans="1:33" s="16" customFormat="1" ht="21" customHeight="1" x14ac:dyDescent="0.2">
      <c r="A9" s="73" t="s">
        <v>15</v>
      </c>
      <c r="B9" s="38">
        <v>46467</v>
      </c>
      <c r="C9" s="38">
        <v>46175</v>
      </c>
      <c r="D9" s="38">
        <v>45139</v>
      </c>
      <c r="E9" s="38">
        <v>44073</v>
      </c>
      <c r="F9" s="38">
        <v>44798</v>
      </c>
      <c r="G9" s="38">
        <v>43388</v>
      </c>
      <c r="H9" s="38">
        <v>44091</v>
      </c>
      <c r="I9" s="38">
        <v>41845</v>
      </c>
      <c r="J9" s="38">
        <v>42959</v>
      </c>
      <c r="K9" s="38">
        <v>40716</v>
      </c>
      <c r="L9" s="38">
        <v>41786</v>
      </c>
      <c r="M9" s="38">
        <v>39303</v>
      </c>
      <c r="N9" s="38">
        <v>40348</v>
      </c>
      <c r="O9" s="50">
        <v>38271</v>
      </c>
      <c r="P9" s="50">
        <v>39240</v>
      </c>
      <c r="Q9" s="50">
        <v>37963</v>
      </c>
      <c r="R9" s="50">
        <v>38806</v>
      </c>
      <c r="S9" s="51">
        <v>38113</v>
      </c>
      <c r="T9" s="51">
        <v>38872</v>
      </c>
      <c r="U9" s="38">
        <f t="shared" si="0"/>
        <v>-308</v>
      </c>
      <c r="V9" s="39">
        <f t="shared" si="1"/>
        <v>99.195213085626193</v>
      </c>
      <c r="W9" s="38">
        <f t="shared" si="2"/>
        <v>-434</v>
      </c>
      <c r="X9" s="39">
        <f t="shared" si="3"/>
        <v>98.893985728848108</v>
      </c>
      <c r="Y9" s="38">
        <f t="shared" ref="Y9:Y72" si="6">S9-Q9</f>
        <v>150</v>
      </c>
      <c r="Z9" s="39">
        <f t="shared" ref="Z9:Z72" si="7">100*(S9/Q9)</f>
        <v>100.39512156573507</v>
      </c>
      <c r="AA9" s="38">
        <f t="shared" si="4"/>
        <v>66</v>
      </c>
      <c r="AB9" s="39">
        <f t="shared" si="5"/>
        <v>100.17007679224864</v>
      </c>
      <c r="AD9" s="110"/>
      <c r="AE9" s="110"/>
      <c r="AF9" s="110"/>
      <c r="AG9" s="110"/>
    </row>
    <row r="10" spans="1:33" s="16" customFormat="1" ht="21" customHeight="1" x14ac:dyDescent="0.2">
      <c r="A10" s="73" t="s">
        <v>16</v>
      </c>
      <c r="B10" s="38">
        <v>2220</v>
      </c>
      <c r="C10" s="38">
        <v>2267</v>
      </c>
      <c r="D10" s="38">
        <v>2371</v>
      </c>
      <c r="E10" s="38">
        <v>2397</v>
      </c>
      <c r="F10" s="38">
        <v>2397</v>
      </c>
      <c r="G10" s="38">
        <v>2411</v>
      </c>
      <c r="H10" s="38">
        <v>2411</v>
      </c>
      <c r="I10" s="38">
        <v>2638</v>
      </c>
      <c r="J10" s="38">
        <v>2638</v>
      </c>
      <c r="K10" s="38">
        <v>2612</v>
      </c>
      <c r="L10" s="38">
        <v>2612</v>
      </c>
      <c r="M10" s="38">
        <v>2617</v>
      </c>
      <c r="N10" s="38">
        <v>2617</v>
      </c>
      <c r="O10" s="50">
        <v>2687</v>
      </c>
      <c r="P10" s="50">
        <v>2687</v>
      </c>
      <c r="Q10" s="50">
        <v>2637</v>
      </c>
      <c r="R10" s="50">
        <v>2637</v>
      </c>
      <c r="S10" s="51">
        <v>2463</v>
      </c>
      <c r="T10" s="51">
        <v>2463</v>
      </c>
      <c r="U10" s="38">
        <f t="shared" si="0"/>
        <v>-50</v>
      </c>
      <c r="V10" s="39">
        <f t="shared" si="1"/>
        <v>98.139188686267204</v>
      </c>
      <c r="W10" s="38">
        <f t="shared" si="2"/>
        <v>-50</v>
      </c>
      <c r="X10" s="39">
        <f t="shared" si="3"/>
        <v>98.139188686267204</v>
      </c>
      <c r="Y10" s="38">
        <f t="shared" si="6"/>
        <v>-174</v>
      </c>
      <c r="Z10" s="39">
        <f t="shared" si="7"/>
        <v>93.401592718998856</v>
      </c>
      <c r="AA10" s="38">
        <f t="shared" si="4"/>
        <v>-174</v>
      </c>
      <c r="AB10" s="39">
        <f t="shared" si="5"/>
        <v>93.401592718998856</v>
      </c>
      <c r="AD10" s="110"/>
      <c r="AE10" s="110"/>
      <c r="AF10" s="110"/>
      <c r="AG10" s="110"/>
    </row>
    <row r="11" spans="1:33" s="16" customFormat="1" ht="21" customHeight="1" thickBot="1" x14ac:dyDescent="0.25">
      <c r="A11" s="74" t="s">
        <v>17</v>
      </c>
      <c r="B11" s="52">
        <v>102</v>
      </c>
      <c r="C11" s="52">
        <v>107</v>
      </c>
      <c r="D11" s="52">
        <v>107</v>
      </c>
      <c r="E11" s="52">
        <v>102</v>
      </c>
      <c r="F11" s="52">
        <v>102</v>
      </c>
      <c r="G11" s="52">
        <v>102</v>
      </c>
      <c r="H11" s="52">
        <v>102</v>
      </c>
      <c r="I11" s="52">
        <v>113</v>
      </c>
      <c r="J11" s="52">
        <v>113</v>
      </c>
      <c r="K11" s="52">
        <v>119</v>
      </c>
      <c r="L11" s="52">
        <v>119</v>
      </c>
      <c r="M11" s="52">
        <v>119</v>
      </c>
      <c r="N11" s="52">
        <v>119</v>
      </c>
      <c r="O11" s="53">
        <v>125</v>
      </c>
      <c r="P11" s="53">
        <v>125</v>
      </c>
      <c r="Q11" s="53">
        <v>125</v>
      </c>
      <c r="R11" s="53">
        <v>125</v>
      </c>
      <c r="S11" s="54">
        <v>125</v>
      </c>
      <c r="T11" s="54">
        <v>125</v>
      </c>
      <c r="U11" s="52">
        <f t="shared" si="0"/>
        <v>0</v>
      </c>
      <c r="V11" s="55">
        <f t="shared" si="1"/>
        <v>100</v>
      </c>
      <c r="W11" s="52">
        <f t="shared" si="2"/>
        <v>0</v>
      </c>
      <c r="X11" s="55">
        <f t="shared" si="3"/>
        <v>100</v>
      </c>
      <c r="Y11" s="52">
        <f t="shared" si="6"/>
        <v>0</v>
      </c>
      <c r="Z11" s="55">
        <f t="shared" si="7"/>
        <v>100</v>
      </c>
      <c r="AA11" s="52">
        <f t="shared" si="4"/>
        <v>0</v>
      </c>
      <c r="AB11" s="55">
        <f t="shared" si="5"/>
        <v>100</v>
      </c>
      <c r="AD11" s="110"/>
      <c r="AE11" s="110"/>
      <c r="AF11" s="110"/>
      <c r="AG11" s="110"/>
    </row>
    <row r="12" spans="1:33" s="16" customFormat="1" ht="21" customHeight="1" thickBot="1" x14ac:dyDescent="0.25">
      <c r="A12" s="58" t="s">
        <v>18</v>
      </c>
      <c r="B12" s="40">
        <v>165060</v>
      </c>
      <c r="C12" s="40">
        <f>SUM(C7:C11)</f>
        <v>161618.25</v>
      </c>
      <c r="D12" s="40">
        <f>SUM(D7:D11)</f>
        <v>159097</v>
      </c>
      <c r="E12" s="40">
        <v>156872.25</v>
      </c>
      <c r="F12" s="40">
        <v>157597.25</v>
      </c>
      <c r="G12" s="40">
        <v>156976.75</v>
      </c>
      <c r="H12" s="40">
        <v>157679.75</v>
      </c>
      <c r="I12" s="40">
        <v>158435.5</v>
      </c>
      <c r="J12" s="40">
        <v>159549.5</v>
      </c>
      <c r="K12" s="40">
        <v>160555.75</v>
      </c>
      <c r="L12" s="40">
        <v>161625.75</v>
      </c>
      <c r="M12" s="40">
        <v>163454.75</v>
      </c>
      <c r="N12" s="40">
        <v>164499.75</v>
      </c>
      <c r="O12" s="59">
        <v>167490.75</v>
      </c>
      <c r="P12" s="59">
        <v>168459.75</v>
      </c>
      <c r="Q12" s="59">
        <v>172597.25</v>
      </c>
      <c r="R12" s="59">
        <v>173440.25</v>
      </c>
      <c r="S12" s="60">
        <v>177795.75</v>
      </c>
      <c r="T12" s="60">
        <v>178554.75</v>
      </c>
      <c r="U12" s="40">
        <f t="shared" si="0"/>
        <v>5106.5</v>
      </c>
      <c r="V12" s="41">
        <f t="shared" si="1"/>
        <v>103.04882508437032</v>
      </c>
      <c r="W12" s="40">
        <f t="shared" si="2"/>
        <v>4980.5</v>
      </c>
      <c r="X12" s="41">
        <f t="shared" si="3"/>
        <v>102.95649257463577</v>
      </c>
      <c r="Y12" s="40">
        <f t="shared" si="6"/>
        <v>5198.5</v>
      </c>
      <c r="Z12" s="41">
        <f t="shared" si="7"/>
        <v>103.01192516103241</v>
      </c>
      <c r="AA12" s="40">
        <f t="shared" si="4"/>
        <v>5114.5</v>
      </c>
      <c r="AB12" s="41">
        <f t="shared" si="5"/>
        <v>102.94885414429464</v>
      </c>
      <c r="AD12" s="110"/>
      <c r="AE12" s="110"/>
      <c r="AF12" s="110"/>
      <c r="AG12" s="110"/>
    </row>
    <row r="13" spans="1:33" s="16" customFormat="1" ht="21" customHeight="1" x14ac:dyDescent="0.2">
      <c r="A13" s="72" t="s">
        <v>13</v>
      </c>
      <c r="B13" s="36">
        <v>30548</v>
      </c>
      <c r="C13" s="36">
        <v>31312.5</v>
      </c>
      <c r="D13" s="36">
        <v>32461.5</v>
      </c>
      <c r="E13" s="36">
        <v>34185</v>
      </c>
      <c r="F13" s="36">
        <v>34185</v>
      </c>
      <c r="G13" s="36">
        <v>36189</v>
      </c>
      <c r="H13" s="36">
        <v>36189</v>
      </c>
      <c r="I13" s="36">
        <v>38309</v>
      </c>
      <c r="J13" s="36">
        <v>38309</v>
      </c>
      <c r="K13" s="36">
        <v>41267</v>
      </c>
      <c r="L13" s="36">
        <v>41267</v>
      </c>
      <c r="M13" s="36">
        <v>43735.5</v>
      </c>
      <c r="N13" s="36">
        <v>43735.5</v>
      </c>
      <c r="O13" s="56">
        <v>45614</v>
      </c>
      <c r="P13" s="56">
        <v>45614</v>
      </c>
      <c r="Q13" s="56">
        <v>46788</v>
      </c>
      <c r="R13" s="56">
        <v>46788</v>
      </c>
      <c r="S13" s="57">
        <v>47665</v>
      </c>
      <c r="T13" s="57">
        <v>47665</v>
      </c>
      <c r="U13" s="36">
        <f t="shared" si="0"/>
        <v>1174</v>
      </c>
      <c r="V13" s="37">
        <f t="shared" si="1"/>
        <v>102.57377121059324</v>
      </c>
      <c r="W13" s="36">
        <f t="shared" si="2"/>
        <v>1174</v>
      </c>
      <c r="X13" s="37">
        <f t="shared" si="3"/>
        <v>102.57377121059324</v>
      </c>
      <c r="Y13" s="36">
        <f t="shared" si="6"/>
        <v>877</v>
      </c>
      <c r="Z13" s="37">
        <f t="shared" si="7"/>
        <v>101.87441224245532</v>
      </c>
      <c r="AA13" s="36">
        <f t="shared" si="4"/>
        <v>877</v>
      </c>
      <c r="AB13" s="37">
        <f t="shared" si="5"/>
        <v>101.87441224245532</v>
      </c>
      <c r="AD13" s="110"/>
      <c r="AE13" s="110"/>
      <c r="AF13" s="110"/>
      <c r="AG13" s="110"/>
    </row>
    <row r="14" spans="1:33" s="16" customFormat="1" ht="21" customHeight="1" x14ac:dyDescent="0.2">
      <c r="A14" s="73" t="s">
        <v>14</v>
      </c>
      <c r="B14" s="38">
        <v>105784</v>
      </c>
      <c r="C14" s="38">
        <v>102283.75</v>
      </c>
      <c r="D14" s="38">
        <v>100039.5</v>
      </c>
      <c r="E14" s="38">
        <v>98218.25</v>
      </c>
      <c r="F14" s="38">
        <v>98218.25</v>
      </c>
      <c r="G14" s="38">
        <v>97495.5</v>
      </c>
      <c r="H14" s="38">
        <v>97495.5</v>
      </c>
      <c r="I14" s="38">
        <v>98257.5</v>
      </c>
      <c r="J14" s="38">
        <v>98257.5</v>
      </c>
      <c r="K14" s="38">
        <v>100607</v>
      </c>
      <c r="L14" s="38">
        <v>100607</v>
      </c>
      <c r="M14" s="38">
        <v>103868.75</v>
      </c>
      <c r="N14" s="38">
        <v>103868.75</v>
      </c>
      <c r="O14" s="50">
        <v>107827.25</v>
      </c>
      <c r="P14" s="50">
        <v>107827.25</v>
      </c>
      <c r="Q14" s="50">
        <v>113003.75</v>
      </c>
      <c r="R14" s="50">
        <v>113003.75</v>
      </c>
      <c r="S14" s="51">
        <v>118318.75</v>
      </c>
      <c r="T14" s="51">
        <v>118318.75</v>
      </c>
      <c r="U14" s="38">
        <f t="shared" si="0"/>
        <v>5176.5</v>
      </c>
      <c r="V14" s="39">
        <f t="shared" si="1"/>
        <v>104.80073450820642</v>
      </c>
      <c r="W14" s="38">
        <f t="shared" si="2"/>
        <v>5176.5</v>
      </c>
      <c r="X14" s="39">
        <f t="shared" si="3"/>
        <v>104.80073450820642</v>
      </c>
      <c r="Y14" s="38">
        <f t="shared" si="6"/>
        <v>5315</v>
      </c>
      <c r="Z14" s="39">
        <f t="shared" si="7"/>
        <v>104.70338373726536</v>
      </c>
      <c r="AA14" s="38">
        <f t="shared" si="4"/>
        <v>5315</v>
      </c>
      <c r="AB14" s="39">
        <f t="shared" si="5"/>
        <v>104.70338373726536</v>
      </c>
      <c r="AD14" s="110"/>
      <c r="AE14" s="110"/>
      <c r="AF14" s="110"/>
      <c r="AG14" s="110"/>
    </row>
    <row r="15" spans="1:33" s="16" customFormat="1" ht="21" customHeight="1" x14ac:dyDescent="0.2">
      <c r="A15" s="73" t="s">
        <v>15</v>
      </c>
      <c r="B15" s="38">
        <v>36668</v>
      </c>
      <c r="C15" s="38">
        <v>36782</v>
      </c>
      <c r="D15" s="38">
        <v>36330</v>
      </c>
      <c r="E15" s="38">
        <v>36053</v>
      </c>
      <c r="F15" s="38">
        <v>37015</v>
      </c>
      <c r="G15" s="38">
        <v>35541</v>
      </c>
      <c r="H15" s="38">
        <v>36542</v>
      </c>
      <c r="I15" s="38">
        <v>34282</v>
      </c>
      <c r="J15" s="38">
        <v>36007</v>
      </c>
      <c r="K15" s="38">
        <v>32432</v>
      </c>
      <c r="L15" s="38">
        <v>34035</v>
      </c>
      <c r="M15" s="38">
        <v>30748</v>
      </c>
      <c r="N15" s="38">
        <v>32164</v>
      </c>
      <c r="O15" s="50">
        <v>29615</v>
      </c>
      <c r="P15" s="50">
        <v>30927</v>
      </c>
      <c r="Q15" s="50">
        <v>28908</v>
      </c>
      <c r="R15" s="50">
        <v>30081</v>
      </c>
      <c r="S15" s="51">
        <v>28387</v>
      </c>
      <c r="T15" s="51">
        <v>29441</v>
      </c>
      <c r="U15" s="38">
        <f t="shared" si="0"/>
        <v>-707</v>
      </c>
      <c r="V15" s="39">
        <f t="shared" si="1"/>
        <v>97.612696268782713</v>
      </c>
      <c r="W15" s="38">
        <f t="shared" si="2"/>
        <v>-846</v>
      </c>
      <c r="X15" s="39">
        <f t="shared" si="3"/>
        <v>97.264526142205838</v>
      </c>
      <c r="Y15" s="38">
        <f t="shared" si="6"/>
        <v>-521</v>
      </c>
      <c r="Z15" s="39">
        <f t="shared" si="7"/>
        <v>98.197730731977302</v>
      </c>
      <c r="AA15" s="38">
        <f t="shared" si="4"/>
        <v>-640</v>
      </c>
      <c r="AB15" s="39">
        <f t="shared" si="5"/>
        <v>97.87241115654399</v>
      </c>
      <c r="AD15" s="110"/>
      <c r="AE15" s="110"/>
      <c r="AF15" s="110"/>
      <c r="AG15" s="110"/>
    </row>
    <row r="16" spans="1:33" s="16" customFormat="1" ht="21" customHeight="1" x14ac:dyDescent="0.2">
      <c r="A16" s="73" t="s">
        <v>16</v>
      </c>
      <c r="B16" s="38">
        <v>1377</v>
      </c>
      <c r="C16" s="38">
        <v>1260</v>
      </c>
      <c r="D16" s="38">
        <v>1167</v>
      </c>
      <c r="E16" s="38">
        <v>1117</v>
      </c>
      <c r="F16" s="38">
        <v>1117</v>
      </c>
      <c r="G16" s="38">
        <v>1220</v>
      </c>
      <c r="H16" s="38">
        <v>1220</v>
      </c>
      <c r="I16" s="38">
        <v>1263</v>
      </c>
      <c r="J16" s="38">
        <v>1263</v>
      </c>
      <c r="K16" s="38">
        <v>1244</v>
      </c>
      <c r="L16" s="38">
        <v>1244</v>
      </c>
      <c r="M16" s="38">
        <v>1323</v>
      </c>
      <c r="N16" s="38">
        <v>1323</v>
      </c>
      <c r="O16" s="50">
        <v>1243</v>
      </c>
      <c r="P16" s="50">
        <v>1243</v>
      </c>
      <c r="Q16" s="50">
        <v>1127</v>
      </c>
      <c r="R16" s="50">
        <v>1127</v>
      </c>
      <c r="S16" s="51">
        <v>953</v>
      </c>
      <c r="T16" s="51">
        <v>953</v>
      </c>
      <c r="U16" s="38">
        <f t="shared" si="0"/>
        <v>-116</v>
      </c>
      <c r="V16" s="39">
        <f t="shared" si="1"/>
        <v>90.667739340305715</v>
      </c>
      <c r="W16" s="38">
        <f t="shared" si="2"/>
        <v>-116</v>
      </c>
      <c r="X16" s="39">
        <f t="shared" si="3"/>
        <v>90.667739340305715</v>
      </c>
      <c r="Y16" s="38">
        <f t="shared" si="6"/>
        <v>-174</v>
      </c>
      <c r="Z16" s="39">
        <f t="shared" si="7"/>
        <v>84.560780834072759</v>
      </c>
      <c r="AA16" s="38">
        <f t="shared" si="4"/>
        <v>-174</v>
      </c>
      <c r="AB16" s="39">
        <f t="shared" si="5"/>
        <v>84.560780834072759</v>
      </c>
      <c r="AD16" s="110"/>
      <c r="AE16" s="110"/>
      <c r="AF16" s="110"/>
      <c r="AG16" s="110"/>
    </row>
    <row r="17" spans="1:33" s="16" customFormat="1" ht="21" customHeight="1" thickBot="1" x14ac:dyDescent="0.25">
      <c r="A17" s="74" t="s">
        <v>17</v>
      </c>
      <c r="B17" s="52">
        <v>503</v>
      </c>
      <c r="C17" s="52">
        <v>492</v>
      </c>
      <c r="D17" s="52">
        <v>534</v>
      </c>
      <c r="E17" s="52">
        <v>508</v>
      </c>
      <c r="F17" s="52">
        <v>508</v>
      </c>
      <c r="G17" s="52">
        <v>522</v>
      </c>
      <c r="H17" s="52">
        <v>522</v>
      </c>
      <c r="I17" s="52">
        <v>524</v>
      </c>
      <c r="J17" s="52">
        <v>524</v>
      </c>
      <c r="K17" s="52">
        <v>524</v>
      </c>
      <c r="L17" s="52">
        <v>524</v>
      </c>
      <c r="M17" s="52">
        <v>524</v>
      </c>
      <c r="N17" s="52">
        <v>524</v>
      </c>
      <c r="O17" s="53">
        <v>524</v>
      </c>
      <c r="P17" s="53">
        <v>524</v>
      </c>
      <c r="Q17" s="53">
        <v>524</v>
      </c>
      <c r="R17" s="53">
        <v>524</v>
      </c>
      <c r="S17" s="54">
        <v>524</v>
      </c>
      <c r="T17" s="54">
        <v>524</v>
      </c>
      <c r="U17" s="52">
        <f t="shared" si="0"/>
        <v>0</v>
      </c>
      <c r="V17" s="55">
        <f t="shared" si="1"/>
        <v>100</v>
      </c>
      <c r="W17" s="52">
        <f t="shared" si="2"/>
        <v>0</v>
      </c>
      <c r="X17" s="55">
        <f t="shared" si="3"/>
        <v>100</v>
      </c>
      <c r="Y17" s="52">
        <f t="shared" si="6"/>
        <v>0</v>
      </c>
      <c r="Z17" s="55">
        <f t="shared" si="7"/>
        <v>100</v>
      </c>
      <c r="AA17" s="52">
        <f t="shared" si="4"/>
        <v>0</v>
      </c>
      <c r="AB17" s="55">
        <f t="shared" si="5"/>
        <v>100</v>
      </c>
      <c r="AD17" s="110"/>
      <c r="AE17" s="110"/>
      <c r="AF17" s="110"/>
      <c r="AG17" s="110"/>
    </row>
    <row r="18" spans="1:33" s="16" customFormat="1" ht="21" customHeight="1" thickBot="1" x14ac:dyDescent="0.25">
      <c r="A18" s="58" t="s">
        <v>31</v>
      </c>
      <c r="B18" s="40">
        <v>174880</v>
      </c>
      <c r="C18" s="40">
        <f>SUM(C13:C17)</f>
        <v>172130.25</v>
      </c>
      <c r="D18" s="40">
        <f>SUM(D13:D17)</f>
        <v>170532</v>
      </c>
      <c r="E18" s="40">
        <v>170081.25</v>
      </c>
      <c r="F18" s="40">
        <v>171043.25</v>
      </c>
      <c r="G18" s="40">
        <v>170967.5</v>
      </c>
      <c r="H18" s="40">
        <v>171968.5</v>
      </c>
      <c r="I18" s="40">
        <v>172635.5</v>
      </c>
      <c r="J18" s="40">
        <v>174360.5</v>
      </c>
      <c r="K18" s="40">
        <v>176074</v>
      </c>
      <c r="L18" s="40">
        <v>177677</v>
      </c>
      <c r="M18" s="40">
        <v>180199.25</v>
      </c>
      <c r="N18" s="40">
        <v>181615.25</v>
      </c>
      <c r="O18" s="59">
        <v>184823.25</v>
      </c>
      <c r="P18" s="59">
        <v>186135.25</v>
      </c>
      <c r="Q18" s="59">
        <v>190350.75</v>
      </c>
      <c r="R18" s="59">
        <v>191523.75</v>
      </c>
      <c r="S18" s="60">
        <v>195847.75</v>
      </c>
      <c r="T18" s="60">
        <v>196901.75</v>
      </c>
      <c r="U18" s="40">
        <f t="shared" si="0"/>
        <v>5527.5</v>
      </c>
      <c r="V18" s="41">
        <f t="shared" si="1"/>
        <v>102.9906951641636</v>
      </c>
      <c r="W18" s="40">
        <f t="shared" si="2"/>
        <v>5388.5</v>
      </c>
      <c r="X18" s="41">
        <f t="shared" si="3"/>
        <v>102.89493795506223</v>
      </c>
      <c r="Y18" s="40">
        <f t="shared" si="6"/>
        <v>5497</v>
      </c>
      <c r="Z18" s="41">
        <f t="shared" si="7"/>
        <v>102.88782681444648</v>
      </c>
      <c r="AA18" s="40">
        <f t="shared" si="4"/>
        <v>5378</v>
      </c>
      <c r="AB18" s="41">
        <f t="shared" si="5"/>
        <v>102.80800683988278</v>
      </c>
      <c r="AD18" s="110"/>
      <c r="AE18" s="110"/>
      <c r="AF18" s="110"/>
      <c r="AG18" s="110"/>
    </row>
    <row r="19" spans="1:33" s="16" customFormat="1" ht="21" customHeight="1" x14ac:dyDescent="0.2">
      <c r="A19" s="72" t="s">
        <v>13</v>
      </c>
      <c r="B19" s="36">
        <v>17356</v>
      </c>
      <c r="C19" s="36">
        <v>17584.5</v>
      </c>
      <c r="D19" s="36">
        <v>17989</v>
      </c>
      <c r="E19" s="36">
        <v>18904</v>
      </c>
      <c r="F19" s="36">
        <v>18904</v>
      </c>
      <c r="G19" s="36">
        <v>20114</v>
      </c>
      <c r="H19" s="36">
        <v>20114</v>
      </c>
      <c r="I19" s="36">
        <v>20895.5</v>
      </c>
      <c r="J19" s="36">
        <v>20895.5</v>
      </c>
      <c r="K19" s="36">
        <v>21629</v>
      </c>
      <c r="L19" s="36">
        <v>21629</v>
      </c>
      <c r="M19" s="36">
        <v>22393.5</v>
      </c>
      <c r="N19" s="36">
        <v>22393.5</v>
      </c>
      <c r="O19" s="56">
        <v>22990.5</v>
      </c>
      <c r="P19" s="56">
        <v>22990.5</v>
      </c>
      <c r="Q19" s="56">
        <v>22974.5</v>
      </c>
      <c r="R19" s="56">
        <v>22974.5</v>
      </c>
      <c r="S19" s="57">
        <v>22825</v>
      </c>
      <c r="T19" s="57">
        <v>22825</v>
      </c>
      <c r="U19" s="36">
        <f t="shared" si="0"/>
        <v>-16</v>
      </c>
      <c r="V19" s="37">
        <f t="shared" si="1"/>
        <v>99.930406037276271</v>
      </c>
      <c r="W19" s="36">
        <f t="shared" si="2"/>
        <v>-16</v>
      </c>
      <c r="X19" s="37">
        <f t="shared" si="3"/>
        <v>99.930406037276271</v>
      </c>
      <c r="Y19" s="36">
        <f t="shared" si="6"/>
        <v>-149.5</v>
      </c>
      <c r="Z19" s="37">
        <f t="shared" si="7"/>
        <v>99.34927854795535</v>
      </c>
      <c r="AA19" s="36">
        <f t="shared" si="4"/>
        <v>-149.5</v>
      </c>
      <c r="AB19" s="37">
        <f t="shared" si="5"/>
        <v>99.34927854795535</v>
      </c>
      <c r="AD19" s="110"/>
      <c r="AE19" s="110"/>
      <c r="AF19" s="110"/>
      <c r="AG19" s="110"/>
    </row>
    <row r="20" spans="1:33" s="16" customFormat="1" ht="21" customHeight="1" x14ac:dyDescent="0.2">
      <c r="A20" s="73" t="s">
        <v>14</v>
      </c>
      <c r="B20" s="38">
        <v>58873</v>
      </c>
      <c r="C20" s="38">
        <v>56361</v>
      </c>
      <c r="D20" s="38">
        <v>54490.5</v>
      </c>
      <c r="E20" s="38">
        <v>52623.25</v>
      </c>
      <c r="F20" s="38">
        <v>52623.25</v>
      </c>
      <c r="G20" s="38">
        <v>51052.5</v>
      </c>
      <c r="H20" s="38">
        <v>51052.5</v>
      </c>
      <c r="I20" s="38">
        <v>50698</v>
      </c>
      <c r="J20" s="38">
        <v>50698</v>
      </c>
      <c r="K20" s="38">
        <v>50768.75</v>
      </c>
      <c r="L20" s="38">
        <v>50768.75</v>
      </c>
      <c r="M20" s="38">
        <v>51392.75</v>
      </c>
      <c r="N20" s="38">
        <v>51392.75</v>
      </c>
      <c r="O20" s="50">
        <v>52540.25</v>
      </c>
      <c r="P20" s="50">
        <v>52540.25</v>
      </c>
      <c r="Q20" s="50">
        <v>53714.75</v>
      </c>
      <c r="R20" s="50">
        <v>53714.75</v>
      </c>
      <c r="S20" s="51">
        <v>55006.75</v>
      </c>
      <c r="T20" s="51">
        <v>55006.75</v>
      </c>
      <c r="U20" s="38">
        <f t="shared" si="0"/>
        <v>1174.5</v>
      </c>
      <c r="V20" s="39">
        <f t="shared" si="1"/>
        <v>102.23542902822122</v>
      </c>
      <c r="W20" s="38">
        <f t="shared" si="2"/>
        <v>1174.5</v>
      </c>
      <c r="X20" s="39">
        <f t="shared" si="3"/>
        <v>102.23542902822122</v>
      </c>
      <c r="Y20" s="38">
        <f t="shared" si="6"/>
        <v>1292</v>
      </c>
      <c r="Z20" s="39">
        <f t="shared" si="7"/>
        <v>102.40529835845832</v>
      </c>
      <c r="AA20" s="38">
        <f t="shared" si="4"/>
        <v>1292</v>
      </c>
      <c r="AB20" s="39">
        <f t="shared" si="5"/>
        <v>102.40529835845832</v>
      </c>
      <c r="AD20" s="110"/>
      <c r="AE20" s="110"/>
      <c r="AF20" s="110"/>
      <c r="AG20" s="110"/>
    </row>
    <row r="21" spans="1:33" s="16" customFormat="1" ht="21" customHeight="1" x14ac:dyDescent="0.2">
      <c r="A21" s="73" t="s">
        <v>15</v>
      </c>
      <c r="B21" s="38">
        <v>28616</v>
      </c>
      <c r="C21" s="38">
        <v>28677</v>
      </c>
      <c r="D21" s="38">
        <v>27877</v>
      </c>
      <c r="E21" s="38">
        <v>27549</v>
      </c>
      <c r="F21" s="38">
        <v>28146</v>
      </c>
      <c r="G21" s="38">
        <v>27303</v>
      </c>
      <c r="H21" s="38">
        <v>27943</v>
      </c>
      <c r="I21" s="38">
        <v>26131</v>
      </c>
      <c r="J21" s="38">
        <v>27215</v>
      </c>
      <c r="K21" s="38">
        <v>24940</v>
      </c>
      <c r="L21" s="38">
        <v>26071</v>
      </c>
      <c r="M21" s="38">
        <v>23755</v>
      </c>
      <c r="N21" s="38">
        <v>24890</v>
      </c>
      <c r="O21" s="50">
        <v>22566</v>
      </c>
      <c r="P21" s="50">
        <v>23627</v>
      </c>
      <c r="Q21" s="50">
        <v>21898</v>
      </c>
      <c r="R21" s="50">
        <v>22772</v>
      </c>
      <c r="S21" s="51">
        <v>21397</v>
      </c>
      <c r="T21" s="51">
        <v>22227</v>
      </c>
      <c r="U21" s="38">
        <f t="shared" si="0"/>
        <v>-668</v>
      </c>
      <c r="V21" s="39">
        <f t="shared" si="1"/>
        <v>97.039794380927063</v>
      </c>
      <c r="W21" s="38">
        <f t="shared" si="2"/>
        <v>-855</v>
      </c>
      <c r="X21" s="39">
        <f t="shared" si="3"/>
        <v>96.381258729419727</v>
      </c>
      <c r="Y21" s="38">
        <f t="shared" si="6"/>
        <v>-501</v>
      </c>
      <c r="Z21" s="39">
        <f t="shared" si="7"/>
        <v>97.712119828294817</v>
      </c>
      <c r="AA21" s="38">
        <f t="shared" si="4"/>
        <v>-545</v>
      </c>
      <c r="AB21" s="39">
        <f t="shared" si="5"/>
        <v>97.606709994730366</v>
      </c>
      <c r="AD21" s="110"/>
      <c r="AE21" s="110"/>
      <c r="AF21" s="110"/>
      <c r="AG21" s="110"/>
    </row>
    <row r="22" spans="1:33" s="16" customFormat="1" ht="21" customHeight="1" x14ac:dyDescent="0.2">
      <c r="A22" s="73" t="s">
        <v>16</v>
      </c>
      <c r="B22" s="38">
        <v>1946</v>
      </c>
      <c r="C22" s="38">
        <v>1860</v>
      </c>
      <c r="D22" s="38">
        <v>1812</v>
      </c>
      <c r="E22" s="38">
        <v>1510</v>
      </c>
      <c r="F22" s="38">
        <v>1510</v>
      </c>
      <c r="G22" s="38">
        <v>1500</v>
      </c>
      <c r="H22" s="38">
        <v>1500</v>
      </c>
      <c r="I22" s="38">
        <v>1447</v>
      </c>
      <c r="J22" s="38">
        <v>1447</v>
      </c>
      <c r="K22" s="38">
        <v>1367</v>
      </c>
      <c r="L22" s="38">
        <v>1367</v>
      </c>
      <c r="M22" s="38">
        <v>1293</v>
      </c>
      <c r="N22" s="38">
        <v>1293</v>
      </c>
      <c r="O22" s="50">
        <v>1151</v>
      </c>
      <c r="P22" s="50">
        <v>1151</v>
      </c>
      <c r="Q22" s="50">
        <v>1014</v>
      </c>
      <c r="R22" s="50">
        <v>1014</v>
      </c>
      <c r="S22" s="51">
        <v>831</v>
      </c>
      <c r="T22" s="51">
        <v>831</v>
      </c>
      <c r="U22" s="38">
        <f t="shared" si="0"/>
        <v>-137</v>
      </c>
      <c r="V22" s="39">
        <f t="shared" si="1"/>
        <v>88.097306689834937</v>
      </c>
      <c r="W22" s="38">
        <f t="shared" si="2"/>
        <v>-137</v>
      </c>
      <c r="X22" s="39">
        <f t="shared" si="3"/>
        <v>88.097306689834937</v>
      </c>
      <c r="Y22" s="38">
        <f t="shared" si="6"/>
        <v>-183</v>
      </c>
      <c r="Z22" s="39">
        <f t="shared" si="7"/>
        <v>81.952662721893489</v>
      </c>
      <c r="AA22" s="38">
        <f t="shared" si="4"/>
        <v>-183</v>
      </c>
      <c r="AB22" s="39">
        <f t="shared" si="5"/>
        <v>81.952662721893489</v>
      </c>
      <c r="AD22" s="110"/>
      <c r="AE22" s="110"/>
      <c r="AF22" s="110"/>
      <c r="AG22" s="110"/>
    </row>
    <row r="23" spans="1:33" s="16" customFormat="1" ht="21" customHeight="1" thickBot="1" x14ac:dyDescent="0.25">
      <c r="A23" s="74" t="s">
        <v>17</v>
      </c>
      <c r="B23" s="52">
        <v>293</v>
      </c>
      <c r="C23" s="52">
        <v>301</v>
      </c>
      <c r="D23" s="52">
        <v>301</v>
      </c>
      <c r="E23" s="52">
        <v>298</v>
      </c>
      <c r="F23" s="52">
        <v>298</v>
      </c>
      <c r="G23" s="52">
        <v>298</v>
      </c>
      <c r="H23" s="52">
        <v>298</v>
      </c>
      <c r="I23" s="52">
        <v>298</v>
      </c>
      <c r="J23" s="52">
        <v>298</v>
      </c>
      <c r="K23" s="52">
        <v>298</v>
      </c>
      <c r="L23" s="52">
        <v>298</v>
      </c>
      <c r="M23" s="52">
        <v>298</v>
      </c>
      <c r="N23" s="52">
        <v>298</v>
      </c>
      <c r="O23" s="53">
        <v>298</v>
      </c>
      <c r="P23" s="53">
        <v>298</v>
      </c>
      <c r="Q23" s="53">
        <v>290</v>
      </c>
      <c r="R23" s="53">
        <v>290</v>
      </c>
      <c r="S23" s="54">
        <v>282</v>
      </c>
      <c r="T23" s="54">
        <v>282</v>
      </c>
      <c r="U23" s="52">
        <f t="shared" si="0"/>
        <v>-8</v>
      </c>
      <c r="V23" s="55">
        <f t="shared" si="1"/>
        <v>97.31543624161074</v>
      </c>
      <c r="W23" s="52">
        <f t="shared" si="2"/>
        <v>-8</v>
      </c>
      <c r="X23" s="55">
        <f t="shared" si="3"/>
        <v>97.31543624161074</v>
      </c>
      <c r="Y23" s="52">
        <f t="shared" si="6"/>
        <v>-8</v>
      </c>
      <c r="Z23" s="55">
        <f t="shared" si="7"/>
        <v>97.241379310344826</v>
      </c>
      <c r="AA23" s="52">
        <f t="shared" si="4"/>
        <v>-8</v>
      </c>
      <c r="AB23" s="55">
        <f t="shared" si="5"/>
        <v>97.241379310344826</v>
      </c>
      <c r="AD23" s="110"/>
      <c r="AE23" s="110"/>
      <c r="AF23" s="110"/>
      <c r="AG23" s="110"/>
    </row>
    <row r="24" spans="1:33" s="16" customFormat="1" ht="21" customHeight="1" thickBot="1" x14ac:dyDescent="0.25">
      <c r="A24" s="58" t="s">
        <v>19</v>
      </c>
      <c r="B24" s="40">
        <v>107084</v>
      </c>
      <c r="C24" s="40">
        <f>SUM(C19:C23)</f>
        <v>104783.5</v>
      </c>
      <c r="D24" s="40">
        <f>SUM(D19:D23)</f>
        <v>102469.5</v>
      </c>
      <c r="E24" s="40">
        <v>100884.25</v>
      </c>
      <c r="F24" s="40">
        <v>101481.25</v>
      </c>
      <c r="G24" s="40">
        <v>100267.5</v>
      </c>
      <c r="H24" s="40">
        <v>100907.5</v>
      </c>
      <c r="I24" s="40">
        <v>99469.5</v>
      </c>
      <c r="J24" s="40">
        <v>100553.5</v>
      </c>
      <c r="K24" s="40">
        <v>99002.75</v>
      </c>
      <c r="L24" s="40">
        <v>100133.75</v>
      </c>
      <c r="M24" s="40">
        <v>99132.25</v>
      </c>
      <c r="N24" s="40">
        <v>100267.25</v>
      </c>
      <c r="O24" s="59">
        <v>99545.75</v>
      </c>
      <c r="P24" s="59">
        <v>100606.75</v>
      </c>
      <c r="Q24" s="59">
        <v>99891.25</v>
      </c>
      <c r="R24" s="59">
        <v>100765.25</v>
      </c>
      <c r="S24" s="60">
        <v>100341.75</v>
      </c>
      <c r="T24" s="60">
        <v>101171.75</v>
      </c>
      <c r="U24" s="40">
        <f t="shared" si="0"/>
        <v>345.5</v>
      </c>
      <c r="V24" s="41">
        <f t="shared" si="1"/>
        <v>100.34707659543476</v>
      </c>
      <c r="W24" s="40">
        <f t="shared" si="2"/>
        <v>158.5</v>
      </c>
      <c r="X24" s="41">
        <f t="shared" si="3"/>
        <v>100.15754410116617</v>
      </c>
      <c r="Y24" s="40">
        <f t="shared" si="6"/>
        <v>450.5</v>
      </c>
      <c r="Z24" s="41">
        <f t="shared" si="7"/>
        <v>100.45099045211667</v>
      </c>
      <c r="AA24" s="40">
        <f t="shared" si="4"/>
        <v>406.5</v>
      </c>
      <c r="AB24" s="41">
        <f t="shared" si="5"/>
        <v>100.4034128829135</v>
      </c>
      <c r="AD24" s="110"/>
      <c r="AE24" s="110"/>
      <c r="AF24" s="110"/>
      <c r="AG24" s="110"/>
    </row>
    <row r="25" spans="1:33" s="16" customFormat="1" ht="21" customHeight="1" x14ac:dyDescent="0.2">
      <c r="A25" s="72" t="s">
        <v>13</v>
      </c>
      <c r="B25" s="36">
        <v>14686</v>
      </c>
      <c r="C25" s="36">
        <v>14552</v>
      </c>
      <c r="D25" s="36">
        <v>14812</v>
      </c>
      <c r="E25" s="36">
        <v>15620</v>
      </c>
      <c r="F25" s="36">
        <v>15620</v>
      </c>
      <c r="G25" s="36">
        <v>16476.5</v>
      </c>
      <c r="H25" s="36">
        <v>16476.5</v>
      </c>
      <c r="I25" s="36">
        <v>17553.5</v>
      </c>
      <c r="J25" s="36">
        <v>17553.5</v>
      </c>
      <c r="K25" s="36">
        <v>18291</v>
      </c>
      <c r="L25" s="36">
        <v>18291</v>
      </c>
      <c r="M25" s="36">
        <v>18860.5</v>
      </c>
      <c r="N25" s="36">
        <v>18860.5</v>
      </c>
      <c r="O25" s="56">
        <v>19219.5</v>
      </c>
      <c r="P25" s="56">
        <v>19219.5</v>
      </c>
      <c r="Q25" s="56">
        <v>19397</v>
      </c>
      <c r="R25" s="56">
        <v>19397</v>
      </c>
      <c r="S25" s="57">
        <v>19074.5</v>
      </c>
      <c r="T25" s="57">
        <v>19074.5</v>
      </c>
      <c r="U25" s="36">
        <f t="shared" si="0"/>
        <v>177.5</v>
      </c>
      <c r="V25" s="37">
        <f t="shared" si="1"/>
        <v>100.92354119514036</v>
      </c>
      <c r="W25" s="36">
        <f t="shared" si="2"/>
        <v>177.5</v>
      </c>
      <c r="X25" s="37">
        <f t="shared" si="3"/>
        <v>100.92354119514036</v>
      </c>
      <c r="Y25" s="36">
        <f t="shared" si="6"/>
        <v>-322.5</v>
      </c>
      <c r="Z25" s="37">
        <f t="shared" si="7"/>
        <v>98.337371758519353</v>
      </c>
      <c r="AA25" s="36">
        <f t="shared" si="4"/>
        <v>-322.5</v>
      </c>
      <c r="AB25" s="37">
        <f t="shared" si="5"/>
        <v>98.337371758519353</v>
      </c>
      <c r="AD25" s="110"/>
      <c r="AE25" s="110"/>
      <c r="AF25" s="110"/>
      <c r="AG25" s="110"/>
    </row>
    <row r="26" spans="1:33" s="16" customFormat="1" ht="21" customHeight="1" x14ac:dyDescent="0.2">
      <c r="A26" s="73" t="s">
        <v>14</v>
      </c>
      <c r="B26" s="38">
        <v>49420</v>
      </c>
      <c r="C26" s="38">
        <v>47495.5</v>
      </c>
      <c r="D26" s="38">
        <v>46380.75</v>
      </c>
      <c r="E26" s="38">
        <v>45178</v>
      </c>
      <c r="F26" s="38">
        <v>45178</v>
      </c>
      <c r="G26" s="38">
        <v>43892.75</v>
      </c>
      <c r="H26" s="38">
        <v>43892.75</v>
      </c>
      <c r="I26" s="38">
        <v>43691.25</v>
      </c>
      <c r="J26" s="38">
        <v>43691.25</v>
      </c>
      <c r="K26" s="38">
        <v>44131.75</v>
      </c>
      <c r="L26" s="38">
        <v>44131.75</v>
      </c>
      <c r="M26" s="38">
        <v>45074.25</v>
      </c>
      <c r="N26" s="38">
        <v>45074.25</v>
      </c>
      <c r="O26" s="50">
        <v>46300.5</v>
      </c>
      <c r="P26" s="50">
        <v>46300.5</v>
      </c>
      <c r="Q26" s="50">
        <v>47830.75</v>
      </c>
      <c r="R26" s="50">
        <v>47830.75</v>
      </c>
      <c r="S26" s="51">
        <v>49323.5</v>
      </c>
      <c r="T26" s="51">
        <v>49323.5</v>
      </c>
      <c r="U26" s="38">
        <f t="shared" si="0"/>
        <v>1530.25</v>
      </c>
      <c r="V26" s="39">
        <f t="shared" si="1"/>
        <v>103.30503990237688</v>
      </c>
      <c r="W26" s="38">
        <f t="shared" si="2"/>
        <v>1530.25</v>
      </c>
      <c r="X26" s="39">
        <f t="shared" si="3"/>
        <v>103.30503990237688</v>
      </c>
      <c r="Y26" s="38">
        <f t="shared" si="6"/>
        <v>1492.75</v>
      </c>
      <c r="Z26" s="39">
        <f t="shared" si="7"/>
        <v>103.12090025767941</v>
      </c>
      <c r="AA26" s="38">
        <f t="shared" si="4"/>
        <v>1492.75</v>
      </c>
      <c r="AB26" s="39">
        <f t="shared" si="5"/>
        <v>103.12090025767941</v>
      </c>
      <c r="AD26" s="110"/>
      <c r="AE26" s="110"/>
      <c r="AF26" s="110"/>
      <c r="AG26" s="110"/>
    </row>
    <row r="27" spans="1:33" s="16" customFormat="1" ht="21" customHeight="1" x14ac:dyDescent="0.2">
      <c r="A27" s="73" t="s">
        <v>15</v>
      </c>
      <c r="B27" s="38">
        <v>21892</v>
      </c>
      <c r="C27" s="38">
        <v>21974</v>
      </c>
      <c r="D27" s="38">
        <v>21481</v>
      </c>
      <c r="E27" s="38">
        <v>21123</v>
      </c>
      <c r="F27" s="38">
        <v>21832</v>
      </c>
      <c r="G27" s="38">
        <v>21062</v>
      </c>
      <c r="H27" s="38">
        <v>21771</v>
      </c>
      <c r="I27" s="38">
        <v>20213</v>
      </c>
      <c r="J27" s="38">
        <v>21357</v>
      </c>
      <c r="K27" s="38">
        <v>19533</v>
      </c>
      <c r="L27" s="38">
        <v>20526</v>
      </c>
      <c r="M27" s="38">
        <v>18386</v>
      </c>
      <c r="N27" s="38">
        <v>19216</v>
      </c>
      <c r="O27" s="50">
        <v>17671</v>
      </c>
      <c r="P27" s="50">
        <v>18401</v>
      </c>
      <c r="Q27" s="50">
        <v>17184</v>
      </c>
      <c r="R27" s="50">
        <v>17809</v>
      </c>
      <c r="S27" s="51">
        <v>16886</v>
      </c>
      <c r="T27" s="51">
        <v>17476</v>
      </c>
      <c r="U27" s="38">
        <f t="shared" si="0"/>
        <v>-487</v>
      </c>
      <c r="V27" s="39">
        <f t="shared" si="1"/>
        <v>97.244072208703528</v>
      </c>
      <c r="W27" s="38">
        <f t="shared" si="2"/>
        <v>-592</v>
      </c>
      <c r="X27" s="39">
        <f t="shared" si="3"/>
        <v>96.782783544372592</v>
      </c>
      <c r="Y27" s="38">
        <f t="shared" si="6"/>
        <v>-298</v>
      </c>
      <c r="Z27" s="39">
        <f t="shared" si="7"/>
        <v>98.265828677839849</v>
      </c>
      <c r="AA27" s="38">
        <f t="shared" si="4"/>
        <v>-333</v>
      </c>
      <c r="AB27" s="39">
        <f t="shared" si="5"/>
        <v>98.130158908417101</v>
      </c>
      <c r="AD27" s="110"/>
      <c r="AE27" s="110"/>
      <c r="AF27" s="110"/>
      <c r="AG27" s="110"/>
    </row>
    <row r="28" spans="1:33" s="16" customFormat="1" ht="21" customHeight="1" x14ac:dyDescent="0.2">
      <c r="A28" s="73" t="s">
        <v>16</v>
      </c>
      <c r="B28" s="38">
        <v>768</v>
      </c>
      <c r="C28" s="38">
        <v>789</v>
      </c>
      <c r="D28" s="38">
        <v>803</v>
      </c>
      <c r="E28" s="38">
        <v>797</v>
      </c>
      <c r="F28" s="38">
        <v>797</v>
      </c>
      <c r="G28" s="38">
        <v>895</v>
      </c>
      <c r="H28" s="38">
        <v>895</v>
      </c>
      <c r="I28" s="38">
        <v>911</v>
      </c>
      <c r="J28" s="38">
        <v>911</v>
      </c>
      <c r="K28" s="38">
        <v>872</v>
      </c>
      <c r="L28" s="38">
        <v>872</v>
      </c>
      <c r="M28" s="38">
        <v>828</v>
      </c>
      <c r="N28" s="38">
        <v>828</v>
      </c>
      <c r="O28" s="50">
        <v>854</v>
      </c>
      <c r="P28" s="50">
        <v>854</v>
      </c>
      <c r="Q28" s="50">
        <v>864</v>
      </c>
      <c r="R28" s="50">
        <v>864</v>
      </c>
      <c r="S28" s="51">
        <v>841</v>
      </c>
      <c r="T28" s="51">
        <v>841</v>
      </c>
      <c r="U28" s="38">
        <f t="shared" si="0"/>
        <v>10</v>
      </c>
      <c r="V28" s="39">
        <f t="shared" si="1"/>
        <v>101.17096018735363</v>
      </c>
      <c r="W28" s="38">
        <f t="shared" si="2"/>
        <v>10</v>
      </c>
      <c r="X28" s="39">
        <f t="shared" si="3"/>
        <v>101.17096018735363</v>
      </c>
      <c r="Y28" s="38">
        <f t="shared" si="6"/>
        <v>-23</v>
      </c>
      <c r="Z28" s="39">
        <f t="shared" si="7"/>
        <v>97.337962962962962</v>
      </c>
      <c r="AA28" s="38">
        <f t="shared" si="4"/>
        <v>-23</v>
      </c>
      <c r="AB28" s="39">
        <f t="shared" si="5"/>
        <v>97.337962962962962</v>
      </c>
      <c r="AD28" s="110"/>
      <c r="AE28" s="110"/>
      <c r="AF28" s="110"/>
      <c r="AG28" s="110"/>
    </row>
    <row r="29" spans="1:33" s="16" customFormat="1" ht="21" customHeight="1" thickBot="1" x14ac:dyDescent="0.25">
      <c r="A29" s="74" t="s">
        <v>17</v>
      </c>
      <c r="B29" s="52">
        <v>291</v>
      </c>
      <c r="C29" s="52">
        <v>286</v>
      </c>
      <c r="D29" s="52">
        <v>286</v>
      </c>
      <c r="E29" s="52">
        <v>286</v>
      </c>
      <c r="F29" s="52">
        <v>286</v>
      </c>
      <c r="G29" s="52">
        <v>286</v>
      </c>
      <c r="H29" s="52">
        <v>286</v>
      </c>
      <c r="I29" s="52">
        <v>290</v>
      </c>
      <c r="J29" s="52">
        <v>290</v>
      </c>
      <c r="K29" s="52">
        <v>290</v>
      </c>
      <c r="L29" s="52">
        <v>290</v>
      </c>
      <c r="M29" s="52">
        <v>290</v>
      </c>
      <c r="N29" s="52">
        <v>290</v>
      </c>
      <c r="O29" s="53">
        <v>290</v>
      </c>
      <c r="P29" s="53">
        <v>290</v>
      </c>
      <c r="Q29" s="53">
        <v>290</v>
      </c>
      <c r="R29" s="53">
        <v>290</v>
      </c>
      <c r="S29" s="54">
        <v>290</v>
      </c>
      <c r="T29" s="54">
        <v>290</v>
      </c>
      <c r="U29" s="52">
        <f t="shared" si="0"/>
        <v>0</v>
      </c>
      <c r="V29" s="55">
        <f t="shared" si="1"/>
        <v>100</v>
      </c>
      <c r="W29" s="52">
        <f t="shared" si="2"/>
        <v>0</v>
      </c>
      <c r="X29" s="55">
        <f t="shared" si="3"/>
        <v>100</v>
      </c>
      <c r="Y29" s="52">
        <f t="shared" si="6"/>
        <v>0</v>
      </c>
      <c r="Z29" s="55">
        <f t="shared" si="7"/>
        <v>100</v>
      </c>
      <c r="AA29" s="52">
        <f t="shared" si="4"/>
        <v>0</v>
      </c>
      <c r="AB29" s="55">
        <f t="shared" si="5"/>
        <v>100</v>
      </c>
      <c r="AD29" s="110"/>
      <c r="AE29" s="110"/>
      <c r="AF29" s="110"/>
      <c r="AG29" s="110"/>
    </row>
    <row r="30" spans="1:33" s="16" customFormat="1" ht="21" customHeight="1" thickBot="1" x14ac:dyDescent="0.25">
      <c r="A30" s="58" t="s">
        <v>20</v>
      </c>
      <c r="B30" s="40">
        <v>87057</v>
      </c>
      <c r="C30" s="40">
        <f>SUM(C25:C29)</f>
        <v>85096.5</v>
      </c>
      <c r="D30" s="40">
        <f>SUM(D25:D29)</f>
        <v>83762.75</v>
      </c>
      <c r="E30" s="40">
        <v>83004</v>
      </c>
      <c r="F30" s="40">
        <v>83713</v>
      </c>
      <c r="G30" s="40">
        <v>82612.25</v>
      </c>
      <c r="H30" s="40">
        <v>83321.25</v>
      </c>
      <c r="I30" s="40">
        <v>82658.75</v>
      </c>
      <c r="J30" s="40">
        <v>83802.75</v>
      </c>
      <c r="K30" s="40">
        <v>83117.75</v>
      </c>
      <c r="L30" s="40">
        <v>84110.75</v>
      </c>
      <c r="M30" s="40">
        <v>83438.75</v>
      </c>
      <c r="N30" s="40">
        <v>84268.75</v>
      </c>
      <c r="O30" s="59">
        <v>84335</v>
      </c>
      <c r="P30" s="59">
        <v>85065</v>
      </c>
      <c r="Q30" s="59">
        <v>85565.75</v>
      </c>
      <c r="R30" s="59">
        <v>86190.75</v>
      </c>
      <c r="S30" s="60">
        <v>86415</v>
      </c>
      <c r="T30" s="60">
        <v>87005</v>
      </c>
      <c r="U30" s="40">
        <f t="shared" si="0"/>
        <v>1230.75</v>
      </c>
      <c r="V30" s="41">
        <f t="shared" si="1"/>
        <v>101.45935851070136</v>
      </c>
      <c r="W30" s="40">
        <f t="shared" si="2"/>
        <v>1125.75</v>
      </c>
      <c r="X30" s="41">
        <f t="shared" si="3"/>
        <v>101.32339975312996</v>
      </c>
      <c r="Y30" s="40">
        <f t="shared" si="6"/>
        <v>849.25</v>
      </c>
      <c r="Z30" s="41">
        <f t="shared" si="7"/>
        <v>100.99251160657154</v>
      </c>
      <c r="AA30" s="40">
        <f t="shared" si="4"/>
        <v>814.25</v>
      </c>
      <c r="AB30" s="41">
        <f t="shared" si="5"/>
        <v>100.94470694361053</v>
      </c>
      <c r="AD30" s="110"/>
      <c r="AE30" s="110"/>
      <c r="AF30" s="110"/>
      <c r="AG30" s="110"/>
    </row>
    <row r="31" spans="1:33" s="16" customFormat="1" ht="21" customHeight="1" x14ac:dyDescent="0.2">
      <c r="A31" s="72" t="s">
        <v>13</v>
      </c>
      <c r="B31" s="36">
        <v>7871</v>
      </c>
      <c r="C31" s="36">
        <v>7892</v>
      </c>
      <c r="D31" s="36">
        <v>7753</v>
      </c>
      <c r="E31" s="36">
        <v>8095</v>
      </c>
      <c r="F31" s="36">
        <v>8095</v>
      </c>
      <c r="G31" s="36">
        <v>8498</v>
      </c>
      <c r="H31" s="36">
        <v>8498</v>
      </c>
      <c r="I31" s="36">
        <v>8855</v>
      </c>
      <c r="J31" s="36">
        <v>8855</v>
      </c>
      <c r="K31" s="36">
        <v>9189.5</v>
      </c>
      <c r="L31" s="36">
        <v>9189.5</v>
      </c>
      <c r="M31" s="36">
        <v>9424.5</v>
      </c>
      <c r="N31" s="36">
        <v>9424.5</v>
      </c>
      <c r="O31" s="56">
        <v>9517</v>
      </c>
      <c r="P31" s="56">
        <v>9517</v>
      </c>
      <c r="Q31" s="56">
        <v>9356.5</v>
      </c>
      <c r="R31" s="56">
        <v>9356.5</v>
      </c>
      <c r="S31" s="57">
        <v>9215.5</v>
      </c>
      <c r="T31" s="57">
        <v>9215.5</v>
      </c>
      <c r="U31" s="36">
        <f t="shared" si="0"/>
        <v>-160.5</v>
      </c>
      <c r="V31" s="37">
        <f t="shared" si="1"/>
        <v>98.313544184091626</v>
      </c>
      <c r="W31" s="36">
        <f t="shared" si="2"/>
        <v>-160.5</v>
      </c>
      <c r="X31" s="37">
        <f t="shared" si="3"/>
        <v>98.313544184091626</v>
      </c>
      <c r="Y31" s="36">
        <f t="shared" si="6"/>
        <v>-141</v>
      </c>
      <c r="Z31" s="37">
        <f t="shared" si="7"/>
        <v>98.493026238443861</v>
      </c>
      <c r="AA31" s="36">
        <f t="shared" si="4"/>
        <v>-141</v>
      </c>
      <c r="AB31" s="37">
        <f t="shared" si="5"/>
        <v>98.493026238443861</v>
      </c>
      <c r="AD31" s="110"/>
      <c r="AE31" s="110"/>
      <c r="AF31" s="110"/>
      <c r="AG31" s="110"/>
    </row>
    <row r="32" spans="1:33" s="16" customFormat="1" ht="21" customHeight="1" x14ac:dyDescent="0.2">
      <c r="A32" s="73" t="s">
        <v>14</v>
      </c>
      <c r="B32" s="38">
        <v>29406</v>
      </c>
      <c r="C32" s="38">
        <v>28217.75</v>
      </c>
      <c r="D32" s="38">
        <v>27157.25</v>
      </c>
      <c r="E32" s="38">
        <v>26152.25</v>
      </c>
      <c r="F32" s="38">
        <v>26152.25</v>
      </c>
      <c r="G32" s="38">
        <v>25295</v>
      </c>
      <c r="H32" s="38">
        <v>25295</v>
      </c>
      <c r="I32" s="38">
        <v>24868.75</v>
      </c>
      <c r="J32" s="38">
        <v>24868.75</v>
      </c>
      <c r="K32" s="38">
        <v>24472</v>
      </c>
      <c r="L32" s="38">
        <v>24472</v>
      </c>
      <c r="M32" s="38">
        <v>24647.25</v>
      </c>
      <c r="N32" s="38">
        <v>24647.25</v>
      </c>
      <c r="O32" s="50">
        <v>24916.75</v>
      </c>
      <c r="P32" s="50">
        <v>24916.75</v>
      </c>
      <c r="Q32" s="50">
        <v>25550.25</v>
      </c>
      <c r="R32" s="50">
        <v>25550.25</v>
      </c>
      <c r="S32" s="51">
        <v>25889.25</v>
      </c>
      <c r="T32" s="51">
        <v>25889.25</v>
      </c>
      <c r="U32" s="38">
        <f t="shared" si="0"/>
        <v>633.5</v>
      </c>
      <c r="V32" s="39">
        <f t="shared" si="1"/>
        <v>102.54246641315581</v>
      </c>
      <c r="W32" s="38">
        <f t="shared" si="2"/>
        <v>633.5</v>
      </c>
      <c r="X32" s="39">
        <f t="shared" si="3"/>
        <v>102.54246641315581</v>
      </c>
      <c r="Y32" s="38">
        <f t="shared" si="6"/>
        <v>339</v>
      </c>
      <c r="Z32" s="39">
        <f t="shared" si="7"/>
        <v>101.32679719376523</v>
      </c>
      <c r="AA32" s="38">
        <f t="shared" si="4"/>
        <v>339</v>
      </c>
      <c r="AB32" s="39">
        <f t="shared" si="5"/>
        <v>101.32679719376523</v>
      </c>
      <c r="AD32" s="110"/>
      <c r="AE32" s="110"/>
      <c r="AF32" s="110"/>
      <c r="AG32" s="110"/>
    </row>
    <row r="33" spans="1:33" s="16" customFormat="1" ht="21" customHeight="1" x14ac:dyDescent="0.2">
      <c r="A33" s="73" t="s">
        <v>15</v>
      </c>
      <c r="B33" s="38">
        <v>12354</v>
      </c>
      <c r="C33" s="38">
        <v>12151</v>
      </c>
      <c r="D33" s="38">
        <v>11796</v>
      </c>
      <c r="E33" s="38">
        <v>11552</v>
      </c>
      <c r="F33" s="38">
        <v>11739</v>
      </c>
      <c r="G33" s="38">
        <v>11334</v>
      </c>
      <c r="H33" s="38">
        <v>11560</v>
      </c>
      <c r="I33" s="38">
        <v>10954</v>
      </c>
      <c r="J33" s="38">
        <v>11324</v>
      </c>
      <c r="K33" s="38">
        <v>10226</v>
      </c>
      <c r="L33" s="38">
        <v>10560</v>
      </c>
      <c r="M33" s="38">
        <v>9543</v>
      </c>
      <c r="N33" s="38">
        <v>9804</v>
      </c>
      <c r="O33" s="50">
        <v>8997</v>
      </c>
      <c r="P33" s="50">
        <v>9244</v>
      </c>
      <c r="Q33" s="50">
        <v>8555</v>
      </c>
      <c r="R33" s="50">
        <v>8775</v>
      </c>
      <c r="S33" s="51">
        <v>8532</v>
      </c>
      <c r="T33" s="51">
        <v>8748</v>
      </c>
      <c r="U33" s="38">
        <f t="shared" si="0"/>
        <v>-442</v>
      </c>
      <c r="V33" s="39">
        <f t="shared" si="1"/>
        <v>95.08725130599089</v>
      </c>
      <c r="W33" s="38">
        <f t="shared" si="2"/>
        <v>-469</v>
      </c>
      <c r="X33" s="39">
        <f t="shared" si="3"/>
        <v>94.926438771094766</v>
      </c>
      <c r="Y33" s="38">
        <f t="shared" si="6"/>
        <v>-23</v>
      </c>
      <c r="Z33" s="39">
        <f t="shared" si="7"/>
        <v>99.731151373465806</v>
      </c>
      <c r="AA33" s="38">
        <f t="shared" si="4"/>
        <v>-27</v>
      </c>
      <c r="AB33" s="39">
        <f t="shared" si="5"/>
        <v>99.692307692307693</v>
      </c>
      <c r="AD33" s="110"/>
      <c r="AE33" s="110"/>
      <c r="AF33" s="110"/>
      <c r="AG33" s="110"/>
    </row>
    <row r="34" spans="1:33" s="16" customFormat="1" ht="21" customHeight="1" x14ac:dyDescent="0.2">
      <c r="A34" s="73" t="s">
        <v>16</v>
      </c>
      <c r="B34" s="38">
        <v>241</v>
      </c>
      <c r="C34" s="38">
        <v>234</v>
      </c>
      <c r="D34" s="38">
        <v>271</v>
      </c>
      <c r="E34" s="38">
        <v>291</v>
      </c>
      <c r="F34" s="38">
        <v>291</v>
      </c>
      <c r="G34" s="38">
        <v>348</v>
      </c>
      <c r="H34" s="38">
        <v>348</v>
      </c>
      <c r="I34" s="38">
        <v>402</v>
      </c>
      <c r="J34" s="38">
        <v>402</v>
      </c>
      <c r="K34" s="38">
        <v>414</v>
      </c>
      <c r="L34" s="38">
        <v>414</v>
      </c>
      <c r="M34" s="38">
        <v>381</v>
      </c>
      <c r="N34" s="38">
        <v>381</v>
      </c>
      <c r="O34" s="50">
        <v>404</v>
      </c>
      <c r="P34" s="50">
        <v>404</v>
      </c>
      <c r="Q34" s="50">
        <v>408</v>
      </c>
      <c r="R34" s="50">
        <v>408</v>
      </c>
      <c r="S34" s="51">
        <v>412</v>
      </c>
      <c r="T34" s="51">
        <v>412</v>
      </c>
      <c r="U34" s="38">
        <f t="shared" si="0"/>
        <v>4</v>
      </c>
      <c r="V34" s="39">
        <f t="shared" si="1"/>
        <v>100.99009900990099</v>
      </c>
      <c r="W34" s="38">
        <f t="shared" si="2"/>
        <v>4</v>
      </c>
      <c r="X34" s="39">
        <f t="shared" si="3"/>
        <v>100.99009900990099</v>
      </c>
      <c r="Y34" s="38">
        <f t="shared" si="6"/>
        <v>4</v>
      </c>
      <c r="Z34" s="39">
        <f t="shared" si="7"/>
        <v>100.98039215686273</v>
      </c>
      <c r="AA34" s="38">
        <f t="shared" si="4"/>
        <v>4</v>
      </c>
      <c r="AB34" s="39">
        <f t="shared" si="5"/>
        <v>100.98039215686273</v>
      </c>
      <c r="AD34" s="110"/>
      <c r="AE34" s="110"/>
      <c r="AF34" s="110"/>
      <c r="AG34" s="110"/>
    </row>
    <row r="35" spans="1:33" s="16" customFormat="1" ht="21" customHeight="1" thickBot="1" x14ac:dyDescent="0.25">
      <c r="A35" s="74" t="s">
        <v>17</v>
      </c>
      <c r="B35" s="52">
        <v>284</v>
      </c>
      <c r="C35" s="52">
        <v>280</v>
      </c>
      <c r="D35" s="52">
        <v>282</v>
      </c>
      <c r="E35" s="52">
        <v>292</v>
      </c>
      <c r="F35" s="52">
        <v>292</v>
      </c>
      <c r="G35" s="52">
        <v>264</v>
      </c>
      <c r="H35" s="52">
        <v>264</v>
      </c>
      <c r="I35" s="52">
        <v>264</v>
      </c>
      <c r="J35" s="52">
        <v>264</v>
      </c>
      <c r="K35" s="52">
        <v>264</v>
      </c>
      <c r="L35" s="52">
        <v>264</v>
      </c>
      <c r="M35" s="52">
        <v>220</v>
      </c>
      <c r="N35" s="52">
        <v>220</v>
      </c>
      <c r="O35" s="53">
        <v>220</v>
      </c>
      <c r="P35" s="53">
        <v>220</v>
      </c>
      <c r="Q35" s="53">
        <v>220</v>
      </c>
      <c r="R35" s="53">
        <v>220</v>
      </c>
      <c r="S35" s="54">
        <v>220</v>
      </c>
      <c r="T35" s="54">
        <v>220</v>
      </c>
      <c r="U35" s="52">
        <f t="shared" si="0"/>
        <v>0</v>
      </c>
      <c r="V35" s="55">
        <f t="shared" si="1"/>
        <v>100</v>
      </c>
      <c r="W35" s="52">
        <f t="shared" si="2"/>
        <v>0</v>
      </c>
      <c r="X35" s="55">
        <f t="shared" si="3"/>
        <v>100</v>
      </c>
      <c r="Y35" s="52">
        <f t="shared" si="6"/>
        <v>0</v>
      </c>
      <c r="Z35" s="55">
        <f t="shared" si="7"/>
        <v>100</v>
      </c>
      <c r="AA35" s="52">
        <f t="shared" si="4"/>
        <v>0</v>
      </c>
      <c r="AB35" s="55">
        <f t="shared" si="5"/>
        <v>100</v>
      </c>
      <c r="AD35" s="110"/>
      <c r="AE35" s="110"/>
      <c r="AF35" s="110"/>
      <c r="AG35" s="110"/>
    </row>
    <row r="36" spans="1:33" s="16" customFormat="1" ht="21" customHeight="1" thickBot="1" x14ac:dyDescent="0.25">
      <c r="A36" s="58" t="s">
        <v>21</v>
      </c>
      <c r="B36" s="40">
        <v>50156</v>
      </c>
      <c r="C36" s="40">
        <f>SUM(C31:C35)</f>
        <v>48774.75</v>
      </c>
      <c r="D36" s="40">
        <f>SUM(D31:D35)</f>
        <v>47259.25</v>
      </c>
      <c r="E36" s="40">
        <v>46382.25</v>
      </c>
      <c r="F36" s="40">
        <v>46569.25</v>
      </c>
      <c r="G36" s="40">
        <v>45739</v>
      </c>
      <c r="H36" s="40">
        <v>45965</v>
      </c>
      <c r="I36" s="40">
        <v>45343.75</v>
      </c>
      <c r="J36" s="40">
        <v>45713.75</v>
      </c>
      <c r="K36" s="40">
        <v>44565.5</v>
      </c>
      <c r="L36" s="40">
        <v>44899.5</v>
      </c>
      <c r="M36" s="40">
        <v>44215.75</v>
      </c>
      <c r="N36" s="40">
        <v>44476.75</v>
      </c>
      <c r="O36" s="59">
        <v>44054.75</v>
      </c>
      <c r="P36" s="59">
        <v>44301.75</v>
      </c>
      <c r="Q36" s="59">
        <v>44089.75</v>
      </c>
      <c r="R36" s="59">
        <v>44309.75</v>
      </c>
      <c r="S36" s="60">
        <v>44268.75</v>
      </c>
      <c r="T36" s="60">
        <v>44484.75</v>
      </c>
      <c r="U36" s="40">
        <f t="shared" si="0"/>
        <v>35</v>
      </c>
      <c r="V36" s="41">
        <f t="shared" si="1"/>
        <v>100.07944659769944</v>
      </c>
      <c r="W36" s="40">
        <f t="shared" si="2"/>
        <v>8</v>
      </c>
      <c r="X36" s="41">
        <f t="shared" si="3"/>
        <v>100.01805797739367</v>
      </c>
      <c r="Y36" s="40">
        <f t="shared" si="6"/>
        <v>179</v>
      </c>
      <c r="Z36" s="41">
        <f t="shared" si="7"/>
        <v>100.40599005437771</v>
      </c>
      <c r="AA36" s="40">
        <f t="shared" si="4"/>
        <v>175</v>
      </c>
      <c r="AB36" s="41">
        <f t="shared" si="5"/>
        <v>100.39494693605808</v>
      </c>
      <c r="AD36" s="110"/>
      <c r="AE36" s="110"/>
      <c r="AF36" s="110"/>
      <c r="AG36" s="110"/>
    </row>
    <row r="37" spans="1:33" s="16" customFormat="1" ht="21" customHeight="1" x14ac:dyDescent="0.2">
      <c r="A37" s="72" t="s">
        <v>13</v>
      </c>
      <c r="B37" s="36">
        <v>21103</v>
      </c>
      <c r="C37" s="36">
        <v>21402.5</v>
      </c>
      <c r="D37" s="36">
        <v>21839</v>
      </c>
      <c r="E37" s="36">
        <v>22518</v>
      </c>
      <c r="F37" s="36">
        <v>22518</v>
      </c>
      <c r="G37" s="36">
        <v>23258</v>
      </c>
      <c r="H37" s="36">
        <v>23258</v>
      </c>
      <c r="I37" s="36">
        <v>24240.5</v>
      </c>
      <c r="J37" s="36">
        <v>24240.5</v>
      </c>
      <c r="K37" s="36">
        <v>24962.5</v>
      </c>
      <c r="L37" s="36">
        <v>24962.5</v>
      </c>
      <c r="M37" s="36">
        <v>25452.5</v>
      </c>
      <c r="N37" s="36">
        <v>25452.5</v>
      </c>
      <c r="O37" s="56">
        <v>25906</v>
      </c>
      <c r="P37" s="56">
        <v>25906</v>
      </c>
      <c r="Q37" s="56">
        <v>25893.5</v>
      </c>
      <c r="R37" s="56">
        <v>25893.5</v>
      </c>
      <c r="S37" s="57">
        <v>25302</v>
      </c>
      <c r="T37" s="57">
        <v>25302</v>
      </c>
      <c r="U37" s="36">
        <f t="shared" si="0"/>
        <v>-12.5</v>
      </c>
      <c r="V37" s="37">
        <f t="shared" si="1"/>
        <v>99.951748629661083</v>
      </c>
      <c r="W37" s="36">
        <f t="shared" si="2"/>
        <v>-12.5</v>
      </c>
      <c r="X37" s="37">
        <f t="shared" si="3"/>
        <v>99.951748629661083</v>
      </c>
      <c r="Y37" s="36">
        <f t="shared" si="6"/>
        <v>-591.5</v>
      </c>
      <c r="Z37" s="37">
        <f t="shared" si="7"/>
        <v>97.715642921968836</v>
      </c>
      <c r="AA37" s="36">
        <f t="shared" si="4"/>
        <v>-591.5</v>
      </c>
      <c r="AB37" s="37">
        <f t="shared" si="5"/>
        <v>97.715642921968836</v>
      </c>
      <c r="AD37" s="110"/>
      <c r="AE37" s="110"/>
      <c r="AF37" s="110"/>
      <c r="AG37" s="110"/>
    </row>
    <row r="38" spans="1:33" s="16" customFormat="1" ht="21" customHeight="1" x14ac:dyDescent="0.2">
      <c r="A38" s="73" t="s">
        <v>14</v>
      </c>
      <c r="B38" s="38">
        <v>80585</v>
      </c>
      <c r="C38" s="38">
        <v>77631.25</v>
      </c>
      <c r="D38" s="38">
        <v>75293.5</v>
      </c>
      <c r="E38" s="38">
        <v>72830.25</v>
      </c>
      <c r="F38" s="38">
        <v>72830.25</v>
      </c>
      <c r="G38" s="38">
        <v>70914</v>
      </c>
      <c r="H38" s="38">
        <v>70914</v>
      </c>
      <c r="I38" s="38">
        <v>70515.5</v>
      </c>
      <c r="J38" s="38">
        <v>70515.5</v>
      </c>
      <c r="K38" s="38">
        <v>70773.75</v>
      </c>
      <c r="L38" s="38">
        <v>70773.75</v>
      </c>
      <c r="M38" s="38">
        <v>71339</v>
      </c>
      <c r="N38" s="38">
        <v>71339</v>
      </c>
      <c r="O38" s="50">
        <v>72290.75</v>
      </c>
      <c r="P38" s="50">
        <v>72290.75</v>
      </c>
      <c r="Q38" s="50">
        <v>74038.25</v>
      </c>
      <c r="R38" s="50">
        <v>74038.25</v>
      </c>
      <c r="S38" s="51">
        <v>75680.25</v>
      </c>
      <c r="T38" s="51">
        <v>75680.25</v>
      </c>
      <c r="U38" s="38">
        <f t="shared" si="0"/>
        <v>1747.5</v>
      </c>
      <c r="V38" s="39">
        <f t="shared" si="1"/>
        <v>102.41732171820045</v>
      </c>
      <c r="W38" s="38">
        <f t="shared" si="2"/>
        <v>1747.5</v>
      </c>
      <c r="X38" s="39">
        <f t="shared" si="3"/>
        <v>102.41732171820045</v>
      </c>
      <c r="Y38" s="38">
        <f t="shared" si="6"/>
        <v>1642</v>
      </c>
      <c r="Z38" s="39">
        <f t="shared" si="7"/>
        <v>102.2177725702593</v>
      </c>
      <c r="AA38" s="38">
        <f t="shared" si="4"/>
        <v>1642</v>
      </c>
      <c r="AB38" s="39">
        <f t="shared" si="5"/>
        <v>102.2177725702593</v>
      </c>
      <c r="AD38" s="110"/>
      <c r="AE38" s="110"/>
      <c r="AF38" s="110"/>
      <c r="AG38" s="110"/>
    </row>
    <row r="39" spans="1:33" s="16" customFormat="1" ht="21" customHeight="1" x14ac:dyDescent="0.2">
      <c r="A39" s="73" t="s">
        <v>15</v>
      </c>
      <c r="B39" s="38">
        <v>33363</v>
      </c>
      <c r="C39" s="38">
        <v>33229</v>
      </c>
      <c r="D39" s="38">
        <v>32767</v>
      </c>
      <c r="E39" s="38">
        <v>32571</v>
      </c>
      <c r="F39" s="38">
        <v>33319</v>
      </c>
      <c r="G39" s="38">
        <v>32501</v>
      </c>
      <c r="H39" s="38">
        <v>33230</v>
      </c>
      <c r="I39" s="38">
        <v>31552</v>
      </c>
      <c r="J39" s="38">
        <v>32738</v>
      </c>
      <c r="K39" s="38">
        <v>29866</v>
      </c>
      <c r="L39" s="38">
        <v>31003</v>
      </c>
      <c r="M39" s="38">
        <v>28387</v>
      </c>
      <c r="N39" s="38">
        <v>29299</v>
      </c>
      <c r="O39" s="50">
        <v>26968</v>
      </c>
      <c r="P39" s="50">
        <v>27723</v>
      </c>
      <c r="Q39" s="50">
        <v>26182</v>
      </c>
      <c r="R39" s="50">
        <v>26817</v>
      </c>
      <c r="S39" s="51">
        <v>25337</v>
      </c>
      <c r="T39" s="51">
        <v>25855</v>
      </c>
      <c r="U39" s="38">
        <f t="shared" si="0"/>
        <v>-786</v>
      </c>
      <c r="V39" s="39">
        <f t="shared" si="1"/>
        <v>97.085434589142679</v>
      </c>
      <c r="W39" s="38">
        <f t="shared" si="2"/>
        <v>-906</v>
      </c>
      <c r="X39" s="39">
        <f t="shared" si="3"/>
        <v>96.73195541608051</v>
      </c>
      <c r="Y39" s="38">
        <f t="shared" si="6"/>
        <v>-845</v>
      </c>
      <c r="Z39" s="39">
        <f t="shared" si="7"/>
        <v>96.77259185700099</v>
      </c>
      <c r="AA39" s="38">
        <f t="shared" si="4"/>
        <v>-962</v>
      </c>
      <c r="AB39" s="39">
        <f t="shared" si="5"/>
        <v>96.412723272550991</v>
      </c>
      <c r="AD39" s="110"/>
      <c r="AE39" s="110"/>
      <c r="AF39" s="110"/>
      <c r="AG39" s="110"/>
    </row>
    <row r="40" spans="1:33" s="16" customFormat="1" ht="21" customHeight="1" x14ac:dyDescent="0.2">
      <c r="A40" s="73" t="s">
        <v>16</v>
      </c>
      <c r="B40" s="38">
        <v>1241</v>
      </c>
      <c r="C40" s="38">
        <v>1124</v>
      </c>
      <c r="D40" s="38">
        <v>1126</v>
      </c>
      <c r="E40" s="38">
        <v>1127</v>
      </c>
      <c r="F40" s="38">
        <v>1127</v>
      </c>
      <c r="G40" s="38">
        <v>1258</v>
      </c>
      <c r="H40" s="38">
        <v>1258</v>
      </c>
      <c r="I40" s="38">
        <v>1372</v>
      </c>
      <c r="J40" s="38">
        <v>1372</v>
      </c>
      <c r="K40" s="38">
        <v>1364</v>
      </c>
      <c r="L40" s="38">
        <v>1364</v>
      </c>
      <c r="M40" s="38">
        <v>1319</v>
      </c>
      <c r="N40" s="38">
        <v>1319</v>
      </c>
      <c r="O40" s="50">
        <v>1367</v>
      </c>
      <c r="P40" s="50">
        <v>1367</v>
      </c>
      <c r="Q40" s="50">
        <v>1277</v>
      </c>
      <c r="R40" s="50">
        <v>1277</v>
      </c>
      <c r="S40" s="51">
        <v>1096</v>
      </c>
      <c r="T40" s="51">
        <v>1096</v>
      </c>
      <c r="U40" s="38">
        <f t="shared" si="0"/>
        <v>-90</v>
      </c>
      <c r="V40" s="39">
        <f t="shared" si="1"/>
        <v>93.416239941477684</v>
      </c>
      <c r="W40" s="38">
        <f t="shared" si="2"/>
        <v>-90</v>
      </c>
      <c r="X40" s="39">
        <f t="shared" si="3"/>
        <v>93.416239941477684</v>
      </c>
      <c r="Y40" s="38">
        <f t="shared" si="6"/>
        <v>-181</v>
      </c>
      <c r="Z40" s="39">
        <f t="shared" si="7"/>
        <v>85.826155050900539</v>
      </c>
      <c r="AA40" s="38">
        <f t="shared" si="4"/>
        <v>-181</v>
      </c>
      <c r="AB40" s="39">
        <f t="shared" si="5"/>
        <v>85.826155050900539</v>
      </c>
      <c r="AD40" s="110"/>
      <c r="AE40" s="110"/>
      <c r="AF40" s="110"/>
      <c r="AG40" s="110"/>
    </row>
    <row r="41" spans="1:33" s="16" customFormat="1" ht="21" customHeight="1" thickBot="1" x14ac:dyDescent="0.25">
      <c r="A41" s="74" t="s">
        <v>17</v>
      </c>
      <c r="B41" s="52">
        <v>812</v>
      </c>
      <c r="C41" s="52">
        <v>806</v>
      </c>
      <c r="D41" s="52">
        <v>805</v>
      </c>
      <c r="E41" s="52">
        <v>804</v>
      </c>
      <c r="F41" s="52">
        <v>804</v>
      </c>
      <c r="G41" s="52">
        <v>804</v>
      </c>
      <c r="H41" s="52">
        <v>804</v>
      </c>
      <c r="I41" s="52">
        <v>782</v>
      </c>
      <c r="J41" s="52">
        <v>782</v>
      </c>
      <c r="K41" s="52">
        <v>782</v>
      </c>
      <c r="L41" s="52">
        <v>782</v>
      </c>
      <c r="M41" s="52">
        <v>765</v>
      </c>
      <c r="N41" s="52">
        <v>765</v>
      </c>
      <c r="O41" s="53">
        <v>765</v>
      </c>
      <c r="P41" s="53">
        <v>765</v>
      </c>
      <c r="Q41" s="53">
        <v>765</v>
      </c>
      <c r="R41" s="53">
        <v>765</v>
      </c>
      <c r="S41" s="54">
        <v>765</v>
      </c>
      <c r="T41" s="54">
        <v>765</v>
      </c>
      <c r="U41" s="52">
        <f t="shared" si="0"/>
        <v>0</v>
      </c>
      <c r="V41" s="55">
        <f t="shared" si="1"/>
        <v>100</v>
      </c>
      <c r="W41" s="52">
        <f t="shared" si="2"/>
        <v>0</v>
      </c>
      <c r="X41" s="55">
        <f t="shared" si="3"/>
        <v>100</v>
      </c>
      <c r="Y41" s="52">
        <f t="shared" si="6"/>
        <v>0</v>
      </c>
      <c r="Z41" s="55">
        <f t="shared" si="7"/>
        <v>100</v>
      </c>
      <c r="AA41" s="52">
        <f t="shared" si="4"/>
        <v>0</v>
      </c>
      <c r="AB41" s="55">
        <f t="shared" si="5"/>
        <v>100</v>
      </c>
      <c r="AD41" s="110"/>
      <c r="AE41" s="110"/>
      <c r="AF41" s="110"/>
      <c r="AG41" s="110"/>
    </row>
    <row r="42" spans="1:33" s="16" customFormat="1" ht="21" customHeight="1" thickBot="1" x14ac:dyDescent="0.25">
      <c r="A42" s="58" t="s">
        <v>22</v>
      </c>
      <c r="B42" s="40">
        <v>137104</v>
      </c>
      <c r="C42" s="40">
        <f>SUM(C37:C41)</f>
        <v>134192.75</v>
      </c>
      <c r="D42" s="40">
        <f>SUM(D37:D41)</f>
        <v>131830.5</v>
      </c>
      <c r="E42" s="40">
        <v>129850.25</v>
      </c>
      <c r="F42" s="40">
        <v>130598.25</v>
      </c>
      <c r="G42" s="40">
        <v>128735</v>
      </c>
      <c r="H42" s="40">
        <v>129464</v>
      </c>
      <c r="I42" s="40">
        <v>128462</v>
      </c>
      <c r="J42" s="40">
        <v>129648</v>
      </c>
      <c r="K42" s="40">
        <v>127748.25</v>
      </c>
      <c r="L42" s="40">
        <v>128885.25</v>
      </c>
      <c r="M42" s="40">
        <v>127262.5</v>
      </c>
      <c r="N42" s="40">
        <v>128174.5</v>
      </c>
      <c r="O42" s="59">
        <v>127296.75</v>
      </c>
      <c r="P42" s="59">
        <v>128051.75</v>
      </c>
      <c r="Q42" s="59">
        <v>128155.75</v>
      </c>
      <c r="R42" s="59">
        <v>128790.75</v>
      </c>
      <c r="S42" s="60">
        <v>128180.25</v>
      </c>
      <c r="T42" s="60">
        <v>128698.25</v>
      </c>
      <c r="U42" s="40">
        <f t="shared" si="0"/>
        <v>859</v>
      </c>
      <c r="V42" s="41">
        <f t="shared" si="1"/>
        <v>100.67480120270156</v>
      </c>
      <c r="W42" s="40">
        <f t="shared" si="2"/>
        <v>739</v>
      </c>
      <c r="X42" s="41">
        <f t="shared" si="3"/>
        <v>100.57711042605821</v>
      </c>
      <c r="Y42" s="40">
        <f t="shared" si="6"/>
        <v>24.5</v>
      </c>
      <c r="Z42" s="41">
        <f t="shared" si="7"/>
        <v>100.01911736305237</v>
      </c>
      <c r="AA42" s="40">
        <f t="shared" si="4"/>
        <v>-92.5</v>
      </c>
      <c r="AB42" s="41">
        <f t="shared" si="5"/>
        <v>99.928178071794747</v>
      </c>
      <c r="AD42" s="110"/>
      <c r="AE42" s="110"/>
      <c r="AF42" s="110"/>
      <c r="AG42" s="110"/>
    </row>
    <row r="43" spans="1:33" s="16" customFormat="1" ht="21" customHeight="1" x14ac:dyDescent="0.2">
      <c r="A43" s="72" t="s">
        <v>13</v>
      </c>
      <c r="B43" s="36">
        <v>12165</v>
      </c>
      <c r="C43" s="36">
        <v>12301.5</v>
      </c>
      <c r="D43" s="36">
        <v>12543</v>
      </c>
      <c r="E43" s="36">
        <v>13063.5</v>
      </c>
      <c r="F43" s="36">
        <v>13063.5</v>
      </c>
      <c r="G43" s="36">
        <v>13335</v>
      </c>
      <c r="H43" s="36">
        <v>13335</v>
      </c>
      <c r="I43" s="36">
        <v>14048</v>
      </c>
      <c r="J43" s="36">
        <v>14048</v>
      </c>
      <c r="K43" s="36">
        <v>14805.5</v>
      </c>
      <c r="L43" s="36">
        <v>14805.5</v>
      </c>
      <c r="M43" s="36">
        <v>15296</v>
      </c>
      <c r="N43" s="36">
        <v>15296</v>
      </c>
      <c r="O43" s="56">
        <v>15519</v>
      </c>
      <c r="P43" s="56">
        <v>15519</v>
      </c>
      <c r="Q43" s="56">
        <v>15435</v>
      </c>
      <c r="R43" s="56">
        <v>15435</v>
      </c>
      <c r="S43" s="57">
        <v>15105</v>
      </c>
      <c r="T43" s="57">
        <v>15105</v>
      </c>
      <c r="U43" s="36">
        <f t="shared" si="0"/>
        <v>-84</v>
      </c>
      <c r="V43" s="37">
        <f t="shared" si="1"/>
        <v>99.458728010825439</v>
      </c>
      <c r="W43" s="36">
        <f t="shared" si="2"/>
        <v>-84</v>
      </c>
      <c r="X43" s="37">
        <f t="shared" si="3"/>
        <v>99.458728010825439</v>
      </c>
      <c r="Y43" s="36">
        <f t="shared" si="6"/>
        <v>-330</v>
      </c>
      <c r="Z43" s="37">
        <f t="shared" si="7"/>
        <v>97.862001943634596</v>
      </c>
      <c r="AA43" s="36">
        <f t="shared" si="4"/>
        <v>-330</v>
      </c>
      <c r="AB43" s="37">
        <f t="shared" si="5"/>
        <v>97.862001943634596</v>
      </c>
      <c r="AD43" s="110"/>
      <c r="AE43" s="110"/>
      <c r="AF43" s="110"/>
      <c r="AG43" s="110"/>
    </row>
    <row r="44" spans="1:33" s="16" customFormat="1" ht="21" customHeight="1" x14ac:dyDescent="0.2">
      <c r="A44" s="73" t="s">
        <v>14</v>
      </c>
      <c r="B44" s="38">
        <v>41534</v>
      </c>
      <c r="C44" s="38">
        <v>39969</v>
      </c>
      <c r="D44" s="38">
        <v>38785</v>
      </c>
      <c r="E44" s="38">
        <v>37505.5</v>
      </c>
      <c r="F44" s="38">
        <v>37505.5</v>
      </c>
      <c r="G44" s="38">
        <v>36351.75</v>
      </c>
      <c r="H44" s="38">
        <v>36351.75</v>
      </c>
      <c r="I44" s="38">
        <v>36098.75</v>
      </c>
      <c r="J44" s="38">
        <v>36098.75</v>
      </c>
      <c r="K44" s="38">
        <v>36224.75</v>
      </c>
      <c r="L44" s="38">
        <v>36224.75</v>
      </c>
      <c r="M44" s="38">
        <v>36434.75</v>
      </c>
      <c r="N44" s="38">
        <v>36434.75</v>
      </c>
      <c r="O44" s="50">
        <v>37262.5</v>
      </c>
      <c r="P44" s="50">
        <v>37262.5</v>
      </c>
      <c r="Q44" s="50">
        <v>38259.25</v>
      </c>
      <c r="R44" s="50">
        <v>38259.25</v>
      </c>
      <c r="S44" s="51">
        <v>39393.25</v>
      </c>
      <c r="T44" s="51">
        <v>39393.25</v>
      </c>
      <c r="U44" s="38">
        <f t="shared" si="0"/>
        <v>996.75</v>
      </c>
      <c r="V44" s="39">
        <f t="shared" si="1"/>
        <v>102.67494129486749</v>
      </c>
      <c r="W44" s="38">
        <f t="shared" si="2"/>
        <v>996.75</v>
      </c>
      <c r="X44" s="39">
        <f t="shared" si="3"/>
        <v>102.67494129486749</v>
      </c>
      <c r="Y44" s="38">
        <f t="shared" si="6"/>
        <v>1134</v>
      </c>
      <c r="Z44" s="39">
        <f t="shared" si="7"/>
        <v>102.96398910067499</v>
      </c>
      <c r="AA44" s="38">
        <f t="shared" si="4"/>
        <v>1134</v>
      </c>
      <c r="AB44" s="39">
        <f t="shared" si="5"/>
        <v>102.96398910067499</v>
      </c>
      <c r="AD44" s="110"/>
      <c r="AE44" s="110"/>
      <c r="AF44" s="110"/>
      <c r="AG44" s="110"/>
    </row>
    <row r="45" spans="1:33" s="16" customFormat="1" ht="21" customHeight="1" x14ac:dyDescent="0.2">
      <c r="A45" s="73" t="s">
        <v>15</v>
      </c>
      <c r="B45" s="38">
        <v>16936</v>
      </c>
      <c r="C45" s="38">
        <v>16916</v>
      </c>
      <c r="D45" s="38">
        <v>16568</v>
      </c>
      <c r="E45" s="38">
        <v>16240</v>
      </c>
      <c r="F45" s="38">
        <v>16608</v>
      </c>
      <c r="G45" s="38">
        <v>15788</v>
      </c>
      <c r="H45" s="38">
        <v>16253</v>
      </c>
      <c r="I45" s="38">
        <v>15061</v>
      </c>
      <c r="J45" s="38">
        <v>15852</v>
      </c>
      <c r="K45" s="38">
        <v>14315</v>
      </c>
      <c r="L45" s="38">
        <v>14971</v>
      </c>
      <c r="M45" s="38">
        <v>13588</v>
      </c>
      <c r="N45" s="38">
        <v>14085</v>
      </c>
      <c r="O45" s="50">
        <v>13043</v>
      </c>
      <c r="P45" s="50">
        <v>13471</v>
      </c>
      <c r="Q45" s="50">
        <v>12741</v>
      </c>
      <c r="R45" s="50">
        <v>13119</v>
      </c>
      <c r="S45" s="51">
        <v>12426</v>
      </c>
      <c r="T45" s="51">
        <v>12751</v>
      </c>
      <c r="U45" s="38">
        <f t="shared" si="0"/>
        <v>-302</v>
      </c>
      <c r="V45" s="39">
        <f t="shared" si="1"/>
        <v>97.684581767998154</v>
      </c>
      <c r="W45" s="38">
        <f t="shared" si="2"/>
        <v>-352</v>
      </c>
      <c r="X45" s="39">
        <f t="shared" si="3"/>
        <v>97.386979437309776</v>
      </c>
      <c r="Y45" s="38">
        <f t="shared" si="6"/>
        <v>-315</v>
      </c>
      <c r="Z45" s="39">
        <f t="shared" si="7"/>
        <v>97.527666588179898</v>
      </c>
      <c r="AA45" s="38">
        <f t="shared" si="4"/>
        <v>-368</v>
      </c>
      <c r="AB45" s="39">
        <f t="shared" si="5"/>
        <v>97.194908148486931</v>
      </c>
      <c r="AD45" s="110"/>
      <c r="AE45" s="110"/>
      <c r="AF45" s="110"/>
      <c r="AG45" s="110"/>
    </row>
    <row r="46" spans="1:33" s="16" customFormat="1" ht="21" customHeight="1" x14ac:dyDescent="0.2">
      <c r="A46" s="73" t="s">
        <v>16</v>
      </c>
      <c r="B46" s="38">
        <v>500</v>
      </c>
      <c r="C46" s="38">
        <v>488</v>
      </c>
      <c r="D46" s="38">
        <v>530</v>
      </c>
      <c r="E46" s="38">
        <v>501</v>
      </c>
      <c r="F46" s="38">
        <v>501</v>
      </c>
      <c r="G46" s="38">
        <v>489</v>
      </c>
      <c r="H46" s="38">
        <v>489</v>
      </c>
      <c r="I46" s="38">
        <v>470</v>
      </c>
      <c r="J46" s="38">
        <v>470</v>
      </c>
      <c r="K46" s="38">
        <v>492</v>
      </c>
      <c r="L46" s="38">
        <v>492</v>
      </c>
      <c r="M46" s="38">
        <v>473</v>
      </c>
      <c r="N46" s="38">
        <v>473</v>
      </c>
      <c r="O46" s="50">
        <v>429</v>
      </c>
      <c r="P46" s="50">
        <v>429</v>
      </c>
      <c r="Q46" s="50">
        <v>385</v>
      </c>
      <c r="R46" s="50">
        <v>385</v>
      </c>
      <c r="S46" s="51">
        <v>314</v>
      </c>
      <c r="T46" s="51">
        <v>314</v>
      </c>
      <c r="U46" s="38">
        <f t="shared" si="0"/>
        <v>-44</v>
      </c>
      <c r="V46" s="39">
        <f t="shared" si="1"/>
        <v>89.743589743589752</v>
      </c>
      <c r="W46" s="38">
        <f t="shared" si="2"/>
        <v>-44</v>
      </c>
      <c r="X46" s="39">
        <f t="shared" si="3"/>
        <v>89.743589743589752</v>
      </c>
      <c r="Y46" s="38">
        <f t="shared" si="6"/>
        <v>-71</v>
      </c>
      <c r="Z46" s="39">
        <f t="shared" si="7"/>
        <v>81.558441558441558</v>
      </c>
      <c r="AA46" s="38">
        <f t="shared" si="4"/>
        <v>-71</v>
      </c>
      <c r="AB46" s="39">
        <f t="shared" si="5"/>
        <v>81.558441558441558</v>
      </c>
      <c r="AD46" s="110"/>
      <c r="AE46" s="110"/>
      <c r="AF46" s="110"/>
      <c r="AG46" s="110"/>
    </row>
    <row r="47" spans="1:33" s="16" customFormat="1" ht="21" customHeight="1" thickBot="1" x14ac:dyDescent="0.25">
      <c r="A47" s="74" t="s">
        <v>17</v>
      </c>
      <c r="B47" s="52">
        <v>290</v>
      </c>
      <c r="C47" s="52">
        <v>297</v>
      </c>
      <c r="D47" s="52">
        <v>297</v>
      </c>
      <c r="E47" s="52">
        <v>240</v>
      </c>
      <c r="F47" s="52">
        <v>240</v>
      </c>
      <c r="G47" s="52">
        <v>240</v>
      </c>
      <c r="H47" s="52">
        <v>240</v>
      </c>
      <c r="I47" s="52">
        <v>240</v>
      </c>
      <c r="J47" s="52">
        <v>240</v>
      </c>
      <c r="K47" s="52">
        <v>240</v>
      </c>
      <c r="L47" s="52">
        <v>240</v>
      </c>
      <c r="M47" s="52">
        <v>240</v>
      </c>
      <c r="N47" s="52">
        <v>240</v>
      </c>
      <c r="O47" s="53">
        <v>240</v>
      </c>
      <c r="P47" s="53">
        <v>240</v>
      </c>
      <c r="Q47" s="53">
        <v>232</v>
      </c>
      <c r="R47" s="53">
        <v>232</v>
      </c>
      <c r="S47" s="54">
        <v>230</v>
      </c>
      <c r="T47" s="54">
        <v>230</v>
      </c>
      <c r="U47" s="52">
        <f t="shared" si="0"/>
        <v>-8</v>
      </c>
      <c r="V47" s="55">
        <f t="shared" si="1"/>
        <v>96.666666666666671</v>
      </c>
      <c r="W47" s="52">
        <f t="shared" si="2"/>
        <v>-8</v>
      </c>
      <c r="X47" s="55">
        <f t="shared" si="3"/>
        <v>96.666666666666671</v>
      </c>
      <c r="Y47" s="52">
        <f t="shared" si="6"/>
        <v>-2</v>
      </c>
      <c r="Z47" s="55">
        <f t="shared" si="7"/>
        <v>99.137931034482762</v>
      </c>
      <c r="AA47" s="52">
        <f t="shared" si="4"/>
        <v>-2</v>
      </c>
      <c r="AB47" s="55">
        <f t="shared" si="5"/>
        <v>99.137931034482762</v>
      </c>
      <c r="AD47" s="110"/>
      <c r="AE47" s="110"/>
      <c r="AF47" s="110"/>
      <c r="AG47" s="110"/>
    </row>
    <row r="48" spans="1:33" s="16" customFormat="1" ht="21" customHeight="1" thickBot="1" x14ac:dyDescent="0.25">
      <c r="A48" s="58" t="s">
        <v>23</v>
      </c>
      <c r="B48" s="40">
        <v>71425</v>
      </c>
      <c r="C48" s="40">
        <f>SUM(C43:C47)</f>
        <v>69971.5</v>
      </c>
      <c r="D48" s="40">
        <f>SUM(D43:D47)</f>
        <v>68723</v>
      </c>
      <c r="E48" s="40">
        <v>67550</v>
      </c>
      <c r="F48" s="40">
        <v>67918</v>
      </c>
      <c r="G48" s="40">
        <v>66203.75</v>
      </c>
      <c r="H48" s="40">
        <v>66668.75</v>
      </c>
      <c r="I48" s="40">
        <v>65917.75</v>
      </c>
      <c r="J48" s="40">
        <v>66708.75</v>
      </c>
      <c r="K48" s="40">
        <v>66077.25</v>
      </c>
      <c r="L48" s="40">
        <v>66733.25</v>
      </c>
      <c r="M48" s="40">
        <v>66031.75</v>
      </c>
      <c r="N48" s="40">
        <v>66528.75</v>
      </c>
      <c r="O48" s="59">
        <v>66493.5</v>
      </c>
      <c r="P48" s="59">
        <v>66921.5</v>
      </c>
      <c r="Q48" s="59">
        <v>67052.25</v>
      </c>
      <c r="R48" s="59">
        <v>67430.25</v>
      </c>
      <c r="S48" s="60">
        <v>67468.25</v>
      </c>
      <c r="T48" s="60">
        <v>67793.25</v>
      </c>
      <c r="U48" s="40">
        <f t="shared" si="0"/>
        <v>558.75</v>
      </c>
      <c r="V48" s="41">
        <f t="shared" si="1"/>
        <v>100.84030769924878</v>
      </c>
      <c r="W48" s="40">
        <f t="shared" si="2"/>
        <v>508.75</v>
      </c>
      <c r="X48" s="41">
        <f t="shared" si="3"/>
        <v>100.76021906263308</v>
      </c>
      <c r="Y48" s="40">
        <f t="shared" si="6"/>
        <v>416</v>
      </c>
      <c r="Z48" s="41">
        <f t="shared" si="7"/>
        <v>100.62041169386559</v>
      </c>
      <c r="AA48" s="40">
        <f t="shared" si="4"/>
        <v>363</v>
      </c>
      <c r="AB48" s="41">
        <f t="shared" si="5"/>
        <v>100.53833405630262</v>
      </c>
      <c r="AD48" s="110"/>
      <c r="AE48" s="110"/>
      <c r="AF48" s="110"/>
      <c r="AG48" s="110"/>
    </row>
    <row r="49" spans="1:33" s="16" customFormat="1" ht="21" customHeight="1" x14ac:dyDescent="0.2">
      <c r="A49" s="72" t="s">
        <v>13</v>
      </c>
      <c r="B49" s="36">
        <v>15640</v>
      </c>
      <c r="C49" s="36">
        <v>15501.5</v>
      </c>
      <c r="D49" s="36">
        <v>16063.5</v>
      </c>
      <c r="E49" s="36">
        <v>16659</v>
      </c>
      <c r="F49" s="36">
        <v>16659</v>
      </c>
      <c r="G49" s="36">
        <v>17459.5</v>
      </c>
      <c r="H49" s="36">
        <v>17459.5</v>
      </c>
      <c r="I49" s="36">
        <v>18245</v>
      </c>
      <c r="J49" s="36">
        <v>18245</v>
      </c>
      <c r="K49" s="36">
        <v>18982.5</v>
      </c>
      <c r="L49" s="36">
        <v>18982.5</v>
      </c>
      <c r="M49" s="36">
        <v>19442</v>
      </c>
      <c r="N49" s="36">
        <v>19442</v>
      </c>
      <c r="O49" s="56">
        <v>19722</v>
      </c>
      <c r="P49" s="56">
        <v>19722</v>
      </c>
      <c r="Q49" s="56">
        <v>19792</v>
      </c>
      <c r="R49" s="56">
        <v>19792</v>
      </c>
      <c r="S49" s="57">
        <v>19573.5</v>
      </c>
      <c r="T49" s="57">
        <v>19573.5</v>
      </c>
      <c r="U49" s="36">
        <f t="shared" si="0"/>
        <v>70</v>
      </c>
      <c r="V49" s="37">
        <f t="shared" si="1"/>
        <v>100.35493357671636</v>
      </c>
      <c r="W49" s="36">
        <f t="shared" si="2"/>
        <v>70</v>
      </c>
      <c r="X49" s="37">
        <f t="shared" si="3"/>
        <v>100.35493357671636</v>
      </c>
      <c r="Y49" s="36">
        <f t="shared" si="6"/>
        <v>-218.5</v>
      </c>
      <c r="Z49" s="37">
        <f t="shared" si="7"/>
        <v>98.896018593371053</v>
      </c>
      <c r="AA49" s="36">
        <f t="shared" si="4"/>
        <v>-218.5</v>
      </c>
      <c r="AB49" s="37">
        <f t="shared" si="5"/>
        <v>98.896018593371053</v>
      </c>
      <c r="AD49" s="110"/>
      <c r="AE49" s="110"/>
      <c r="AF49" s="110"/>
      <c r="AG49" s="110"/>
    </row>
    <row r="50" spans="1:33" s="16" customFormat="1" ht="21" customHeight="1" x14ac:dyDescent="0.2">
      <c r="A50" s="73" t="s">
        <v>14</v>
      </c>
      <c r="B50" s="38">
        <v>52340</v>
      </c>
      <c r="C50" s="38">
        <v>50344.5</v>
      </c>
      <c r="D50" s="38">
        <v>48353.25</v>
      </c>
      <c r="E50" s="38">
        <v>46575.75</v>
      </c>
      <c r="F50" s="38">
        <v>46575.75</v>
      </c>
      <c r="G50" s="38">
        <v>45186.75</v>
      </c>
      <c r="H50" s="38">
        <v>45186.75</v>
      </c>
      <c r="I50" s="38">
        <v>44854.5</v>
      </c>
      <c r="J50" s="38">
        <v>44854.5</v>
      </c>
      <c r="K50" s="38">
        <v>44656.75</v>
      </c>
      <c r="L50" s="38">
        <v>44656.75</v>
      </c>
      <c r="M50" s="38">
        <v>45187</v>
      </c>
      <c r="N50" s="38">
        <v>45187</v>
      </c>
      <c r="O50" s="50">
        <v>45850</v>
      </c>
      <c r="P50" s="50">
        <v>45850</v>
      </c>
      <c r="Q50" s="50">
        <v>46894.5</v>
      </c>
      <c r="R50" s="50">
        <v>46894.5</v>
      </c>
      <c r="S50" s="51">
        <v>47863.5</v>
      </c>
      <c r="T50" s="51">
        <v>47863.5</v>
      </c>
      <c r="U50" s="38">
        <f t="shared" si="0"/>
        <v>1044.5</v>
      </c>
      <c r="V50" s="39">
        <f t="shared" si="1"/>
        <v>102.27808069792803</v>
      </c>
      <c r="W50" s="38">
        <f t="shared" si="2"/>
        <v>1044.5</v>
      </c>
      <c r="X50" s="39">
        <f t="shared" si="3"/>
        <v>102.27808069792803</v>
      </c>
      <c r="Y50" s="38">
        <f t="shared" si="6"/>
        <v>969</v>
      </c>
      <c r="Z50" s="39">
        <f t="shared" si="7"/>
        <v>102.0663404023926</v>
      </c>
      <c r="AA50" s="38">
        <f t="shared" si="4"/>
        <v>969</v>
      </c>
      <c r="AB50" s="39">
        <f t="shared" si="5"/>
        <v>102.0663404023926</v>
      </c>
      <c r="AD50" s="110"/>
      <c r="AE50" s="110"/>
      <c r="AF50" s="110"/>
      <c r="AG50" s="110"/>
    </row>
    <row r="51" spans="1:33" s="16" customFormat="1" ht="21" customHeight="1" x14ac:dyDescent="0.2">
      <c r="A51" s="73" t="s">
        <v>15</v>
      </c>
      <c r="B51" s="38">
        <v>23914</v>
      </c>
      <c r="C51" s="38">
        <v>23653</v>
      </c>
      <c r="D51" s="38">
        <v>23501</v>
      </c>
      <c r="E51" s="38">
        <v>23156</v>
      </c>
      <c r="F51" s="38">
        <v>23629</v>
      </c>
      <c r="G51" s="38">
        <v>22860</v>
      </c>
      <c r="H51" s="38">
        <v>23447</v>
      </c>
      <c r="I51" s="38">
        <v>22041</v>
      </c>
      <c r="J51" s="38">
        <v>22989</v>
      </c>
      <c r="K51" s="38">
        <v>21016</v>
      </c>
      <c r="L51" s="38">
        <v>21851</v>
      </c>
      <c r="M51" s="38">
        <v>19918</v>
      </c>
      <c r="N51" s="38">
        <v>20510</v>
      </c>
      <c r="O51" s="50">
        <v>18911</v>
      </c>
      <c r="P51" s="50">
        <v>19451</v>
      </c>
      <c r="Q51" s="50">
        <v>18547</v>
      </c>
      <c r="R51" s="50">
        <v>19030</v>
      </c>
      <c r="S51" s="51">
        <v>17893</v>
      </c>
      <c r="T51" s="51">
        <v>18326</v>
      </c>
      <c r="U51" s="38">
        <f t="shared" si="0"/>
        <v>-364</v>
      </c>
      <c r="V51" s="39">
        <f t="shared" si="1"/>
        <v>98.075194331341535</v>
      </c>
      <c r="W51" s="38">
        <f t="shared" si="2"/>
        <v>-421</v>
      </c>
      <c r="X51" s="39">
        <f t="shared" si="3"/>
        <v>97.835586859287432</v>
      </c>
      <c r="Y51" s="38">
        <f t="shared" si="6"/>
        <v>-654</v>
      </c>
      <c r="Z51" s="39">
        <f t="shared" si="7"/>
        <v>96.473823259826389</v>
      </c>
      <c r="AA51" s="38">
        <f t="shared" si="4"/>
        <v>-704</v>
      </c>
      <c r="AB51" s="39">
        <f t="shared" si="5"/>
        <v>96.300578034682076</v>
      </c>
      <c r="AD51" s="110"/>
      <c r="AE51" s="110"/>
      <c r="AF51" s="110"/>
      <c r="AG51" s="110"/>
    </row>
    <row r="52" spans="1:33" s="16" customFormat="1" ht="21" customHeight="1" x14ac:dyDescent="0.2">
      <c r="A52" s="73" t="s">
        <v>16</v>
      </c>
      <c r="B52" s="38">
        <v>948</v>
      </c>
      <c r="C52" s="38">
        <v>850</v>
      </c>
      <c r="D52" s="38">
        <v>846</v>
      </c>
      <c r="E52" s="38">
        <v>805</v>
      </c>
      <c r="F52" s="38">
        <v>805</v>
      </c>
      <c r="G52" s="38">
        <v>825</v>
      </c>
      <c r="H52" s="38">
        <v>825</v>
      </c>
      <c r="I52" s="38">
        <v>797</v>
      </c>
      <c r="J52" s="38">
        <v>797</v>
      </c>
      <c r="K52" s="38">
        <v>779</v>
      </c>
      <c r="L52" s="38">
        <v>779</v>
      </c>
      <c r="M52" s="38">
        <v>767</v>
      </c>
      <c r="N52" s="38">
        <v>767</v>
      </c>
      <c r="O52" s="50">
        <v>797</v>
      </c>
      <c r="P52" s="50">
        <v>797</v>
      </c>
      <c r="Q52" s="50">
        <v>725</v>
      </c>
      <c r="R52" s="50">
        <v>725</v>
      </c>
      <c r="S52" s="51">
        <v>652</v>
      </c>
      <c r="T52" s="51">
        <v>652</v>
      </c>
      <c r="U52" s="38">
        <f t="shared" si="0"/>
        <v>-72</v>
      </c>
      <c r="V52" s="39">
        <f t="shared" si="1"/>
        <v>90.966122961104148</v>
      </c>
      <c r="W52" s="38">
        <f t="shared" si="2"/>
        <v>-72</v>
      </c>
      <c r="X52" s="39">
        <f t="shared" si="3"/>
        <v>90.966122961104148</v>
      </c>
      <c r="Y52" s="38">
        <f t="shared" si="6"/>
        <v>-73</v>
      </c>
      <c r="Z52" s="39">
        <f t="shared" si="7"/>
        <v>89.931034482758619</v>
      </c>
      <c r="AA52" s="38">
        <f t="shared" si="4"/>
        <v>-73</v>
      </c>
      <c r="AB52" s="39">
        <f t="shared" si="5"/>
        <v>89.931034482758619</v>
      </c>
      <c r="AD52" s="110"/>
      <c r="AE52" s="110"/>
      <c r="AF52" s="110"/>
      <c r="AG52" s="110"/>
    </row>
    <row r="53" spans="1:33" s="16" customFormat="1" ht="21" customHeight="1" thickBot="1" x14ac:dyDescent="0.25">
      <c r="A53" s="74" t="s">
        <v>17</v>
      </c>
      <c r="B53" s="52">
        <v>325</v>
      </c>
      <c r="C53" s="52">
        <v>326</v>
      </c>
      <c r="D53" s="52">
        <v>311</v>
      </c>
      <c r="E53" s="52">
        <v>304</v>
      </c>
      <c r="F53" s="52">
        <v>304</v>
      </c>
      <c r="G53" s="52">
        <v>302</v>
      </c>
      <c r="H53" s="52">
        <v>302</v>
      </c>
      <c r="I53" s="52">
        <v>302</v>
      </c>
      <c r="J53" s="52">
        <v>302</v>
      </c>
      <c r="K53" s="52">
        <v>302</v>
      </c>
      <c r="L53" s="52">
        <v>302</v>
      </c>
      <c r="M53" s="52">
        <v>302</v>
      </c>
      <c r="N53" s="52">
        <v>302</v>
      </c>
      <c r="O53" s="53">
        <v>266</v>
      </c>
      <c r="P53" s="53">
        <v>266</v>
      </c>
      <c r="Q53" s="53">
        <v>266</v>
      </c>
      <c r="R53" s="53">
        <v>266</v>
      </c>
      <c r="S53" s="54">
        <v>266</v>
      </c>
      <c r="T53" s="54">
        <v>266</v>
      </c>
      <c r="U53" s="52">
        <f t="shared" si="0"/>
        <v>0</v>
      </c>
      <c r="V53" s="55">
        <f t="shared" si="1"/>
        <v>100</v>
      </c>
      <c r="W53" s="52">
        <f t="shared" si="2"/>
        <v>0</v>
      </c>
      <c r="X53" s="55">
        <f t="shared" si="3"/>
        <v>100</v>
      </c>
      <c r="Y53" s="52">
        <f t="shared" si="6"/>
        <v>0</v>
      </c>
      <c r="Z53" s="55">
        <f t="shared" si="7"/>
        <v>100</v>
      </c>
      <c r="AA53" s="52">
        <f t="shared" si="4"/>
        <v>0</v>
      </c>
      <c r="AB53" s="55">
        <f t="shared" si="5"/>
        <v>100</v>
      </c>
      <c r="AD53" s="110"/>
      <c r="AE53" s="110"/>
      <c r="AF53" s="110"/>
      <c r="AG53" s="110"/>
    </row>
    <row r="54" spans="1:33" s="16" customFormat="1" ht="21" customHeight="1" thickBot="1" x14ac:dyDescent="0.25">
      <c r="A54" s="58" t="s">
        <v>30</v>
      </c>
      <c r="B54" s="40">
        <v>93167</v>
      </c>
      <c r="C54" s="40">
        <f>SUM(C49:C53)</f>
        <v>90675</v>
      </c>
      <c r="D54" s="40">
        <f>SUM(D49:D53)</f>
        <v>89074.75</v>
      </c>
      <c r="E54" s="40">
        <v>87499.75</v>
      </c>
      <c r="F54" s="40">
        <v>87972.75</v>
      </c>
      <c r="G54" s="40">
        <v>86633.25</v>
      </c>
      <c r="H54" s="40">
        <v>87220.25</v>
      </c>
      <c r="I54" s="40">
        <v>86239.5</v>
      </c>
      <c r="J54" s="40">
        <v>87187.5</v>
      </c>
      <c r="K54" s="40">
        <v>85736.25</v>
      </c>
      <c r="L54" s="40">
        <v>86571.25</v>
      </c>
      <c r="M54" s="40">
        <v>85616</v>
      </c>
      <c r="N54" s="40">
        <v>86208</v>
      </c>
      <c r="O54" s="59">
        <v>85546</v>
      </c>
      <c r="P54" s="59">
        <v>86086</v>
      </c>
      <c r="Q54" s="59">
        <v>86224.5</v>
      </c>
      <c r="R54" s="59">
        <v>86707.5</v>
      </c>
      <c r="S54" s="60">
        <v>86248</v>
      </c>
      <c r="T54" s="60">
        <v>86681</v>
      </c>
      <c r="U54" s="40">
        <f t="shared" si="0"/>
        <v>678.5</v>
      </c>
      <c r="V54" s="41">
        <f t="shared" si="1"/>
        <v>100.79314053257897</v>
      </c>
      <c r="W54" s="40">
        <f t="shared" si="2"/>
        <v>621.5</v>
      </c>
      <c r="X54" s="41">
        <f t="shared" si="3"/>
        <v>100.7219524661385</v>
      </c>
      <c r="Y54" s="40">
        <f t="shared" si="6"/>
        <v>23.5</v>
      </c>
      <c r="Z54" s="41">
        <f t="shared" si="7"/>
        <v>100.02725443464445</v>
      </c>
      <c r="AA54" s="40">
        <f t="shared" si="4"/>
        <v>-26.5</v>
      </c>
      <c r="AB54" s="41">
        <f t="shared" si="5"/>
        <v>99.969437476573546</v>
      </c>
      <c r="AD54" s="110"/>
      <c r="AE54" s="110"/>
      <c r="AF54" s="110"/>
      <c r="AG54" s="110"/>
    </row>
    <row r="55" spans="1:33" s="16" customFormat="1" ht="21" customHeight="1" x14ac:dyDescent="0.2">
      <c r="A55" s="72" t="s">
        <v>13</v>
      </c>
      <c r="B55" s="36">
        <v>14993</v>
      </c>
      <c r="C55" s="36">
        <v>15076</v>
      </c>
      <c r="D55" s="36">
        <v>15265.5</v>
      </c>
      <c r="E55" s="36">
        <v>15863</v>
      </c>
      <c r="F55" s="36">
        <v>15863</v>
      </c>
      <c r="G55" s="36">
        <v>16554</v>
      </c>
      <c r="H55" s="36">
        <v>16554</v>
      </c>
      <c r="I55" s="36">
        <v>17374</v>
      </c>
      <c r="J55" s="36">
        <v>17374</v>
      </c>
      <c r="K55" s="36">
        <v>17854</v>
      </c>
      <c r="L55" s="36">
        <v>17854</v>
      </c>
      <c r="M55" s="36">
        <v>18431</v>
      </c>
      <c r="N55" s="36">
        <v>18431</v>
      </c>
      <c r="O55" s="56">
        <v>18931.5</v>
      </c>
      <c r="P55" s="56">
        <v>18931.5</v>
      </c>
      <c r="Q55" s="56">
        <v>18984.5</v>
      </c>
      <c r="R55" s="56">
        <v>18984.5</v>
      </c>
      <c r="S55" s="57">
        <v>18822.5</v>
      </c>
      <c r="T55" s="57">
        <v>18822.5</v>
      </c>
      <c r="U55" s="36">
        <f t="shared" si="0"/>
        <v>53</v>
      </c>
      <c r="V55" s="37">
        <f t="shared" si="1"/>
        <v>100.27995668594669</v>
      </c>
      <c r="W55" s="36">
        <f t="shared" si="2"/>
        <v>53</v>
      </c>
      <c r="X55" s="37">
        <f t="shared" si="3"/>
        <v>100.27995668594669</v>
      </c>
      <c r="Y55" s="36">
        <f t="shared" si="6"/>
        <v>-162</v>
      </c>
      <c r="Z55" s="37">
        <f t="shared" si="7"/>
        <v>99.146672285285362</v>
      </c>
      <c r="AA55" s="36">
        <f t="shared" si="4"/>
        <v>-162</v>
      </c>
      <c r="AB55" s="37">
        <f t="shared" si="5"/>
        <v>99.146672285285362</v>
      </c>
      <c r="AD55" s="110"/>
      <c r="AE55" s="110"/>
      <c r="AF55" s="110"/>
      <c r="AG55" s="110"/>
    </row>
    <row r="56" spans="1:33" s="16" customFormat="1" ht="21" customHeight="1" x14ac:dyDescent="0.2">
      <c r="A56" s="73" t="s">
        <v>14</v>
      </c>
      <c r="B56" s="38">
        <v>49720</v>
      </c>
      <c r="C56" s="38">
        <v>47798.5</v>
      </c>
      <c r="D56" s="38">
        <v>45979.75</v>
      </c>
      <c r="E56" s="38">
        <v>44380.5</v>
      </c>
      <c r="F56" s="38">
        <v>44380.5</v>
      </c>
      <c r="G56" s="38">
        <v>43127.75</v>
      </c>
      <c r="H56" s="38">
        <v>43127.75</v>
      </c>
      <c r="I56" s="38">
        <v>42791.5</v>
      </c>
      <c r="J56" s="38">
        <v>42791.5</v>
      </c>
      <c r="K56" s="38">
        <v>42930.25</v>
      </c>
      <c r="L56" s="38">
        <v>42930.25</v>
      </c>
      <c r="M56" s="38">
        <v>43214</v>
      </c>
      <c r="N56" s="38">
        <v>43214</v>
      </c>
      <c r="O56" s="50">
        <v>43936</v>
      </c>
      <c r="P56" s="50">
        <v>43936</v>
      </c>
      <c r="Q56" s="50">
        <v>44736.25</v>
      </c>
      <c r="R56" s="50">
        <v>44736.25</v>
      </c>
      <c r="S56" s="51">
        <v>45534.5</v>
      </c>
      <c r="T56" s="51">
        <v>45534.5</v>
      </c>
      <c r="U56" s="38">
        <f t="shared" si="0"/>
        <v>800.25</v>
      </c>
      <c r="V56" s="39">
        <f t="shared" si="1"/>
        <v>101.82139930808449</v>
      </c>
      <c r="W56" s="38">
        <f t="shared" si="2"/>
        <v>800.25</v>
      </c>
      <c r="X56" s="39">
        <f t="shared" si="3"/>
        <v>101.82139930808449</v>
      </c>
      <c r="Y56" s="38">
        <f t="shared" si="6"/>
        <v>798.25</v>
      </c>
      <c r="Z56" s="39">
        <f t="shared" si="7"/>
        <v>101.78434714577105</v>
      </c>
      <c r="AA56" s="38">
        <f t="shared" si="4"/>
        <v>798.25</v>
      </c>
      <c r="AB56" s="39">
        <f t="shared" si="5"/>
        <v>101.78434714577105</v>
      </c>
      <c r="AD56" s="110"/>
      <c r="AE56" s="110"/>
      <c r="AF56" s="110"/>
      <c r="AG56" s="110"/>
    </row>
    <row r="57" spans="1:33" s="16" customFormat="1" ht="21" customHeight="1" x14ac:dyDescent="0.2">
      <c r="A57" s="73" t="s">
        <v>15</v>
      </c>
      <c r="B57" s="38">
        <v>21400</v>
      </c>
      <c r="C57" s="38">
        <v>21252</v>
      </c>
      <c r="D57" s="38">
        <v>20968</v>
      </c>
      <c r="E57" s="38">
        <v>20786</v>
      </c>
      <c r="F57" s="38">
        <v>21010</v>
      </c>
      <c r="G57" s="38">
        <v>20550</v>
      </c>
      <c r="H57" s="38">
        <v>20788</v>
      </c>
      <c r="I57" s="38">
        <v>20008</v>
      </c>
      <c r="J57" s="38">
        <v>20522</v>
      </c>
      <c r="K57" s="38">
        <v>18663</v>
      </c>
      <c r="L57" s="38">
        <v>19240</v>
      </c>
      <c r="M57" s="38">
        <v>17445</v>
      </c>
      <c r="N57" s="38">
        <v>17973</v>
      </c>
      <c r="O57" s="50">
        <v>16713</v>
      </c>
      <c r="P57" s="50">
        <v>17249</v>
      </c>
      <c r="Q57" s="50">
        <v>16320</v>
      </c>
      <c r="R57" s="50">
        <v>16841</v>
      </c>
      <c r="S57" s="51">
        <v>16309</v>
      </c>
      <c r="T57" s="51">
        <v>16772</v>
      </c>
      <c r="U57" s="38">
        <f t="shared" si="0"/>
        <v>-393</v>
      </c>
      <c r="V57" s="39">
        <f t="shared" si="1"/>
        <v>97.648537066953864</v>
      </c>
      <c r="W57" s="38">
        <f t="shared" si="2"/>
        <v>-408</v>
      </c>
      <c r="X57" s="39">
        <f t="shared" si="3"/>
        <v>97.634645486694879</v>
      </c>
      <c r="Y57" s="38">
        <f t="shared" si="6"/>
        <v>-11</v>
      </c>
      <c r="Z57" s="39">
        <f t="shared" si="7"/>
        <v>99.932598039215677</v>
      </c>
      <c r="AA57" s="38">
        <f t="shared" si="4"/>
        <v>-69</v>
      </c>
      <c r="AB57" s="39">
        <f t="shared" si="5"/>
        <v>99.590285612493318</v>
      </c>
      <c r="AD57" s="110"/>
      <c r="AE57" s="110"/>
      <c r="AF57" s="110"/>
      <c r="AG57" s="110"/>
    </row>
    <row r="58" spans="1:33" s="16" customFormat="1" ht="21" customHeight="1" x14ac:dyDescent="0.2">
      <c r="A58" s="73" t="s">
        <v>16</v>
      </c>
      <c r="B58" s="38">
        <v>1350</v>
      </c>
      <c r="C58" s="38">
        <v>1315</v>
      </c>
      <c r="D58" s="38">
        <v>1223</v>
      </c>
      <c r="E58" s="38">
        <v>1025</v>
      </c>
      <c r="F58" s="38">
        <v>1025</v>
      </c>
      <c r="G58" s="38">
        <v>992</v>
      </c>
      <c r="H58" s="38">
        <v>992</v>
      </c>
      <c r="I58" s="38">
        <v>1028</v>
      </c>
      <c r="J58" s="38">
        <v>1028</v>
      </c>
      <c r="K58" s="38">
        <v>1084</v>
      </c>
      <c r="L58" s="38">
        <v>1084</v>
      </c>
      <c r="M58" s="38">
        <v>1088</v>
      </c>
      <c r="N58" s="38">
        <v>1088</v>
      </c>
      <c r="O58" s="50">
        <v>1112</v>
      </c>
      <c r="P58" s="50">
        <v>1112</v>
      </c>
      <c r="Q58" s="50">
        <v>1060</v>
      </c>
      <c r="R58" s="50">
        <v>1060</v>
      </c>
      <c r="S58" s="51">
        <v>919</v>
      </c>
      <c r="T58" s="51">
        <v>919</v>
      </c>
      <c r="U58" s="38">
        <f t="shared" si="0"/>
        <v>-52</v>
      </c>
      <c r="V58" s="39">
        <f t="shared" si="1"/>
        <v>95.323741007194243</v>
      </c>
      <c r="W58" s="38">
        <f t="shared" si="2"/>
        <v>-52</v>
      </c>
      <c r="X58" s="39">
        <f t="shared" si="3"/>
        <v>95.323741007194243</v>
      </c>
      <c r="Y58" s="38">
        <f t="shared" si="6"/>
        <v>-141</v>
      </c>
      <c r="Z58" s="39">
        <f t="shared" si="7"/>
        <v>86.698113207547166</v>
      </c>
      <c r="AA58" s="38">
        <f t="shared" si="4"/>
        <v>-141</v>
      </c>
      <c r="AB58" s="39">
        <f t="shared" si="5"/>
        <v>86.698113207547166</v>
      </c>
      <c r="AD58" s="110"/>
      <c r="AE58" s="110"/>
      <c r="AF58" s="110"/>
      <c r="AG58" s="110"/>
    </row>
    <row r="59" spans="1:33" s="16" customFormat="1" ht="21" customHeight="1" thickBot="1" x14ac:dyDescent="0.25">
      <c r="A59" s="74" t="s">
        <v>17</v>
      </c>
      <c r="B59" s="52">
        <v>179</v>
      </c>
      <c r="C59" s="52">
        <v>179</v>
      </c>
      <c r="D59" s="52">
        <v>176</v>
      </c>
      <c r="E59" s="52">
        <v>179</v>
      </c>
      <c r="F59" s="52">
        <v>179</v>
      </c>
      <c r="G59" s="52">
        <v>179</v>
      </c>
      <c r="H59" s="52">
        <v>179</v>
      </c>
      <c r="I59" s="52">
        <v>179</v>
      </c>
      <c r="J59" s="52">
        <v>179</v>
      </c>
      <c r="K59" s="52">
        <v>179</v>
      </c>
      <c r="L59" s="52">
        <v>179</v>
      </c>
      <c r="M59" s="52">
        <v>179</v>
      </c>
      <c r="N59" s="52">
        <v>179</v>
      </c>
      <c r="O59" s="53">
        <v>179</v>
      </c>
      <c r="P59" s="53">
        <v>179</v>
      </c>
      <c r="Q59" s="53">
        <v>179</v>
      </c>
      <c r="R59" s="53">
        <v>179</v>
      </c>
      <c r="S59" s="54">
        <v>179</v>
      </c>
      <c r="T59" s="54">
        <v>179</v>
      </c>
      <c r="U59" s="52">
        <f t="shared" si="0"/>
        <v>0</v>
      </c>
      <c r="V59" s="55">
        <f t="shared" si="1"/>
        <v>100</v>
      </c>
      <c r="W59" s="52">
        <f t="shared" si="2"/>
        <v>0</v>
      </c>
      <c r="X59" s="55">
        <f t="shared" si="3"/>
        <v>100</v>
      </c>
      <c r="Y59" s="52">
        <f t="shared" si="6"/>
        <v>0</v>
      </c>
      <c r="Z59" s="55">
        <f t="shared" si="7"/>
        <v>100</v>
      </c>
      <c r="AA59" s="52">
        <f t="shared" si="4"/>
        <v>0</v>
      </c>
      <c r="AB59" s="55">
        <f t="shared" si="5"/>
        <v>100</v>
      </c>
      <c r="AD59" s="110"/>
      <c r="AE59" s="110"/>
      <c r="AF59" s="110"/>
      <c r="AG59" s="110"/>
    </row>
    <row r="60" spans="1:33" s="16" customFormat="1" ht="21" customHeight="1" thickBot="1" x14ac:dyDescent="0.25">
      <c r="A60" s="61" t="s">
        <v>24</v>
      </c>
      <c r="B60" s="40">
        <v>87642</v>
      </c>
      <c r="C60" s="40">
        <f>SUM(C55:C59)</f>
        <v>85620.5</v>
      </c>
      <c r="D60" s="40">
        <f>SUM(D55:D59)</f>
        <v>83612.25</v>
      </c>
      <c r="E60" s="40">
        <v>82233.5</v>
      </c>
      <c r="F60" s="40">
        <v>82457.5</v>
      </c>
      <c r="G60" s="40">
        <v>81402.75</v>
      </c>
      <c r="H60" s="40">
        <v>81640.75</v>
      </c>
      <c r="I60" s="40">
        <v>81380.5</v>
      </c>
      <c r="J60" s="40">
        <v>81894.5</v>
      </c>
      <c r="K60" s="40">
        <v>80710.25</v>
      </c>
      <c r="L60" s="40">
        <v>81287.25</v>
      </c>
      <c r="M60" s="40">
        <v>80357</v>
      </c>
      <c r="N60" s="40">
        <v>80885</v>
      </c>
      <c r="O60" s="59">
        <v>80871.5</v>
      </c>
      <c r="P60" s="59">
        <v>81407.5</v>
      </c>
      <c r="Q60" s="59">
        <v>81279.75</v>
      </c>
      <c r="R60" s="59">
        <v>81800.75</v>
      </c>
      <c r="S60" s="60">
        <v>81764</v>
      </c>
      <c r="T60" s="60">
        <v>82227</v>
      </c>
      <c r="U60" s="40">
        <f t="shared" si="0"/>
        <v>408.25</v>
      </c>
      <c r="V60" s="41">
        <f t="shared" si="1"/>
        <v>100.50481319129732</v>
      </c>
      <c r="W60" s="40">
        <f t="shared" si="2"/>
        <v>393.25</v>
      </c>
      <c r="X60" s="41">
        <f t="shared" si="3"/>
        <v>100.48306359979118</v>
      </c>
      <c r="Y60" s="40">
        <f t="shared" si="6"/>
        <v>484.25</v>
      </c>
      <c r="Z60" s="41">
        <f t="shared" si="7"/>
        <v>100.59578185218336</v>
      </c>
      <c r="AA60" s="40">
        <f t="shared" si="4"/>
        <v>426.25</v>
      </c>
      <c r="AB60" s="41">
        <f t="shared" si="5"/>
        <v>100.52108324190181</v>
      </c>
      <c r="AD60" s="110"/>
      <c r="AE60" s="110"/>
      <c r="AF60" s="110"/>
      <c r="AG60" s="110"/>
    </row>
    <row r="61" spans="1:33" s="16" customFormat="1" ht="21" customHeight="1" x14ac:dyDescent="0.2">
      <c r="A61" s="108" t="s">
        <v>13</v>
      </c>
      <c r="B61" s="36">
        <v>14151</v>
      </c>
      <c r="C61" s="36">
        <v>13971</v>
      </c>
      <c r="D61" s="36">
        <v>14314</v>
      </c>
      <c r="E61" s="36">
        <v>15019.5</v>
      </c>
      <c r="F61" s="36">
        <v>15019.5</v>
      </c>
      <c r="G61" s="36">
        <v>15612</v>
      </c>
      <c r="H61" s="36">
        <v>15612</v>
      </c>
      <c r="I61" s="36">
        <v>16235</v>
      </c>
      <c r="J61" s="36">
        <v>16235</v>
      </c>
      <c r="K61" s="36">
        <v>16899</v>
      </c>
      <c r="L61" s="36">
        <v>16899</v>
      </c>
      <c r="M61" s="36">
        <v>17418.5</v>
      </c>
      <c r="N61" s="36">
        <v>17418.5</v>
      </c>
      <c r="O61" s="56">
        <v>17818</v>
      </c>
      <c r="P61" s="56">
        <v>17818</v>
      </c>
      <c r="Q61" s="56">
        <v>17818.5</v>
      </c>
      <c r="R61" s="56">
        <v>17818.5</v>
      </c>
      <c r="S61" s="57">
        <v>17732.5</v>
      </c>
      <c r="T61" s="57">
        <v>17732.5</v>
      </c>
      <c r="U61" s="36">
        <f t="shared" si="0"/>
        <v>0.5</v>
      </c>
      <c r="V61" s="37">
        <f t="shared" si="1"/>
        <v>100.00280615108316</v>
      </c>
      <c r="W61" s="36">
        <f t="shared" si="2"/>
        <v>0.5</v>
      </c>
      <c r="X61" s="37">
        <f t="shared" si="3"/>
        <v>100.00280615108316</v>
      </c>
      <c r="Y61" s="36">
        <f t="shared" si="6"/>
        <v>-86</v>
      </c>
      <c r="Z61" s="37">
        <f t="shared" si="7"/>
        <v>99.517355557426271</v>
      </c>
      <c r="AA61" s="36">
        <f t="shared" si="4"/>
        <v>-86</v>
      </c>
      <c r="AB61" s="37">
        <f t="shared" si="5"/>
        <v>99.517355557426271</v>
      </c>
      <c r="AD61" s="110"/>
      <c r="AE61" s="110"/>
      <c r="AF61" s="110"/>
      <c r="AG61" s="110"/>
    </row>
    <row r="62" spans="1:33" s="16" customFormat="1" ht="21" customHeight="1" x14ac:dyDescent="0.2">
      <c r="A62" s="73" t="s">
        <v>14</v>
      </c>
      <c r="B62" s="38">
        <v>51223</v>
      </c>
      <c r="C62" s="38">
        <v>48991</v>
      </c>
      <c r="D62" s="38">
        <v>46930.5</v>
      </c>
      <c r="E62" s="38">
        <v>45007</v>
      </c>
      <c r="F62" s="38">
        <v>45007</v>
      </c>
      <c r="G62" s="38">
        <v>43504.25</v>
      </c>
      <c r="H62" s="38">
        <v>43504.25</v>
      </c>
      <c r="I62" s="38">
        <v>42728.25</v>
      </c>
      <c r="J62" s="38">
        <v>42728.25</v>
      </c>
      <c r="K62" s="38">
        <v>42504.75</v>
      </c>
      <c r="L62" s="38">
        <v>42504.75</v>
      </c>
      <c r="M62" s="38">
        <v>42703.75</v>
      </c>
      <c r="N62" s="38">
        <v>42703.75</v>
      </c>
      <c r="O62" s="50">
        <v>43068.5</v>
      </c>
      <c r="P62" s="50">
        <v>43068.5</v>
      </c>
      <c r="Q62" s="50">
        <v>43886.75</v>
      </c>
      <c r="R62" s="50">
        <v>43886.75</v>
      </c>
      <c r="S62" s="51">
        <v>44531</v>
      </c>
      <c r="T62" s="51">
        <v>44531</v>
      </c>
      <c r="U62" s="38">
        <f t="shared" si="0"/>
        <v>818.25</v>
      </c>
      <c r="V62" s="39">
        <f t="shared" si="1"/>
        <v>101.89988042304701</v>
      </c>
      <c r="W62" s="38">
        <f t="shared" si="2"/>
        <v>818.25</v>
      </c>
      <c r="X62" s="39">
        <f t="shared" si="3"/>
        <v>101.89988042304701</v>
      </c>
      <c r="Y62" s="38">
        <f t="shared" si="6"/>
        <v>644.25</v>
      </c>
      <c r="Z62" s="39">
        <f t="shared" si="7"/>
        <v>101.4679829333455</v>
      </c>
      <c r="AA62" s="38">
        <f t="shared" si="4"/>
        <v>644.25</v>
      </c>
      <c r="AB62" s="39">
        <f t="shared" si="5"/>
        <v>101.4679829333455</v>
      </c>
      <c r="AD62" s="110"/>
      <c r="AE62" s="110"/>
      <c r="AF62" s="110"/>
      <c r="AG62" s="110"/>
    </row>
    <row r="63" spans="1:33" s="16" customFormat="1" ht="21" customHeight="1" x14ac:dyDescent="0.2">
      <c r="A63" s="73" t="s">
        <v>15</v>
      </c>
      <c r="B63" s="38">
        <v>20646</v>
      </c>
      <c r="C63" s="38">
        <v>20761</v>
      </c>
      <c r="D63" s="38">
        <v>20667</v>
      </c>
      <c r="E63" s="38">
        <v>20516</v>
      </c>
      <c r="F63" s="38">
        <v>21051</v>
      </c>
      <c r="G63" s="38">
        <v>20368</v>
      </c>
      <c r="H63" s="38">
        <v>20913</v>
      </c>
      <c r="I63" s="38">
        <v>19184</v>
      </c>
      <c r="J63" s="38">
        <v>20123</v>
      </c>
      <c r="K63" s="38">
        <v>18348</v>
      </c>
      <c r="L63" s="38">
        <v>19177</v>
      </c>
      <c r="M63" s="38">
        <v>17249</v>
      </c>
      <c r="N63" s="38">
        <v>17945</v>
      </c>
      <c r="O63" s="50">
        <v>16434</v>
      </c>
      <c r="P63" s="50">
        <v>17066</v>
      </c>
      <c r="Q63" s="50">
        <v>15856</v>
      </c>
      <c r="R63" s="50">
        <v>16404</v>
      </c>
      <c r="S63" s="51">
        <v>15547</v>
      </c>
      <c r="T63" s="51">
        <v>15986</v>
      </c>
      <c r="U63" s="38">
        <f t="shared" si="0"/>
        <v>-578</v>
      </c>
      <c r="V63" s="39">
        <f t="shared" si="1"/>
        <v>96.482901302178419</v>
      </c>
      <c r="W63" s="38">
        <f t="shared" si="2"/>
        <v>-662</v>
      </c>
      <c r="X63" s="39">
        <f t="shared" si="3"/>
        <v>96.120942224305637</v>
      </c>
      <c r="Y63" s="38">
        <f t="shared" si="6"/>
        <v>-309</v>
      </c>
      <c r="Z63" s="39">
        <f t="shared" si="7"/>
        <v>98.051210898082743</v>
      </c>
      <c r="AA63" s="38">
        <f t="shared" si="4"/>
        <v>-418</v>
      </c>
      <c r="AB63" s="39">
        <f t="shared" si="5"/>
        <v>97.45184101438673</v>
      </c>
      <c r="AD63" s="110"/>
      <c r="AE63" s="110"/>
      <c r="AF63" s="110"/>
      <c r="AG63" s="110"/>
    </row>
    <row r="64" spans="1:33" s="16" customFormat="1" ht="21" customHeight="1" x14ac:dyDescent="0.2">
      <c r="A64" s="73" t="s">
        <v>16</v>
      </c>
      <c r="B64" s="38">
        <v>1268</v>
      </c>
      <c r="C64" s="38">
        <v>935</v>
      </c>
      <c r="D64" s="38">
        <v>909</v>
      </c>
      <c r="E64" s="38">
        <v>868</v>
      </c>
      <c r="F64" s="38">
        <v>868</v>
      </c>
      <c r="G64" s="38">
        <v>857</v>
      </c>
      <c r="H64" s="38">
        <v>857</v>
      </c>
      <c r="I64" s="38">
        <v>788</v>
      </c>
      <c r="J64" s="38">
        <v>788</v>
      </c>
      <c r="K64" s="38">
        <v>674</v>
      </c>
      <c r="L64" s="38">
        <v>674</v>
      </c>
      <c r="M64" s="38">
        <v>723</v>
      </c>
      <c r="N64" s="38">
        <v>723</v>
      </c>
      <c r="O64" s="50">
        <v>687</v>
      </c>
      <c r="P64" s="50">
        <v>687</v>
      </c>
      <c r="Q64" s="50">
        <v>670</v>
      </c>
      <c r="R64" s="50">
        <v>670</v>
      </c>
      <c r="S64" s="51">
        <v>552</v>
      </c>
      <c r="T64" s="51">
        <v>552</v>
      </c>
      <c r="U64" s="38">
        <f t="shared" si="0"/>
        <v>-17</v>
      </c>
      <c r="V64" s="39">
        <f t="shared" si="1"/>
        <v>97.525473071324598</v>
      </c>
      <c r="W64" s="38">
        <f t="shared" si="2"/>
        <v>-17</v>
      </c>
      <c r="X64" s="39">
        <f t="shared" si="3"/>
        <v>97.525473071324598</v>
      </c>
      <c r="Y64" s="38">
        <f t="shared" si="6"/>
        <v>-118</v>
      </c>
      <c r="Z64" s="39">
        <f t="shared" si="7"/>
        <v>82.388059701492537</v>
      </c>
      <c r="AA64" s="38">
        <f t="shared" si="4"/>
        <v>-118</v>
      </c>
      <c r="AB64" s="39">
        <f t="shared" si="5"/>
        <v>82.388059701492537</v>
      </c>
      <c r="AD64" s="110"/>
      <c r="AE64" s="110"/>
      <c r="AF64" s="110"/>
      <c r="AG64" s="110"/>
    </row>
    <row r="65" spans="1:33" s="16" customFormat="1" ht="21" customHeight="1" thickBot="1" x14ac:dyDescent="0.25">
      <c r="A65" s="74" t="s">
        <v>17</v>
      </c>
      <c r="B65" s="52">
        <v>279</v>
      </c>
      <c r="C65" s="52">
        <v>278</v>
      </c>
      <c r="D65" s="52">
        <v>239</v>
      </c>
      <c r="E65" s="52">
        <v>239</v>
      </c>
      <c r="F65" s="52">
        <v>239</v>
      </c>
      <c r="G65" s="52">
        <v>239</v>
      </c>
      <c r="H65" s="52">
        <v>239</v>
      </c>
      <c r="I65" s="52">
        <v>239</v>
      </c>
      <c r="J65" s="52">
        <v>239</v>
      </c>
      <c r="K65" s="52">
        <v>239</v>
      </c>
      <c r="L65" s="52">
        <v>239</v>
      </c>
      <c r="M65" s="52">
        <v>231</v>
      </c>
      <c r="N65" s="52">
        <v>231</v>
      </c>
      <c r="O65" s="53">
        <v>231</v>
      </c>
      <c r="P65" s="53">
        <v>231</v>
      </c>
      <c r="Q65" s="53">
        <v>231</v>
      </c>
      <c r="R65" s="53">
        <v>231</v>
      </c>
      <c r="S65" s="54">
        <v>231</v>
      </c>
      <c r="T65" s="54">
        <v>231</v>
      </c>
      <c r="U65" s="52">
        <f t="shared" si="0"/>
        <v>0</v>
      </c>
      <c r="V65" s="55">
        <f t="shared" si="1"/>
        <v>100</v>
      </c>
      <c r="W65" s="52">
        <f t="shared" si="2"/>
        <v>0</v>
      </c>
      <c r="X65" s="55">
        <f t="shared" si="3"/>
        <v>100</v>
      </c>
      <c r="Y65" s="52">
        <f t="shared" si="6"/>
        <v>0</v>
      </c>
      <c r="Z65" s="55">
        <f t="shared" si="7"/>
        <v>100</v>
      </c>
      <c r="AA65" s="52">
        <f t="shared" si="4"/>
        <v>0</v>
      </c>
      <c r="AB65" s="55">
        <f t="shared" si="5"/>
        <v>100</v>
      </c>
      <c r="AD65" s="110"/>
      <c r="AE65" s="110"/>
      <c r="AF65" s="110"/>
      <c r="AG65" s="110"/>
    </row>
    <row r="66" spans="1:33" s="16" customFormat="1" ht="21" customHeight="1" thickBot="1" x14ac:dyDescent="0.25">
      <c r="A66" s="61" t="s">
        <v>0</v>
      </c>
      <c r="B66" s="40">
        <v>87567</v>
      </c>
      <c r="C66" s="40">
        <f>SUM(C61:C65)</f>
        <v>84936</v>
      </c>
      <c r="D66" s="40">
        <f>SUM(D61:D65)</f>
        <v>83059.5</v>
      </c>
      <c r="E66" s="40">
        <v>81649.5</v>
      </c>
      <c r="F66" s="40">
        <v>82184.5</v>
      </c>
      <c r="G66" s="40">
        <v>80580.25</v>
      </c>
      <c r="H66" s="40">
        <v>81125.25</v>
      </c>
      <c r="I66" s="40">
        <v>79174.25</v>
      </c>
      <c r="J66" s="40">
        <v>80113.25</v>
      </c>
      <c r="K66" s="40">
        <v>78664.75</v>
      </c>
      <c r="L66" s="40">
        <v>79493.75</v>
      </c>
      <c r="M66" s="40">
        <v>78325.25</v>
      </c>
      <c r="N66" s="40">
        <v>79021.25</v>
      </c>
      <c r="O66" s="59">
        <v>78238.5</v>
      </c>
      <c r="P66" s="59">
        <v>78870.5</v>
      </c>
      <c r="Q66" s="59">
        <v>78462.25</v>
      </c>
      <c r="R66" s="59">
        <v>79010.25</v>
      </c>
      <c r="S66" s="60">
        <v>78593.5</v>
      </c>
      <c r="T66" s="60">
        <v>79032.5</v>
      </c>
      <c r="U66" s="40">
        <f t="shared" si="0"/>
        <v>223.75</v>
      </c>
      <c r="V66" s="41">
        <f t="shared" si="1"/>
        <v>100.28598452168688</v>
      </c>
      <c r="W66" s="40">
        <f t="shared" si="2"/>
        <v>139.75</v>
      </c>
      <c r="X66" s="41">
        <f t="shared" si="3"/>
        <v>100.17718918987455</v>
      </c>
      <c r="Y66" s="40">
        <f t="shared" si="6"/>
        <v>131.25</v>
      </c>
      <c r="Z66" s="41">
        <f t="shared" si="7"/>
        <v>100.16727789478379</v>
      </c>
      <c r="AA66" s="40">
        <f t="shared" si="4"/>
        <v>22.25</v>
      </c>
      <c r="AB66" s="41">
        <f t="shared" si="5"/>
        <v>100.02816090317394</v>
      </c>
      <c r="AD66" s="110"/>
      <c r="AE66" s="110"/>
      <c r="AF66" s="110"/>
      <c r="AG66" s="110"/>
    </row>
    <row r="67" spans="1:33" s="16" customFormat="1" ht="21" customHeight="1" x14ac:dyDescent="0.2">
      <c r="A67" s="72" t="s">
        <v>13</v>
      </c>
      <c r="B67" s="36">
        <v>29730</v>
      </c>
      <c r="C67" s="36">
        <v>30056</v>
      </c>
      <c r="D67" s="36">
        <v>30591</v>
      </c>
      <c r="E67" s="36">
        <v>32010.5</v>
      </c>
      <c r="F67" s="36">
        <v>32010.5</v>
      </c>
      <c r="G67" s="36">
        <v>34038.5</v>
      </c>
      <c r="H67" s="36">
        <v>34038.5</v>
      </c>
      <c r="I67" s="36">
        <v>35669.5</v>
      </c>
      <c r="J67" s="36">
        <v>35669.5</v>
      </c>
      <c r="K67" s="36">
        <v>37302.5</v>
      </c>
      <c r="L67" s="36">
        <v>37302.5</v>
      </c>
      <c r="M67" s="36">
        <v>38794.5</v>
      </c>
      <c r="N67" s="36">
        <v>38794.5</v>
      </c>
      <c r="O67" s="56">
        <v>40166.5</v>
      </c>
      <c r="P67" s="56">
        <v>40166.5</v>
      </c>
      <c r="Q67" s="56">
        <v>40663</v>
      </c>
      <c r="R67" s="56">
        <v>40663</v>
      </c>
      <c r="S67" s="57">
        <v>40749.5</v>
      </c>
      <c r="T67" s="57">
        <v>40749.5</v>
      </c>
      <c r="U67" s="36">
        <f t="shared" si="0"/>
        <v>496.5</v>
      </c>
      <c r="V67" s="37">
        <f t="shared" si="1"/>
        <v>101.23610471412745</v>
      </c>
      <c r="W67" s="36">
        <f t="shared" si="2"/>
        <v>496.5</v>
      </c>
      <c r="X67" s="37">
        <f t="shared" si="3"/>
        <v>101.23610471412745</v>
      </c>
      <c r="Y67" s="36">
        <f t="shared" si="6"/>
        <v>86.5</v>
      </c>
      <c r="Z67" s="37">
        <f t="shared" si="7"/>
        <v>100.21272409807442</v>
      </c>
      <c r="AA67" s="36">
        <f t="shared" si="4"/>
        <v>86.5</v>
      </c>
      <c r="AB67" s="37">
        <f t="shared" si="5"/>
        <v>100.21272409807442</v>
      </c>
      <c r="AD67" s="110"/>
      <c r="AE67" s="110"/>
      <c r="AF67" s="110"/>
      <c r="AG67" s="110"/>
    </row>
    <row r="68" spans="1:33" s="16" customFormat="1" ht="21" customHeight="1" x14ac:dyDescent="0.2">
      <c r="A68" s="73" t="s">
        <v>14</v>
      </c>
      <c r="B68" s="38">
        <v>103903</v>
      </c>
      <c r="C68" s="38">
        <v>99429.25</v>
      </c>
      <c r="D68" s="38">
        <v>95247.75</v>
      </c>
      <c r="E68" s="38">
        <v>91480.5</v>
      </c>
      <c r="F68" s="38">
        <v>91480.5</v>
      </c>
      <c r="G68" s="38">
        <v>88835.75</v>
      </c>
      <c r="H68" s="38">
        <v>88835.75</v>
      </c>
      <c r="I68" s="38">
        <v>88127</v>
      </c>
      <c r="J68" s="38">
        <v>88127</v>
      </c>
      <c r="K68" s="38">
        <v>88867</v>
      </c>
      <c r="L68" s="38">
        <v>88867</v>
      </c>
      <c r="M68" s="38">
        <v>90332.5</v>
      </c>
      <c r="N68" s="38">
        <v>90332.5</v>
      </c>
      <c r="O68" s="50">
        <v>92483.25</v>
      </c>
      <c r="P68" s="50">
        <v>92483.25</v>
      </c>
      <c r="Q68" s="50">
        <v>95069.5</v>
      </c>
      <c r="R68" s="50">
        <v>95069.5</v>
      </c>
      <c r="S68" s="51">
        <v>98212.25</v>
      </c>
      <c r="T68" s="51">
        <v>98212.25</v>
      </c>
      <c r="U68" s="38">
        <f t="shared" si="0"/>
        <v>2586.25</v>
      </c>
      <c r="V68" s="39">
        <f t="shared" si="1"/>
        <v>102.79645233055716</v>
      </c>
      <c r="W68" s="38">
        <f t="shared" si="2"/>
        <v>2586.25</v>
      </c>
      <c r="X68" s="39">
        <f t="shared" si="3"/>
        <v>102.79645233055716</v>
      </c>
      <c r="Y68" s="38">
        <f t="shared" si="6"/>
        <v>3142.75</v>
      </c>
      <c r="Z68" s="39">
        <f t="shared" si="7"/>
        <v>103.30573948532388</v>
      </c>
      <c r="AA68" s="38">
        <f t="shared" si="4"/>
        <v>3142.75</v>
      </c>
      <c r="AB68" s="39">
        <f t="shared" si="5"/>
        <v>103.30573948532388</v>
      </c>
      <c r="AD68" s="110"/>
      <c r="AE68" s="110"/>
      <c r="AF68" s="110"/>
      <c r="AG68" s="110"/>
    </row>
    <row r="69" spans="1:33" s="16" customFormat="1" ht="21" customHeight="1" x14ac:dyDescent="0.2">
      <c r="A69" s="73" t="s">
        <v>15</v>
      </c>
      <c r="B69" s="38">
        <v>46477</v>
      </c>
      <c r="C69" s="38">
        <v>46346</v>
      </c>
      <c r="D69" s="38">
        <v>45710</v>
      </c>
      <c r="E69" s="38">
        <v>45398</v>
      </c>
      <c r="F69" s="38">
        <v>46442</v>
      </c>
      <c r="G69" s="38">
        <v>44819</v>
      </c>
      <c r="H69" s="38">
        <v>45881</v>
      </c>
      <c r="I69" s="38">
        <v>43029</v>
      </c>
      <c r="J69" s="38">
        <v>44800</v>
      </c>
      <c r="K69" s="38">
        <v>40796</v>
      </c>
      <c r="L69" s="38">
        <v>42354</v>
      </c>
      <c r="M69" s="38">
        <v>38280</v>
      </c>
      <c r="N69" s="38">
        <v>39674</v>
      </c>
      <c r="O69" s="50">
        <v>36174</v>
      </c>
      <c r="P69" s="50">
        <v>37486</v>
      </c>
      <c r="Q69" s="50">
        <v>34952</v>
      </c>
      <c r="R69" s="50">
        <v>36112</v>
      </c>
      <c r="S69" s="51">
        <v>33876</v>
      </c>
      <c r="T69" s="51">
        <v>34904</v>
      </c>
      <c r="U69" s="38">
        <f t="shared" si="0"/>
        <v>-1222</v>
      </c>
      <c r="V69" s="39">
        <f t="shared" si="1"/>
        <v>96.621883120473271</v>
      </c>
      <c r="W69" s="38">
        <f t="shared" si="2"/>
        <v>-1374</v>
      </c>
      <c r="X69" s="39">
        <f t="shared" si="3"/>
        <v>96.334631595795756</v>
      </c>
      <c r="Y69" s="38">
        <f t="shared" si="6"/>
        <v>-1076</v>
      </c>
      <c r="Z69" s="39">
        <f t="shared" si="7"/>
        <v>96.921492332341501</v>
      </c>
      <c r="AA69" s="38">
        <f t="shared" si="4"/>
        <v>-1208</v>
      </c>
      <c r="AB69" s="39">
        <f t="shared" si="5"/>
        <v>96.654851572884354</v>
      </c>
      <c r="AD69" s="110"/>
      <c r="AE69" s="110"/>
      <c r="AF69" s="110"/>
      <c r="AG69" s="110"/>
    </row>
    <row r="70" spans="1:33" s="16" customFormat="1" ht="21" customHeight="1" x14ac:dyDescent="0.2">
      <c r="A70" s="73" t="s">
        <v>16</v>
      </c>
      <c r="B70" s="38">
        <v>2059</v>
      </c>
      <c r="C70" s="38">
        <v>2020</v>
      </c>
      <c r="D70" s="38">
        <v>2078</v>
      </c>
      <c r="E70" s="38">
        <v>1991</v>
      </c>
      <c r="F70" s="38">
        <v>1991</v>
      </c>
      <c r="G70" s="38">
        <v>1985</v>
      </c>
      <c r="H70" s="38">
        <v>1985</v>
      </c>
      <c r="I70" s="38">
        <v>2061</v>
      </c>
      <c r="J70" s="38">
        <v>2061</v>
      </c>
      <c r="K70" s="38">
        <v>2056</v>
      </c>
      <c r="L70" s="38">
        <v>2056</v>
      </c>
      <c r="M70" s="38">
        <v>1927</v>
      </c>
      <c r="N70" s="38">
        <v>1927</v>
      </c>
      <c r="O70" s="50">
        <v>1880</v>
      </c>
      <c r="P70" s="50">
        <v>1880</v>
      </c>
      <c r="Q70" s="50">
        <v>1742</v>
      </c>
      <c r="R70" s="50">
        <v>1742</v>
      </c>
      <c r="S70" s="51">
        <v>1647</v>
      </c>
      <c r="T70" s="51">
        <v>1647</v>
      </c>
      <c r="U70" s="38">
        <f t="shared" si="0"/>
        <v>-138</v>
      </c>
      <c r="V70" s="39">
        <f t="shared" si="1"/>
        <v>92.659574468085111</v>
      </c>
      <c r="W70" s="38">
        <f t="shared" si="2"/>
        <v>-138</v>
      </c>
      <c r="X70" s="39">
        <f t="shared" si="3"/>
        <v>92.659574468085111</v>
      </c>
      <c r="Y70" s="38">
        <f t="shared" si="6"/>
        <v>-95</v>
      </c>
      <c r="Z70" s="39">
        <f t="shared" si="7"/>
        <v>94.546498277841565</v>
      </c>
      <c r="AA70" s="38">
        <f t="shared" si="4"/>
        <v>-95</v>
      </c>
      <c r="AB70" s="39">
        <f t="shared" si="5"/>
        <v>94.546498277841565</v>
      </c>
      <c r="AD70" s="110"/>
      <c r="AE70" s="110"/>
      <c r="AF70" s="110"/>
      <c r="AG70" s="110"/>
    </row>
    <row r="71" spans="1:33" s="16" customFormat="1" ht="21" customHeight="1" thickBot="1" x14ac:dyDescent="0.25">
      <c r="A71" s="74" t="s">
        <v>17</v>
      </c>
      <c r="B71" s="52">
        <v>380</v>
      </c>
      <c r="C71" s="52">
        <v>386</v>
      </c>
      <c r="D71" s="52">
        <v>397</v>
      </c>
      <c r="E71" s="52">
        <v>397</v>
      </c>
      <c r="F71" s="52">
        <v>397</v>
      </c>
      <c r="G71" s="52">
        <v>397</v>
      </c>
      <c r="H71" s="52">
        <v>397</v>
      </c>
      <c r="I71" s="52">
        <v>397</v>
      </c>
      <c r="J71" s="52">
        <v>397</v>
      </c>
      <c r="K71" s="52">
        <v>389</v>
      </c>
      <c r="L71" s="52">
        <v>389</v>
      </c>
      <c r="M71" s="52">
        <v>365</v>
      </c>
      <c r="N71" s="52">
        <v>365</v>
      </c>
      <c r="O71" s="53">
        <v>365</v>
      </c>
      <c r="P71" s="53">
        <v>365</v>
      </c>
      <c r="Q71" s="53">
        <v>349</v>
      </c>
      <c r="R71" s="53">
        <v>349</v>
      </c>
      <c r="S71" s="54">
        <v>349</v>
      </c>
      <c r="T71" s="54">
        <v>349</v>
      </c>
      <c r="U71" s="52">
        <f t="shared" si="0"/>
        <v>-16</v>
      </c>
      <c r="V71" s="55">
        <f t="shared" si="1"/>
        <v>95.61643835616438</v>
      </c>
      <c r="W71" s="52">
        <f t="shared" si="2"/>
        <v>-16</v>
      </c>
      <c r="X71" s="55">
        <f t="shared" si="3"/>
        <v>95.61643835616438</v>
      </c>
      <c r="Y71" s="52">
        <f t="shared" si="6"/>
        <v>0</v>
      </c>
      <c r="Z71" s="55">
        <f t="shared" si="7"/>
        <v>100</v>
      </c>
      <c r="AA71" s="52">
        <f t="shared" si="4"/>
        <v>0</v>
      </c>
      <c r="AB71" s="55">
        <f t="shared" si="5"/>
        <v>100</v>
      </c>
      <c r="AD71" s="110"/>
      <c r="AE71" s="110"/>
      <c r="AF71" s="110"/>
      <c r="AG71" s="110"/>
    </row>
    <row r="72" spans="1:33" s="16" customFormat="1" ht="21" customHeight="1" thickBot="1" x14ac:dyDescent="0.25">
      <c r="A72" s="61" t="s">
        <v>29</v>
      </c>
      <c r="B72" s="40">
        <v>182549</v>
      </c>
      <c r="C72" s="40">
        <f>SUM(C67:C71)</f>
        <v>178237.25</v>
      </c>
      <c r="D72" s="40">
        <f>SUM(D67:D71)</f>
        <v>174023.75</v>
      </c>
      <c r="E72" s="40">
        <v>171277</v>
      </c>
      <c r="F72" s="40">
        <v>172321</v>
      </c>
      <c r="G72" s="40">
        <v>170075.25</v>
      </c>
      <c r="H72" s="40">
        <v>171137.25</v>
      </c>
      <c r="I72" s="40">
        <v>169283.5</v>
      </c>
      <c r="J72" s="40">
        <v>171054.5</v>
      </c>
      <c r="K72" s="40">
        <v>169410.5</v>
      </c>
      <c r="L72" s="40">
        <v>170968.5</v>
      </c>
      <c r="M72" s="40">
        <v>169699</v>
      </c>
      <c r="N72" s="40">
        <v>171093</v>
      </c>
      <c r="O72" s="59">
        <v>171068.75</v>
      </c>
      <c r="P72" s="59">
        <v>172380.75</v>
      </c>
      <c r="Q72" s="59">
        <v>172775.5</v>
      </c>
      <c r="R72" s="59">
        <v>173935.5</v>
      </c>
      <c r="S72" s="60">
        <v>174833.75</v>
      </c>
      <c r="T72" s="60">
        <v>175861.75</v>
      </c>
      <c r="U72" s="40">
        <f t="shared" ref="U72:U96" si="8">Q72-O72</f>
        <v>1706.75</v>
      </c>
      <c r="V72" s="41">
        <f t="shared" ref="V72:V96" si="9">100*(Q72/O72)</f>
        <v>100.99769829381462</v>
      </c>
      <c r="W72" s="40">
        <f t="shared" ref="W72:W96" si="10">R72-P72</f>
        <v>1554.75</v>
      </c>
      <c r="X72" s="41">
        <f t="shared" ref="X72:X96" si="11">100*(R72/P72)</f>
        <v>100.90192785447331</v>
      </c>
      <c r="Y72" s="40">
        <f t="shared" si="6"/>
        <v>2058.25</v>
      </c>
      <c r="Z72" s="41">
        <f t="shared" si="7"/>
        <v>101.191285801517</v>
      </c>
      <c r="AA72" s="40">
        <f t="shared" ref="AA72:AA96" si="12">T72-R72</f>
        <v>1926.25</v>
      </c>
      <c r="AB72" s="41">
        <f t="shared" ref="AB72:AB96" si="13">100*(T72/R72)</f>
        <v>101.10745075042185</v>
      </c>
      <c r="AD72" s="110"/>
      <c r="AE72" s="110"/>
      <c r="AF72" s="110"/>
      <c r="AG72" s="110"/>
    </row>
    <row r="73" spans="1:33" s="16" customFormat="1" ht="21" customHeight="1" x14ac:dyDescent="0.2">
      <c r="A73" s="72" t="s">
        <v>13</v>
      </c>
      <c r="B73" s="36">
        <v>17389</v>
      </c>
      <c r="C73" s="36">
        <v>17524.5</v>
      </c>
      <c r="D73" s="36">
        <v>17964.5</v>
      </c>
      <c r="E73" s="36">
        <v>18623.5</v>
      </c>
      <c r="F73" s="36">
        <v>18623.5</v>
      </c>
      <c r="G73" s="36">
        <v>19517</v>
      </c>
      <c r="H73" s="36">
        <v>19517</v>
      </c>
      <c r="I73" s="36">
        <v>20397</v>
      </c>
      <c r="J73" s="36">
        <v>20397</v>
      </c>
      <c r="K73" s="36">
        <v>21396</v>
      </c>
      <c r="L73" s="36">
        <v>21396</v>
      </c>
      <c r="M73" s="36">
        <v>22022.5</v>
      </c>
      <c r="N73" s="36">
        <v>22022.5</v>
      </c>
      <c r="O73" s="56">
        <v>22635.5</v>
      </c>
      <c r="P73" s="56">
        <v>22635.5</v>
      </c>
      <c r="Q73" s="56">
        <v>22609</v>
      </c>
      <c r="R73" s="56">
        <v>22609</v>
      </c>
      <c r="S73" s="57">
        <v>22302.5</v>
      </c>
      <c r="T73" s="57">
        <v>22302.5</v>
      </c>
      <c r="U73" s="36">
        <f t="shared" si="8"/>
        <v>-26.5</v>
      </c>
      <c r="V73" s="37">
        <f t="shared" si="9"/>
        <v>99.882927260277</v>
      </c>
      <c r="W73" s="36">
        <f t="shared" si="10"/>
        <v>-26.5</v>
      </c>
      <c r="X73" s="37">
        <f t="shared" si="11"/>
        <v>99.882927260277</v>
      </c>
      <c r="Y73" s="36">
        <f t="shared" ref="Y73:Y96" si="14">S73-Q73</f>
        <v>-306.5</v>
      </c>
      <c r="Z73" s="37">
        <f t="shared" ref="Z73:Z96" si="15">100*(S73/Q73)</f>
        <v>98.64434517227653</v>
      </c>
      <c r="AA73" s="36">
        <f t="shared" si="12"/>
        <v>-306.5</v>
      </c>
      <c r="AB73" s="37">
        <f t="shared" si="13"/>
        <v>98.64434517227653</v>
      </c>
      <c r="AD73" s="110"/>
      <c r="AE73" s="110"/>
      <c r="AF73" s="110"/>
      <c r="AG73" s="110"/>
    </row>
    <row r="74" spans="1:33" s="16" customFormat="1" ht="21" customHeight="1" x14ac:dyDescent="0.2">
      <c r="A74" s="73" t="s">
        <v>14</v>
      </c>
      <c r="B74" s="38">
        <v>60548</v>
      </c>
      <c r="C74" s="38">
        <v>57735</v>
      </c>
      <c r="D74" s="38">
        <v>55313</v>
      </c>
      <c r="E74" s="38">
        <v>53183.25</v>
      </c>
      <c r="F74" s="38">
        <v>53183.25</v>
      </c>
      <c r="G74" s="38">
        <v>51632</v>
      </c>
      <c r="H74" s="38">
        <v>51632</v>
      </c>
      <c r="I74" s="38">
        <v>50971.5</v>
      </c>
      <c r="J74" s="38">
        <v>50971.5</v>
      </c>
      <c r="K74" s="38">
        <v>50880</v>
      </c>
      <c r="L74" s="38">
        <v>50880</v>
      </c>
      <c r="M74" s="38">
        <v>51348.75</v>
      </c>
      <c r="N74" s="38">
        <v>51348.75</v>
      </c>
      <c r="O74" s="50">
        <v>52289.5</v>
      </c>
      <c r="P74" s="50">
        <v>52289.5</v>
      </c>
      <c r="Q74" s="50">
        <v>53576</v>
      </c>
      <c r="R74" s="50">
        <v>53576</v>
      </c>
      <c r="S74" s="51">
        <v>54888.25</v>
      </c>
      <c r="T74" s="51">
        <v>54888.25</v>
      </c>
      <c r="U74" s="38">
        <f t="shared" si="8"/>
        <v>1286.5</v>
      </c>
      <c r="V74" s="39">
        <f t="shared" si="9"/>
        <v>102.46034098624006</v>
      </c>
      <c r="W74" s="38">
        <f t="shared" si="10"/>
        <v>1286.5</v>
      </c>
      <c r="X74" s="39">
        <f t="shared" si="11"/>
        <v>102.46034098624006</v>
      </c>
      <c r="Y74" s="38">
        <f t="shared" si="14"/>
        <v>1312.25</v>
      </c>
      <c r="Z74" s="39">
        <f t="shared" si="15"/>
        <v>102.44932432432432</v>
      </c>
      <c r="AA74" s="38">
        <f t="shared" si="12"/>
        <v>1312.25</v>
      </c>
      <c r="AB74" s="39">
        <f t="shared" si="13"/>
        <v>102.44932432432432</v>
      </c>
      <c r="AD74" s="110"/>
      <c r="AE74" s="110"/>
      <c r="AF74" s="110"/>
      <c r="AG74" s="110"/>
    </row>
    <row r="75" spans="1:33" s="16" customFormat="1" ht="21" customHeight="1" x14ac:dyDescent="0.2">
      <c r="A75" s="73" t="s">
        <v>15</v>
      </c>
      <c r="B75" s="38">
        <v>27491</v>
      </c>
      <c r="C75" s="38">
        <v>27540</v>
      </c>
      <c r="D75" s="38">
        <v>27082</v>
      </c>
      <c r="E75" s="38">
        <v>26399</v>
      </c>
      <c r="F75" s="38">
        <v>27311</v>
      </c>
      <c r="G75" s="38">
        <v>25761</v>
      </c>
      <c r="H75" s="38">
        <v>26850</v>
      </c>
      <c r="I75" s="38">
        <v>24625</v>
      </c>
      <c r="J75" s="38">
        <v>26395</v>
      </c>
      <c r="K75" s="38">
        <v>23289</v>
      </c>
      <c r="L75" s="38">
        <v>24744</v>
      </c>
      <c r="M75" s="38">
        <v>22372</v>
      </c>
      <c r="N75" s="38">
        <v>23523</v>
      </c>
      <c r="O75" s="50">
        <v>21601</v>
      </c>
      <c r="P75" s="50">
        <v>22598</v>
      </c>
      <c r="Q75" s="50">
        <v>21095</v>
      </c>
      <c r="R75" s="50">
        <v>21893</v>
      </c>
      <c r="S75" s="51">
        <v>20619</v>
      </c>
      <c r="T75" s="51">
        <v>21327</v>
      </c>
      <c r="U75" s="38">
        <f t="shared" si="8"/>
        <v>-506</v>
      </c>
      <c r="V75" s="39">
        <f t="shared" si="9"/>
        <v>97.65751585574742</v>
      </c>
      <c r="W75" s="38">
        <f t="shared" si="10"/>
        <v>-705</v>
      </c>
      <c r="X75" s="39">
        <f t="shared" si="11"/>
        <v>96.880254889813259</v>
      </c>
      <c r="Y75" s="38">
        <f t="shared" si="14"/>
        <v>-476</v>
      </c>
      <c r="Z75" s="39">
        <f t="shared" si="15"/>
        <v>97.743541123488981</v>
      </c>
      <c r="AA75" s="38">
        <f t="shared" si="12"/>
        <v>-566</v>
      </c>
      <c r="AB75" s="39">
        <f t="shared" si="13"/>
        <v>97.414698762161422</v>
      </c>
      <c r="AD75" s="110"/>
      <c r="AE75" s="110"/>
      <c r="AF75" s="110"/>
      <c r="AG75" s="110"/>
    </row>
    <row r="76" spans="1:33" s="16" customFormat="1" ht="21" customHeight="1" x14ac:dyDescent="0.2">
      <c r="A76" s="73" t="s">
        <v>16</v>
      </c>
      <c r="B76" s="38">
        <v>704</v>
      </c>
      <c r="C76" s="38">
        <v>697</v>
      </c>
      <c r="D76" s="38">
        <v>668</v>
      </c>
      <c r="E76" s="38">
        <v>628</v>
      </c>
      <c r="F76" s="38">
        <v>628</v>
      </c>
      <c r="G76" s="38">
        <v>600</v>
      </c>
      <c r="H76" s="38">
        <v>600</v>
      </c>
      <c r="I76" s="38">
        <v>626</v>
      </c>
      <c r="J76" s="38">
        <v>626</v>
      </c>
      <c r="K76" s="38">
        <v>625</v>
      </c>
      <c r="L76" s="38">
        <v>625</v>
      </c>
      <c r="M76" s="38">
        <v>647</v>
      </c>
      <c r="N76" s="38">
        <v>647</v>
      </c>
      <c r="O76" s="50">
        <v>616</v>
      </c>
      <c r="P76" s="50">
        <v>616</v>
      </c>
      <c r="Q76" s="50">
        <v>607</v>
      </c>
      <c r="R76" s="50">
        <v>607</v>
      </c>
      <c r="S76" s="51">
        <v>523</v>
      </c>
      <c r="T76" s="51">
        <v>523</v>
      </c>
      <c r="U76" s="38">
        <f t="shared" si="8"/>
        <v>-9</v>
      </c>
      <c r="V76" s="39">
        <f t="shared" si="9"/>
        <v>98.538961038961034</v>
      </c>
      <c r="W76" s="38">
        <f t="shared" si="10"/>
        <v>-9</v>
      </c>
      <c r="X76" s="39">
        <f t="shared" si="11"/>
        <v>98.538961038961034</v>
      </c>
      <c r="Y76" s="38">
        <f t="shared" si="14"/>
        <v>-84</v>
      </c>
      <c r="Z76" s="39">
        <f t="shared" si="15"/>
        <v>86.16144975288303</v>
      </c>
      <c r="AA76" s="38">
        <f t="shared" si="12"/>
        <v>-84</v>
      </c>
      <c r="AB76" s="39">
        <f t="shared" si="13"/>
        <v>86.16144975288303</v>
      </c>
      <c r="AD76" s="110"/>
      <c r="AE76" s="110"/>
      <c r="AF76" s="110"/>
      <c r="AG76" s="110"/>
    </row>
    <row r="77" spans="1:33" s="16" customFormat="1" ht="21" customHeight="1" thickBot="1" x14ac:dyDescent="0.25">
      <c r="A77" s="74" t="s">
        <v>17</v>
      </c>
      <c r="B77" s="52">
        <v>391</v>
      </c>
      <c r="C77" s="52">
        <v>387</v>
      </c>
      <c r="D77" s="52">
        <v>376</v>
      </c>
      <c r="E77" s="52">
        <v>368</v>
      </c>
      <c r="F77" s="52">
        <v>368</v>
      </c>
      <c r="G77" s="52">
        <v>368</v>
      </c>
      <c r="H77" s="52">
        <v>368</v>
      </c>
      <c r="I77" s="52">
        <v>368</v>
      </c>
      <c r="J77" s="52">
        <v>368</v>
      </c>
      <c r="K77" s="52">
        <v>368</v>
      </c>
      <c r="L77" s="52">
        <v>368</v>
      </c>
      <c r="M77" s="52">
        <v>368</v>
      </c>
      <c r="N77" s="52">
        <v>368</v>
      </c>
      <c r="O77" s="53">
        <v>368</v>
      </c>
      <c r="P77" s="53">
        <v>368</v>
      </c>
      <c r="Q77" s="53">
        <v>368</v>
      </c>
      <c r="R77" s="53">
        <v>368</v>
      </c>
      <c r="S77" s="54">
        <v>360</v>
      </c>
      <c r="T77" s="54">
        <v>360</v>
      </c>
      <c r="U77" s="52">
        <f t="shared" si="8"/>
        <v>0</v>
      </c>
      <c r="V77" s="55">
        <f t="shared" si="9"/>
        <v>100</v>
      </c>
      <c r="W77" s="52">
        <f t="shared" si="10"/>
        <v>0</v>
      </c>
      <c r="X77" s="55">
        <f t="shared" si="11"/>
        <v>100</v>
      </c>
      <c r="Y77" s="52">
        <f t="shared" si="14"/>
        <v>-8</v>
      </c>
      <c r="Z77" s="55">
        <f t="shared" si="15"/>
        <v>97.826086956521735</v>
      </c>
      <c r="AA77" s="52">
        <f t="shared" si="12"/>
        <v>-8</v>
      </c>
      <c r="AB77" s="55">
        <f t="shared" si="13"/>
        <v>97.826086956521735</v>
      </c>
      <c r="AD77" s="110"/>
      <c r="AE77" s="110"/>
      <c r="AF77" s="110"/>
      <c r="AG77" s="110"/>
    </row>
    <row r="78" spans="1:33" s="16" customFormat="1" ht="21" customHeight="1" thickBot="1" x14ac:dyDescent="0.25">
      <c r="A78" s="61" t="s">
        <v>25</v>
      </c>
      <c r="B78" s="40">
        <v>106523</v>
      </c>
      <c r="C78" s="40">
        <f>SUM(C73:C77)</f>
        <v>103883.5</v>
      </c>
      <c r="D78" s="40">
        <f>SUM(D73:D77)</f>
        <v>101403.5</v>
      </c>
      <c r="E78" s="40">
        <v>99201.75</v>
      </c>
      <c r="F78" s="40">
        <v>100113.75</v>
      </c>
      <c r="G78" s="40">
        <v>97878</v>
      </c>
      <c r="H78" s="40">
        <v>98967</v>
      </c>
      <c r="I78" s="40">
        <v>96987.5</v>
      </c>
      <c r="J78" s="40">
        <v>98757.5</v>
      </c>
      <c r="K78" s="40">
        <v>96558</v>
      </c>
      <c r="L78" s="40">
        <v>98013</v>
      </c>
      <c r="M78" s="40">
        <v>96758.25</v>
      </c>
      <c r="N78" s="40">
        <v>97909.25</v>
      </c>
      <c r="O78" s="59">
        <v>97510</v>
      </c>
      <c r="P78" s="59">
        <v>98507</v>
      </c>
      <c r="Q78" s="59">
        <v>98255</v>
      </c>
      <c r="R78" s="59">
        <v>99053</v>
      </c>
      <c r="S78" s="60">
        <v>98692.75</v>
      </c>
      <c r="T78" s="60">
        <v>99400.75</v>
      </c>
      <c r="U78" s="40">
        <f t="shared" si="8"/>
        <v>745</v>
      </c>
      <c r="V78" s="41">
        <f t="shared" si="9"/>
        <v>100.76402420264587</v>
      </c>
      <c r="W78" s="40">
        <f t="shared" si="10"/>
        <v>546</v>
      </c>
      <c r="X78" s="41">
        <f t="shared" si="11"/>
        <v>100.55427533068715</v>
      </c>
      <c r="Y78" s="40">
        <f t="shared" si="14"/>
        <v>437.75</v>
      </c>
      <c r="Z78" s="41">
        <f t="shared" si="15"/>
        <v>100.44552440079386</v>
      </c>
      <c r="AA78" s="40">
        <f t="shared" si="12"/>
        <v>347.75</v>
      </c>
      <c r="AB78" s="41">
        <f t="shared" si="13"/>
        <v>100.35107467719303</v>
      </c>
      <c r="AD78" s="110"/>
      <c r="AE78" s="110"/>
      <c r="AF78" s="110"/>
      <c r="AG78" s="110"/>
    </row>
    <row r="79" spans="1:33" s="16" customFormat="1" ht="21" customHeight="1" x14ac:dyDescent="0.2">
      <c r="A79" s="72" t="s">
        <v>13</v>
      </c>
      <c r="B79" s="36">
        <v>16054</v>
      </c>
      <c r="C79" s="36">
        <v>16115</v>
      </c>
      <c r="D79" s="36">
        <v>16288</v>
      </c>
      <c r="E79" s="36">
        <v>16828.5</v>
      </c>
      <c r="F79" s="36">
        <v>16828.5</v>
      </c>
      <c r="G79" s="36">
        <v>17964.5</v>
      </c>
      <c r="H79" s="36">
        <v>17964.5</v>
      </c>
      <c r="I79" s="36">
        <v>18674.5</v>
      </c>
      <c r="J79" s="36">
        <v>18674.5</v>
      </c>
      <c r="K79" s="36">
        <v>19337</v>
      </c>
      <c r="L79" s="36">
        <v>19337</v>
      </c>
      <c r="M79" s="36">
        <v>19704.5</v>
      </c>
      <c r="N79" s="36">
        <v>19704.5</v>
      </c>
      <c r="O79" s="56">
        <v>20279.5</v>
      </c>
      <c r="P79" s="56">
        <v>20279.5</v>
      </c>
      <c r="Q79" s="56">
        <v>20158.5</v>
      </c>
      <c r="R79" s="56">
        <v>20158.5</v>
      </c>
      <c r="S79" s="57">
        <v>19880.5</v>
      </c>
      <c r="T79" s="57">
        <v>19880.5</v>
      </c>
      <c r="U79" s="36">
        <f t="shared" si="8"/>
        <v>-121</v>
      </c>
      <c r="V79" s="37">
        <f t="shared" si="9"/>
        <v>99.403338346606176</v>
      </c>
      <c r="W79" s="36">
        <f t="shared" si="10"/>
        <v>-121</v>
      </c>
      <c r="X79" s="37">
        <f t="shared" si="11"/>
        <v>99.403338346606176</v>
      </c>
      <c r="Y79" s="36">
        <f t="shared" si="14"/>
        <v>-278</v>
      </c>
      <c r="Z79" s="37">
        <f t="shared" si="15"/>
        <v>98.620929136592508</v>
      </c>
      <c r="AA79" s="36">
        <f t="shared" si="12"/>
        <v>-278</v>
      </c>
      <c r="AB79" s="37">
        <f t="shared" si="13"/>
        <v>98.620929136592508</v>
      </c>
      <c r="AD79" s="110"/>
      <c r="AE79" s="110"/>
      <c r="AF79" s="110"/>
      <c r="AG79" s="110"/>
    </row>
    <row r="80" spans="1:33" s="16" customFormat="1" ht="21" customHeight="1" x14ac:dyDescent="0.2">
      <c r="A80" s="73" t="s">
        <v>14</v>
      </c>
      <c r="B80" s="38">
        <v>55551</v>
      </c>
      <c r="C80" s="38">
        <v>52963.5</v>
      </c>
      <c r="D80" s="38">
        <v>50824</v>
      </c>
      <c r="E80" s="38">
        <v>48906.75</v>
      </c>
      <c r="F80" s="38">
        <v>48906.75</v>
      </c>
      <c r="G80" s="38">
        <v>47403</v>
      </c>
      <c r="H80" s="38">
        <v>47403</v>
      </c>
      <c r="I80" s="38">
        <v>46701</v>
      </c>
      <c r="J80" s="38">
        <v>46701</v>
      </c>
      <c r="K80" s="38">
        <v>46541</v>
      </c>
      <c r="L80" s="38">
        <v>46541</v>
      </c>
      <c r="M80" s="38">
        <v>46802</v>
      </c>
      <c r="N80" s="38">
        <v>46802</v>
      </c>
      <c r="O80" s="50">
        <v>47479</v>
      </c>
      <c r="P80" s="50">
        <v>47479</v>
      </c>
      <c r="Q80" s="50">
        <v>48577.25</v>
      </c>
      <c r="R80" s="50">
        <v>48577.25</v>
      </c>
      <c r="S80" s="51">
        <v>49333.5</v>
      </c>
      <c r="T80" s="51">
        <v>49333.5</v>
      </c>
      <c r="U80" s="38">
        <f t="shared" si="8"/>
        <v>1098.25</v>
      </c>
      <c r="V80" s="39">
        <f t="shared" si="9"/>
        <v>102.31312790918091</v>
      </c>
      <c r="W80" s="38">
        <f t="shared" si="10"/>
        <v>1098.25</v>
      </c>
      <c r="X80" s="39">
        <f t="shared" si="11"/>
        <v>102.31312790918091</v>
      </c>
      <c r="Y80" s="38">
        <f t="shared" si="14"/>
        <v>756.25</v>
      </c>
      <c r="Z80" s="39">
        <f t="shared" si="15"/>
        <v>101.55679870721377</v>
      </c>
      <c r="AA80" s="38">
        <f t="shared" si="12"/>
        <v>756.25</v>
      </c>
      <c r="AB80" s="39">
        <f t="shared" si="13"/>
        <v>101.55679870721377</v>
      </c>
      <c r="AD80" s="110"/>
      <c r="AE80" s="110"/>
      <c r="AF80" s="110"/>
      <c r="AG80" s="110"/>
    </row>
    <row r="81" spans="1:33" s="16" customFormat="1" ht="21" customHeight="1" x14ac:dyDescent="0.2">
      <c r="A81" s="73" t="s">
        <v>15</v>
      </c>
      <c r="B81" s="38">
        <v>26438</v>
      </c>
      <c r="C81" s="38">
        <v>26136</v>
      </c>
      <c r="D81" s="38">
        <v>25701</v>
      </c>
      <c r="E81" s="38">
        <v>25141</v>
      </c>
      <c r="F81" s="38">
        <v>25695</v>
      </c>
      <c r="G81" s="38">
        <v>24786</v>
      </c>
      <c r="H81" s="38">
        <v>25351</v>
      </c>
      <c r="I81" s="38">
        <v>23615</v>
      </c>
      <c r="J81" s="38">
        <v>24581</v>
      </c>
      <c r="K81" s="38">
        <v>22153</v>
      </c>
      <c r="L81" s="38">
        <v>22959</v>
      </c>
      <c r="M81" s="38">
        <v>20582</v>
      </c>
      <c r="N81" s="38">
        <v>21212</v>
      </c>
      <c r="O81" s="50">
        <v>19215</v>
      </c>
      <c r="P81" s="50">
        <v>19762</v>
      </c>
      <c r="Q81" s="50">
        <v>18475</v>
      </c>
      <c r="R81" s="50">
        <v>19015</v>
      </c>
      <c r="S81" s="51">
        <v>18263</v>
      </c>
      <c r="T81" s="51">
        <v>18789</v>
      </c>
      <c r="U81" s="38">
        <f t="shared" si="8"/>
        <v>-740</v>
      </c>
      <c r="V81" s="39">
        <f t="shared" si="9"/>
        <v>96.148842050481392</v>
      </c>
      <c r="W81" s="38">
        <f t="shared" si="10"/>
        <v>-747</v>
      </c>
      <c r="X81" s="39">
        <f t="shared" si="11"/>
        <v>96.220018216779678</v>
      </c>
      <c r="Y81" s="38">
        <f t="shared" si="14"/>
        <v>-212</v>
      </c>
      <c r="Z81" s="39">
        <f t="shared" si="15"/>
        <v>98.852503382949934</v>
      </c>
      <c r="AA81" s="38">
        <f t="shared" si="12"/>
        <v>-226</v>
      </c>
      <c r="AB81" s="39">
        <f t="shared" si="13"/>
        <v>98.811464633184329</v>
      </c>
      <c r="AD81" s="110"/>
      <c r="AE81" s="110"/>
      <c r="AF81" s="110"/>
      <c r="AG81" s="110"/>
    </row>
    <row r="82" spans="1:33" s="16" customFormat="1" ht="21" customHeight="1" x14ac:dyDescent="0.2">
      <c r="A82" s="73" t="s">
        <v>16</v>
      </c>
      <c r="B82" s="38">
        <v>792</v>
      </c>
      <c r="C82" s="38">
        <v>762</v>
      </c>
      <c r="D82" s="38">
        <v>793</v>
      </c>
      <c r="E82" s="38">
        <v>738</v>
      </c>
      <c r="F82" s="38">
        <v>738</v>
      </c>
      <c r="G82" s="38">
        <v>832</v>
      </c>
      <c r="H82" s="38">
        <v>832</v>
      </c>
      <c r="I82" s="38">
        <v>866</v>
      </c>
      <c r="J82" s="38">
        <v>866</v>
      </c>
      <c r="K82" s="38">
        <v>835</v>
      </c>
      <c r="L82" s="38">
        <v>835</v>
      </c>
      <c r="M82" s="38">
        <v>845</v>
      </c>
      <c r="N82" s="38">
        <v>845</v>
      </c>
      <c r="O82" s="50">
        <v>849</v>
      </c>
      <c r="P82" s="50">
        <v>849</v>
      </c>
      <c r="Q82" s="50">
        <v>767</v>
      </c>
      <c r="R82" s="50">
        <v>767</v>
      </c>
      <c r="S82" s="51">
        <v>634</v>
      </c>
      <c r="T82" s="51">
        <v>634</v>
      </c>
      <c r="U82" s="38">
        <f t="shared" si="8"/>
        <v>-82</v>
      </c>
      <c r="V82" s="39">
        <f t="shared" si="9"/>
        <v>90.341578327444054</v>
      </c>
      <c r="W82" s="38">
        <f t="shared" si="10"/>
        <v>-82</v>
      </c>
      <c r="X82" s="39">
        <f t="shared" si="11"/>
        <v>90.341578327444054</v>
      </c>
      <c r="Y82" s="38">
        <f t="shared" si="14"/>
        <v>-133</v>
      </c>
      <c r="Z82" s="39">
        <f t="shared" si="15"/>
        <v>82.65971316818775</v>
      </c>
      <c r="AA82" s="38">
        <f t="shared" si="12"/>
        <v>-133</v>
      </c>
      <c r="AB82" s="39">
        <f t="shared" si="13"/>
        <v>82.65971316818775</v>
      </c>
      <c r="AD82" s="110"/>
      <c r="AE82" s="110"/>
      <c r="AF82" s="110"/>
      <c r="AG82" s="110"/>
    </row>
    <row r="83" spans="1:33" s="16" customFormat="1" ht="21" customHeight="1" thickBot="1" x14ac:dyDescent="0.25">
      <c r="A83" s="74" t="s">
        <v>17</v>
      </c>
      <c r="B83" s="52">
        <v>282</v>
      </c>
      <c r="C83" s="52">
        <v>292</v>
      </c>
      <c r="D83" s="52">
        <v>292</v>
      </c>
      <c r="E83" s="52">
        <v>292</v>
      </c>
      <c r="F83" s="52">
        <v>292</v>
      </c>
      <c r="G83" s="52">
        <v>294</v>
      </c>
      <c r="H83" s="52">
        <v>294</v>
      </c>
      <c r="I83" s="52">
        <v>294</v>
      </c>
      <c r="J83" s="52">
        <v>294</v>
      </c>
      <c r="K83" s="52">
        <v>294</v>
      </c>
      <c r="L83" s="52">
        <v>294</v>
      </c>
      <c r="M83" s="52">
        <v>294</v>
      </c>
      <c r="N83" s="52">
        <v>294</v>
      </c>
      <c r="O83" s="53">
        <v>294</v>
      </c>
      <c r="P83" s="53">
        <v>294</v>
      </c>
      <c r="Q83" s="53">
        <v>294</v>
      </c>
      <c r="R83" s="53">
        <v>294</v>
      </c>
      <c r="S83" s="54">
        <v>294</v>
      </c>
      <c r="T83" s="54">
        <v>294</v>
      </c>
      <c r="U83" s="52">
        <f t="shared" si="8"/>
        <v>0</v>
      </c>
      <c r="V83" s="55">
        <f t="shared" si="9"/>
        <v>100</v>
      </c>
      <c r="W83" s="52">
        <f t="shared" si="10"/>
        <v>0</v>
      </c>
      <c r="X83" s="55">
        <f t="shared" si="11"/>
        <v>100</v>
      </c>
      <c r="Y83" s="52">
        <f t="shared" si="14"/>
        <v>0</v>
      </c>
      <c r="Z83" s="55">
        <f t="shared" si="15"/>
        <v>100</v>
      </c>
      <c r="AA83" s="52">
        <f t="shared" si="12"/>
        <v>0</v>
      </c>
      <c r="AB83" s="55">
        <f t="shared" si="13"/>
        <v>100</v>
      </c>
      <c r="AD83" s="110"/>
      <c r="AE83" s="110"/>
      <c r="AF83" s="110"/>
      <c r="AG83" s="110"/>
    </row>
    <row r="84" spans="1:33" s="16" customFormat="1" ht="21" customHeight="1" thickBot="1" x14ac:dyDescent="0.25">
      <c r="A84" s="61" t="s">
        <v>28</v>
      </c>
      <c r="B84" s="40">
        <v>99117</v>
      </c>
      <c r="C84" s="40">
        <f>SUM(C79:C83)</f>
        <v>96268.5</v>
      </c>
      <c r="D84" s="40">
        <f>SUM(D79:D83)</f>
        <v>93898</v>
      </c>
      <c r="E84" s="40">
        <v>91906.25</v>
      </c>
      <c r="F84" s="40">
        <v>92460.25</v>
      </c>
      <c r="G84" s="40">
        <v>91279.5</v>
      </c>
      <c r="H84" s="40">
        <v>91844.5</v>
      </c>
      <c r="I84" s="40">
        <v>90150.5</v>
      </c>
      <c r="J84" s="40">
        <v>91116.5</v>
      </c>
      <c r="K84" s="40">
        <v>89160</v>
      </c>
      <c r="L84" s="40">
        <v>89966</v>
      </c>
      <c r="M84" s="40">
        <v>88227.5</v>
      </c>
      <c r="N84" s="40">
        <v>88857.5</v>
      </c>
      <c r="O84" s="59">
        <v>88116.5</v>
      </c>
      <c r="P84" s="59">
        <v>88663.5</v>
      </c>
      <c r="Q84" s="59">
        <v>88271.75</v>
      </c>
      <c r="R84" s="59">
        <v>88811.75</v>
      </c>
      <c r="S84" s="60">
        <v>88405</v>
      </c>
      <c r="T84" s="60">
        <v>88931</v>
      </c>
      <c r="U84" s="40">
        <f t="shared" si="8"/>
        <v>155.25</v>
      </c>
      <c r="V84" s="41">
        <f t="shared" si="9"/>
        <v>100.17618720670932</v>
      </c>
      <c r="W84" s="40">
        <f t="shared" si="10"/>
        <v>148.25</v>
      </c>
      <c r="X84" s="41">
        <f t="shared" si="11"/>
        <v>100.16720521973529</v>
      </c>
      <c r="Y84" s="40">
        <f t="shared" si="14"/>
        <v>133.25</v>
      </c>
      <c r="Z84" s="41">
        <f t="shared" si="15"/>
        <v>100.15095429738278</v>
      </c>
      <c r="AA84" s="40">
        <f t="shared" si="12"/>
        <v>119.25</v>
      </c>
      <c r="AB84" s="41">
        <f t="shared" si="13"/>
        <v>100.13427277359132</v>
      </c>
      <c r="AD84" s="110"/>
      <c r="AE84" s="110"/>
      <c r="AF84" s="110"/>
      <c r="AG84" s="110"/>
    </row>
    <row r="85" spans="1:33" s="16" customFormat="1" ht="21" customHeight="1" x14ac:dyDescent="0.2">
      <c r="A85" s="72" t="s">
        <v>13</v>
      </c>
      <c r="B85" s="36">
        <v>31115</v>
      </c>
      <c r="C85" s="36">
        <v>31742</v>
      </c>
      <c r="D85" s="36">
        <v>32434.5</v>
      </c>
      <c r="E85" s="36">
        <v>33894.5</v>
      </c>
      <c r="F85" s="36">
        <v>33894.5</v>
      </c>
      <c r="G85" s="36">
        <v>35455.5</v>
      </c>
      <c r="H85" s="36">
        <v>35455.5</v>
      </c>
      <c r="I85" s="36">
        <v>36968</v>
      </c>
      <c r="J85" s="36">
        <v>36968</v>
      </c>
      <c r="K85" s="36">
        <v>38139</v>
      </c>
      <c r="L85" s="36">
        <v>38139</v>
      </c>
      <c r="M85" s="36">
        <v>39086</v>
      </c>
      <c r="N85" s="36">
        <v>39086</v>
      </c>
      <c r="O85" s="56">
        <v>39639</v>
      </c>
      <c r="P85" s="56">
        <v>39639</v>
      </c>
      <c r="Q85" s="56">
        <v>39469.5</v>
      </c>
      <c r="R85" s="56">
        <v>39469.5</v>
      </c>
      <c r="S85" s="57">
        <v>38816.5</v>
      </c>
      <c r="T85" s="57">
        <v>38816.5</v>
      </c>
      <c r="U85" s="36">
        <f t="shared" si="8"/>
        <v>-169.5</v>
      </c>
      <c r="V85" s="37">
        <f t="shared" si="9"/>
        <v>99.572390827215614</v>
      </c>
      <c r="W85" s="36">
        <f t="shared" si="10"/>
        <v>-169.5</v>
      </c>
      <c r="X85" s="37">
        <f t="shared" si="11"/>
        <v>99.572390827215614</v>
      </c>
      <c r="Y85" s="36">
        <f t="shared" si="14"/>
        <v>-653</v>
      </c>
      <c r="Z85" s="37">
        <f t="shared" si="15"/>
        <v>98.345557962477358</v>
      </c>
      <c r="AA85" s="36">
        <f t="shared" si="12"/>
        <v>-653</v>
      </c>
      <c r="AB85" s="37">
        <f t="shared" si="13"/>
        <v>98.345557962477358</v>
      </c>
      <c r="AD85" s="110"/>
      <c r="AE85" s="110"/>
      <c r="AF85" s="110"/>
      <c r="AG85" s="110"/>
    </row>
    <row r="86" spans="1:33" s="16" customFormat="1" ht="21" customHeight="1" x14ac:dyDescent="0.2">
      <c r="A86" s="73" t="s">
        <v>14</v>
      </c>
      <c r="B86" s="38">
        <v>121597</v>
      </c>
      <c r="C86" s="38">
        <v>115250.5</v>
      </c>
      <c r="D86" s="38">
        <v>110299.25</v>
      </c>
      <c r="E86" s="38">
        <v>105572</v>
      </c>
      <c r="F86" s="38">
        <v>105572</v>
      </c>
      <c r="G86" s="38">
        <v>101903.25</v>
      </c>
      <c r="H86" s="38">
        <v>101903.25</v>
      </c>
      <c r="I86" s="38">
        <v>100194</v>
      </c>
      <c r="J86" s="38">
        <v>100194</v>
      </c>
      <c r="K86" s="38">
        <v>99452</v>
      </c>
      <c r="L86" s="38">
        <v>99452</v>
      </c>
      <c r="M86" s="38">
        <v>99724.25</v>
      </c>
      <c r="N86" s="38">
        <v>99724.25</v>
      </c>
      <c r="O86" s="50">
        <v>100699.75</v>
      </c>
      <c r="P86" s="50">
        <v>100699.75</v>
      </c>
      <c r="Q86" s="50">
        <v>102415</v>
      </c>
      <c r="R86" s="50">
        <v>102415</v>
      </c>
      <c r="S86" s="51">
        <v>103868.75</v>
      </c>
      <c r="T86" s="51">
        <v>103868.75</v>
      </c>
      <c r="U86" s="38">
        <f t="shared" si="8"/>
        <v>1715.25</v>
      </c>
      <c r="V86" s="39">
        <f t="shared" si="9"/>
        <v>101.7033309417352</v>
      </c>
      <c r="W86" s="38">
        <f t="shared" si="10"/>
        <v>1715.25</v>
      </c>
      <c r="X86" s="39">
        <f t="shared" si="11"/>
        <v>101.7033309417352</v>
      </c>
      <c r="Y86" s="38">
        <f t="shared" si="14"/>
        <v>1453.75</v>
      </c>
      <c r="Z86" s="39">
        <f t="shared" si="15"/>
        <v>101.41946980422789</v>
      </c>
      <c r="AA86" s="38">
        <f t="shared" si="12"/>
        <v>1453.75</v>
      </c>
      <c r="AB86" s="39">
        <f t="shared" si="13"/>
        <v>101.41946980422789</v>
      </c>
      <c r="AD86" s="110"/>
      <c r="AE86" s="110"/>
      <c r="AF86" s="110"/>
      <c r="AG86" s="110"/>
    </row>
    <row r="87" spans="1:33" s="16" customFormat="1" ht="21" customHeight="1" x14ac:dyDescent="0.2">
      <c r="A87" s="73" t="s">
        <v>15</v>
      </c>
      <c r="B87" s="38">
        <v>53968</v>
      </c>
      <c r="C87" s="38">
        <v>54039</v>
      </c>
      <c r="D87" s="38">
        <v>53023</v>
      </c>
      <c r="E87" s="38">
        <v>51995</v>
      </c>
      <c r="F87" s="38">
        <v>53084</v>
      </c>
      <c r="G87" s="38">
        <v>49061</v>
      </c>
      <c r="H87" s="38">
        <v>50184</v>
      </c>
      <c r="I87" s="38">
        <v>46297</v>
      </c>
      <c r="J87" s="38">
        <v>48077</v>
      </c>
      <c r="K87" s="38">
        <v>43401</v>
      </c>
      <c r="L87" s="38">
        <v>44920</v>
      </c>
      <c r="M87" s="38">
        <v>40440</v>
      </c>
      <c r="N87" s="38">
        <v>41592</v>
      </c>
      <c r="O87" s="50">
        <v>37769</v>
      </c>
      <c r="P87" s="50">
        <v>38868</v>
      </c>
      <c r="Q87" s="50">
        <v>36015</v>
      </c>
      <c r="R87" s="50">
        <v>37044</v>
      </c>
      <c r="S87" s="51">
        <v>34656</v>
      </c>
      <c r="T87" s="51">
        <v>35654</v>
      </c>
      <c r="U87" s="38">
        <f t="shared" si="8"/>
        <v>-1754</v>
      </c>
      <c r="V87" s="39">
        <f t="shared" si="9"/>
        <v>95.355979771770507</v>
      </c>
      <c r="W87" s="38">
        <f t="shared" si="10"/>
        <v>-1824</v>
      </c>
      <c r="X87" s="39">
        <f t="shared" si="11"/>
        <v>95.307193578264886</v>
      </c>
      <c r="Y87" s="38">
        <f t="shared" si="14"/>
        <v>-1359</v>
      </c>
      <c r="Z87" s="39">
        <f t="shared" si="15"/>
        <v>96.226572261557692</v>
      </c>
      <c r="AA87" s="38">
        <f t="shared" si="12"/>
        <v>-1390</v>
      </c>
      <c r="AB87" s="39">
        <f t="shared" si="13"/>
        <v>96.247705431378904</v>
      </c>
      <c r="AD87" s="110"/>
      <c r="AE87" s="110"/>
      <c r="AF87" s="110"/>
      <c r="AG87" s="110"/>
    </row>
    <row r="88" spans="1:33" s="16" customFormat="1" ht="21" customHeight="1" x14ac:dyDescent="0.2">
      <c r="A88" s="73" t="s">
        <v>16</v>
      </c>
      <c r="B88" s="38">
        <v>987</v>
      </c>
      <c r="C88" s="38">
        <v>914</v>
      </c>
      <c r="D88" s="38">
        <v>917</v>
      </c>
      <c r="E88" s="38">
        <v>858</v>
      </c>
      <c r="F88" s="38">
        <v>858</v>
      </c>
      <c r="G88" s="38">
        <v>948</v>
      </c>
      <c r="H88" s="38">
        <v>948</v>
      </c>
      <c r="I88" s="38">
        <v>990</v>
      </c>
      <c r="J88" s="38">
        <v>990</v>
      </c>
      <c r="K88" s="38">
        <v>929</v>
      </c>
      <c r="L88" s="38">
        <v>929</v>
      </c>
      <c r="M88" s="38">
        <v>918</v>
      </c>
      <c r="N88" s="38">
        <v>918</v>
      </c>
      <c r="O88" s="50">
        <v>868</v>
      </c>
      <c r="P88" s="50">
        <v>868</v>
      </c>
      <c r="Q88" s="50">
        <v>892</v>
      </c>
      <c r="R88" s="50">
        <v>892</v>
      </c>
      <c r="S88" s="51">
        <v>826</v>
      </c>
      <c r="T88" s="51">
        <v>826</v>
      </c>
      <c r="U88" s="38">
        <f t="shared" si="8"/>
        <v>24</v>
      </c>
      <c r="V88" s="39">
        <f t="shared" si="9"/>
        <v>102.76497695852535</v>
      </c>
      <c r="W88" s="38">
        <f t="shared" si="10"/>
        <v>24</v>
      </c>
      <c r="X88" s="39">
        <f t="shared" si="11"/>
        <v>102.76497695852535</v>
      </c>
      <c r="Y88" s="38">
        <f t="shared" si="14"/>
        <v>-66</v>
      </c>
      <c r="Z88" s="39">
        <f t="shared" si="15"/>
        <v>92.600896860986552</v>
      </c>
      <c r="AA88" s="38">
        <f t="shared" si="12"/>
        <v>-66</v>
      </c>
      <c r="AB88" s="39">
        <f t="shared" si="13"/>
        <v>92.600896860986552</v>
      </c>
      <c r="AD88" s="110"/>
      <c r="AE88" s="110"/>
      <c r="AF88" s="110"/>
      <c r="AG88" s="110"/>
    </row>
    <row r="89" spans="1:33" s="16" customFormat="1" ht="21" customHeight="1" thickBot="1" x14ac:dyDescent="0.25">
      <c r="A89" s="74" t="s">
        <v>17</v>
      </c>
      <c r="B89" s="52">
        <v>810</v>
      </c>
      <c r="C89" s="52">
        <v>797</v>
      </c>
      <c r="D89" s="52">
        <v>736</v>
      </c>
      <c r="E89" s="52">
        <v>726</v>
      </c>
      <c r="F89" s="52">
        <v>726</v>
      </c>
      <c r="G89" s="52">
        <v>687</v>
      </c>
      <c r="H89" s="52">
        <v>687</v>
      </c>
      <c r="I89" s="52">
        <v>689</v>
      </c>
      <c r="J89" s="52">
        <v>689</v>
      </c>
      <c r="K89" s="52">
        <v>689</v>
      </c>
      <c r="L89" s="52">
        <v>689</v>
      </c>
      <c r="M89" s="52">
        <v>689</v>
      </c>
      <c r="N89" s="52">
        <v>689</v>
      </c>
      <c r="O89" s="53">
        <v>689</v>
      </c>
      <c r="P89" s="53">
        <v>689</v>
      </c>
      <c r="Q89" s="53">
        <v>661</v>
      </c>
      <c r="R89" s="53">
        <v>661</v>
      </c>
      <c r="S89" s="54">
        <v>661</v>
      </c>
      <c r="T89" s="54">
        <v>661</v>
      </c>
      <c r="U89" s="52">
        <f t="shared" si="8"/>
        <v>-28</v>
      </c>
      <c r="V89" s="55">
        <f t="shared" si="9"/>
        <v>95.936139332365741</v>
      </c>
      <c r="W89" s="52">
        <f t="shared" si="10"/>
        <v>-28</v>
      </c>
      <c r="X89" s="55">
        <f t="shared" si="11"/>
        <v>95.936139332365741</v>
      </c>
      <c r="Y89" s="52">
        <f t="shared" si="14"/>
        <v>0</v>
      </c>
      <c r="Z89" s="55">
        <f t="shared" si="15"/>
        <v>100</v>
      </c>
      <c r="AA89" s="52">
        <f t="shared" si="12"/>
        <v>0</v>
      </c>
      <c r="AB89" s="55">
        <f t="shared" si="13"/>
        <v>100</v>
      </c>
      <c r="AD89" s="110"/>
      <c r="AE89" s="110"/>
      <c r="AF89" s="110"/>
      <c r="AG89" s="110"/>
    </row>
    <row r="90" spans="1:33" s="16" customFormat="1" ht="21" customHeight="1" thickBot="1" x14ac:dyDescent="0.25">
      <c r="A90" s="58" t="s">
        <v>27</v>
      </c>
      <c r="B90" s="40">
        <v>208477</v>
      </c>
      <c r="C90" s="40">
        <f>SUM(C85:C89)</f>
        <v>202742.5</v>
      </c>
      <c r="D90" s="40">
        <f>SUM(D85:D89)</f>
        <v>197409.75</v>
      </c>
      <c r="E90" s="40">
        <v>193045.5</v>
      </c>
      <c r="F90" s="40">
        <v>194134.5</v>
      </c>
      <c r="G90" s="40">
        <v>188054.75</v>
      </c>
      <c r="H90" s="40">
        <v>189177.75</v>
      </c>
      <c r="I90" s="40">
        <v>185138</v>
      </c>
      <c r="J90" s="40">
        <v>186918</v>
      </c>
      <c r="K90" s="40">
        <v>182610</v>
      </c>
      <c r="L90" s="40">
        <v>184129</v>
      </c>
      <c r="M90" s="40">
        <v>180857.25</v>
      </c>
      <c r="N90" s="40">
        <v>182009.25</v>
      </c>
      <c r="O90" s="59">
        <v>179664.75</v>
      </c>
      <c r="P90" s="59">
        <v>180763.75</v>
      </c>
      <c r="Q90" s="59">
        <v>179452.5</v>
      </c>
      <c r="R90" s="59">
        <v>180481.5</v>
      </c>
      <c r="S90" s="60">
        <v>178828.25</v>
      </c>
      <c r="T90" s="60">
        <v>179826.25</v>
      </c>
      <c r="U90" s="40">
        <f t="shared" si="8"/>
        <v>-212.25</v>
      </c>
      <c r="V90" s="41">
        <f t="shared" si="9"/>
        <v>99.881863303736537</v>
      </c>
      <c r="W90" s="40">
        <f t="shared" si="10"/>
        <v>-282.25</v>
      </c>
      <c r="X90" s="41">
        <f t="shared" si="11"/>
        <v>99.84385696800382</v>
      </c>
      <c r="Y90" s="40">
        <f t="shared" si="14"/>
        <v>-624.25</v>
      </c>
      <c r="Z90" s="41">
        <f t="shared" si="15"/>
        <v>99.652136359203695</v>
      </c>
      <c r="AA90" s="40">
        <f t="shared" si="12"/>
        <v>-655.25</v>
      </c>
      <c r="AB90" s="41">
        <f t="shared" si="13"/>
        <v>99.636943398630891</v>
      </c>
      <c r="AD90" s="110"/>
      <c r="AE90" s="110"/>
      <c r="AF90" s="110"/>
      <c r="AG90" s="110"/>
    </row>
    <row r="91" spans="1:33" s="16" customFormat="1" ht="21" customHeight="1" x14ac:dyDescent="0.2">
      <c r="A91" s="72" t="s">
        <v>13</v>
      </c>
      <c r="B91" s="36">
        <v>270528</v>
      </c>
      <c r="C91" s="36">
        <f t="shared" ref="C91:D95" si="16">C7+C13+C19+C25+C31+C37+C43+C49+C55+C61+C67+C73+C79+C85</f>
        <v>273424</v>
      </c>
      <c r="D91" s="36">
        <f t="shared" si="16"/>
        <v>279592</v>
      </c>
      <c r="E91" s="36">
        <v>292090</v>
      </c>
      <c r="F91" s="36">
        <v>292090</v>
      </c>
      <c r="G91" s="36">
        <v>307260</v>
      </c>
      <c r="H91" s="36">
        <v>307260</v>
      </c>
      <c r="I91" s="36">
        <v>321944.5</v>
      </c>
      <c r="J91" s="36">
        <v>321944.5</v>
      </c>
      <c r="K91" s="36">
        <v>335991</v>
      </c>
      <c r="L91" s="36">
        <v>335991</v>
      </c>
      <c r="M91" s="36">
        <v>347104</v>
      </c>
      <c r="N91" s="36">
        <v>347104</v>
      </c>
      <c r="O91" s="56">
        <v>356373</v>
      </c>
      <c r="P91" s="56">
        <v>356373</v>
      </c>
      <c r="Q91" s="56">
        <v>358578.5</v>
      </c>
      <c r="R91" s="56">
        <v>358578.5</v>
      </c>
      <c r="S91" s="57">
        <v>356582.5</v>
      </c>
      <c r="T91" s="57">
        <v>356582.5</v>
      </c>
      <c r="U91" s="36">
        <f t="shared" si="8"/>
        <v>2205.5</v>
      </c>
      <c r="V91" s="37">
        <f t="shared" si="9"/>
        <v>100.61887404489116</v>
      </c>
      <c r="W91" s="36">
        <f t="shared" si="10"/>
        <v>2205.5</v>
      </c>
      <c r="X91" s="37">
        <f t="shared" si="11"/>
        <v>100.61887404489116</v>
      </c>
      <c r="Y91" s="36">
        <f t="shared" si="14"/>
        <v>-1996</v>
      </c>
      <c r="Z91" s="37">
        <f t="shared" si="15"/>
        <v>99.443357591155078</v>
      </c>
      <c r="AA91" s="36">
        <f t="shared" si="12"/>
        <v>-1996</v>
      </c>
      <c r="AB91" s="37">
        <f t="shared" si="13"/>
        <v>99.443357591155078</v>
      </c>
      <c r="AD91" s="110"/>
      <c r="AE91" s="110"/>
      <c r="AF91" s="110"/>
      <c r="AG91" s="110"/>
    </row>
    <row r="92" spans="1:33" s="16" customFormat="1" ht="21" customHeight="1" x14ac:dyDescent="0.2">
      <c r="A92" s="73" t="s">
        <v>14</v>
      </c>
      <c r="B92" s="38">
        <v>949028</v>
      </c>
      <c r="C92" s="38">
        <f t="shared" si="16"/>
        <v>909146.75</v>
      </c>
      <c r="D92" s="38">
        <f t="shared" si="16"/>
        <v>877300.5</v>
      </c>
      <c r="E92" s="38">
        <v>847107.5</v>
      </c>
      <c r="F92" s="38">
        <v>847107.5</v>
      </c>
      <c r="G92" s="38">
        <v>824881.5</v>
      </c>
      <c r="H92" s="38">
        <v>824881.5</v>
      </c>
      <c r="I92" s="38">
        <v>819857</v>
      </c>
      <c r="J92" s="38">
        <v>819857</v>
      </c>
      <c r="K92" s="38">
        <v>823982</v>
      </c>
      <c r="L92" s="38">
        <v>823982</v>
      </c>
      <c r="M92" s="38">
        <v>836442.25</v>
      </c>
      <c r="N92" s="38">
        <v>836442.25</v>
      </c>
      <c r="O92" s="50">
        <v>854936.75</v>
      </c>
      <c r="P92" s="50">
        <v>854936.75</v>
      </c>
      <c r="Q92" s="50">
        <v>880185.5</v>
      </c>
      <c r="R92" s="50">
        <v>880185.5</v>
      </c>
      <c r="S92" s="51">
        <v>905420.25</v>
      </c>
      <c r="T92" s="51">
        <v>905420.25</v>
      </c>
      <c r="U92" s="38">
        <f t="shared" si="8"/>
        <v>25248.75</v>
      </c>
      <c r="V92" s="39">
        <f t="shared" si="9"/>
        <v>102.95328864971589</v>
      </c>
      <c r="W92" s="38">
        <f t="shared" si="10"/>
        <v>25248.75</v>
      </c>
      <c r="X92" s="39">
        <f t="shared" si="11"/>
        <v>102.95328864971589</v>
      </c>
      <c r="Y92" s="38">
        <f t="shared" si="14"/>
        <v>25234.75</v>
      </c>
      <c r="Z92" s="39">
        <f t="shared" si="15"/>
        <v>102.8669808807348</v>
      </c>
      <c r="AA92" s="38">
        <f t="shared" si="12"/>
        <v>25234.75</v>
      </c>
      <c r="AB92" s="39">
        <f t="shared" si="13"/>
        <v>102.8669808807348</v>
      </c>
      <c r="AD92" s="110"/>
      <c r="AE92" s="110"/>
      <c r="AF92" s="110"/>
      <c r="AG92" s="110"/>
    </row>
    <row r="93" spans="1:33" s="16" customFormat="1" ht="21" customHeight="1" x14ac:dyDescent="0.2">
      <c r="A93" s="73" t="s">
        <v>15</v>
      </c>
      <c r="B93" s="38">
        <v>416630</v>
      </c>
      <c r="C93" s="38">
        <f t="shared" si="16"/>
        <v>415631</v>
      </c>
      <c r="D93" s="38">
        <f t="shared" si="16"/>
        <v>408610</v>
      </c>
      <c r="E93" s="38">
        <v>402552</v>
      </c>
      <c r="F93" s="38">
        <v>411679</v>
      </c>
      <c r="G93" s="38">
        <v>395122</v>
      </c>
      <c r="H93" s="38">
        <v>404804</v>
      </c>
      <c r="I93" s="38">
        <v>378837</v>
      </c>
      <c r="J93" s="38">
        <v>394939</v>
      </c>
      <c r="K93" s="38">
        <v>359694</v>
      </c>
      <c r="L93" s="38">
        <v>374197</v>
      </c>
      <c r="M93" s="38">
        <v>339996</v>
      </c>
      <c r="N93" s="38">
        <v>352235</v>
      </c>
      <c r="O93" s="50">
        <v>323948</v>
      </c>
      <c r="P93" s="50">
        <v>335113</v>
      </c>
      <c r="Q93" s="50">
        <v>314691</v>
      </c>
      <c r="R93" s="50">
        <v>324518</v>
      </c>
      <c r="S93" s="51">
        <v>308241</v>
      </c>
      <c r="T93" s="51">
        <v>317128</v>
      </c>
      <c r="U93" s="38">
        <f t="shared" si="8"/>
        <v>-9257</v>
      </c>
      <c r="V93" s="39">
        <f t="shared" si="9"/>
        <v>97.142442614246733</v>
      </c>
      <c r="W93" s="38">
        <f t="shared" si="10"/>
        <v>-10595</v>
      </c>
      <c r="X93" s="39">
        <f t="shared" si="11"/>
        <v>96.838379889768518</v>
      </c>
      <c r="Y93" s="38">
        <f t="shared" si="14"/>
        <v>-6450</v>
      </c>
      <c r="Z93" s="39">
        <f t="shared" si="15"/>
        <v>97.950370363308764</v>
      </c>
      <c r="AA93" s="38">
        <f t="shared" si="12"/>
        <v>-7390</v>
      </c>
      <c r="AB93" s="39">
        <f t="shared" si="13"/>
        <v>97.722776548604401</v>
      </c>
      <c r="AD93" s="110"/>
      <c r="AE93" s="110"/>
      <c r="AF93" s="110"/>
      <c r="AG93" s="110"/>
    </row>
    <row r="94" spans="1:33" s="16" customFormat="1" ht="21" customHeight="1" x14ac:dyDescent="0.2">
      <c r="A94" s="73" t="s">
        <v>16</v>
      </c>
      <c r="B94" s="38">
        <v>16401</v>
      </c>
      <c r="C94" s="38">
        <f t="shared" si="16"/>
        <v>15515</v>
      </c>
      <c r="D94" s="38">
        <f t="shared" si="16"/>
        <v>15514</v>
      </c>
      <c r="E94" s="38">
        <v>14653</v>
      </c>
      <c r="F94" s="38">
        <v>14653</v>
      </c>
      <c r="G94" s="38">
        <v>15160</v>
      </c>
      <c r="H94" s="38">
        <v>15160</v>
      </c>
      <c r="I94" s="38">
        <v>15659</v>
      </c>
      <c r="J94" s="38">
        <v>15659</v>
      </c>
      <c r="K94" s="38">
        <v>15347</v>
      </c>
      <c r="L94" s="38">
        <v>15347</v>
      </c>
      <c r="M94" s="38">
        <v>15149</v>
      </c>
      <c r="N94" s="38">
        <v>15149</v>
      </c>
      <c r="O94" s="50">
        <v>14944</v>
      </c>
      <c r="P94" s="50">
        <v>14944</v>
      </c>
      <c r="Q94" s="50">
        <v>14175</v>
      </c>
      <c r="R94" s="50">
        <v>14175</v>
      </c>
      <c r="S94" s="51">
        <v>12663</v>
      </c>
      <c r="T94" s="51">
        <v>12663</v>
      </c>
      <c r="U94" s="38">
        <f t="shared" si="8"/>
        <v>-769</v>
      </c>
      <c r="V94" s="39">
        <f t="shared" si="9"/>
        <v>94.854122055674523</v>
      </c>
      <c r="W94" s="38">
        <f t="shared" si="10"/>
        <v>-769</v>
      </c>
      <c r="X94" s="39">
        <f t="shared" si="11"/>
        <v>94.854122055674523</v>
      </c>
      <c r="Y94" s="38">
        <f t="shared" si="14"/>
        <v>-1512</v>
      </c>
      <c r="Z94" s="39">
        <f t="shared" si="15"/>
        <v>89.333333333333329</v>
      </c>
      <c r="AA94" s="38">
        <f t="shared" si="12"/>
        <v>-1512</v>
      </c>
      <c r="AB94" s="39">
        <f t="shared" si="13"/>
        <v>89.333333333333329</v>
      </c>
      <c r="AD94" s="110"/>
      <c r="AE94" s="110"/>
      <c r="AF94" s="110"/>
      <c r="AG94" s="110"/>
    </row>
    <row r="95" spans="1:33" s="16" customFormat="1" ht="21" customHeight="1" thickBot="1" x14ac:dyDescent="0.25">
      <c r="A95" s="74" t="s">
        <v>17</v>
      </c>
      <c r="B95" s="52">
        <v>5221</v>
      </c>
      <c r="C95" s="52">
        <f t="shared" si="16"/>
        <v>5214</v>
      </c>
      <c r="D95" s="52">
        <f t="shared" si="16"/>
        <v>5139</v>
      </c>
      <c r="E95" s="52">
        <v>5035</v>
      </c>
      <c r="F95" s="52">
        <v>5035</v>
      </c>
      <c r="G95" s="52">
        <v>4982</v>
      </c>
      <c r="H95" s="52">
        <v>4982</v>
      </c>
      <c r="I95" s="52">
        <v>4979</v>
      </c>
      <c r="J95" s="52">
        <v>4979</v>
      </c>
      <c r="K95" s="52">
        <v>4977</v>
      </c>
      <c r="L95" s="52">
        <v>4977</v>
      </c>
      <c r="M95" s="52">
        <v>4884</v>
      </c>
      <c r="N95" s="52">
        <v>4884</v>
      </c>
      <c r="O95" s="53">
        <v>4854</v>
      </c>
      <c r="P95" s="53">
        <v>4854</v>
      </c>
      <c r="Q95" s="53">
        <v>4794</v>
      </c>
      <c r="R95" s="53">
        <v>4794</v>
      </c>
      <c r="S95" s="54">
        <v>4776</v>
      </c>
      <c r="T95" s="54">
        <v>4776</v>
      </c>
      <c r="U95" s="52">
        <f t="shared" si="8"/>
        <v>-60</v>
      </c>
      <c r="V95" s="55">
        <f t="shared" si="9"/>
        <v>98.763906056860321</v>
      </c>
      <c r="W95" s="52">
        <f t="shared" si="10"/>
        <v>-60</v>
      </c>
      <c r="X95" s="55">
        <f t="shared" si="11"/>
        <v>98.763906056860321</v>
      </c>
      <c r="Y95" s="52">
        <f t="shared" si="14"/>
        <v>-18</v>
      </c>
      <c r="Z95" s="55">
        <f t="shared" si="15"/>
        <v>99.624530663329153</v>
      </c>
      <c r="AA95" s="52">
        <f t="shared" si="12"/>
        <v>-18</v>
      </c>
      <c r="AB95" s="55">
        <f t="shared" si="13"/>
        <v>99.624530663329153</v>
      </c>
      <c r="AD95" s="110"/>
      <c r="AE95" s="110"/>
      <c r="AF95" s="110"/>
      <c r="AG95" s="110"/>
    </row>
    <row r="96" spans="1:33" s="16" customFormat="1" ht="21" customHeight="1" thickBot="1" x14ac:dyDescent="0.25">
      <c r="A96" s="17" t="s">
        <v>39</v>
      </c>
      <c r="B96" s="40">
        <v>1657808</v>
      </c>
      <c r="C96" s="40">
        <f>SUM(C91:C95)</f>
        <v>1618930.75</v>
      </c>
      <c r="D96" s="40">
        <f>SUM(D91:D95)</f>
        <v>1586155.5</v>
      </c>
      <c r="E96" s="40">
        <v>1561437.5</v>
      </c>
      <c r="F96" s="40">
        <v>1570564.5</v>
      </c>
      <c r="G96" s="40">
        <v>1547405.5</v>
      </c>
      <c r="H96" s="40">
        <v>1557087.5</v>
      </c>
      <c r="I96" s="40">
        <v>1541276.5</v>
      </c>
      <c r="J96" s="40">
        <v>1557378.5</v>
      </c>
      <c r="K96" s="40">
        <v>1539991</v>
      </c>
      <c r="L96" s="40">
        <v>1554494</v>
      </c>
      <c r="M96" s="40">
        <v>1543575.25</v>
      </c>
      <c r="N96" s="40">
        <v>1555814.25</v>
      </c>
      <c r="O96" s="59">
        <v>1555055.75</v>
      </c>
      <c r="P96" s="59">
        <v>1566220.75</v>
      </c>
      <c r="Q96" s="59">
        <v>1572424</v>
      </c>
      <c r="R96" s="59">
        <v>1582251</v>
      </c>
      <c r="S96" s="60">
        <v>1587682.75</v>
      </c>
      <c r="T96" s="60">
        <v>1596569.75</v>
      </c>
      <c r="U96" s="40">
        <f t="shared" si="8"/>
        <v>17368.25</v>
      </c>
      <c r="V96" s="41">
        <f t="shared" si="9"/>
        <v>101.11688921763738</v>
      </c>
      <c r="W96" s="40">
        <f t="shared" si="10"/>
        <v>16030.25</v>
      </c>
      <c r="X96" s="41">
        <f t="shared" si="11"/>
        <v>101.02349876286596</v>
      </c>
      <c r="Y96" s="40">
        <f t="shared" si="14"/>
        <v>15258.75</v>
      </c>
      <c r="Z96" s="41">
        <f t="shared" si="15"/>
        <v>100.97039666146026</v>
      </c>
      <c r="AA96" s="40">
        <f t="shared" si="12"/>
        <v>14318.75</v>
      </c>
      <c r="AB96" s="41">
        <f t="shared" si="13"/>
        <v>100.90496071735775</v>
      </c>
      <c r="AD96" s="110"/>
      <c r="AE96" s="110"/>
      <c r="AF96" s="110"/>
      <c r="AG96" s="110"/>
    </row>
    <row r="97" spans="1:27" x14ac:dyDescent="0.25">
      <c r="A97" s="94" t="s">
        <v>49</v>
      </c>
    </row>
    <row r="98" spans="1:27" x14ac:dyDescent="0.25">
      <c r="AA98" s="111"/>
    </row>
  </sheetData>
  <mergeCells count="21">
    <mergeCell ref="W4:X4"/>
    <mergeCell ref="Y4:Z4"/>
    <mergeCell ref="AA4:AB4"/>
    <mergeCell ref="U3:V3"/>
    <mergeCell ref="W3:X3"/>
    <mergeCell ref="M2:N2"/>
    <mergeCell ref="O2:P2"/>
    <mergeCell ref="S2:T2"/>
    <mergeCell ref="A1:AB1"/>
    <mergeCell ref="A5:A6"/>
    <mergeCell ref="E2:F2"/>
    <mergeCell ref="G2:H2"/>
    <mergeCell ref="I2:J2"/>
    <mergeCell ref="K2:L2"/>
    <mergeCell ref="Y3:Z3"/>
    <mergeCell ref="AA3:AB3"/>
    <mergeCell ref="Y5:Z5"/>
    <mergeCell ref="AA5:AB5"/>
    <mergeCell ref="U5:V5"/>
    <mergeCell ref="W5:X5"/>
    <mergeCell ref="U4:V4"/>
  </mergeCells>
  <printOptions horizontalCentered="1"/>
  <pageMargins left="0.70866141732283472" right="0.70866141732283472" top="0.78740157480314965" bottom="0.78740157480314965" header="0.31496062992125984" footer="0.31496062992125984"/>
  <pageSetup paperSize="8" scale="55" fitToHeight="2" orientation="landscape" r:id="rId1"/>
  <headerFooter>
    <oddHeader>&amp;RPříloha č. 1
Tabulka č. 1 / str. &amp;P</oddHeader>
  </headerFooter>
  <ignoredErrors>
    <ignoredError sqref="M6:N6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N98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1" sqref="B11"/>
    </sheetView>
  </sheetViews>
  <sheetFormatPr defaultRowHeight="12.75" x14ac:dyDescent="0.2"/>
  <cols>
    <col min="1" max="1" width="18.42578125" customWidth="1"/>
    <col min="2" max="10" width="14.140625" customWidth="1"/>
    <col min="11" max="11" width="4.7109375" style="106" customWidth="1"/>
    <col min="12" max="12" width="10.140625" style="107" bestFit="1" customWidth="1"/>
    <col min="13" max="13" width="10.140625" style="106" bestFit="1" customWidth="1"/>
    <col min="14" max="14" width="9.140625" style="106" bestFit="1" customWidth="1"/>
  </cols>
  <sheetData>
    <row r="1" spans="1:14" ht="22.5" customHeight="1" x14ac:dyDescent="0.2">
      <c r="A1" s="215" t="s">
        <v>54</v>
      </c>
      <c r="B1" s="215"/>
      <c r="C1" s="215"/>
      <c r="D1" s="215"/>
      <c r="E1" s="215"/>
      <c r="F1" s="215"/>
      <c r="G1" s="215"/>
      <c r="H1" s="215"/>
      <c r="I1" s="215"/>
      <c r="J1" s="215"/>
    </row>
    <row r="2" spans="1:14" ht="22.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4" x14ac:dyDescent="0.2">
      <c r="A3" s="216" t="s">
        <v>3</v>
      </c>
      <c r="B3" s="2" t="s">
        <v>2</v>
      </c>
      <c r="C3" s="209" t="s">
        <v>56</v>
      </c>
      <c r="D3" s="210"/>
      <c r="E3" s="210"/>
      <c r="F3" s="211"/>
      <c r="G3" s="212" t="s">
        <v>57</v>
      </c>
      <c r="H3" s="213"/>
      <c r="I3" s="213"/>
      <c r="J3" s="214"/>
    </row>
    <row r="4" spans="1:14" x14ac:dyDescent="0.2">
      <c r="A4" s="217"/>
      <c r="B4" s="3" t="s">
        <v>55</v>
      </c>
      <c r="C4" s="4" t="s">
        <v>4</v>
      </c>
      <c r="D4" s="5" t="s">
        <v>5</v>
      </c>
      <c r="E4" s="5" t="s">
        <v>6</v>
      </c>
      <c r="F4" s="219" t="s">
        <v>7</v>
      </c>
      <c r="G4" s="4" t="s">
        <v>4</v>
      </c>
      <c r="H4" s="5" t="s">
        <v>5</v>
      </c>
      <c r="I4" s="5" t="s">
        <v>6</v>
      </c>
      <c r="J4" s="221" t="s">
        <v>7</v>
      </c>
    </row>
    <row r="5" spans="1:14" x14ac:dyDescent="0.2">
      <c r="A5" s="217"/>
      <c r="B5" s="6" t="s">
        <v>8</v>
      </c>
      <c r="C5" s="7" t="s">
        <v>1</v>
      </c>
      <c r="D5" s="8" t="s">
        <v>1</v>
      </c>
      <c r="E5" s="8" t="s">
        <v>1</v>
      </c>
      <c r="F5" s="220"/>
      <c r="G5" s="7" t="s">
        <v>1</v>
      </c>
      <c r="H5" s="8" t="s">
        <v>1</v>
      </c>
      <c r="I5" s="8" t="s">
        <v>1</v>
      </c>
      <c r="J5" s="221"/>
    </row>
    <row r="6" spans="1:14" ht="13.5" thickBot="1" x14ac:dyDescent="0.25">
      <c r="A6" s="218"/>
      <c r="B6" s="9" t="s">
        <v>9</v>
      </c>
      <c r="C6" s="10" t="s">
        <v>10</v>
      </c>
      <c r="D6" s="11" t="s">
        <v>10</v>
      </c>
      <c r="E6" s="11" t="s">
        <v>10</v>
      </c>
      <c r="F6" s="63" t="s">
        <v>11</v>
      </c>
      <c r="G6" s="10" t="s">
        <v>12</v>
      </c>
      <c r="H6" s="11" t="s">
        <v>12</v>
      </c>
      <c r="I6" s="11" t="s">
        <v>12</v>
      </c>
      <c r="J6" s="93"/>
    </row>
    <row r="7" spans="1:14" x14ac:dyDescent="0.2">
      <c r="A7" s="46" t="s">
        <v>13</v>
      </c>
      <c r="B7" s="82">
        <v>39518</v>
      </c>
      <c r="C7" s="44">
        <v>42080</v>
      </c>
      <c r="D7" s="22">
        <v>41571</v>
      </c>
      <c r="E7" s="22">
        <v>509</v>
      </c>
      <c r="F7" s="45">
        <v>128.607</v>
      </c>
      <c r="G7" s="44">
        <f>+H7+I7</f>
        <v>1662918</v>
      </c>
      <c r="H7" s="22">
        <f>+ROUND($B7*D7/1000,0)</f>
        <v>1642803</v>
      </c>
      <c r="I7" s="22">
        <f>+ROUND($B7*E7/1000,0)</f>
        <v>20115</v>
      </c>
      <c r="J7" s="76">
        <f>+ROUND($B7*F7/1000,1)</f>
        <v>5082.3</v>
      </c>
      <c r="M7" s="107"/>
      <c r="N7" s="107"/>
    </row>
    <row r="8" spans="1:14" x14ac:dyDescent="0.2">
      <c r="A8" s="47" t="s">
        <v>14</v>
      </c>
      <c r="B8" s="83">
        <v>97576.75</v>
      </c>
      <c r="C8" s="65">
        <v>53922</v>
      </c>
      <c r="D8" s="62">
        <v>52817</v>
      </c>
      <c r="E8" s="62">
        <v>1105</v>
      </c>
      <c r="F8" s="64">
        <v>130.6</v>
      </c>
      <c r="G8" s="65">
        <f>+H8+I8</f>
        <v>5261533</v>
      </c>
      <c r="H8" s="62">
        <f t="shared" ref="H8:I11" si="0">+ROUND($B8*D8/1000,0)</f>
        <v>5153711</v>
      </c>
      <c r="I8" s="62">
        <f t="shared" si="0"/>
        <v>107822</v>
      </c>
      <c r="J8" s="77">
        <f>+ROUND($B8*F8/1000,1)</f>
        <v>12743.5</v>
      </c>
      <c r="M8" s="107"/>
      <c r="N8" s="107"/>
    </row>
    <row r="9" spans="1:14" x14ac:dyDescent="0.2">
      <c r="A9" s="47" t="s">
        <v>15</v>
      </c>
      <c r="B9" s="83">
        <v>38872</v>
      </c>
      <c r="C9" s="65">
        <v>62352</v>
      </c>
      <c r="D9" s="62">
        <v>61262</v>
      </c>
      <c r="E9" s="62">
        <v>1090</v>
      </c>
      <c r="F9" s="64">
        <v>145.55500000000001</v>
      </c>
      <c r="G9" s="65">
        <f>+H9+I9</f>
        <v>2423746</v>
      </c>
      <c r="H9" s="62">
        <f t="shared" si="0"/>
        <v>2381376</v>
      </c>
      <c r="I9" s="62">
        <f t="shared" si="0"/>
        <v>42370</v>
      </c>
      <c r="J9" s="77">
        <f>+ROUND($B9*F9/1000,1)</f>
        <v>5658</v>
      </c>
      <c r="M9" s="107"/>
      <c r="N9" s="107"/>
    </row>
    <row r="10" spans="1:14" x14ac:dyDescent="0.2">
      <c r="A10" s="47" t="s">
        <v>16</v>
      </c>
      <c r="B10" s="83">
        <v>2463</v>
      </c>
      <c r="C10" s="65">
        <v>53213</v>
      </c>
      <c r="D10" s="62">
        <v>52500</v>
      </c>
      <c r="E10" s="62">
        <v>713</v>
      </c>
      <c r="F10" s="64">
        <v>128.607</v>
      </c>
      <c r="G10" s="65">
        <f>+H10+I10</f>
        <v>131064</v>
      </c>
      <c r="H10" s="62">
        <f t="shared" si="0"/>
        <v>129308</v>
      </c>
      <c r="I10" s="62">
        <f t="shared" si="0"/>
        <v>1756</v>
      </c>
      <c r="J10" s="77">
        <f>+ROUND($B10*F10/1000,1)</f>
        <v>316.8</v>
      </c>
      <c r="M10" s="107"/>
      <c r="N10" s="107"/>
    </row>
    <row r="11" spans="1:14" ht="13.5" thickBot="1" x14ac:dyDescent="0.25">
      <c r="A11" s="66" t="s">
        <v>17</v>
      </c>
      <c r="B11" s="84">
        <v>125</v>
      </c>
      <c r="C11" s="67">
        <v>255800</v>
      </c>
      <c r="D11" s="68">
        <v>253300</v>
      </c>
      <c r="E11" s="68">
        <v>2500</v>
      </c>
      <c r="F11" s="69">
        <v>698.86199999999997</v>
      </c>
      <c r="G11" s="67">
        <f>+H11+I11</f>
        <v>31976</v>
      </c>
      <c r="H11" s="68">
        <f t="shared" si="0"/>
        <v>31663</v>
      </c>
      <c r="I11" s="68">
        <f t="shared" si="0"/>
        <v>313</v>
      </c>
      <c r="J11" s="78">
        <f>+ROUND($B11*F11/1000,1)</f>
        <v>87.4</v>
      </c>
      <c r="M11" s="107"/>
      <c r="N11" s="107"/>
    </row>
    <row r="12" spans="1:14" ht="13.5" thickBot="1" x14ac:dyDescent="0.25">
      <c r="A12" s="71" t="s">
        <v>45</v>
      </c>
      <c r="B12" s="85">
        <v>178554.75</v>
      </c>
      <c r="C12" s="87"/>
      <c r="D12" s="88"/>
      <c r="E12" s="88"/>
      <c r="F12" s="89"/>
      <c r="G12" s="79">
        <f>ROUND(SUM(G7:G11),0)</f>
        <v>9511237</v>
      </c>
      <c r="H12" s="80">
        <f>ROUND(SUM(H7:H11),0)</f>
        <v>9338861</v>
      </c>
      <c r="I12" s="80">
        <f>ROUND(SUM(I7:I11),0)</f>
        <v>172376</v>
      </c>
      <c r="J12" s="81">
        <f>ROUND(SUM(J7:J11),1)</f>
        <v>23888</v>
      </c>
      <c r="K12" s="107"/>
      <c r="M12" s="107"/>
      <c r="N12" s="107"/>
    </row>
    <row r="13" spans="1:14" x14ac:dyDescent="0.2">
      <c r="A13" s="46" t="s">
        <v>13</v>
      </c>
      <c r="B13" s="82">
        <v>47665</v>
      </c>
      <c r="C13" s="44">
        <v>42080</v>
      </c>
      <c r="D13" s="22">
        <v>41571</v>
      </c>
      <c r="E13" s="22">
        <v>509</v>
      </c>
      <c r="F13" s="45">
        <v>128.607</v>
      </c>
      <c r="G13" s="44">
        <f>+H13+I13</f>
        <v>2005743</v>
      </c>
      <c r="H13" s="22">
        <f t="shared" ref="H13:I17" si="1">+ROUND($B13*D13/1000,0)</f>
        <v>1981482</v>
      </c>
      <c r="I13" s="22">
        <f t="shared" si="1"/>
        <v>24261</v>
      </c>
      <c r="J13" s="76">
        <f>+ROUND($B13*F13/1000,1)</f>
        <v>6130.1</v>
      </c>
      <c r="M13" s="107"/>
      <c r="N13" s="107"/>
    </row>
    <row r="14" spans="1:14" x14ac:dyDescent="0.2">
      <c r="A14" s="47" t="s">
        <v>14</v>
      </c>
      <c r="B14" s="83">
        <v>118318.75</v>
      </c>
      <c r="C14" s="65">
        <v>53922</v>
      </c>
      <c r="D14" s="62">
        <v>52817</v>
      </c>
      <c r="E14" s="62">
        <v>1105</v>
      </c>
      <c r="F14" s="64">
        <v>130.6</v>
      </c>
      <c r="G14" s="65">
        <f>+H14+I14</f>
        <v>6379983</v>
      </c>
      <c r="H14" s="62">
        <f t="shared" si="1"/>
        <v>6249241</v>
      </c>
      <c r="I14" s="62">
        <f t="shared" si="1"/>
        <v>130742</v>
      </c>
      <c r="J14" s="77">
        <f>+ROUND($B14*F14/1000,1)</f>
        <v>15452.4</v>
      </c>
      <c r="M14" s="107"/>
      <c r="N14" s="107"/>
    </row>
    <row r="15" spans="1:14" x14ac:dyDescent="0.2">
      <c r="A15" s="47" t="s">
        <v>15</v>
      </c>
      <c r="B15" s="83">
        <v>29441</v>
      </c>
      <c r="C15" s="65">
        <v>62352</v>
      </c>
      <c r="D15" s="62">
        <v>61262</v>
      </c>
      <c r="E15" s="62">
        <v>1090</v>
      </c>
      <c r="F15" s="64">
        <v>145.55500000000001</v>
      </c>
      <c r="G15" s="65">
        <f>+H15+I15</f>
        <v>1835706</v>
      </c>
      <c r="H15" s="62">
        <f t="shared" si="1"/>
        <v>1803615</v>
      </c>
      <c r="I15" s="62">
        <f t="shared" si="1"/>
        <v>32091</v>
      </c>
      <c r="J15" s="77">
        <f>+ROUND($B15*F15/1000,1)</f>
        <v>4285.3</v>
      </c>
      <c r="M15" s="107"/>
      <c r="N15" s="107"/>
    </row>
    <row r="16" spans="1:14" x14ac:dyDescent="0.2">
      <c r="A16" s="47" t="s">
        <v>16</v>
      </c>
      <c r="B16" s="83">
        <v>953</v>
      </c>
      <c r="C16" s="65">
        <v>53213</v>
      </c>
      <c r="D16" s="62">
        <v>52500</v>
      </c>
      <c r="E16" s="62">
        <v>713</v>
      </c>
      <c r="F16" s="64">
        <v>128.607</v>
      </c>
      <c r="G16" s="65">
        <f>+H16+I16</f>
        <v>50712</v>
      </c>
      <c r="H16" s="62">
        <f t="shared" si="1"/>
        <v>50033</v>
      </c>
      <c r="I16" s="62">
        <f t="shared" si="1"/>
        <v>679</v>
      </c>
      <c r="J16" s="77">
        <f>+ROUND($B16*F16/1000,1)</f>
        <v>122.6</v>
      </c>
      <c r="M16" s="107"/>
      <c r="N16" s="107"/>
    </row>
    <row r="17" spans="1:14" ht="13.5" thickBot="1" x14ac:dyDescent="0.25">
      <c r="A17" s="66" t="s">
        <v>17</v>
      </c>
      <c r="B17" s="84">
        <v>524</v>
      </c>
      <c r="C17" s="67">
        <v>255800</v>
      </c>
      <c r="D17" s="68">
        <v>253300</v>
      </c>
      <c r="E17" s="68">
        <v>2500</v>
      </c>
      <c r="F17" s="69">
        <v>698.86199999999997</v>
      </c>
      <c r="G17" s="67">
        <f>+H17+I17</f>
        <v>134039</v>
      </c>
      <c r="H17" s="68">
        <f t="shared" si="1"/>
        <v>132729</v>
      </c>
      <c r="I17" s="68">
        <f t="shared" si="1"/>
        <v>1310</v>
      </c>
      <c r="J17" s="78">
        <f>+ROUND($B17*F17/1000,1)</f>
        <v>366.2</v>
      </c>
      <c r="M17" s="107"/>
      <c r="N17" s="107"/>
    </row>
    <row r="18" spans="1:14" ht="13.5" thickBot="1" x14ac:dyDescent="0.25">
      <c r="A18" s="71" t="s">
        <v>31</v>
      </c>
      <c r="B18" s="85">
        <v>196901.75</v>
      </c>
      <c r="C18" s="87"/>
      <c r="D18" s="88"/>
      <c r="E18" s="88"/>
      <c r="F18" s="89"/>
      <c r="G18" s="79">
        <f>ROUND(SUM(G13:G17),0)</f>
        <v>10406183</v>
      </c>
      <c r="H18" s="80">
        <f>ROUND(SUM(H13:H17),0)</f>
        <v>10217100</v>
      </c>
      <c r="I18" s="80">
        <f>ROUND(SUM(I13:I17),0)</f>
        <v>189083</v>
      </c>
      <c r="J18" s="81">
        <f>ROUND(SUM(J13:J17),1)</f>
        <v>26356.6</v>
      </c>
      <c r="K18" s="107"/>
      <c r="M18" s="107"/>
      <c r="N18" s="107"/>
    </row>
    <row r="19" spans="1:14" x14ac:dyDescent="0.2">
      <c r="A19" s="46" t="s">
        <v>13</v>
      </c>
      <c r="B19" s="82">
        <v>22825</v>
      </c>
      <c r="C19" s="44">
        <v>42080</v>
      </c>
      <c r="D19" s="22">
        <v>41571</v>
      </c>
      <c r="E19" s="22">
        <v>509</v>
      </c>
      <c r="F19" s="45">
        <v>128.607</v>
      </c>
      <c r="G19" s="44">
        <f>+H19+I19</f>
        <v>960476</v>
      </c>
      <c r="H19" s="22">
        <f t="shared" ref="H19:I23" si="2">+ROUND($B19*D19/1000,0)</f>
        <v>948858</v>
      </c>
      <c r="I19" s="22">
        <f t="shared" si="2"/>
        <v>11618</v>
      </c>
      <c r="J19" s="76">
        <f>+ROUND($B19*F19/1000,1)</f>
        <v>2935.5</v>
      </c>
      <c r="M19" s="107"/>
      <c r="N19" s="107"/>
    </row>
    <row r="20" spans="1:14" x14ac:dyDescent="0.2">
      <c r="A20" s="47" t="s">
        <v>14</v>
      </c>
      <c r="B20" s="83">
        <v>55006.75</v>
      </c>
      <c r="C20" s="65">
        <v>53922</v>
      </c>
      <c r="D20" s="62">
        <v>52817</v>
      </c>
      <c r="E20" s="62">
        <v>1105</v>
      </c>
      <c r="F20" s="64">
        <v>130.6</v>
      </c>
      <c r="G20" s="65">
        <f>+H20+I20</f>
        <v>2966074</v>
      </c>
      <c r="H20" s="62">
        <f t="shared" si="2"/>
        <v>2905292</v>
      </c>
      <c r="I20" s="62">
        <f t="shared" si="2"/>
        <v>60782</v>
      </c>
      <c r="J20" s="77">
        <f>+ROUND($B20*F20/1000,1)</f>
        <v>7183.9</v>
      </c>
      <c r="M20" s="107"/>
      <c r="N20" s="107"/>
    </row>
    <row r="21" spans="1:14" x14ac:dyDescent="0.2">
      <c r="A21" s="47" t="s">
        <v>15</v>
      </c>
      <c r="B21" s="83">
        <v>22227</v>
      </c>
      <c r="C21" s="65">
        <v>62352</v>
      </c>
      <c r="D21" s="62">
        <v>61262</v>
      </c>
      <c r="E21" s="62">
        <v>1090</v>
      </c>
      <c r="F21" s="64">
        <v>145.55500000000001</v>
      </c>
      <c r="G21" s="65">
        <f>+H21+I21</f>
        <v>1385897</v>
      </c>
      <c r="H21" s="62">
        <f t="shared" si="2"/>
        <v>1361670</v>
      </c>
      <c r="I21" s="62">
        <f t="shared" si="2"/>
        <v>24227</v>
      </c>
      <c r="J21" s="77">
        <f>+ROUND($B21*F21/1000,1)</f>
        <v>3235.3</v>
      </c>
      <c r="M21" s="107"/>
      <c r="N21" s="107"/>
    </row>
    <row r="22" spans="1:14" x14ac:dyDescent="0.2">
      <c r="A22" s="47" t="s">
        <v>16</v>
      </c>
      <c r="B22" s="83">
        <v>831</v>
      </c>
      <c r="C22" s="65">
        <v>53213</v>
      </c>
      <c r="D22" s="62">
        <v>52500</v>
      </c>
      <c r="E22" s="62">
        <v>713</v>
      </c>
      <c r="F22" s="64">
        <v>128.607</v>
      </c>
      <c r="G22" s="65">
        <f>+H22+I22</f>
        <v>44221</v>
      </c>
      <c r="H22" s="62">
        <f t="shared" si="2"/>
        <v>43628</v>
      </c>
      <c r="I22" s="62">
        <f t="shared" si="2"/>
        <v>593</v>
      </c>
      <c r="J22" s="77">
        <f>+ROUND($B22*F22/1000,1)</f>
        <v>106.9</v>
      </c>
      <c r="M22" s="107"/>
      <c r="N22" s="107"/>
    </row>
    <row r="23" spans="1:14" ht="13.5" thickBot="1" x14ac:dyDescent="0.25">
      <c r="A23" s="66" t="s">
        <v>17</v>
      </c>
      <c r="B23" s="84">
        <v>282</v>
      </c>
      <c r="C23" s="67">
        <v>255800</v>
      </c>
      <c r="D23" s="68">
        <v>253300</v>
      </c>
      <c r="E23" s="68">
        <v>2500</v>
      </c>
      <c r="F23" s="69">
        <v>698.86199999999997</v>
      </c>
      <c r="G23" s="67">
        <f>+H23+I23</f>
        <v>72136</v>
      </c>
      <c r="H23" s="68">
        <f t="shared" si="2"/>
        <v>71431</v>
      </c>
      <c r="I23" s="68">
        <f t="shared" si="2"/>
        <v>705</v>
      </c>
      <c r="J23" s="78">
        <f>+ROUND($B23*F23/1000,1)</f>
        <v>197.1</v>
      </c>
      <c r="M23" s="107"/>
      <c r="N23" s="107"/>
    </row>
    <row r="24" spans="1:14" ht="13.5" thickBot="1" x14ac:dyDescent="0.25">
      <c r="A24" s="71" t="s">
        <v>19</v>
      </c>
      <c r="B24" s="85">
        <v>101171.75</v>
      </c>
      <c r="C24" s="87"/>
      <c r="D24" s="88"/>
      <c r="E24" s="88"/>
      <c r="F24" s="89"/>
      <c r="G24" s="79">
        <f>ROUND(SUM(G19:G23),0)</f>
        <v>5428804</v>
      </c>
      <c r="H24" s="80">
        <f>ROUND(SUM(H19:H23),0)</f>
        <v>5330879</v>
      </c>
      <c r="I24" s="80">
        <f>ROUND(SUM(I19:I23),0)</f>
        <v>97925</v>
      </c>
      <c r="J24" s="81">
        <f>ROUND(SUM(J19:J23),1)</f>
        <v>13658.7</v>
      </c>
      <c r="K24" s="107"/>
      <c r="M24" s="107"/>
      <c r="N24" s="107"/>
    </row>
    <row r="25" spans="1:14" x14ac:dyDescent="0.2">
      <c r="A25" s="46" t="s">
        <v>13</v>
      </c>
      <c r="B25" s="82">
        <v>19074.5</v>
      </c>
      <c r="C25" s="44">
        <v>42080</v>
      </c>
      <c r="D25" s="22">
        <v>41571</v>
      </c>
      <c r="E25" s="22">
        <v>509</v>
      </c>
      <c r="F25" s="45">
        <v>128.607</v>
      </c>
      <c r="G25" s="44">
        <f>+H25+I25</f>
        <v>802655</v>
      </c>
      <c r="H25" s="22">
        <f t="shared" ref="H25:I29" si="3">+ROUND($B25*D25/1000,0)</f>
        <v>792946</v>
      </c>
      <c r="I25" s="22">
        <f t="shared" si="3"/>
        <v>9709</v>
      </c>
      <c r="J25" s="76">
        <f>+ROUND($B25*F25/1000,1)</f>
        <v>2453.1</v>
      </c>
      <c r="M25" s="107"/>
      <c r="N25" s="107"/>
    </row>
    <row r="26" spans="1:14" x14ac:dyDescent="0.2">
      <c r="A26" s="47" t="s">
        <v>14</v>
      </c>
      <c r="B26" s="83">
        <v>49323.5</v>
      </c>
      <c r="C26" s="65">
        <v>53922</v>
      </c>
      <c r="D26" s="62">
        <v>52817</v>
      </c>
      <c r="E26" s="62">
        <v>1105</v>
      </c>
      <c r="F26" s="64">
        <v>130.6</v>
      </c>
      <c r="G26" s="65">
        <f>+H26+I26</f>
        <v>2659621</v>
      </c>
      <c r="H26" s="62">
        <f t="shared" si="3"/>
        <v>2605119</v>
      </c>
      <c r="I26" s="62">
        <f t="shared" si="3"/>
        <v>54502</v>
      </c>
      <c r="J26" s="77">
        <f>+ROUND($B26*F26/1000,1)</f>
        <v>6441.6</v>
      </c>
      <c r="M26" s="107"/>
      <c r="N26" s="107"/>
    </row>
    <row r="27" spans="1:14" x14ac:dyDescent="0.2">
      <c r="A27" s="47" t="s">
        <v>15</v>
      </c>
      <c r="B27" s="83">
        <v>17476</v>
      </c>
      <c r="C27" s="65">
        <v>62352</v>
      </c>
      <c r="D27" s="62">
        <v>61262</v>
      </c>
      <c r="E27" s="62">
        <v>1090</v>
      </c>
      <c r="F27" s="64">
        <v>145.55500000000001</v>
      </c>
      <c r="G27" s="65">
        <f>+H27+I27</f>
        <v>1089664</v>
      </c>
      <c r="H27" s="62">
        <f t="shared" si="3"/>
        <v>1070615</v>
      </c>
      <c r="I27" s="62">
        <f t="shared" si="3"/>
        <v>19049</v>
      </c>
      <c r="J27" s="77">
        <f>+ROUND($B27*F27/1000,1)</f>
        <v>2543.6999999999998</v>
      </c>
      <c r="M27" s="107"/>
      <c r="N27" s="107"/>
    </row>
    <row r="28" spans="1:14" x14ac:dyDescent="0.2">
      <c r="A28" s="47" t="s">
        <v>16</v>
      </c>
      <c r="B28" s="83">
        <v>841</v>
      </c>
      <c r="C28" s="65">
        <v>53213</v>
      </c>
      <c r="D28" s="62">
        <v>52500</v>
      </c>
      <c r="E28" s="62">
        <v>713</v>
      </c>
      <c r="F28" s="64">
        <v>128.607</v>
      </c>
      <c r="G28" s="65">
        <f>+H28+I28</f>
        <v>44753</v>
      </c>
      <c r="H28" s="62">
        <f t="shared" si="3"/>
        <v>44153</v>
      </c>
      <c r="I28" s="62">
        <f t="shared" si="3"/>
        <v>600</v>
      </c>
      <c r="J28" s="77">
        <f>+ROUND($B28*F28/1000,1)</f>
        <v>108.2</v>
      </c>
      <c r="M28" s="107"/>
      <c r="N28" s="107"/>
    </row>
    <row r="29" spans="1:14" ht="13.5" thickBot="1" x14ac:dyDescent="0.25">
      <c r="A29" s="66" t="s">
        <v>17</v>
      </c>
      <c r="B29" s="84">
        <v>290</v>
      </c>
      <c r="C29" s="67">
        <v>255800</v>
      </c>
      <c r="D29" s="68">
        <v>253300</v>
      </c>
      <c r="E29" s="68">
        <v>2500</v>
      </c>
      <c r="F29" s="69">
        <v>698.86199999999997</v>
      </c>
      <c r="G29" s="67">
        <f>+H29+I29</f>
        <v>74182</v>
      </c>
      <c r="H29" s="68">
        <f t="shared" si="3"/>
        <v>73457</v>
      </c>
      <c r="I29" s="68">
        <f t="shared" si="3"/>
        <v>725</v>
      </c>
      <c r="J29" s="78">
        <f>+ROUND($B29*F29/1000,1)</f>
        <v>202.7</v>
      </c>
      <c r="M29" s="107"/>
      <c r="N29" s="107"/>
    </row>
    <row r="30" spans="1:14" ht="13.5" thickBot="1" x14ac:dyDescent="0.25">
      <c r="A30" s="71" t="s">
        <v>20</v>
      </c>
      <c r="B30" s="85">
        <v>87005</v>
      </c>
      <c r="C30" s="87"/>
      <c r="D30" s="88"/>
      <c r="E30" s="88"/>
      <c r="F30" s="89"/>
      <c r="G30" s="79">
        <f>ROUND(SUM(G25:G29),0)</f>
        <v>4670875</v>
      </c>
      <c r="H30" s="80">
        <f>ROUND(SUM(H25:H29),0)</f>
        <v>4586290</v>
      </c>
      <c r="I30" s="80">
        <f>ROUND(SUM(I25:I29),0)</f>
        <v>84585</v>
      </c>
      <c r="J30" s="81">
        <f>ROUND(SUM(J25:J29),1)</f>
        <v>11749.3</v>
      </c>
      <c r="K30" s="107"/>
      <c r="M30" s="107"/>
      <c r="N30" s="107"/>
    </row>
    <row r="31" spans="1:14" x14ac:dyDescent="0.2">
      <c r="A31" s="46" t="s">
        <v>13</v>
      </c>
      <c r="B31" s="82">
        <v>9215.5</v>
      </c>
      <c r="C31" s="44">
        <v>42080</v>
      </c>
      <c r="D31" s="22">
        <v>41571</v>
      </c>
      <c r="E31" s="22">
        <v>509</v>
      </c>
      <c r="F31" s="45">
        <v>128.607</v>
      </c>
      <c r="G31" s="44">
        <f>+H31+I31</f>
        <v>387789</v>
      </c>
      <c r="H31" s="22">
        <f t="shared" ref="H31:I35" si="4">+ROUND($B31*D31/1000,0)</f>
        <v>383098</v>
      </c>
      <c r="I31" s="22">
        <f t="shared" si="4"/>
        <v>4691</v>
      </c>
      <c r="J31" s="76">
        <f>+ROUND($B31*F31/1000,1)</f>
        <v>1185.2</v>
      </c>
      <c r="M31" s="107"/>
      <c r="N31" s="107"/>
    </row>
    <row r="32" spans="1:14" x14ac:dyDescent="0.2">
      <c r="A32" s="47" t="s">
        <v>14</v>
      </c>
      <c r="B32" s="83">
        <v>25889.25</v>
      </c>
      <c r="C32" s="65">
        <v>53922</v>
      </c>
      <c r="D32" s="62">
        <v>52817</v>
      </c>
      <c r="E32" s="62">
        <v>1105</v>
      </c>
      <c r="F32" s="64">
        <v>130.6</v>
      </c>
      <c r="G32" s="65">
        <f>+H32+I32</f>
        <v>1396001</v>
      </c>
      <c r="H32" s="62">
        <f t="shared" si="4"/>
        <v>1367393</v>
      </c>
      <c r="I32" s="62">
        <f t="shared" si="4"/>
        <v>28608</v>
      </c>
      <c r="J32" s="77">
        <f>+ROUND($B32*F32/1000,1)</f>
        <v>3381.1</v>
      </c>
      <c r="M32" s="107"/>
      <c r="N32" s="107"/>
    </row>
    <row r="33" spans="1:14" x14ac:dyDescent="0.2">
      <c r="A33" s="47" t="s">
        <v>15</v>
      </c>
      <c r="B33" s="83">
        <v>8748</v>
      </c>
      <c r="C33" s="65">
        <v>62352</v>
      </c>
      <c r="D33" s="62">
        <v>61262</v>
      </c>
      <c r="E33" s="62">
        <v>1090</v>
      </c>
      <c r="F33" s="64">
        <v>145.55500000000001</v>
      </c>
      <c r="G33" s="65">
        <f>+H33+I33</f>
        <v>545455</v>
      </c>
      <c r="H33" s="62">
        <f t="shared" si="4"/>
        <v>535920</v>
      </c>
      <c r="I33" s="62">
        <f t="shared" si="4"/>
        <v>9535</v>
      </c>
      <c r="J33" s="77">
        <f>+ROUND($B33*F33/1000,1)</f>
        <v>1273.3</v>
      </c>
      <c r="M33" s="107"/>
      <c r="N33" s="107"/>
    </row>
    <row r="34" spans="1:14" x14ac:dyDescent="0.2">
      <c r="A34" s="47" t="s">
        <v>16</v>
      </c>
      <c r="B34" s="83">
        <v>412</v>
      </c>
      <c r="C34" s="65">
        <v>53213</v>
      </c>
      <c r="D34" s="62">
        <v>52500</v>
      </c>
      <c r="E34" s="62">
        <v>713</v>
      </c>
      <c r="F34" s="64">
        <v>128.607</v>
      </c>
      <c r="G34" s="65">
        <f>+H34+I34</f>
        <v>21924</v>
      </c>
      <c r="H34" s="62">
        <f t="shared" si="4"/>
        <v>21630</v>
      </c>
      <c r="I34" s="62">
        <f t="shared" si="4"/>
        <v>294</v>
      </c>
      <c r="J34" s="77">
        <f>+ROUND($B34*F34/1000,1)</f>
        <v>53</v>
      </c>
      <c r="M34" s="107"/>
      <c r="N34" s="107"/>
    </row>
    <row r="35" spans="1:14" ht="13.5" thickBot="1" x14ac:dyDescent="0.25">
      <c r="A35" s="66" t="s">
        <v>17</v>
      </c>
      <c r="B35" s="84">
        <v>220</v>
      </c>
      <c r="C35" s="67">
        <v>255800</v>
      </c>
      <c r="D35" s="68">
        <v>253300</v>
      </c>
      <c r="E35" s="68">
        <v>2500</v>
      </c>
      <c r="F35" s="69">
        <v>698.86199999999997</v>
      </c>
      <c r="G35" s="67">
        <f>+H35+I35</f>
        <v>56276</v>
      </c>
      <c r="H35" s="68">
        <f t="shared" si="4"/>
        <v>55726</v>
      </c>
      <c r="I35" s="68">
        <f t="shared" si="4"/>
        <v>550</v>
      </c>
      <c r="J35" s="78">
        <f>+ROUND($B35*F35/1000,1)</f>
        <v>153.69999999999999</v>
      </c>
      <c r="M35" s="107"/>
      <c r="N35" s="107"/>
    </row>
    <row r="36" spans="1:14" ht="13.5" thickBot="1" x14ac:dyDescent="0.25">
      <c r="A36" s="71" t="s">
        <v>21</v>
      </c>
      <c r="B36" s="85">
        <v>44484.75</v>
      </c>
      <c r="C36" s="87"/>
      <c r="D36" s="88"/>
      <c r="E36" s="88"/>
      <c r="F36" s="89"/>
      <c r="G36" s="79">
        <f>ROUND(SUM(G31:G35),0)</f>
        <v>2407445</v>
      </c>
      <c r="H36" s="80">
        <f>ROUND(SUM(H31:H35),0)</f>
        <v>2363767</v>
      </c>
      <c r="I36" s="80">
        <f>ROUND(SUM(I31:I35),0)</f>
        <v>43678</v>
      </c>
      <c r="J36" s="81">
        <f>ROUND(SUM(J31:J35),1)</f>
        <v>6046.3</v>
      </c>
      <c r="K36" s="107"/>
      <c r="M36" s="107"/>
      <c r="N36" s="107"/>
    </row>
    <row r="37" spans="1:14" x14ac:dyDescent="0.2">
      <c r="A37" s="46" t="s">
        <v>13</v>
      </c>
      <c r="B37" s="82">
        <v>25302</v>
      </c>
      <c r="C37" s="44">
        <v>42080</v>
      </c>
      <c r="D37" s="22">
        <v>41571</v>
      </c>
      <c r="E37" s="22">
        <v>509</v>
      </c>
      <c r="F37" s="45">
        <v>128.607</v>
      </c>
      <c r="G37" s="44">
        <f>+H37+I37</f>
        <v>1064708</v>
      </c>
      <c r="H37" s="22">
        <f t="shared" ref="H37:I41" si="5">+ROUND($B37*D37/1000,0)</f>
        <v>1051829</v>
      </c>
      <c r="I37" s="22">
        <f t="shared" si="5"/>
        <v>12879</v>
      </c>
      <c r="J37" s="76">
        <f>+ROUND($B37*F37/1000,1)</f>
        <v>3254</v>
      </c>
      <c r="M37" s="107"/>
      <c r="N37" s="107"/>
    </row>
    <row r="38" spans="1:14" x14ac:dyDescent="0.2">
      <c r="A38" s="47" t="s">
        <v>14</v>
      </c>
      <c r="B38" s="83">
        <v>75680.25</v>
      </c>
      <c r="C38" s="65">
        <v>53922</v>
      </c>
      <c r="D38" s="62">
        <v>52817</v>
      </c>
      <c r="E38" s="62">
        <v>1105</v>
      </c>
      <c r="F38" s="64">
        <v>130.6</v>
      </c>
      <c r="G38" s="65">
        <f>+H38+I38</f>
        <v>4080831</v>
      </c>
      <c r="H38" s="62">
        <f t="shared" si="5"/>
        <v>3997204</v>
      </c>
      <c r="I38" s="62">
        <f t="shared" si="5"/>
        <v>83627</v>
      </c>
      <c r="J38" s="77">
        <f>+ROUND($B38*F38/1000,1)</f>
        <v>9883.7999999999993</v>
      </c>
      <c r="M38" s="107"/>
      <c r="N38" s="107"/>
    </row>
    <row r="39" spans="1:14" x14ac:dyDescent="0.2">
      <c r="A39" s="47" t="s">
        <v>15</v>
      </c>
      <c r="B39" s="83">
        <v>25855</v>
      </c>
      <c r="C39" s="65">
        <v>62352</v>
      </c>
      <c r="D39" s="62">
        <v>61262</v>
      </c>
      <c r="E39" s="62">
        <v>1090</v>
      </c>
      <c r="F39" s="64">
        <v>145.55500000000001</v>
      </c>
      <c r="G39" s="65">
        <f>+H39+I39</f>
        <v>1612111</v>
      </c>
      <c r="H39" s="62">
        <f t="shared" si="5"/>
        <v>1583929</v>
      </c>
      <c r="I39" s="62">
        <f t="shared" si="5"/>
        <v>28182</v>
      </c>
      <c r="J39" s="77">
        <f>+ROUND($B39*F39/1000,1)</f>
        <v>3763.3</v>
      </c>
      <c r="M39" s="107"/>
      <c r="N39" s="107"/>
    </row>
    <row r="40" spans="1:14" x14ac:dyDescent="0.2">
      <c r="A40" s="47" t="s">
        <v>16</v>
      </c>
      <c r="B40" s="83">
        <v>1096</v>
      </c>
      <c r="C40" s="65">
        <v>53213</v>
      </c>
      <c r="D40" s="62">
        <v>52500</v>
      </c>
      <c r="E40" s="62">
        <v>713</v>
      </c>
      <c r="F40" s="64">
        <v>128.607</v>
      </c>
      <c r="G40" s="65">
        <f>+H40+I40</f>
        <v>58321</v>
      </c>
      <c r="H40" s="62">
        <f t="shared" si="5"/>
        <v>57540</v>
      </c>
      <c r="I40" s="62">
        <f t="shared" si="5"/>
        <v>781</v>
      </c>
      <c r="J40" s="77">
        <f>+ROUND($B40*F40/1000,1)</f>
        <v>141</v>
      </c>
      <c r="M40" s="107"/>
      <c r="N40" s="107"/>
    </row>
    <row r="41" spans="1:14" ht="13.5" thickBot="1" x14ac:dyDescent="0.25">
      <c r="A41" s="66" t="s">
        <v>17</v>
      </c>
      <c r="B41" s="84">
        <v>765</v>
      </c>
      <c r="C41" s="67">
        <v>255800</v>
      </c>
      <c r="D41" s="68">
        <v>253300</v>
      </c>
      <c r="E41" s="68">
        <v>2500</v>
      </c>
      <c r="F41" s="69">
        <v>698.86199999999997</v>
      </c>
      <c r="G41" s="67">
        <f>+H41+I41</f>
        <v>195688</v>
      </c>
      <c r="H41" s="68">
        <f t="shared" si="5"/>
        <v>193775</v>
      </c>
      <c r="I41" s="68">
        <f t="shared" si="5"/>
        <v>1913</v>
      </c>
      <c r="J41" s="78">
        <f>+ROUND($B41*F41/1000,1)</f>
        <v>534.6</v>
      </c>
      <c r="M41" s="107"/>
      <c r="N41" s="107"/>
    </row>
    <row r="42" spans="1:14" ht="13.5" thickBot="1" x14ac:dyDescent="0.25">
      <c r="A42" s="71" t="s">
        <v>22</v>
      </c>
      <c r="B42" s="85">
        <v>128698.25</v>
      </c>
      <c r="C42" s="87"/>
      <c r="D42" s="88"/>
      <c r="E42" s="88"/>
      <c r="F42" s="89"/>
      <c r="G42" s="79">
        <f>ROUND(SUM(G37:G41),0)</f>
        <v>7011659</v>
      </c>
      <c r="H42" s="80">
        <f>ROUND(SUM(H37:H41),0)</f>
        <v>6884277</v>
      </c>
      <c r="I42" s="80">
        <f>ROUND(SUM(I37:I41),0)</f>
        <v>127382</v>
      </c>
      <c r="J42" s="81">
        <f>ROUND(SUM(J37:J41),1)</f>
        <v>17576.7</v>
      </c>
      <c r="K42" s="107"/>
      <c r="M42" s="107"/>
      <c r="N42" s="107"/>
    </row>
    <row r="43" spans="1:14" x14ac:dyDescent="0.2">
      <c r="A43" s="46" t="s">
        <v>13</v>
      </c>
      <c r="B43" s="82">
        <v>15105</v>
      </c>
      <c r="C43" s="44">
        <v>42080</v>
      </c>
      <c r="D43" s="22">
        <v>41571</v>
      </c>
      <c r="E43" s="22">
        <v>509</v>
      </c>
      <c r="F43" s="45">
        <v>128.607</v>
      </c>
      <c r="G43" s="44">
        <f>+H43+I43</f>
        <v>635618</v>
      </c>
      <c r="H43" s="22">
        <f t="shared" ref="H43:I47" si="6">+ROUND($B43*D43/1000,0)</f>
        <v>627930</v>
      </c>
      <c r="I43" s="22">
        <f t="shared" si="6"/>
        <v>7688</v>
      </c>
      <c r="J43" s="76">
        <f>+ROUND($B43*F43/1000,1)</f>
        <v>1942.6</v>
      </c>
      <c r="M43" s="107"/>
      <c r="N43" s="107"/>
    </row>
    <row r="44" spans="1:14" x14ac:dyDescent="0.2">
      <c r="A44" s="47" t="s">
        <v>14</v>
      </c>
      <c r="B44" s="83">
        <v>39393.25</v>
      </c>
      <c r="C44" s="65">
        <v>53922</v>
      </c>
      <c r="D44" s="62">
        <v>52817</v>
      </c>
      <c r="E44" s="62">
        <v>1105</v>
      </c>
      <c r="F44" s="64">
        <v>130.6</v>
      </c>
      <c r="G44" s="65">
        <f>+H44+I44</f>
        <v>2124163</v>
      </c>
      <c r="H44" s="62">
        <f t="shared" si="6"/>
        <v>2080633</v>
      </c>
      <c r="I44" s="62">
        <f t="shared" si="6"/>
        <v>43530</v>
      </c>
      <c r="J44" s="77">
        <f>+ROUND($B44*F44/1000,1)</f>
        <v>5144.8</v>
      </c>
      <c r="M44" s="107"/>
      <c r="N44" s="107"/>
    </row>
    <row r="45" spans="1:14" x14ac:dyDescent="0.2">
      <c r="A45" s="47" t="s">
        <v>15</v>
      </c>
      <c r="B45" s="83">
        <v>12751</v>
      </c>
      <c r="C45" s="65">
        <v>62352</v>
      </c>
      <c r="D45" s="62">
        <v>61262</v>
      </c>
      <c r="E45" s="62">
        <v>1090</v>
      </c>
      <c r="F45" s="64">
        <v>145.55500000000001</v>
      </c>
      <c r="G45" s="65">
        <f>+H45+I45</f>
        <v>795051</v>
      </c>
      <c r="H45" s="62">
        <f t="shared" si="6"/>
        <v>781152</v>
      </c>
      <c r="I45" s="62">
        <f t="shared" si="6"/>
        <v>13899</v>
      </c>
      <c r="J45" s="77">
        <f>+ROUND($B45*F45/1000,1)</f>
        <v>1856</v>
      </c>
      <c r="M45" s="107"/>
      <c r="N45" s="107"/>
    </row>
    <row r="46" spans="1:14" x14ac:dyDescent="0.2">
      <c r="A46" s="47" t="s">
        <v>16</v>
      </c>
      <c r="B46" s="83">
        <v>314</v>
      </c>
      <c r="C46" s="65">
        <v>53213</v>
      </c>
      <c r="D46" s="62">
        <v>52500</v>
      </c>
      <c r="E46" s="62">
        <v>713</v>
      </c>
      <c r="F46" s="64">
        <v>128.607</v>
      </c>
      <c r="G46" s="65">
        <f>+H46+I46</f>
        <v>16709</v>
      </c>
      <c r="H46" s="62">
        <f t="shared" si="6"/>
        <v>16485</v>
      </c>
      <c r="I46" s="62">
        <f t="shared" si="6"/>
        <v>224</v>
      </c>
      <c r="J46" s="77">
        <f>+ROUND($B46*F46/1000,1)</f>
        <v>40.4</v>
      </c>
      <c r="M46" s="107"/>
      <c r="N46" s="107"/>
    </row>
    <row r="47" spans="1:14" ht="13.5" thickBot="1" x14ac:dyDescent="0.25">
      <c r="A47" s="66" t="s">
        <v>17</v>
      </c>
      <c r="B47" s="84">
        <v>230</v>
      </c>
      <c r="C47" s="67">
        <v>255800</v>
      </c>
      <c r="D47" s="68">
        <v>253300</v>
      </c>
      <c r="E47" s="68">
        <v>2500</v>
      </c>
      <c r="F47" s="69">
        <v>698.86199999999997</v>
      </c>
      <c r="G47" s="67">
        <f>+H47+I47</f>
        <v>58834</v>
      </c>
      <c r="H47" s="68">
        <f t="shared" si="6"/>
        <v>58259</v>
      </c>
      <c r="I47" s="68">
        <f t="shared" si="6"/>
        <v>575</v>
      </c>
      <c r="J47" s="78">
        <f>+ROUND($B47*F47/1000,1)</f>
        <v>160.69999999999999</v>
      </c>
      <c r="M47" s="107"/>
      <c r="N47" s="107"/>
    </row>
    <row r="48" spans="1:14" ht="13.5" thickBot="1" x14ac:dyDescent="0.25">
      <c r="A48" s="71" t="s">
        <v>23</v>
      </c>
      <c r="B48" s="85">
        <v>67793.25</v>
      </c>
      <c r="C48" s="87"/>
      <c r="D48" s="88"/>
      <c r="E48" s="88"/>
      <c r="F48" s="89"/>
      <c r="G48" s="79">
        <f>ROUND(SUM(G43:G47),0)</f>
        <v>3630375</v>
      </c>
      <c r="H48" s="80">
        <f>ROUND(SUM(H43:H47),0)</f>
        <v>3564459</v>
      </c>
      <c r="I48" s="80">
        <f>ROUND(SUM(I43:I47),0)</f>
        <v>65916</v>
      </c>
      <c r="J48" s="81">
        <f>ROUND(SUM(J43:J47),1)</f>
        <v>9144.5</v>
      </c>
      <c r="K48" s="107"/>
      <c r="M48" s="107"/>
      <c r="N48" s="107"/>
    </row>
    <row r="49" spans="1:14" x14ac:dyDescent="0.2">
      <c r="A49" s="46" t="s">
        <v>13</v>
      </c>
      <c r="B49" s="82">
        <v>19573.5</v>
      </c>
      <c r="C49" s="44">
        <v>42080</v>
      </c>
      <c r="D49" s="22">
        <v>41571</v>
      </c>
      <c r="E49" s="22">
        <v>509</v>
      </c>
      <c r="F49" s="45">
        <v>128.607</v>
      </c>
      <c r="G49" s="44">
        <f>+H49+I49</f>
        <v>823653</v>
      </c>
      <c r="H49" s="22">
        <f t="shared" ref="H49:I53" si="7">+ROUND($B49*D49/1000,0)</f>
        <v>813690</v>
      </c>
      <c r="I49" s="22">
        <f t="shared" si="7"/>
        <v>9963</v>
      </c>
      <c r="J49" s="76">
        <f>+ROUND($B49*F49/1000,1)</f>
        <v>2517.3000000000002</v>
      </c>
      <c r="M49" s="107"/>
      <c r="N49" s="107"/>
    </row>
    <row r="50" spans="1:14" x14ac:dyDescent="0.2">
      <c r="A50" s="47" t="s">
        <v>14</v>
      </c>
      <c r="B50" s="83">
        <v>47863.5</v>
      </c>
      <c r="C50" s="65">
        <v>53922</v>
      </c>
      <c r="D50" s="62">
        <v>52817</v>
      </c>
      <c r="E50" s="62">
        <v>1105</v>
      </c>
      <c r="F50" s="64">
        <v>130.6</v>
      </c>
      <c r="G50" s="65">
        <f>+H50+I50</f>
        <v>2580895</v>
      </c>
      <c r="H50" s="62">
        <f t="shared" si="7"/>
        <v>2528006</v>
      </c>
      <c r="I50" s="62">
        <f t="shared" si="7"/>
        <v>52889</v>
      </c>
      <c r="J50" s="77">
        <f>+ROUND($B50*F50/1000,1)</f>
        <v>6251</v>
      </c>
      <c r="M50" s="107"/>
      <c r="N50" s="107"/>
    </row>
    <row r="51" spans="1:14" x14ac:dyDescent="0.2">
      <c r="A51" s="47" t="s">
        <v>15</v>
      </c>
      <c r="B51" s="83">
        <v>18326</v>
      </c>
      <c r="C51" s="65">
        <v>62352</v>
      </c>
      <c r="D51" s="62">
        <v>61262</v>
      </c>
      <c r="E51" s="62">
        <v>1090</v>
      </c>
      <c r="F51" s="64">
        <v>145.55500000000001</v>
      </c>
      <c r="G51" s="65">
        <f>+H51+I51</f>
        <v>1142662</v>
      </c>
      <c r="H51" s="62">
        <f t="shared" si="7"/>
        <v>1122687</v>
      </c>
      <c r="I51" s="62">
        <f t="shared" si="7"/>
        <v>19975</v>
      </c>
      <c r="J51" s="77">
        <f>+ROUND($B51*F51/1000,1)</f>
        <v>2667.4</v>
      </c>
      <c r="M51" s="107"/>
      <c r="N51" s="107"/>
    </row>
    <row r="52" spans="1:14" x14ac:dyDescent="0.2">
      <c r="A52" s="47" t="s">
        <v>16</v>
      </c>
      <c r="B52" s="83">
        <v>652</v>
      </c>
      <c r="C52" s="65">
        <v>53213</v>
      </c>
      <c r="D52" s="62">
        <v>52500</v>
      </c>
      <c r="E52" s="62">
        <v>713</v>
      </c>
      <c r="F52" s="64">
        <v>128.607</v>
      </c>
      <c r="G52" s="65">
        <f>+H52+I52</f>
        <v>34695</v>
      </c>
      <c r="H52" s="62">
        <f t="shared" si="7"/>
        <v>34230</v>
      </c>
      <c r="I52" s="62">
        <f t="shared" si="7"/>
        <v>465</v>
      </c>
      <c r="J52" s="77">
        <f>+ROUND($B52*F52/1000,1)</f>
        <v>83.9</v>
      </c>
      <c r="M52" s="107"/>
      <c r="N52" s="107"/>
    </row>
    <row r="53" spans="1:14" ht="13.5" thickBot="1" x14ac:dyDescent="0.25">
      <c r="A53" s="66" t="s">
        <v>17</v>
      </c>
      <c r="B53" s="84">
        <v>266</v>
      </c>
      <c r="C53" s="67">
        <v>255800</v>
      </c>
      <c r="D53" s="68">
        <v>253300</v>
      </c>
      <c r="E53" s="68">
        <v>2500</v>
      </c>
      <c r="F53" s="69">
        <v>698.86199999999997</v>
      </c>
      <c r="G53" s="67">
        <f>+H53+I53</f>
        <v>68043</v>
      </c>
      <c r="H53" s="68">
        <f t="shared" si="7"/>
        <v>67378</v>
      </c>
      <c r="I53" s="68">
        <f t="shared" si="7"/>
        <v>665</v>
      </c>
      <c r="J53" s="78">
        <f>+ROUND($B53*F53/1000,1)</f>
        <v>185.9</v>
      </c>
      <c r="M53" s="107"/>
      <c r="N53" s="107"/>
    </row>
    <row r="54" spans="1:14" ht="13.5" thickBot="1" x14ac:dyDescent="0.25">
      <c r="A54" s="71" t="s">
        <v>30</v>
      </c>
      <c r="B54" s="85">
        <v>86681</v>
      </c>
      <c r="C54" s="87"/>
      <c r="D54" s="88"/>
      <c r="E54" s="88"/>
      <c r="F54" s="89"/>
      <c r="G54" s="79">
        <f>ROUND(SUM(G49:G53),0)</f>
        <v>4649948</v>
      </c>
      <c r="H54" s="80">
        <f>ROUND(SUM(H49:H53),0)</f>
        <v>4565991</v>
      </c>
      <c r="I54" s="80">
        <f>ROUND(SUM(I49:I53),0)</f>
        <v>83957</v>
      </c>
      <c r="J54" s="81">
        <f>ROUND(SUM(J49:J53),1)</f>
        <v>11705.5</v>
      </c>
      <c r="K54" s="107"/>
      <c r="M54" s="107"/>
      <c r="N54" s="107"/>
    </row>
    <row r="55" spans="1:14" x14ac:dyDescent="0.2">
      <c r="A55" s="46" t="s">
        <v>13</v>
      </c>
      <c r="B55" s="82">
        <v>18822.5</v>
      </c>
      <c r="C55" s="44">
        <v>42080</v>
      </c>
      <c r="D55" s="22">
        <v>41571</v>
      </c>
      <c r="E55" s="22">
        <v>509</v>
      </c>
      <c r="F55" s="45">
        <v>128.607</v>
      </c>
      <c r="G55" s="44">
        <f>+H55+I55</f>
        <v>792051</v>
      </c>
      <c r="H55" s="22">
        <f t="shared" ref="H55:I59" si="8">+ROUND($B55*D55/1000,0)</f>
        <v>782470</v>
      </c>
      <c r="I55" s="22">
        <f t="shared" si="8"/>
        <v>9581</v>
      </c>
      <c r="J55" s="76">
        <f>+ROUND($B55*F55/1000,1)</f>
        <v>2420.6999999999998</v>
      </c>
      <c r="M55" s="107"/>
      <c r="N55" s="107"/>
    </row>
    <row r="56" spans="1:14" x14ac:dyDescent="0.2">
      <c r="A56" s="47" t="s">
        <v>14</v>
      </c>
      <c r="B56" s="83">
        <v>45534.5</v>
      </c>
      <c r="C56" s="65">
        <v>53922</v>
      </c>
      <c r="D56" s="62">
        <v>52817</v>
      </c>
      <c r="E56" s="62">
        <v>1105</v>
      </c>
      <c r="F56" s="64">
        <v>130.6</v>
      </c>
      <c r="G56" s="65">
        <f>+H56+I56</f>
        <v>2455312</v>
      </c>
      <c r="H56" s="62">
        <f t="shared" si="8"/>
        <v>2404996</v>
      </c>
      <c r="I56" s="62">
        <f t="shared" si="8"/>
        <v>50316</v>
      </c>
      <c r="J56" s="77">
        <f>+ROUND($B56*F56/1000,1)</f>
        <v>5946.8</v>
      </c>
      <c r="M56" s="107"/>
      <c r="N56" s="107"/>
    </row>
    <row r="57" spans="1:14" x14ac:dyDescent="0.2">
      <c r="A57" s="47" t="s">
        <v>15</v>
      </c>
      <c r="B57" s="83">
        <v>16772</v>
      </c>
      <c r="C57" s="65">
        <v>62352</v>
      </c>
      <c r="D57" s="62">
        <v>61262</v>
      </c>
      <c r="E57" s="62">
        <v>1090</v>
      </c>
      <c r="F57" s="64">
        <v>145.55500000000001</v>
      </c>
      <c r="G57" s="65">
        <f>+H57+I57</f>
        <v>1045767</v>
      </c>
      <c r="H57" s="62">
        <f t="shared" si="8"/>
        <v>1027486</v>
      </c>
      <c r="I57" s="62">
        <f t="shared" si="8"/>
        <v>18281</v>
      </c>
      <c r="J57" s="77">
        <f>+ROUND($B57*F57/1000,1)</f>
        <v>2441.1999999999998</v>
      </c>
      <c r="M57" s="107"/>
      <c r="N57" s="107"/>
    </row>
    <row r="58" spans="1:14" x14ac:dyDescent="0.2">
      <c r="A58" s="47" t="s">
        <v>16</v>
      </c>
      <c r="B58" s="83">
        <v>919</v>
      </c>
      <c r="C58" s="65">
        <v>53213</v>
      </c>
      <c r="D58" s="62">
        <v>52500</v>
      </c>
      <c r="E58" s="62">
        <v>713</v>
      </c>
      <c r="F58" s="64">
        <v>128.607</v>
      </c>
      <c r="G58" s="65">
        <f>+H58+I58</f>
        <v>48903</v>
      </c>
      <c r="H58" s="62">
        <f t="shared" si="8"/>
        <v>48248</v>
      </c>
      <c r="I58" s="62">
        <f t="shared" si="8"/>
        <v>655</v>
      </c>
      <c r="J58" s="77">
        <f>+ROUND($B58*F58/1000,1)</f>
        <v>118.2</v>
      </c>
      <c r="M58" s="107"/>
      <c r="N58" s="107"/>
    </row>
    <row r="59" spans="1:14" ht="13.5" thickBot="1" x14ac:dyDescent="0.25">
      <c r="A59" s="66" t="s">
        <v>17</v>
      </c>
      <c r="B59" s="84">
        <v>179</v>
      </c>
      <c r="C59" s="67">
        <v>255800</v>
      </c>
      <c r="D59" s="68">
        <v>253300</v>
      </c>
      <c r="E59" s="68">
        <v>2500</v>
      </c>
      <c r="F59" s="69">
        <v>698.86199999999997</v>
      </c>
      <c r="G59" s="67">
        <f>+H59+I59</f>
        <v>45789</v>
      </c>
      <c r="H59" s="68">
        <f t="shared" si="8"/>
        <v>45341</v>
      </c>
      <c r="I59" s="68">
        <f t="shared" si="8"/>
        <v>448</v>
      </c>
      <c r="J59" s="78">
        <f>+ROUND($B59*F59/1000,1)</f>
        <v>125.1</v>
      </c>
      <c r="M59" s="107"/>
      <c r="N59" s="107"/>
    </row>
    <row r="60" spans="1:14" ht="13.5" thickBot="1" x14ac:dyDescent="0.25">
      <c r="A60" s="71" t="s">
        <v>24</v>
      </c>
      <c r="B60" s="85">
        <v>82227</v>
      </c>
      <c r="C60" s="87"/>
      <c r="D60" s="88"/>
      <c r="E60" s="88"/>
      <c r="F60" s="89"/>
      <c r="G60" s="79">
        <f>ROUND(SUM(G55:G59),0)</f>
        <v>4387822</v>
      </c>
      <c r="H60" s="80">
        <f>ROUND(SUM(H55:H59),0)</f>
        <v>4308541</v>
      </c>
      <c r="I60" s="80">
        <f>ROUND(SUM(I55:I59),0)</f>
        <v>79281</v>
      </c>
      <c r="J60" s="81">
        <f>ROUND(SUM(J55:J59),1)</f>
        <v>11052</v>
      </c>
      <c r="K60" s="107"/>
      <c r="M60" s="107"/>
      <c r="N60" s="107"/>
    </row>
    <row r="61" spans="1:14" x14ac:dyDescent="0.2">
      <c r="A61" s="46" t="s">
        <v>13</v>
      </c>
      <c r="B61" s="82">
        <v>17732.5</v>
      </c>
      <c r="C61" s="44">
        <v>42080</v>
      </c>
      <c r="D61" s="22">
        <v>41571</v>
      </c>
      <c r="E61" s="22">
        <v>509</v>
      </c>
      <c r="F61" s="45">
        <v>128.607</v>
      </c>
      <c r="G61" s="44">
        <f>+H61+I61</f>
        <v>746184</v>
      </c>
      <c r="H61" s="22">
        <f t="shared" ref="H61:I65" si="9">+ROUND($B61*D61/1000,0)</f>
        <v>737158</v>
      </c>
      <c r="I61" s="22">
        <f t="shared" si="9"/>
        <v>9026</v>
      </c>
      <c r="J61" s="76">
        <f>+ROUND($B61*F61/1000,1)</f>
        <v>2280.5</v>
      </c>
      <c r="M61" s="107"/>
      <c r="N61" s="107"/>
    </row>
    <row r="62" spans="1:14" x14ac:dyDescent="0.2">
      <c r="A62" s="47" t="s">
        <v>14</v>
      </c>
      <c r="B62" s="83">
        <v>44531</v>
      </c>
      <c r="C62" s="65">
        <v>53922</v>
      </c>
      <c r="D62" s="62">
        <v>52817</v>
      </c>
      <c r="E62" s="62">
        <v>1105</v>
      </c>
      <c r="F62" s="64">
        <v>130.6</v>
      </c>
      <c r="G62" s="65">
        <f>+H62+I62</f>
        <v>2401201</v>
      </c>
      <c r="H62" s="62">
        <f t="shared" si="9"/>
        <v>2351994</v>
      </c>
      <c r="I62" s="62">
        <f t="shared" si="9"/>
        <v>49207</v>
      </c>
      <c r="J62" s="77">
        <f>+ROUND($B62*F62/1000,1)</f>
        <v>5815.7</v>
      </c>
      <c r="M62" s="107"/>
      <c r="N62" s="107"/>
    </row>
    <row r="63" spans="1:14" x14ac:dyDescent="0.2">
      <c r="A63" s="47" t="s">
        <v>15</v>
      </c>
      <c r="B63" s="83">
        <v>15986</v>
      </c>
      <c r="C63" s="65">
        <v>62352</v>
      </c>
      <c r="D63" s="62">
        <v>61262</v>
      </c>
      <c r="E63" s="62">
        <v>1090</v>
      </c>
      <c r="F63" s="64">
        <v>145.55500000000001</v>
      </c>
      <c r="G63" s="65">
        <f>+H63+I63</f>
        <v>996759</v>
      </c>
      <c r="H63" s="62">
        <f t="shared" si="9"/>
        <v>979334</v>
      </c>
      <c r="I63" s="62">
        <f t="shared" si="9"/>
        <v>17425</v>
      </c>
      <c r="J63" s="77">
        <f>+ROUND($B63*F63/1000,1)</f>
        <v>2326.8000000000002</v>
      </c>
      <c r="M63" s="107"/>
      <c r="N63" s="107"/>
    </row>
    <row r="64" spans="1:14" x14ac:dyDescent="0.2">
      <c r="A64" s="47" t="s">
        <v>16</v>
      </c>
      <c r="B64" s="83">
        <v>552</v>
      </c>
      <c r="C64" s="65">
        <v>53213</v>
      </c>
      <c r="D64" s="62">
        <v>52500</v>
      </c>
      <c r="E64" s="62">
        <v>713</v>
      </c>
      <c r="F64" s="64">
        <v>128.607</v>
      </c>
      <c r="G64" s="65">
        <f>+H64+I64</f>
        <v>29374</v>
      </c>
      <c r="H64" s="62">
        <f t="shared" si="9"/>
        <v>28980</v>
      </c>
      <c r="I64" s="62">
        <f t="shared" si="9"/>
        <v>394</v>
      </c>
      <c r="J64" s="77">
        <f>+ROUND($B64*F64/1000,1)</f>
        <v>71</v>
      </c>
      <c r="M64" s="107"/>
      <c r="N64" s="107"/>
    </row>
    <row r="65" spans="1:14" ht="13.5" thickBot="1" x14ac:dyDescent="0.25">
      <c r="A65" s="66" t="s">
        <v>17</v>
      </c>
      <c r="B65" s="84">
        <v>231</v>
      </c>
      <c r="C65" s="67">
        <v>255800</v>
      </c>
      <c r="D65" s="68">
        <v>253300</v>
      </c>
      <c r="E65" s="68">
        <v>2500</v>
      </c>
      <c r="F65" s="69">
        <v>698.86199999999997</v>
      </c>
      <c r="G65" s="67">
        <f>+H65+I65</f>
        <v>59090</v>
      </c>
      <c r="H65" s="68">
        <f t="shared" si="9"/>
        <v>58512</v>
      </c>
      <c r="I65" s="68">
        <f t="shared" si="9"/>
        <v>578</v>
      </c>
      <c r="J65" s="78">
        <f>+ROUND($B65*F65/1000,1)</f>
        <v>161.4</v>
      </c>
      <c r="M65" s="107"/>
      <c r="N65" s="107"/>
    </row>
    <row r="66" spans="1:14" ht="13.5" thickBot="1" x14ac:dyDescent="0.25">
      <c r="A66" s="71" t="s">
        <v>0</v>
      </c>
      <c r="B66" s="85">
        <v>79032.5</v>
      </c>
      <c r="C66" s="87"/>
      <c r="D66" s="88"/>
      <c r="E66" s="88"/>
      <c r="F66" s="89"/>
      <c r="G66" s="79">
        <f>ROUND(SUM(G61:G65),0)</f>
        <v>4232608</v>
      </c>
      <c r="H66" s="80">
        <f>ROUND(SUM(H61:H65),0)</f>
        <v>4155978</v>
      </c>
      <c r="I66" s="80">
        <f>ROUND(SUM(I61:I65),0)</f>
        <v>76630</v>
      </c>
      <c r="J66" s="81">
        <f>ROUND(SUM(J61:J65),1)</f>
        <v>10655.4</v>
      </c>
      <c r="K66" s="107"/>
      <c r="M66" s="107"/>
      <c r="N66" s="107"/>
    </row>
    <row r="67" spans="1:14" x14ac:dyDescent="0.2">
      <c r="A67" s="46" t="s">
        <v>13</v>
      </c>
      <c r="B67" s="82">
        <v>40749.5</v>
      </c>
      <c r="C67" s="44">
        <v>42080</v>
      </c>
      <c r="D67" s="22">
        <v>41571</v>
      </c>
      <c r="E67" s="22">
        <v>509</v>
      </c>
      <c r="F67" s="45">
        <v>128.607</v>
      </c>
      <c r="G67" s="44">
        <f>+H67+I67</f>
        <v>1714738</v>
      </c>
      <c r="H67" s="22">
        <f t="shared" ref="H67:I71" si="10">+ROUND($B67*D67/1000,0)</f>
        <v>1693997</v>
      </c>
      <c r="I67" s="22">
        <f t="shared" si="10"/>
        <v>20741</v>
      </c>
      <c r="J67" s="76">
        <f>+ROUND($B67*F67/1000,1)</f>
        <v>5240.7</v>
      </c>
      <c r="M67" s="107"/>
      <c r="N67" s="107"/>
    </row>
    <row r="68" spans="1:14" x14ac:dyDescent="0.2">
      <c r="A68" s="47" t="s">
        <v>14</v>
      </c>
      <c r="B68" s="83">
        <v>98212.25</v>
      </c>
      <c r="C68" s="65">
        <v>53922</v>
      </c>
      <c r="D68" s="62">
        <v>52817</v>
      </c>
      <c r="E68" s="62">
        <v>1105</v>
      </c>
      <c r="F68" s="64">
        <v>130.6</v>
      </c>
      <c r="G68" s="65">
        <f>+H68+I68</f>
        <v>5295801</v>
      </c>
      <c r="H68" s="62">
        <f t="shared" si="10"/>
        <v>5187276</v>
      </c>
      <c r="I68" s="62">
        <f t="shared" si="10"/>
        <v>108525</v>
      </c>
      <c r="J68" s="77">
        <f>+ROUND($B68*F68/1000,1)</f>
        <v>12826.5</v>
      </c>
      <c r="M68" s="107"/>
      <c r="N68" s="107"/>
    </row>
    <row r="69" spans="1:14" x14ac:dyDescent="0.2">
      <c r="A69" s="47" t="s">
        <v>15</v>
      </c>
      <c r="B69" s="83">
        <v>34904</v>
      </c>
      <c r="C69" s="65">
        <v>62352</v>
      </c>
      <c r="D69" s="62">
        <v>61262</v>
      </c>
      <c r="E69" s="62">
        <v>1090</v>
      </c>
      <c r="F69" s="64">
        <v>145.55500000000001</v>
      </c>
      <c r="G69" s="65">
        <f>+H69+I69</f>
        <v>2176334</v>
      </c>
      <c r="H69" s="62">
        <f t="shared" si="10"/>
        <v>2138289</v>
      </c>
      <c r="I69" s="62">
        <f t="shared" si="10"/>
        <v>38045</v>
      </c>
      <c r="J69" s="77">
        <f>+ROUND($B69*F69/1000,1)</f>
        <v>5080.5</v>
      </c>
      <c r="M69" s="107"/>
      <c r="N69" s="107"/>
    </row>
    <row r="70" spans="1:14" x14ac:dyDescent="0.2">
      <c r="A70" s="47" t="s">
        <v>16</v>
      </c>
      <c r="B70" s="83">
        <v>1647</v>
      </c>
      <c r="C70" s="65">
        <v>53213</v>
      </c>
      <c r="D70" s="62">
        <v>52500</v>
      </c>
      <c r="E70" s="62">
        <v>713</v>
      </c>
      <c r="F70" s="64">
        <v>128.607</v>
      </c>
      <c r="G70" s="65">
        <f>+H70+I70</f>
        <v>87642</v>
      </c>
      <c r="H70" s="62">
        <f t="shared" si="10"/>
        <v>86468</v>
      </c>
      <c r="I70" s="62">
        <f t="shared" si="10"/>
        <v>1174</v>
      </c>
      <c r="J70" s="77">
        <f>+ROUND($B70*F70/1000,1)</f>
        <v>211.8</v>
      </c>
      <c r="M70" s="107"/>
      <c r="N70" s="107"/>
    </row>
    <row r="71" spans="1:14" ht="13.5" thickBot="1" x14ac:dyDescent="0.25">
      <c r="A71" s="66" t="s">
        <v>17</v>
      </c>
      <c r="B71" s="84">
        <v>349</v>
      </c>
      <c r="C71" s="67">
        <v>255800</v>
      </c>
      <c r="D71" s="68">
        <v>253300</v>
      </c>
      <c r="E71" s="68">
        <v>2500</v>
      </c>
      <c r="F71" s="69">
        <v>698.86199999999997</v>
      </c>
      <c r="G71" s="67">
        <f>+H71+I71</f>
        <v>89275</v>
      </c>
      <c r="H71" s="68">
        <f t="shared" si="10"/>
        <v>88402</v>
      </c>
      <c r="I71" s="68">
        <f t="shared" si="10"/>
        <v>873</v>
      </c>
      <c r="J71" s="78">
        <f>+ROUND($B71*F71/1000,1)</f>
        <v>243.9</v>
      </c>
      <c r="M71" s="107"/>
      <c r="N71" s="107"/>
    </row>
    <row r="72" spans="1:14" ht="13.5" thickBot="1" x14ac:dyDescent="0.25">
      <c r="A72" s="71" t="s">
        <v>29</v>
      </c>
      <c r="B72" s="85">
        <v>175861.75</v>
      </c>
      <c r="C72" s="87"/>
      <c r="D72" s="88"/>
      <c r="E72" s="88"/>
      <c r="F72" s="89"/>
      <c r="G72" s="79">
        <f>ROUND(SUM(G67:G71),0)</f>
        <v>9363790</v>
      </c>
      <c r="H72" s="80">
        <f>ROUND(SUM(H67:H71),0)</f>
        <v>9194432</v>
      </c>
      <c r="I72" s="80">
        <f>ROUND(SUM(I67:I71),0)</f>
        <v>169358</v>
      </c>
      <c r="J72" s="81">
        <f>ROUND(SUM(J67:J71),1)</f>
        <v>23603.4</v>
      </c>
      <c r="K72" s="107"/>
      <c r="M72" s="107"/>
      <c r="N72" s="107"/>
    </row>
    <row r="73" spans="1:14" x14ac:dyDescent="0.2">
      <c r="A73" s="46" t="s">
        <v>13</v>
      </c>
      <c r="B73" s="82">
        <v>22302.5</v>
      </c>
      <c r="C73" s="44">
        <v>42080</v>
      </c>
      <c r="D73" s="22">
        <v>41571</v>
      </c>
      <c r="E73" s="22">
        <v>509</v>
      </c>
      <c r="F73" s="45">
        <v>128.607</v>
      </c>
      <c r="G73" s="44">
        <f>+H73+I73</f>
        <v>938489</v>
      </c>
      <c r="H73" s="22">
        <f>+ROUND($B73*D73/1000,0)</f>
        <v>927137</v>
      </c>
      <c r="I73" s="22">
        <f>+ROUND($B73*E73/1000,0)</f>
        <v>11352</v>
      </c>
      <c r="J73" s="76">
        <f>+ROUND($B73*F73/1000,1)</f>
        <v>2868.3</v>
      </c>
      <c r="M73" s="107"/>
      <c r="N73" s="107"/>
    </row>
    <row r="74" spans="1:14" x14ac:dyDescent="0.2">
      <c r="A74" s="47" t="s">
        <v>14</v>
      </c>
      <c r="B74" s="83">
        <v>54888.25</v>
      </c>
      <c r="C74" s="65">
        <v>53922</v>
      </c>
      <c r="D74" s="62">
        <v>52817</v>
      </c>
      <c r="E74" s="62">
        <v>1105</v>
      </c>
      <c r="F74" s="64">
        <v>130.6</v>
      </c>
      <c r="G74" s="65">
        <f>+H74+I74</f>
        <v>2959685</v>
      </c>
      <c r="H74" s="62">
        <f t="shared" ref="H74:I77" si="11">+ROUND($B74*D74/1000,0)</f>
        <v>2899033</v>
      </c>
      <c r="I74" s="62">
        <f t="shared" si="11"/>
        <v>60652</v>
      </c>
      <c r="J74" s="77">
        <f>+ROUND($B74*F74/1000,1)</f>
        <v>7168.4</v>
      </c>
      <c r="M74" s="107"/>
      <c r="N74" s="107"/>
    </row>
    <row r="75" spans="1:14" x14ac:dyDescent="0.2">
      <c r="A75" s="47" t="s">
        <v>15</v>
      </c>
      <c r="B75" s="83">
        <v>21327</v>
      </c>
      <c r="C75" s="65">
        <v>62352</v>
      </c>
      <c r="D75" s="62">
        <v>61262</v>
      </c>
      <c r="E75" s="62">
        <v>1090</v>
      </c>
      <c r="F75" s="64">
        <v>145.55500000000001</v>
      </c>
      <c r="G75" s="65">
        <f>+H75+I75</f>
        <v>1329781</v>
      </c>
      <c r="H75" s="62">
        <f t="shared" si="11"/>
        <v>1306535</v>
      </c>
      <c r="I75" s="62">
        <f t="shared" si="11"/>
        <v>23246</v>
      </c>
      <c r="J75" s="77">
        <f>+ROUND($B75*F75/1000,1)</f>
        <v>3104.3</v>
      </c>
      <c r="M75" s="107"/>
      <c r="N75" s="107"/>
    </row>
    <row r="76" spans="1:14" x14ac:dyDescent="0.2">
      <c r="A76" s="47" t="s">
        <v>16</v>
      </c>
      <c r="B76" s="83">
        <v>523</v>
      </c>
      <c r="C76" s="65">
        <v>53213</v>
      </c>
      <c r="D76" s="62">
        <v>52500</v>
      </c>
      <c r="E76" s="62">
        <v>713</v>
      </c>
      <c r="F76" s="64">
        <v>128.607</v>
      </c>
      <c r="G76" s="65">
        <f>+H76+I76</f>
        <v>27831</v>
      </c>
      <c r="H76" s="62">
        <f t="shared" si="11"/>
        <v>27458</v>
      </c>
      <c r="I76" s="62">
        <f t="shared" si="11"/>
        <v>373</v>
      </c>
      <c r="J76" s="77">
        <f>+ROUND($B76*F76/1000,1)</f>
        <v>67.3</v>
      </c>
      <c r="M76" s="107"/>
      <c r="N76" s="107"/>
    </row>
    <row r="77" spans="1:14" ht="13.5" thickBot="1" x14ac:dyDescent="0.25">
      <c r="A77" s="66" t="s">
        <v>17</v>
      </c>
      <c r="B77" s="84">
        <v>360</v>
      </c>
      <c r="C77" s="67">
        <v>255800</v>
      </c>
      <c r="D77" s="68">
        <v>253300</v>
      </c>
      <c r="E77" s="68">
        <v>2500</v>
      </c>
      <c r="F77" s="69">
        <v>698.86199999999997</v>
      </c>
      <c r="G77" s="67">
        <f>+H77+I77</f>
        <v>92088</v>
      </c>
      <c r="H77" s="68">
        <f>+ROUND($B77*D77/1000,0)</f>
        <v>91188</v>
      </c>
      <c r="I77" s="68">
        <f t="shared" si="11"/>
        <v>900</v>
      </c>
      <c r="J77" s="78">
        <f>+ROUND($B77*F77/1000,1)</f>
        <v>251.6</v>
      </c>
      <c r="M77" s="107"/>
      <c r="N77" s="107"/>
    </row>
    <row r="78" spans="1:14" ht="13.5" thickBot="1" x14ac:dyDescent="0.25">
      <c r="A78" s="71" t="s">
        <v>25</v>
      </c>
      <c r="B78" s="85">
        <v>99400.75</v>
      </c>
      <c r="C78" s="87"/>
      <c r="D78" s="88"/>
      <c r="E78" s="88"/>
      <c r="F78" s="89"/>
      <c r="G78" s="79">
        <f>ROUND(SUM(G73:G77),0)</f>
        <v>5347874</v>
      </c>
      <c r="H78" s="80">
        <f>ROUND(SUM(H73:H77),0)</f>
        <v>5251351</v>
      </c>
      <c r="I78" s="80">
        <f>ROUND(SUM(I73:I77),0)</f>
        <v>96523</v>
      </c>
      <c r="J78" s="81">
        <f>ROUND(SUM(J73:J77),1)</f>
        <v>13459.9</v>
      </c>
      <c r="K78" s="107"/>
      <c r="M78" s="107"/>
      <c r="N78" s="107"/>
    </row>
    <row r="79" spans="1:14" x14ac:dyDescent="0.2">
      <c r="A79" s="46" t="s">
        <v>13</v>
      </c>
      <c r="B79" s="82">
        <v>19880.5</v>
      </c>
      <c r="C79" s="44">
        <v>42080</v>
      </c>
      <c r="D79" s="22">
        <v>41571</v>
      </c>
      <c r="E79" s="22">
        <v>509</v>
      </c>
      <c r="F79" s="45">
        <v>128.607</v>
      </c>
      <c r="G79" s="44">
        <f>+H79+I79</f>
        <v>836571</v>
      </c>
      <c r="H79" s="22">
        <f t="shared" ref="H79:I83" si="12">+ROUND($B79*D79/1000,0)</f>
        <v>826452</v>
      </c>
      <c r="I79" s="22">
        <f t="shared" si="12"/>
        <v>10119</v>
      </c>
      <c r="J79" s="76">
        <f>+ROUND($B79*F79/1000,1)</f>
        <v>2556.8000000000002</v>
      </c>
      <c r="M79" s="107"/>
      <c r="N79" s="107"/>
    </row>
    <row r="80" spans="1:14" x14ac:dyDescent="0.2">
      <c r="A80" s="47" t="s">
        <v>14</v>
      </c>
      <c r="B80" s="83">
        <v>49333.5</v>
      </c>
      <c r="C80" s="65">
        <v>53922</v>
      </c>
      <c r="D80" s="62">
        <v>52817</v>
      </c>
      <c r="E80" s="62">
        <v>1105</v>
      </c>
      <c r="F80" s="64">
        <v>130.6</v>
      </c>
      <c r="G80" s="65">
        <f>+H80+I80</f>
        <v>2660161</v>
      </c>
      <c r="H80" s="62">
        <f t="shared" si="12"/>
        <v>2605647</v>
      </c>
      <c r="I80" s="62">
        <f t="shared" si="12"/>
        <v>54514</v>
      </c>
      <c r="J80" s="77">
        <f>+ROUND($B80*F80/1000,1)</f>
        <v>6443</v>
      </c>
      <c r="M80" s="107"/>
      <c r="N80" s="107"/>
    </row>
    <row r="81" spans="1:14" x14ac:dyDescent="0.2">
      <c r="A81" s="47" t="s">
        <v>15</v>
      </c>
      <c r="B81" s="83">
        <v>18789</v>
      </c>
      <c r="C81" s="65">
        <v>62352</v>
      </c>
      <c r="D81" s="62">
        <v>61262</v>
      </c>
      <c r="E81" s="62">
        <v>1090</v>
      </c>
      <c r="F81" s="64">
        <v>145.55500000000001</v>
      </c>
      <c r="G81" s="65">
        <f>+H81+I81</f>
        <v>1171532</v>
      </c>
      <c r="H81" s="62">
        <f t="shared" si="12"/>
        <v>1151052</v>
      </c>
      <c r="I81" s="62">
        <f t="shared" si="12"/>
        <v>20480</v>
      </c>
      <c r="J81" s="77">
        <f>+ROUND($B81*F81/1000,1)</f>
        <v>2734.8</v>
      </c>
      <c r="M81" s="107"/>
      <c r="N81" s="107"/>
    </row>
    <row r="82" spans="1:14" x14ac:dyDescent="0.2">
      <c r="A82" s="47" t="s">
        <v>16</v>
      </c>
      <c r="B82" s="83">
        <v>634</v>
      </c>
      <c r="C82" s="65">
        <v>53213</v>
      </c>
      <c r="D82" s="62">
        <v>52500</v>
      </c>
      <c r="E82" s="62">
        <v>713</v>
      </c>
      <c r="F82" s="64">
        <v>128.607</v>
      </c>
      <c r="G82" s="65">
        <f>+H82+I82</f>
        <v>33737</v>
      </c>
      <c r="H82" s="62">
        <f t="shared" si="12"/>
        <v>33285</v>
      </c>
      <c r="I82" s="62">
        <f t="shared" si="12"/>
        <v>452</v>
      </c>
      <c r="J82" s="77">
        <f>+ROUND($B82*F82/1000,1)</f>
        <v>81.5</v>
      </c>
      <c r="M82" s="107"/>
      <c r="N82" s="107"/>
    </row>
    <row r="83" spans="1:14" ht="13.5" thickBot="1" x14ac:dyDescent="0.25">
      <c r="A83" s="66" t="s">
        <v>17</v>
      </c>
      <c r="B83" s="84">
        <v>294</v>
      </c>
      <c r="C83" s="67">
        <v>255800</v>
      </c>
      <c r="D83" s="68">
        <v>253300</v>
      </c>
      <c r="E83" s="68">
        <v>2500</v>
      </c>
      <c r="F83" s="69">
        <v>698.86199999999997</v>
      </c>
      <c r="G83" s="67">
        <f>+H83+I83</f>
        <v>75205</v>
      </c>
      <c r="H83" s="68">
        <f t="shared" si="12"/>
        <v>74470</v>
      </c>
      <c r="I83" s="68">
        <f t="shared" si="12"/>
        <v>735</v>
      </c>
      <c r="J83" s="78">
        <f>+ROUND($B83*F83/1000,1)</f>
        <v>205.5</v>
      </c>
      <c r="M83" s="107"/>
      <c r="N83" s="107"/>
    </row>
    <row r="84" spans="1:14" ht="13.5" thickBot="1" x14ac:dyDescent="0.25">
      <c r="A84" s="71" t="s">
        <v>28</v>
      </c>
      <c r="B84" s="85">
        <v>88931</v>
      </c>
      <c r="C84" s="87"/>
      <c r="D84" s="88"/>
      <c r="E84" s="88"/>
      <c r="F84" s="89"/>
      <c r="G84" s="79">
        <f>ROUND(SUM(G79:G83),0)</f>
        <v>4777206</v>
      </c>
      <c r="H84" s="80">
        <f>ROUND(SUM(H79:H83),0)</f>
        <v>4690906</v>
      </c>
      <c r="I84" s="80">
        <f>ROUND(SUM(I79:I83),0)</f>
        <v>86300</v>
      </c>
      <c r="J84" s="81">
        <f>ROUND(SUM(J79:J83),1)</f>
        <v>12021.6</v>
      </c>
      <c r="K84" s="107"/>
      <c r="M84" s="107"/>
      <c r="N84" s="107"/>
    </row>
    <row r="85" spans="1:14" x14ac:dyDescent="0.2">
      <c r="A85" s="46" t="s">
        <v>13</v>
      </c>
      <c r="B85" s="82">
        <v>38816.5</v>
      </c>
      <c r="C85" s="44">
        <v>42080</v>
      </c>
      <c r="D85" s="22">
        <v>41571</v>
      </c>
      <c r="E85" s="22">
        <v>509</v>
      </c>
      <c r="F85" s="45">
        <v>128.607</v>
      </c>
      <c r="G85" s="44">
        <f>+H85+I85</f>
        <v>1633399</v>
      </c>
      <c r="H85" s="22">
        <f t="shared" ref="H85:I89" si="13">+ROUND($B85*D85/1000,0)</f>
        <v>1613641</v>
      </c>
      <c r="I85" s="22">
        <f t="shared" si="13"/>
        <v>19758</v>
      </c>
      <c r="J85" s="76">
        <f>+ROUND($B85*F85/1000,1)</f>
        <v>4992.1000000000004</v>
      </c>
      <c r="M85" s="107"/>
      <c r="N85" s="107"/>
    </row>
    <row r="86" spans="1:14" x14ac:dyDescent="0.2">
      <c r="A86" s="47" t="s">
        <v>14</v>
      </c>
      <c r="B86" s="83">
        <v>103868.75</v>
      </c>
      <c r="C86" s="65">
        <v>53922</v>
      </c>
      <c r="D86" s="62">
        <v>52817</v>
      </c>
      <c r="E86" s="62">
        <v>1105</v>
      </c>
      <c r="F86" s="64">
        <v>130.6</v>
      </c>
      <c r="G86" s="65">
        <f>+H86+I86</f>
        <v>5600811</v>
      </c>
      <c r="H86" s="62">
        <f t="shared" si="13"/>
        <v>5486036</v>
      </c>
      <c r="I86" s="62">
        <f t="shared" si="13"/>
        <v>114775</v>
      </c>
      <c r="J86" s="77">
        <f>+ROUND($B86*F86/1000,1)</f>
        <v>13565.3</v>
      </c>
      <c r="M86" s="107"/>
      <c r="N86" s="107"/>
    </row>
    <row r="87" spans="1:14" x14ac:dyDescent="0.2">
      <c r="A87" s="47" t="s">
        <v>15</v>
      </c>
      <c r="B87" s="83">
        <v>35654</v>
      </c>
      <c r="C87" s="65">
        <v>62352</v>
      </c>
      <c r="D87" s="62">
        <v>61262</v>
      </c>
      <c r="E87" s="62">
        <v>1090</v>
      </c>
      <c r="F87" s="64">
        <v>145.55500000000001</v>
      </c>
      <c r="G87" s="65">
        <f>+H87+I87</f>
        <v>2223098</v>
      </c>
      <c r="H87" s="62">
        <f t="shared" si="13"/>
        <v>2184235</v>
      </c>
      <c r="I87" s="62">
        <f t="shared" si="13"/>
        <v>38863</v>
      </c>
      <c r="J87" s="77">
        <f>+ROUND($B87*F87/1000,1)</f>
        <v>5189.6000000000004</v>
      </c>
      <c r="M87" s="107"/>
      <c r="N87" s="107"/>
    </row>
    <row r="88" spans="1:14" x14ac:dyDescent="0.2">
      <c r="A88" s="47" t="s">
        <v>16</v>
      </c>
      <c r="B88" s="83">
        <v>826</v>
      </c>
      <c r="C88" s="65">
        <v>53213</v>
      </c>
      <c r="D88" s="62">
        <v>52500</v>
      </c>
      <c r="E88" s="62">
        <v>713</v>
      </c>
      <c r="F88" s="64">
        <v>128.607</v>
      </c>
      <c r="G88" s="65">
        <f>+H88+I88</f>
        <v>43954</v>
      </c>
      <c r="H88" s="62">
        <f t="shared" si="13"/>
        <v>43365</v>
      </c>
      <c r="I88" s="62">
        <f t="shared" si="13"/>
        <v>589</v>
      </c>
      <c r="J88" s="77">
        <f>+ROUND($B88*F88/1000,1)</f>
        <v>106.2</v>
      </c>
      <c r="M88" s="107"/>
      <c r="N88" s="107"/>
    </row>
    <row r="89" spans="1:14" ht="13.5" thickBot="1" x14ac:dyDescent="0.25">
      <c r="A89" s="66" t="s">
        <v>17</v>
      </c>
      <c r="B89" s="84">
        <v>661</v>
      </c>
      <c r="C89" s="67">
        <v>255800</v>
      </c>
      <c r="D89" s="68">
        <v>253300</v>
      </c>
      <c r="E89" s="68">
        <v>2500</v>
      </c>
      <c r="F89" s="69">
        <v>698.86199999999997</v>
      </c>
      <c r="G89" s="67">
        <f>+H89+I89</f>
        <v>169084</v>
      </c>
      <c r="H89" s="68">
        <f t="shared" si="13"/>
        <v>167431</v>
      </c>
      <c r="I89" s="68">
        <f t="shared" si="13"/>
        <v>1653</v>
      </c>
      <c r="J89" s="78">
        <f>+ROUND($B89*F89/1000,1)</f>
        <v>461.9</v>
      </c>
      <c r="M89" s="107"/>
      <c r="N89" s="107"/>
    </row>
    <row r="90" spans="1:14" ht="13.5" thickBot="1" x14ac:dyDescent="0.25">
      <c r="A90" s="71" t="s">
        <v>27</v>
      </c>
      <c r="B90" s="85">
        <v>179826.25</v>
      </c>
      <c r="C90" s="87"/>
      <c r="D90" s="88"/>
      <c r="E90" s="88"/>
      <c r="F90" s="89"/>
      <c r="G90" s="79">
        <f>ROUND(SUM(G85:G89),0)</f>
        <v>9670346</v>
      </c>
      <c r="H90" s="80">
        <f>ROUND(SUM(H85:H89),0)</f>
        <v>9494708</v>
      </c>
      <c r="I90" s="80">
        <f>ROUND(SUM(I85:I89),0)</f>
        <v>175638</v>
      </c>
      <c r="J90" s="81">
        <f>ROUND(SUM(J85:J89),1)</f>
        <v>24315.1</v>
      </c>
      <c r="K90" s="107"/>
      <c r="M90" s="107"/>
      <c r="N90" s="107"/>
    </row>
    <row r="91" spans="1:14" x14ac:dyDescent="0.2">
      <c r="A91" s="46" t="s">
        <v>13</v>
      </c>
      <c r="B91" s="82">
        <v>356582.5</v>
      </c>
      <c r="C91" s="44">
        <v>42080</v>
      </c>
      <c r="D91" s="22">
        <v>41571</v>
      </c>
      <c r="E91" s="22">
        <v>509</v>
      </c>
      <c r="F91" s="45">
        <v>128.607</v>
      </c>
      <c r="G91" s="44">
        <f>H91+I91</f>
        <v>15004992</v>
      </c>
      <c r="H91" s="22">
        <f>H7+H13+H19+H25+H31+H37+H43+H49+H55+H61+H67+H73+H79+H85</f>
        <v>14823491</v>
      </c>
      <c r="I91" s="22">
        <f>I7+I13+I19+I25+I31+I37+I43+I49+I55+I61+I67+I73+I79+I85</f>
        <v>181501</v>
      </c>
      <c r="J91" s="76">
        <f>+J85+J79+J73+J67+J61+J55+J49+J43+J37+J31+J25+J19+J13+J7</f>
        <v>45859.200000000004</v>
      </c>
      <c r="M91" s="107"/>
      <c r="N91" s="107"/>
    </row>
    <row r="92" spans="1:14" x14ac:dyDescent="0.2">
      <c r="A92" s="47" t="s">
        <v>14</v>
      </c>
      <c r="B92" s="83">
        <v>905420.25</v>
      </c>
      <c r="C92" s="65">
        <v>53922</v>
      </c>
      <c r="D92" s="62">
        <v>52817</v>
      </c>
      <c r="E92" s="62">
        <v>1105</v>
      </c>
      <c r="F92" s="64">
        <v>130.6</v>
      </c>
      <c r="G92" s="65">
        <f>H92+I92</f>
        <v>48822072</v>
      </c>
      <c r="H92" s="62">
        <f t="shared" ref="H92:I95" si="14">H8+H14+H20+H26+H32+H38+H44+H50+H56+H62+H68+H74+H80+H86</f>
        <v>47821581</v>
      </c>
      <c r="I92" s="62">
        <f t="shared" si="14"/>
        <v>1000491</v>
      </c>
      <c r="J92" s="77">
        <f>+J86+J80+J74+J68+J62+J56+J50+J44+J38+J32+J26+J20+J14+J8</f>
        <v>118247.8</v>
      </c>
      <c r="M92" s="107"/>
      <c r="N92" s="107"/>
    </row>
    <row r="93" spans="1:14" x14ac:dyDescent="0.2">
      <c r="A93" s="47" t="s">
        <v>15</v>
      </c>
      <c r="B93" s="83">
        <v>317128</v>
      </c>
      <c r="C93" s="65">
        <v>62352</v>
      </c>
      <c r="D93" s="62">
        <v>61262</v>
      </c>
      <c r="E93" s="62">
        <v>1090</v>
      </c>
      <c r="F93" s="64">
        <v>145.55500000000001</v>
      </c>
      <c r="G93" s="65">
        <f>H93+I93</f>
        <v>19773563</v>
      </c>
      <c r="H93" s="62">
        <f t="shared" si="14"/>
        <v>19427895</v>
      </c>
      <c r="I93" s="62">
        <f t="shared" si="14"/>
        <v>345668</v>
      </c>
      <c r="J93" s="77">
        <f>+J87+J81+J75+J69+J63+J57+J51+J45+J39+J33+J27+J21+J15+J9</f>
        <v>46159.500000000007</v>
      </c>
      <c r="M93" s="107"/>
      <c r="N93" s="107"/>
    </row>
    <row r="94" spans="1:14" x14ac:dyDescent="0.2">
      <c r="A94" s="47" t="s">
        <v>16</v>
      </c>
      <c r="B94" s="83">
        <v>12663</v>
      </c>
      <c r="C94" s="65">
        <v>53213</v>
      </c>
      <c r="D94" s="62">
        <v>52500</v>
      </c>
      <c r="E94" s="62">
        <v>713</v>
      </c>
      <c r="F94" s="64">
        <v>128.607</v>
      </c>
      <c r="G94" s="65">
        <f>H94+I94</f>
        <v>673840</v>
      </c>
      <c r="H94" s="62">
        <f t="shared" si="14"/>
        <v>664811</v>
      </c>
      <c r="I94" s="62">
        <f t="shared" si="14"/>
        <v>9029</v>
      </c>
      <c r="J94" s="77">
        <f>+J88+J82+J76+J70+J64+J58+J52+J46+J40+J34+J28+J22+J16+J10</f>
        <v>1628.8</v>
      </c>
      <c r="M94" s="107"/>
      <c r="N94" s="107"/>
    </row>
    <row r="95" spans="1:14" ht="13.5" thickBot="1" x14ac:dyDescent="0.25">
      <c r="A95" s="66" t="s">
        <v>17</v>
      </c>
      <c r="B95" s="84">
        <v>4776</v>
      </c>
      <c r="C95" s="67">
        <v>255800</v>
      </c>
      <c r="D95" s="68">
        <v>253300</v>
      </c>
      <c r="E95" s="68">
        <v>2500</v>
      </c>
      <c r="F95" s="69">
        <v>698.86199999999997</v>
      </c>
      <c r="G95" s="67">
        <f>H95+I95</f>
        <v>1221705</v>
      </c>
      <c r="H95" s="68">
        <f t="shared" si="14"/>
        <v>1209762</v>
      </c>
      <c r="I95" s="68">
        <f t="shared" si="14"/>
        <v>11943</v>
      </c>
      <c r="J95" s="78">
        <f>+J89+J83+J77+J71+J65+J59+J53+J47+J41+J35+J29+J23+J17+J11</f>
        <v>3337.7</v>
      </c>
      <c r="M95" s="107"/>
      <c r="N95" s="107"/>
    </row>
    <row r="96" spans="1:14" ht="13.5" thickBot="1" x14ac:dyDescent="0.25">
      <c r="A96" s="70" t="s">
        <v>26</v>
      </c>
      <c r="B96" s="86">
        <v>1596569.75</v>
      </c>
      <c r="C96" s="90"/>
      <c r="D96" s="91"/>
      <c r="E96" s="91"/>
      <c r="F96" s="92"/>
      <c r="G96" s="99">
        <f>ROUND(SUM(G91:G95),0)</f>
        <v>85496172</v>
      </c>
      <c r="H96" s="100">
        <f>ROUND(SUM(H91:H95),0)</f>
        <v>83947540</v>
      </c>
      <c r="I96" s="100">
        <f>ROUND(SUM(I91:I95),0)</f>
        <v>1548632</v>
      </c>
      <c r="J96" s="101">
        <f>ROUND(SUM(J91:J95),1)</f>
        <v>215233</v>
      </c>
      <c r="K96" s="107"/>
      <c r="M96" s="107"/>
      <c r="N96" s="107"/>
    </row>
    <row r="97" spans="1:10" x14ac:dyDescent="0.2">
      <c r="G97" s="112"/>
      <c r="I97" s="98"/>
      <c r="J97" s="96"/>
    </row>
    <row r="98" spans="1:10" x14ac:dyDescent="0.2">
      <c r="A98" s="97"/>
      <c r="G98" s="112"/>
      <c r="H98" s="95"/>
      <c r="I98" s="95"/>
      <c r="J98" s="95"/>
    </row>
  </sheetData>
  <mergeCells count="6">
    <mergeCell ref="C3:F3"/>
    <mergeCell ref="G3:J3"/>
    <mergeCell ref="A1:J1"/>
    <mergeCell ref="A3:A6"/>
    <mergeCell ref="F4:F5"/>
    <mergeCell ref="J4:J5"/>
  </mergeCells>
  <pageMargins left="0.70866141732283472" right="0.70866141732283472" top="0.78740157480314965" bottom="0.78740157480314965" header="0.31496062992125984" footer="0.31496062992125984"/>
  <pageSetup paperSize="9" scale="59" orientation="portrait" horizontalDpi="4294967293" r:id="rId1"/>
  <headerFooter>
    <oddHeader>&amp;RPříloha č. 1
Tabulka č.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workbookViewId="0">
      <selection activeCell="M2" sqref="M2"/>
    </sheetView>
  </sheetViews>
  <sheetFormatPr defaultRowHeight="12.75" x14ac:dyDescent="0.2"/>
  <cols>
    <col min="1" max="1" width="3.85546875" bestFit="1" customWidth="1"/>
    <col min="2" max="2" width="25.7109375" customWidth="1"/>
    <col min="3" max="3" width="15.42578125" customWidth="1"/>
    <col min="4" max="4" width="15.42578125" bestFit="1" customWidth="1"/>
    <col min="5" max="5" width="15.140625" customWidth="1"/>
    <col min="6" max="6" width="11.42578125" bestFit="1" customWidth="1"/>
    <col min="7" max="7" width="16" customWidth="1"/>
    <col min="8" max="8" width="11.7109375" bestFit="1" customWidth="1"/>
    <col min="9" max="10" width="13.85546875" bestFit="1" customWidth="1"/>
    <col min="11" max="11" width="9.140625" customWidth="1"/>
    <col min="12" max="12" width="3.85546875" bestFit="1" customWidth="1"/>
    <col min="13" max="13" width="24.42578125" customWidth="1"/>
    <col min="14" max="14" width="15.140625" customWidth="1"/>
    <col min="15" max="15" width="17.28515625" customWidth="1"/>
    <col min="16" max="16" width="15.42578125" bestFit="1" customWidth="1"/>
    <col min="17" max="17" width="11.42578125" bestFit="1" customWidth="1"/>
    <col min="18" max="18" width="15.5703125" customWidth="1"/>
    <col min="19" max="19" width="11.7109375" bestFit="1" customWidth="1"/>
    <col min="20" max="20" width="13.85546875" bestFit="1" customWidth="1"/>
    <col min="21" max="21" width="15.42578125" bestFit="1" customWidth="1"/>
  </cols>
  <sheetData>
    <row r="1" spans="1:21" ht="21.75" thickBot="1" x14ac:dyDescent="0.4">
      <c r="B1" s="197" t="s">
        <v>79</v>
      </c>
      <c r="M1" s="197" t="s">
        <v>82</v>
      </c>
    </row>
    <row r="2" spans="1:21" ht="18.75" thickBot="1" x14ac:dyDescent="0.3">
      <c r="A2" s="113"/>
      <c r="B2" s="114"/>
      <c r="C2" s="115" t="s">
        <v>62</v>
      </c>
      <c r="D2" s="115"/>
      <c r="E2" s="115"/>
      <c r="F2" s="115"/>
      <c r="G2" s="116" t="s">
        <v>63</v>
      </c>
      <c r="H2" s="117"/>
      <c r="I2" s="118"/>
      <c r="J2" s="119" t="s">
        <v>64</v>
      </c>
      <c r="L2" s="113"/>
      <c r="M2" s="114"/>
      <c r="N2" s="116" t="s">
        <v>62</v>
      </c>
      <c r="O2" s="115"/>
      <c r="P2" s="115"/>
      <c r="Q2" s="120"/>
      <c r="R2" s="116" t="s">
        <v>63</v>
      </c>
      <c r="S2" s="117"/>
      <c r="T2" s="117"/>
      <c r="U2" s="121" t="s">
        <v>64</v>
      </c>
    </row>
    <row r="3" spans="1:21" ht="18.75" thickBot="1" x14ac:dyDescent="0.3">
      <c r="A3" s="122"/>
      <c r="B3" s="123" t="s">
        <v>3</v>
      </c>
      <c r="C3" s="118" t="s">
        <v>4</v>
      </c>
      <c r="D3" s="124" t="s">
        <v>65</v>
      </c>
      <c r="E3" s="125" t="s">
        <v>66</v>
      </c>
      <c r="F3" s="126"/>
      <c r="G3" s="124" t="s">
        <v>67</v>
      </c>
      <c r="H3" s="124" t="s">
        <v>68</v>
      </c>
      <c r="I3" s="124" t="s">
        <v>6</v>
      </c>
      <c r="J3" s="118" t="s">
        <v>69</v>
      </c>
      <c r="L3" s="122"/>
      <c r="M3" s="127" t="s">
        <v>3</v>
      </c>
      <c r="N3" s="124" t="s">
        <v>4</v>
      </c>
      <c r="O3" s="124" t="s">
        <v>65</v>
      </c>
      <c r="P3" s="125" t="s">
        <v>66</v>
      </c>
      <c r="Q3" s="128"/>
      <c r="R3" s="124" t="s">
        <v>67</v>
      </c>
      <c r="S3" s="124" t="s">
        <v>68</v>
      </c>
      <c r="T3" s="124" t="s">
        <v>6</v>
      </c>
      <c r="U3" s="118" t="s">
        <v>69</v>
      </c>
    </row>
    <row r="4" spans="1:21" ht="18.75" thickBot="1" x14ac:dyDescent="0.3">
      <c r="A4" s="122"/>
      <c r="B4" s="123"/>
      <c r="C4" s="129" t="s">
        <v>1</v>
      </c>
      <c r="D4" s="130" t="s">
        <v>1</v>
      </c>
      <c r="E4" s="131" t="s">
        <v>70</v>
      </c>
      <c r="F4" s="132" t="s">
        <v>71</v>
      </c>
      <c r="G4" s="130" t="s">
        <v>72</v>
      </c>
      <c r="H4" s="130" t="s">
        <v>73</v>
      </c>
      <c r="I4" s="130"/>
      <c r="J4" s="129" t="s">
        <v>74</v>
      </c>
      <c r="L4" s="122"/>
      <c r="M4" s="127"/>
      <c r="N4" s="130" t="s">
        <v>1</v>
      </c>
      <c r="O4" s="130" t="s">
        <v>1</v>
      </c>
      <c r="P4" s="131" t="s">
        <v>70</v>
      </c>
      <c r="Q4" s="131" t="s">
        <v>71</v>
      </c>
      <c r="R4" s="130" t="s">
        <v>72</v>
      </c>
      <c r="S4" s="130" t="s">
        <v>73</v>
      </c>
      <c r="T4" s="130"/>
      <c r="U4" s="129" t="s">
        <v>74</v>
      </c>
    </row>
    <row r="5" spans="1:21" ht="18" x14ac:dyDescent="0.25">
      <c r="A5" s="133">
        <v>1</v>
      </c>
      <c r="B5" s="134" t="s">
        <v>18</v>
      </c>
      <c r="C5" s="135">
        <v>9511237</v>
      </c>
      <c r="D5" s="136">
        <v>6893226</v>
      </c>
      <c r="E5" s="137">
        <v>6795852</v>
      </c>
      <c r="F5" s="138">
        <v>97374</v>
      </c>
      <c r="G5" s="139">
        <v>2343697</v>
      </c>
      <c r="H5" s="137">
        <v>101938</v>
      </c>
      <c r="I5" s="140">
        <v>172376</v>
      </c>
      <c r="J5" s="141">
        <v>23888</v>
      </c>
      <c r="K5" s="112"/>
      <c r="L5" s="133">
        <v>1</v>
      </c>
      <c r="M5" s="142" t="s">
        <v>18</v>
      </c>
      <c r="N5" s="143">
        <v>8634385</v>
      </c>
      <c r="O5" s="136">
        <v>6280622</v>
      </c>
      <c r="P5" s="137">
        <v>6183248</v>
      </c>
      <c r="Q5" s="138">
        <v>97374</v>
      </c>
      <c r="R5" s="139">
        <v>2135412</v>
      </c>
      <c r="S5" s="137">
        <v>61832</v>
      </c>
      <c r="T5" s="140">
        <v>156519</v>
      </c>
      <c r="U5" s="144">
        <v>22978.5</v>
      </c>
    </row>
    <row r="6" spans="1:21" ht="18" x14ac:dyDescent="0.25">
      <c r="A6" s="145">
        <v>2</v>
      </c>
      <c r="B6" s="146" t="s">
        <v>75</v>
      </c>
      <c r="C6" s="147">
        <v>10406183</v>
      </c>
      <c r="D6" s="148">
        <v>7541305</v>
      </c>
      <c r="E6" s="149">
        <v>7450117</v>
      </c>
      <c r="F6" s="150">
        <v>91188</v>
      </c>
      <c r="G6" s="151">
        <v>2564043</v>
      </c>
      <c r="H6" s="149">
        <v>111752</v>
      </c>
      <c r="I6" s="152">
        <v>189083</v>
      </c>
      <c r="J6" s="153">
        <v>26356.6</v>
      </c>
      <c r="L6" s="145">
        <v>2</v>
      </c>
      <c r="M6" s="154" t="s">
        <v>75</v>
      </c>
      <c r="N6" s="155">
        <v>9469233</v>
      </c>
      <c r="O6" s="148">
        <v>6881355</v>
      </c>
      <c r="P6" s="149">
        <v>6790167</v>
      </c>
      <c r="Q6" s="150">
        <v>91188</v>
      </c>
      <c r="R6" s="151">
        <v>2339660</v>
      </c>
      <c r="S6" s="149">
        <v>67902</v>
      </c>
      <c r="T6" s="152">
        <v>180316</v>
      </c>
      <c r="U6" s="156">
        <v>25378.799999999999</v>
      </c>
    </row>
    <row r="7" spans="1:21" ht="18" x14ac:dyDescent="0.25">
      <c r="A7" s="145">
        <v>3</v>
      </c>
      <c r="B7" s="146" t="s">
        <v>19</v>
      </c>
      <c r="C7" s="147">
        <v>5428804</v>
      </c>
      <c r="D7" s="148">
        <v>3934724</v>
      </c>
      <c r="E7" s="149">
        <v>3889954</v>
      </c>
      <c r="F7" s="150">
        <v>44770</v>
      </c>
      <c r="G7" s="151">
        <v>1337806</v>
      </c>
      <c r="H7" s="149">
        <v>58349</v>
      </c>
      <c r="I7" s="152">
        <v>97925</v>
      </c>
      <c r="J7" s="153">
        <v>13658.7</v>
      </c>
      <c r="L7" s="145">
        <v>3</v>
      </c>
      <c r="M7" s="154" t="s">
        <v>19</v>
      </c>
      <c r="N7" s="155">
        <v>5057581</v>
      </c>
      <c r="O7" s="148">
        <v>3675903</v>
      </c>
      <c r="P7" s="149">
        <v>3631133</v>
      </c>
      <c r="Q7" s="150">
        <v>44770</v>
      </c>
      <c r="R7" s="151">
        <v>1249807</v>
      </c>
      <c r="S7" s="149">
        <v>36311</v>
      </c>
      <c r="T7" s="152">
        <v>95560</v>
      </c>
      <c r="U7" s="156">
        <v>13670.5</v>
      </c>
    </row>
    <row r="8" spans="1:21" ht="18" x14ac:dyDescent="0.25">
      <c r="A8" s="145">
        <v>4</v>
      </c>
      <c r="B8" s="146" t="s">
        <v>20</v>
      </c>
      <c r="C8" s="147">
        <v>4670875</v>
      </c>
      <c r="D8" s="148">
        <v>3385010</v>
      </c>
      <c r="E8" s="149">
        <v>3358459</v>
      </c>
      <c r="F8" s="150">
        <v>26551</v>
      </c>
      <c r="G8" s="151">
        <v>1150903</v>
      </c>
      <c r="H8" s="149">
        <v>50377</v>
      </c>
      <c r="I8" s="152">
        <v>84585</v>
      </c>
      <c r="J8" s="153">
        <v>11749.3</v>
      </c>
      <c r="L8" s="145">
        <v>4</v>
      </c>
      <c r="M8" s="154" t="s">
        <v>20</v>
      </c>
      <c r="N8" s="155">
        <v>4323660</v>
      </c>
      <c r="O8" s="148">
        <v>3142174</v>
      </c>
      <c r="P8" s="149">
        <v>3115623</v>
      </c>
      <c r="Q8" s="150">
        <v>26551</v>
      </c>
      <c r="R8" s="151">
        <v>1068339</v>
      </c>
      <c r="S8" s="149">
        <v>31156</v>
      </c>
      <c r="T8" s="152">
        <v>81991</v>
      </c>
      <c r="U8" s="156">
        <v>11879.65</v>
      </c>
    </row>
    <row r="9" spans="1:21" ht="18" x14ac:dyDescent="0.25">
      <c r="A9" s="145">
        <v>5</v>
      </c>
      <c r="B9" s="146" t="s">
        <v>21</v>
      </c>
      <c r="C9" s="147">
        <v>2407445</v>
      </c>
      <c r="D9" s="148">
        <v>1744705</v>
      </c>
      <c r="E9" s="149">
        <v>1724129</v>
      </c>
      <c r="F9" s="150">
        <v>20576</v>
      </c>
      <c r="G9" s="151">
        <v>593200</v>
      </c>
      <c r="H9" s="149">
        <v>25862</v>
      </c>
      <c r="I9" s="152">
        <v>43678</v>
      </c>
      <c r="J9" s="153">
        <v>6046.3</v>
      </c>
      <c r="L9" s="145">
        <v>5</v>
      </c>
      <c r="M9" s="154" t="s">
        <v>21</v>
      </c>
      <c r="N9" s="155">
        <v>2241300</v>
      </c>
      <c r="O9" s="148">
        <v>1630417</v>
      </c>
      <c r="P9" s="149">
        <v>1609841</v>
      </c>
      <c r="Q9" s="150">
        <v>20576</v>
      </c>
      <c r="R9" s="151">
        <v>554491</v>
      </c>
      <c r="S9" s="149">
        <v>16073</v>
      </c>
      <c r="T9" s="152">
        <v>40319</v>
      </c>
      <c r="U9" s="156">
        <v>6049.7000000000007</v>
      </c>
    </row>
    <row r="10" spans="1:21" ht="18" x14ac:dyDescent="0.25">
      <c r="A10" s="145">
        <v>6</v>
      </c>
      <c r="B10" s="146" t="s">
        <v>22</v>
      </c>
      <c r="C10" s="147">
        <v>7011659</v>
      </c>
      <c r="D10" s="148">
        <v>5081314</v>
      </c>
      <c r="E10" s="149">
        <v>5021039</v>
      </c>
      <c r="F10" s="150">
        <v>60275</v>
      </c>
      <c r="G10" s="151">
        <v>1727647</v>
      </c>
      <c r="H10" s="149">
        <v>75316</v>
      </c>
      <c r="I10" s="152">
        <v>127382</v>
      </c>
      <c r="J10" s="153">
        <v>17576.7</v>
      </c>
      <c r="L10" s="145">
        <v>6</v>
      </c>
      <c r="M10" s="154" t="s">
        <v>22</v>
      </c>
      <c r="N10" s="155">
        <v>6559452</v>
      </c>
      <c r="O10" s="148">
        <v>4766880</v>
      </c>
      <c r="P10" s="149">
        <v>4706605</v>
      </c>
      <c r="Q10" s="150">
        <v>60275</v>
      </c>
      <c r="R10" s="151">
        <v>1620740</v>
      </c>
      <c r="S10" s="149">
        <v>47066</v>
      </c>
      <c r="T10" s="152">
        <v>124766</v>
      </c>
      <c r="U10" s="156">
        <v>17381.47</v>
      </c>
    </row>
    <row r="11" spans="1:21" ht="18" x14ac:dyDescent="0.25">
      <c r="A11" s="157">
        <v>7</v>
      </c>
      <c r="B11" s="158" t="s">
        <v>23</v>
      </c>
      <c r="C11" s="147">
        <v>3630375</v>
      </c>
      <c r="D11" s="148">
        <v>2630893</v>
      </c>
      <c r="E11" s="149">
        <v>2604189</v>
      </c>
      <c r="F11" s="150">
        <v>26704</v>
      </c>
      <c r="G11" s="151">
        <v>894503</v>
      </c>
      <c r="H11" s="149">
        <v>39063</v>
      </c>
      <c r="I11" s="159">
        <v>65916</v>
      </c>
      <c r="J11" s="160">
        <v>9144.5</v>
      </c>
      <c r="L11" s="157">
        <v>7</v>
      </c>
      <c r="M11" s="161" t="s">
        <v>23</v>
      </c>
      <c r="N11" s="155">
        <v>3374393</v>
      </c>
      <c r="O11" s="148">
        <v>2452261</v>
      </c>
      <c r="P11" s="149">
        <v>2425557</v>
      </c>
      <c r="Q11" s="150">
        <v>26704</v>
      </c>
      <c r="R11" s="151">
        <v>833769</v>
      </c>
      <c r="S11" s="149">
        <v>24256</v>
      </c>
      <c r="T11" s="159">
        <v>64107</v>
      </c>
      <c r="U11" s="156">
        <v>9016.7000000000007</v>
      </c>
    </row>
    <row r="12" spans="1:21" ht="18" x14ac:dyDescent="0.25">
      <c r="A12" s="145">
        <v>8</v>
      </c>
      <c r="B12" s="146" t="s">
        <v>30</v>
      </c>
      <c r="C12" s="147">
        <v>4649948</v>
      </c>
      <c r="D12" s="148">
        <v>3370295</v>
      </c>
      <c r="E12" s="149">
        <v>3319734</v>
      </c>
      <c r="F12" s="150">
        <v>50561</v>
      </c>
      <c r="G12" s="151">
        <v>1145900</v>
      </c>
      <c r="H12" s="149">
        <v>49796</v>
      </c>
      <c r="I12" s="152">
        <v>83957</v>
      </c>
      <c r="J12" s="153">
        <v>11705.5</v>
      </c>
      <c r="L12" s="145">
        <v>8</v>
      </c>
      <c r="M12" s="154" t="s">
        <v>30</v>
      </c>
      <c r="N12" s="155">
        <v>4350492</v>
      </c>
      <c r="O12" s="148">
        <v>3161975</v>
      </c>
      <c r="P12" s="149">
        <v>3111414</v>
      </c>
      <c r="Q12" s="150">
        <v>50561</v>
      </c>
      <c r="R12" s="151">
        <v>1075073</v>
      </c>
      <c r="S12" s="149">
        <v>31114</v>
      </c>
      <c r="T12" s="152">
        <v>82330</v>
      </c>
      <c r="U12" s="156">
        <v>11712.039999999999</v>
      </c>
    </row>
    <row r="13" spans="1:21" ht="18" x14ac:dyDescent="0.25">
      <c r="A13" s="145">
        <v>9</v>
      </c>
      <c r="B13" s="146" t="s">
        <v>24</v>
      </c>
      <c r="C13" s="147">
        <v>4387822</v>
      </c>
      <c r="D13" s="148">
        <v>3180169</v>
      </c>
      <c r="E13" s="149">
        <v>3141021</v>
      </c>
      <c r="F13" s="150">
        <v>39148</v>
      </c>
      <c r="G13" s="151">
        <v>1081257</v>
      </c>
      <c r="H13" s="149">
        <v>47115</v>
      </c>
      <c r="I13" s="152">
        <v>79281</v>
      </c>
      <c r="J13" s="153">
        <v>11052</v>
      </c>
      <c r="L13" s="145">
        <v>9</v>
      </c>
      <c r="M13" s="154" t="s">
        <v>24</v>
      </c>
      <c r="N13" s="155">
        <v>4078196</v>
      </c>
      <c r="O13" s="148">
        <v>2963970</v>
      </c>
      <c r="P13" s="149">
        <v>2924822</v>
      </c>
      <c r="Q13" s="150">
        <v>39148</v>
      </c>
      <c r="R13" s="151">
        <v>1007750</v>
      </c>
      <c r="S13" s="149">
        <v>29248</v>
      </c>
      <c r="T13" s="152">
        <v>77228</v>
      </c>
      <c r="U13" s="156">
        <v>10861</v>
      </c>
    </row>
    <row r="14" spans="1:21" ht="18" x14ac:dyDescent="0.25">
      <c r="A14" s="145">
        <v>10</v>
      </c>
      <c r="B14" s="146" t="s">
        <v>0</v>
      </c>
      <c r="C14" s="147">
        <v>4232608</v>
      </c>
      <c r="D14" s="148">
        <v>3067615</v>
      </c>
      <c r="E14" s="149">
        <v>3024895</v>
      </c>
      <c r="F14" s="150">
        <v>42720</v>
      </c>
      <c r="G14" s="151">
        <v>1042990</v>
      </c>
      <c r="H14" s="149">
        <v>45373</v>
      </c>
      <c r="I14" s="152">
        <v>76630</v>
      </c>
      <c r="J14" s="153">
        <v>10655.4</v>
      </c>
      <c r="L14" s="145">
        <v>10</v>
      </c>
      <c r="M14" s="154" t="s">
        <v>0</v>
      </c>
      <c r="N14" s="155">
        <v>3957163</v>
      </c>
      <c r="O14" s="148">
        <v>2875402</v>
      </c>
      <c r="P14" s="149">
        <v>2832682</v>
      </c>
      <c r="Q14" s="150">
        <v>42720</v>
      </c>
      <c r="R14" s="151">
        <v>977637</v>
      </c>
      <c r="S14" s="149">
        <v>28327</v>
      </c>
      <c r="T14" s="152">
        <v>75797</v>
      </c>
      <c r="U14" s="156">
        <v>10620.550000000001</v>
      </c>
    </row>
    <row r="15" spans="1:21" ht="18" x14ac:dyDescent="0.25">
      <c r="A15" s="145">
        <v>11</v>
      </c>
      <c r="B15" s="162" t="s">
        <v>76</v>
      </c>
      <c r="C15" s="147">
        <v>9363790</v>
      </c>
      <c r="D15" s="148">
        <v>6786129</v>
      </c>
      <c r="E15" s="149">
        <v>6734587</v>
      </c>
      <c r="F15" s="150">
        <v>51542</v>
      </c>
      <c r="G15" s="151">
        <v>2307284</v>
      </c>
      <c r="H15" s="149">
        <v>101019</v>
      </c>
      <c r="I15" s="152">
        <v>169358</v>
      </c>
      <c r="J15" s="153">
        <v>23603.4</v>
      </c>
      <c r="L15" s="145">
        <v>11</v>
      </c>
      <c r="M15" s="163" t="s">
        <v>76</v>
      </c>
      <c r="N15" s="155">
        <v>8665048</v>
      </c>
      <c r="O15" s="148">
        <v>6296454</v>
      </c>
      <c r="P15" s="149">
        <v>6244912</v>
      </c>
      <c r="Q15" s="150">
        <v>51542</v>
      </c>
      <c r="R15" s="151">
        <v>2140793</v>
      </c>
      <c r="S15" s="149">
        <v>62450</v>
      </c>
      <c r="T15" s="152">
        <v>165351</v>
      </c>
      <c r="U15" s="156">
        <v>23244.2</v>
      </c>
    </row>
    <row r="16" spans="1:21" ht="18" x14ac:dyDescent="0.25">
      <c r="A16" s="145">
        <v>12</v>
      </c>
      <c r="B16" s="146" t="s">
        <v>25</v>
      </c>
      <c r="C16" s="147">
        <v>5347874</v>
      </c>
      <c r="D16" s="148">
        <v>3875982</v>
      </c>
      <c r="E16" s="149">
        <v>3835649</v>
      </c>
      <c r="F16" s="150">
        <v>40333</v>
      </c>
      <c r="G16" s="151">
        <v>1317834</v>
      </c>
      <c r="H16" s="149">
        <v>57535</v>
      </c>
      <c r="I16" s="152">
        <v>96523</v>
      </c>
      <c r="J16" s="153">
        <v>13459.9</v>
      </c>
      <c r="L16" s="145">
        <v>12</v>
      </c>
      <c r="M16" s="154" t="s">
        <v>25</v>
      </c>
      <c r="N16" s="155">
        <v>4984638</v>
      </c>
      <c r="O16" s="148">
        <v>3622713</v>
      </c>
      <c r="P16" s="149">
        <v>3582380</v>
      </c>
      <c r="Q16" s="150">
        <v>40333</v>
      </c>
      <c r="R16" s="151">
        <v>1231867</v>
      </c>
      <c r="S16" s="149">
        <v>35828</v>
      </c>
      <c r="T16" s="152">
        <v>94230</v>
      </c>
      <c r="U16" s="156">
        <v>13287.699999999999</v>
      </c>
    </row>
    <row r="17" spans="1:21" ht="18" x14ac:dyDescent="0.25">
      <c r="A17" s="145">
        <v>13</v>
      </c>
      <c r="B17" s="146" t="s">
        <v>77</v>
      </c>
      <c r="C17" s="147">
        <v>4777206</v>
      </c>
      <c r="D17" s="148">
        <v>3462517</v>
      </c>
      <c r="E17" s="149">
        <v>3408862</v>
      </c>
      <c r="F17" s="150">
        <v>53655</v>
      </c>
      <c r="G17" s="151">
        <v>1177256</v>
      </c>
      <c r="H17" s="149">
        <v>51133</v>
      </c>
      <c r="I17" s="152">
        <v>86300</v>
      </c>
      <c r="J17" s="153">
        <v>12021.6</v>
      </c>
      <c r="L17" s="145">
        <v>13</v>
      </c>
      <c r="M17" s="154" t="s">
        <v>77</v>
      </c>
      <c r="N17" s="155">
        <v>4457631</v>
      </c>
      <c r="O17" s="148">
        <v>3239812</v>
      </c>
      <c r="P17" s="149">
        <v>3186157</v>
      </c>
      <c r="Q17" s="150">
        <v>53655</v>
      </c>
      <c r="R17" s="151">
        <v>1101536</v>
      </c>
      <c r="S17" s="149">
        <v>31862</v>
      </c>
      <c r="T17" s="152">
        <v>84421</v>
      </c>
      <c r="U17" s="156">
        <v>12168</v>
      </c>
    </row>
    <row r="18" spans="1:21" ht="18.75" thickBot="1" x14ac:dyDescent="0.3">
      <c r="A18" s="164">
        <v>14</v>
      </c>
      <c r="B18" s="165" t="s">
        <v>27</v>
      </c>
      <c r="C18" s="166">
        <v>9670346</v>
      </c>
      <c r="D18" s="167">
        <v>7007877</v>
      </c>
      <c r="E18" s="168">
        <v>6943545</v>
      </c>
      <c r="F18" s="169">
        <v>64332</v>
      </c>
      <c r="G18" s="170">
        <v>2382678</v>
      </c>
      <c r="H18" s="168">
        <v>104153</v>
      </c>
      <c r="I18" s="171">
        <v>175638</v>
      </c>
      <c r="J18" s="172">
        <v>24315.1</v>
      </c>
      <c r="L18" s="164">
        <v>14</v>
      </c>
      <c r="M18" s="173" t="s">
        <v>27</v>
      </c>
      <c r="N18" s="174">
        <v>9079025</v>
      </c>
      <c r="O18" s="167">
        <v>6597659</v>
      </c>
      <c r="P18" s="168">
        <v>6533327</v>
      </c>
      <c r="Q18" s="169">
        <v>64332</v>
      </c>
      <c r="R18" s="170">
        <v>2243204</v>
      </c>
      <c r="S18" s="168">
        <v>65333</v>
      </c>
      <c r="T18" s="171">
        <v>172829</v>
      </c>
      <c r="U18" s="175">
        <v>24231.3</v>
      </c>
    </row>
    <row r="19" spans="1:21" ht="18.75" thickBot="1" x14ac:dyDescent="0.3">
      <c r="A19" s="176"/>
      <c r="B19" s="127"/>
      <c r="C19" s="177"/>
      <c r="D19" s="178"/>
      <c r="E19" s="178"/>
      <c r="F19" s="178"/>
      <c r="G19" s="178"/>
      <c r="H19" s="178"/>
      <c r="I19" s="178"/>
      <c r="J19" s="179"/>
      <c r="L19" s="180"/>
      <c r="M19" s="127"/>
      <c r="N19" s="177"/>
      <c r="O19" s="178"/>
      <c r="P19" s="178"/>
      <c r="Q19" s="178"/>
      <c r="R19" s="178"/>
      <c r="S19" s="178"/>
      <c r="T19" s="178"/>
      <c r="U19" s="179"/>
    </row>
    <row r="20" spans="1:21" ht="18.75" thickBot="1" x14ac:dyDescent="0.3">
      <c r="A20" s="181"/>
      <c r="B20" s="182" t="s">
        <v>26</v>
      </c>
      <c r="C20" s="183">
        <v>85496172</v>
      </c>
      <c r="D20" s="183">
        <v>61961761</v>
      </c>
      <c r="E20" s="183">
        <v>61252032</v>
      </c>
      <c r="F20" s="183">
        <v>709729</v>
      </c>
      <c r="G20" s="183">
        <v>21066998</v>
      </c>
      <c r="H20" s="183">
        <v>918781</v>
      </c>
      <c r="I20" s="183">
        <v>1548632</v>
      </c>
      <c r="J20" s="184">
        <v>215233</v>
      </c>
      <c r="L20" s="185"/>
      <c r="M20" s="186" t="s">
        <v>26</v>
      </c>
      <c r="N20" s="183">
        <v>79232197</v>
      </c>
      <c r="O20" s="183">
        <v>57587597</v>
      </c>
      <c r="P20" s="183">
        <v>56877868</v>
      </c>
      <c r="Q20" s="183">
        <v>709729</v>
      </c>
      <c r="R20" s="183">
        <v>19580078</v>
      </c>
      <c r="S20" s="183">
        <v>568758</v>
      </c>
      <c r="T20" s="183">
        <v>1495764</v>
      </c>
      <c r="U20" s="187">
        <v>212480.11</v>
      </c>
    </row>
    <row r="22" spans="1:21" ht="21.75" thickBot="1" x14ac:dyDescent="0.4">
      <c r="B22" s="198" t="s">
        <v>80</v>
      </c>
      <c r="D22" s="112"/>
      <c r="G22" s="112"/>
      <c r="I22" s="188" t="s">
        <v>78</v>
      </c>
      <c r="M22" s="198" t="s">
        <v>81</v>
      </c>
      <c r="O22" s="112"/>
      <c r="R22" s="112"/>
      <c r="T22" s="188"/>
    </row>
    <row r="23" spans="1:21" ht="18.75" thickBot="1" x14ac:dyDescent="0.3">
      <c r="A23" s="113"/>
      <c r="B23" s="114"/>
      <c r="C23" s="115" t="s">
        <v>62</v>
      </c>
      <c r="D23" s="115"/>
      <c r="E23" s="115"/>
      <c r="F23" s="120"/>
      <c r="G23" s="116" t="s">
        <v>63</v>
      </c>
      <c r="H23" s="117"/>
      <c r="I23" s="117"/>
      <c r="J23" s="121" t="s">
        <v>64</v>
      </c>
      <c r="L23" s="113"/>
      <c r="M23" s="114"/>
      <c r="N23" s="115" t="s">
        <v>62</v>
      </c>
      <c r="O23" s="115"/>
      <c r="P23" s="115"/>
      <c r="Q23" s="120"/>
      <c r="R23" s="116" t="s">
        <v>63</v>
      </c>
      <c r="S23" s="117"/>
      <c r="T23" s="117"/>
      <c r="U23" s="121" t="s">
        <v>64</v>
      </c>
    </row>
    <row r="24" spans="1:21" ht="18.75" thickBot="1" x14ac:dyDescent="0.3">
      <c r="A24" s="122"/>
      <c r="B24" s="123" t="s">
        <v>3</v>
      </c>
      <c r="C24" s="118" t="s">
        <v>4</v>
      </c>
      <c r="D24" s="124" t="s">
        <v>65</v>
      </c>
      <c r="E24" s="125" t="s">
        <v>66</v>
      </c>
      <c r="F24" s="128"/>
      <c r="G24" s="124" t="s">
        <v>67</v>
      </c>
      <c r="H24" s="124" t="s">
        <v>68</v>
      </c>
      <c r="I24" s="124" t="s">
        <v>6</v>
      </c>
      <c r="J24" s="118" t="s">
        <v>69</v>
      </c>
      <c r="L24" s="122"/>
      <c r="M24" s="123" t="s">
        <v>3</v>
      </c>
      <c r="N24" s="118" t="s">
        <v>4</v>
      </c>
      <c r="O24" s="124" t="s">
        <v>65</v>
      </c>
      <c r="P24" s="125" t="s">
        <v>66</v>
      </c>
      <c r="Q24" s="128"/>
      <c r="R24" s="124" t="s">
        <v>67</v>
      </c>
      <c r="S24" s="124" t="s">
        <v>68</v>
      </c>
      <c r="T24" s="124" t="s">
        <v>6</v>
      </c>
      <c r="U24" s="118" t="s">
        <v>69</v>
      </c>
    </row>
    <row r="25" spans="1:21" ht="18.75" thickBot="1" x14ac:dyDescent="0.3">
      <c r="A25" s="122"/>
      <c r="B25" s="123"/>
      <c r="C25" s="129" t="s">
        <v>1</v>
      </c>
      <c r="D25" s="130" t="s">
        <v>1</v>
      </c>
      <c r="E25" s="131" t="s">
        <v>70</v>
      </c>
      <c r="F25" s="131" t="s">
        <v>71</v>
      </c>
      <c r="G25" s="130" t="s">
        <v>72</v>
      </c>
      <c r="H25" s="130" t="s">
        <v>73</v>
      </c>
      <c r="I25" s="130"/>
      <c r="J25" s="129" t="s">
        <v>74</v>
      </c>
      <c r="L25" s="122"/>
      <c r="M25" s="123"/>
      <c r="N25" s="129" t="s">
        <v>1</v>
      </c>
      <c r="O25" s="130" t="s">
        <v>1</v>
      </c>
      <c r="P25" s="131" t="s">
        <v>70</v>
      </c>
      <c r="Q25" s="131" t="s">
        <v>71</v>
      </c>
      <c r="R25" s="130" t="s">
        <v>72</v>
      </c>
      <c r="S25" s="130" t="s">
        <v>73</v>
      </c>
      <c r="T25" s="130"/>
      <c r="U25" s="129" t="s">
        <v>74</v>
      </c>
    </row>
    <row r="26" spans="1:21" ht="18" x14ac:dyDescent="0.25">
      <c r="A26" s="133">
        <v>1</v>
      </c>
      <c r="B26" s="134" t="s">
        <v>18</v>
      </c>
      <c r="C26" s="135">
        <f t="shared" ref="C26:J39" si="0">C5-N5</f>
        <v>876852</v>
      </c>
      <c r="D26" s="136">
        <f t="shared" si="0"/>
        <v>612604</v>
      </c>
      <c r="E26" s="137">
        <f t="shared" si="0"/>
        <v>612604</v>
      </c>
      <c r="F26" s="138">
        <f t="shared" si="0"/>
        <v>0</v>
      </c>
      <c r="G26" s="139">
        <f t="shared" si="0"/>
        <v>208285</v>
      </c>
      <c r="H26" s="137">
        <f t="shared" si="0"/>
        <v>40106</v>
      </c>
      <c r="I26" s="140">
        <f t="shared" si="0"/>
        <v>15857</v>
      </c>
      <c r="J26" s="141">
        <f t="shared" si="0"/>
        <v>909.5</v>
      </c>
      <c r="L26" s="133">
        <v>1</v>
      </c>
      <c r="M26" s="134" t="s">
        <v>18</v>
      </c>
      <c r="N26" s="189">
        <f t="shared" ref="N26:U39" si="1">C5/N5</f>
        <v>1.1015534980198358</v>
      </c>
      <c r="O26" s="189">
        <f t="shared" si="1"/>
        <v>1.0975387469585018</v>
      </c>
      <c r="P26" s="189">
        <f t="shared" si="1"/>
        <v>1.0990747904661111</v>
      </c>
      <c r="Q26" s="189">
        <f t="shared" si="1"/>
        <v>1</v>
      </c>
      <c r="R26" s="189">
        <f t="shared" si="1"/>
        <v>1.0975385546208414</v>
      </c>
      <c r="S26" s="189">
        <f t="shared" si="1"/>
        <v>1.6486285418553499</v>
      </c>
      <c r="T26" s="189">
        <f t="shared" si="1"/>
        <v>1.1013103840428318</v>
      </c>
      <c r="U26" s="190">
        <f t="shared" si="1"/>
        <v>1.0395804774027895</v>
      </c>
    </row>
    <row r="27" spans="1:21" ht="18" x14ac:dyDescent="0.25">
      <c r="A27" s="145">
        <v>2</v>
      </c>
      <c r="B27" s="146" t="s">
        <v>75</v>
      </c>
      <c r="C27" s="147">
        <f t="shared" si="0"/>
        <v>936950</v>
      </c>
      <c r="D27" s="148">
        <f t="shared" si="0"/>
        <v>659950</v>
      </c>
      <c r="E27" s="149">
        <f t="shared" si="0"/>
        <v>659950</v>
      </c>
      <c r="F27" s="150">
        <f t="shared" si="0"/>
        <v>0</v>
      </c>
      <c r="G27" s="151">
        <f t="shared" si="0"/>
        <v>224383</v>
      </c>
      <c r="H27" s="149">
        <f t="shared" si="0"/>
        <v>43850</v>
      </c>
      <c r="I27" s="152">
        <f t="shared" si="0"/>
        <v>8767</v>
      </c>
      <c r="J27" s="153">
        <f t="shared" si="0"/>
        <v>977.79999999999927</v>
      </c>
      <c r="L27" s="145">
        <v>2</v>
      </c>
      <c r="M27" s="146" t="s">
        <v>75</v>
      </c>
      <c r="N27" s="191">
        <f t="shared" si="1"/>
        <v>1.0989467679166833</v>
      </c>
      <c r="O27" s="191">
        <f t="shared" si="1"/>
        <v>1.0959040770313404</v>
      </c>
      <c r="P27" s="191">
        <f t="shared" si="1"/>
        <v>1.0971920130977633</v>
      </c>
      <c r="Q27" s="191">
        <f t="shared" si="1"/>
        <v>1</v>
      </c>
      <c r="R27" s="191">
        <f t="shared" si="1"/>
        <v>1.0959041057247634</v>
      </c>
      <c r="S27" s="191">
        <f t="shared" si="1"/>
        <v>1.6457836293481782</v>
      </c>
      <c r="T27" s="191">
        <f t="shared" si="1"/>
        <v>1.0486202000931697</v>
      </c>
      <c r="U27" s="192">
        <f t="shared" si="1"/>
        <v>1.0385282204044319</v>
      </c>
    </row>
    <row r="28" spans="1:21" ht="18" x14ac:dyDescent="0.25">
      <c r="A28" s="145">
        <v>3</v>
      </c>
      <c r="B28" s="146" t="s">
        <v>19</v>
      </c>
      <c r="C28" s="147">
        <f t="shared" si="0"/>
        <v>371223</v>
      </c>
      <c r="D28" s="148">
        <f t="shared" si="0"/>
        <v>258821</v>
      </c>
      <c r="E28" s="149">
        <f t="shared" si="0"/>
        <v>258821</v>
      </c>
      <c r="F28" s="150">
        <f t="shared" si="0"/>
        <v>0</v>
      </c>
      <c r="G28" s="151">
        <f t="shared" si="0"/>
        <v>87999</v>
      </c>
      <c r="H28" s="149">
        <f t="shared" si="0"/>
        <v>22038</v>
      </c>
      <c r="I28" s="152">
        <f t="shared" si="0"/>
        <v>2365</v>
      </c>
      <c r="J28" s="153">
        <f t="shared" si="0"/>
        <v>-11.799999999999272</v>
      </c>
      <c r="L28" s="145">
        <v>3</v>
      </c>
      <c r="M28" s="146" t="s">
        <v>19</v>
      </c>
      <c r="N28" s="191">
        <f t="shared" si="1"/>
        <v>1.0733993187652358</v>
      </c>
      <c r="O28" s="191">
        <f t="shared" si="1"/>
        <v>1.0704101822055696</v>
      </c>
      <c r="P28" s="191">
        <f t="shared" si="1"/>
        <v>1.071278303493703</v>
      </c>
      <c r="Q28" s="191">
        <f t="shared" si="1"/>
        <v>1</v>
      </c>
      <c r="R28" s="191">
        <f t="shared" si="1"/>
        <v>1.0704100713150111</v>
      </c>
      <c r="S28" s="191">
        <f t="shared" si="1"/>
        <v>1.6069235217978024</v>
      </c>
      <c r="T28" s="191">
        <f t="shared" si="1"/>
        <v>1.0247488488907492</v>
      </c>
      <c r="U28" s="192">
        <f t="shared" si="1"/>
        <v>0.99913682747522037</v>
      </c>
    </row>
    <row r="29" spans="1:21" ht="18" x14ac:dyDescent="0.25">
      <c r="A29" s="145">
        <v>4</v>
      </c>
      <c r="B29" s="146" t="s">
        <v>20</v>
      </c>
      <c r="C29" s="147">
        <f t="shared" si="0"/>
        <v>347215</v>
      </c>
      <c r="D29" s="148">
        <f t="shared" si="0"/>
        <v>242836</v>
      </c>
      <c r="E29" s="149">
        <f t="shared" si="0"/>
        <v>242836</v>
      </c>
      <c r="F29" s="150">
        <f t="shared" si="0"/>
        <v>0</v>
      </c>
      <c r="G29" s="151">
        <f t="shared" si="0"/>
        <v>82564</v>
      </c>
      <c r="H29" s="149">
        <f t="shared" si="0"/>
        <v>19221</v>
      </c>
      <c r="I29" s="152">
        <f t="shared" si="0"/>
        <v>2594</v>
      </c>
      <c r="J29" s="153">
        <f t="shared" si="0"/>
        <v>-130.35000000000036</v>
      </c>
      <c r="L29" s="145">
        <v>4</v>
      </c>
      <c r="M29" s="146" t="s">
        <v>20</v>
      </c>
      <c r="N29" s="191">
        <f t="shared" si="1"/>
        <v>1.0803058057294053</v>
      </c>
      <c r="O29" s="191">
        <f t="shared" si="1"/>
        <v>1.0772827984701039</v>
      </c>
      <c r="P29" s="191">
        <f t="shared" si="1"/>
        <v>1.0779413940646863</v>
      </c>
      <c r="Q29" s="191">
        <f t="shared" si="1"/>
        <v>1</v>
      </c>
      <c r="R29" s="191">
        <f t="shared" si="1"/>
        <v>1.0772825853965828</v>
      </c>
      <c r="S29" s="191">
        <f t="shared" si="1"/>
        <v>1.6169277185774811</v>
      </c>
      <c r="T29" s="191">
        <f t="shared" si="1"/>
        <v>1.0316376187630349</v>
      </c>
      <c r="U29" s="192">
        <f t="shared" si="1"/>
        <v>0.9890274545125487</v>
      </c>
    </row>
    <row r="30" spans="1:21" ht="18" x14ac:dyDescent="0.25">
      <c r="A30" s="145">
        <v>5</v>
      </c>
      <c r="B30" s="146" t="s">
        <v>21</v>
      </c>
      <c r="C30" s="147">
        <f t="shared" si="0"/>
        <v>166145</v>
      </c>
      <c r="D30" s="148">
        <f t="shared" si="0"/>
        <v>114288</v>
      </c>
      <c r="E30" s="149">
        <f t="shared" si="0"/>
        <v>114288</v>
      </c>
      <c r="F30" s="150">
        <f t="shared" si="0"/>
        <v>0</v>
      </c>
      <c r="G30" s="151">
        <f t="shared" si="0"/>
        <v>38709</v>
      </c>
      <c r="H30" s="149">
        <f t="shared" si="0"/>
        <v>9789</v>
      </c>
      <c r="I30" s="152">
        <f t="shared" si="0"/>
        <v>3359</v>
      </c>
      <c r="J30" s="153">
        <f t="shared" si="0"/>
        <v>-3.4000000000005457</v>
      </c>
      <c r="L30" s="145">
        <v>5</v>
      </c>
      <c r="M30" s="146" t="s">
        <v>21</v>
      </c>
      <c r="N30" s="191">
        <f t="shared" si="1"/>
        <v>1.0741288537902109</v>
      </c>
      <c r="O30" s="191">
        <f t="shared" si="1"/>
        <v>1.0700974045290255</v>
      </c>
      <c r="P30" s="191">
        <f t="shared" si="1"/>
        <v>1.0709933465478889</v>
      </c>
      <c r="Q30" s="191">
        <f t="shared" si="1"/>
        <v>1</v>
      </c>
      <c r="R30" s="191">
        <f t="shared" si="1"/>
        <v>1.0698099698642538</v>
      </c>
      <c r="S30" s="191">
        <f t="shared" si="1"/>
        <v>1.6090337833634045</v>
      </c>
      <c r="T30" s="191">
        <f t="shared" si="1"/>
        <v>1.0833105979811006</v>
      </c>
      <c r="U30" s="192">
        <f t="shared" si="1"/>
        <v>0.99943798866059463</v>
      </c>
    </row>
    <row r="31" spans="1:21" ht="18" x14ac:dyDescent="0.25">
      <c r="A31" s="145">
        <v>6</v>
      </c>
      <c r="B31" s="146" t="s">
        <v>22</v>
      </c>
      <c r="C31" s="147">
        <f t="shared" si="0"/>
        <v>452207</v>
      </c>
      <c r="D31" s="148">
        <f t="shared" si="0"/>
        <v>314434</v>
      </c>
      <c r="E31" s="149">
        <f t="shared" si="0"/>
        <v>314434</v>
      </c>
      <c r="F31" s="150">
        <f t="shared" si="0"/>
        <v>0</v>
      </c>
      <c r="G31" s="151">
        <f t="shared" si="0"/>
        <v>106907</v>
      </c>
      <c r="H31" s="149">
        <f t="shared" si="0"/>
        <v>28250</v>
      </c>
      <c r="I31" s="152">
        <f t="shared" si="0"/>
        <v>2616</v>
      </c>
      <c r="J31" s="153">
        <f t="shared" si="0"/>
        <v>195.22999999999956</v>
      </c>
      <c r="L31" s="145">
        <v>6</v>
      </c>
      <c r="M31" s="146" t="s">
        <v>22</v>
      </c>
      <c r="N31" s="191">
        <f t="shared" si="1"/>
        <v>1.0689397528939917</v>
      </c>
      <c r="O31" s="191">
        <f t="shared" si="1"/>
        <v>1.0659622226697547</v>
      </c>
      <c r="P31" s="191">
        <f t="shared" si="1"/>
        <v>1.0668069659552906</v>
      </c>
      <c r="Q31" s="191">
        <f t="shared" si="1"/>
        <v>1</v>
      </c>
      <c r="R31" s="191">
        <f t="shared" si="1"/>
        <v>1.0659618445895085</v>
      </c>
      <c r="S31" s="191">
        <f t="shared" si="1"/>
        <v>1.6002209663026388</v>
      </c>
      <c r="T31" s="191">
        <f t="shared" si="1"/>
        <v>1.0209672506932979</v>
      </c>
      <c r="U31" s="192">
        <f t="shared" si="1"/>
        <v>1.0112320764584353</v>
      </c>
    </row>
    <row r="32" spans="1:21" ht="18" x14ac:dyDescent="0.25">
      <c r="A32" s="157">
        <v>7</v>
      </c>
      <c r="B32" s="158" t="s">
        <v>23</v>
      </c>
      <c r="C32" s="147">
        <f t="shared" si="0"/>
        <v>255982</v>
      </c>
      <c r="D32" s="148">
        <f t="shared" si="0"/>
        <v>178632</v>
      </c>
      <c r="E32" s="149">
        <f t="shared" si="0"/>
        <v>178632</v>
      </c>
      <c r="F32" s="150">
        <f t="shared" si="0"/>
        <v>0</v>
      </c>
      <c r="G32" s="151">
        <f t="shared" si="0"/>
        <v>60734</v>
      </c>
      <c r="H32" s="149">
        <f t="shared" si="0"/>
        <v>14807</v>
      </c>
      <c r="I32" s="159">
        <f t="shared" si="0"/>
        <v>1809</v>
      </c>
      <c r="J32" s="160">
        <f t="shared" si="0"/>
        <v>127.79999999999927</v>
      </c>
      <c r="L32" s="157">
        <v>7</v>
      </c>
      <c r="M32" s="158" t="s">
        <v>23</v>
      </c>
      <c r="N32" s="191">
        <f t="shared" si="1"/>
        <v>1.0758601621091557</v>
      </c>
      <c r="O32" s="191">
        <f t="shared" si="1"/>
        <v>1.0728437959907204</v>
      </c>
      <c r="P32" s="191">
        <f t="shared" si="1"/>
        <v>1.0736457646635391</v>
      </c>
      <c r="Q32" s="191">
        <f t="shared" si="1"/>
        <v>1</v>
      </c>
      <c r="R32" s="191">
        <f t="shared" si="1"/>
        <v>1.07284271782712</v>
      </c>
      <c r="S32" s="191">
        <f t="shared" si="1"/>
        <v>1.6104468997361479</v>
      </c>
      <c r="T32" s="191">
        <f t="shared" si="1"/>
        <v>1.0282184472834479</v>
      </c>
      <c r="U32" s="192">
        <f t="shared" si="1"/>
        <v>1.0141736999123847</v>
      </c>
    </row>
    <row r="33" spans="1:21" ht="18" x14ac:dyDescent="0.25">
      <c r="A33" s="145">
        <v>8</v>
      </c>
      <c r="B33" s="146" t="s">
        <v>30</v>
      </c>
      <c r="C33" s="147">
        <f t="shared" si="0"/>
        <v>299456</v>
      </c>
      <c r="D33" s="148">
        <f t="shared" si="0"/>
        <v>208320</v>
      </c>
      <c r="E33" s="149">
        <f t="shared" si="0"/>
        <v>208320</v>
      </c>
      <c r="F33" s="150">
        <f t="shared" si="0"/>
        <v>0</v>
      </c>
      <c r="G33" s="151">
        <f t="shared" si="0"/>
        <v>70827</v>
      </c>
      <c r="H33" s="149">
        <f t="shared" si="0"/>
        <v>18682</v>
      </c>
      <c r="I33" s="152">
        <f t="shared" si="0"/>
        <v>1627</v>
      </c>
      <c r="J33" s="153">
        <f t="shared" si="0"/>
        <v>-6.5399999999990541</v>
      </c>
      <c r="L33" s="145">
        <v>8</v>
      </c>
      <c r="M33" s="146" t="s">
        <v>30</v>
      </c>
      <c r="N33" s="191">
        <f t="shared" si="1"/>
        <v>1.0688326745572685</v>
      </c>
      <c r="O33" s="191">
        <f t="shared" si="1"/>
        <v>1.0658828738367634</v>
      </c>
      <c r="P33" s="191">
        <f t="shared" si="1"/>
        <v>1.066953481600327</v>
      </c>
      <c r="Q33" s="191">
        <f t="shared" si="1"/>
        <v>1</v>
      </c>
      <c r="R33" s="191">
        <f t="shared" si="1"/>
        <v>1.0658811076085066</v>
      </c>
      <c r="S33" s="191">
        <f t="shared" si="1"/>
        <v>1.6004371022690751</v>
      </c>
      <c r="T33" s="191">
        <f t="shared" si="1"/>
        <v>1.0197619336815256</v>
      </c>
      <c r="U33" s="192">
        <f t="shared" si="1"/>
        <v>0.99944160026775875</v>
      </c>
    </row>
    <row r="34" spans="1:21" ht="18" x14ac:dyDescent="0.25">
      <c r="A34" s="145">
        <v>9</v>
      </c>
      <c r="B34" s="146" t="s">
        <v>24</v>
      </c>
      <c r="C34" s="147">
        <f t="shared" si="0"/>
        <v>309626</v>
      </c>
      <c r="D34" s="148">
        <f t="shared" si="0"/>
        <v>216199</v>
      </c>
      <c r="E34" s="149">
        <f t="shared" si="0"/>
        <v>216199</v>
      </c>
      <c r="F34" s="150">
        <f t="shared" si="0"/>
        <v>0</v>
      </c>
      <c r="G34" s="151">
        <f t="shared" si="0"/>
        <v>73507</v>
      </c>
      <c r="H34" s="149">
        <f t="shared" si="0"/>
        <v>17867</v>
      </c>
      <c r="I34" s="152">
        <f t="shared" si="0"/>
        <v>2053</v>
      </c>
      <c r="J34" s="153">
        <f t="shared" si="0"/>
        <v>191</v>
      </c>
      <c r="L34" s="145">
        <v>9</v>
      </c>
      <c r="M34" s="146" t="s">
        <v>24</v>
      </c>
      <c r="N34" s="191">
        <f t="shared" si="1"/>
        <v>1.0759222950539895</v>
      </c>
      <c r="O34" s="191">
        <f t="shared" si="1"/>
        <v>1.0729423712115844</v>
      </c>
      <c r="P34" s="191">
        <f t="shared" si="1"/>
        <v>1.0739186863337324</v>
      </c>
      <c r="Q34" s="191">
        <f t="shared" si="1"/>
        <v>1</v>
      </c>
      <c r="R34" s="191">
        <f t="shared" si="1"/>
        <v>1.072941701810965</v>
      </c>
      <c r="S34" s="191">
        <f t="shared" si="1"/>
        <v>1.6108793763676148</v>
      </c>
      <c r="T34" s="191">
        <f t="shared" si="1"/>
        <v>1.0265836225203293</v>
      </c>
      <c r="U34" s="192">
        <f t="shared" si="1"/>
        <v>1.0175858576558328</v>
      </c>
    </row>
    <row r="35" spans="1:21" ht="18" x14ac:dyDescent="0.25">
      <c r="A35" s="145">
        <v>10</v>
      </c>
      <c r="B35" s="146" t="s">
        <v>0</v>
      </c>
      <c r="C35" s="147">
        <f t="shared" si="0"/>
        <v>275445</v>
      </c>
      <c r="D35" s="148">
        <f t="shared" si="0"/>
        <v>192213</v>
      </c>
      <c r="E35" s="149">
        <f t="shared" si="0"/>
        <v>192213</v>
      </c>
      <c r="F35" s="150">
        <f t="shared" si="0"/>
        <v>0</v>
      </c>
      <c r="G35" s="151">
        <f t="shared" si="0"/>
        <v>65353</v>
      </c>
      <c r="H35" s="149">
        <f t="shared" si="0"/>
        <v>17046</v>
      </c>
      <c r="I35" s="152">
        <f t="shared" si="0"/>
        <v>833</v>
      </c>
      <c r="J35" s="153">
        <f t="shared" si="0"/>
        <v>34.849999999998545</v>
      </c>
      <c r="L35" s="145">
        <v>10</v>
      </c>
      <c r="M35" s="146" t="s">
        <v>0</v>
      </c>
      <c r="N35" s="191">
        <f t="shared" si="1"/>
        <v>1.0696066853955726</v>
      </c>
      <c r="O35" s="191">
        <f t="shared" si="1"/>
        <v>1.0668473486489889</v>
      </c>
      <c r="P35" s="191">
        <f t="shared" si="1"/>
        <v>1.0678554811306034</v>
      </c>
      <c r="Q35" s="191">
        <f t="shared" si="1"/>
        <v>1</v>
      </c>
      <c r="R35" s="191">
        <f t="shared" si="1"/>
        <v>1.0668479200357597</v>
      </c>
      <c r="S35" s="191">
        <f t="shared" si="1"/>
        <v>1.6017580400324778</v>
      </c>
      <c r="T35" s="191">
        <f t="shared" si="1"/>
        <v>1.0109898808659974</v>
      </c>
      <c r="U35" s="192">
        <f t="shared" si="1"/>
        <v>1.0032813743167726</v>
      </c>
    </row>
    <row r="36" spans="1:21" ht="18" x14ac:dyDescent="0.25">
      <c r="A36" s="145">
        <v>11</v>
      </c>
      <c r="B36" s="162" t="s">
        <v>76</v>
      </c>
      <c r="C36" s="147">
        <f t="shared" si="0"/>
        <v>698742</v>
      </c>
      <c r="D36" s="148">
        <f t="shared" si="0"/>
        <v>489675</v>
      </c>
      <c r="E36" s="149">
        <f t="shared" si="0"/>
        <v>489675</v>
      </c>
      <c r="F36" s="150">
        <f t="shared" si="0"/>
        <v>0</v>
      </c>
      <c r="G36" s="151">
        <f t="shared" si="0"/>
        <v>166491</v>
      </c>
      <c r="H36" s="149">
        <f t="shared" si="0"/>
        <v>38569</v>
      </c>
      <c r="I36" s="152">
        <f t="shared" si="0"/>
        <v>4007</v>
      </c>
      <c r="J36" s="153">
        <f t="shared" si="0"/>
        <v>359.20000000000073</v>
      </c>
      <c r="L36" s="145">
        <v>11</v>
      </c>
      <c r="M36" s="162" t="s">
        <v>76</v>
      </c>
      <c r="N36" s="191">
        <f t="shared" si="1"/>
        <v>1.08063913783282</v>
      </c>
      <c r="O36" s="191">
        <f t="shared" si="1"/>
        <v>1.0777699638558464</v>
      </c>
      <c r="P36" s="191">
        <f t="shared" si="1"/>
        <v>1.07841183350542</v>
      </c>
      <c r="Q36" s="191">
        <f t="shared" si="1"/>
        <v>1</v>
      </c>
      <c r="R36" s="191">
        <f t="shared" si="1"/>
        <v>1.0777707139363777</v>
      </c>
      <c r="S36" s="191">
        <f t="shared" si="1"/>
        <v>1.6175980784627702</v>
      </c>
      <c r="T36" s="191">
        <f t="shared" si="1"/>
        <v>1.0242332976516622</v>
      </c>
      <c r="U36" s="192">
        <f t="shared" si="1"/>
        <v>1.0154533173867029</v>
      </c>
    </row>
    <row r="37" spans="1:21" ht="18" x14ac:dyDescent="0.25">
      <c r="A37" s="145">
        <v>12</v>
      </c>
      <c r="B37" s="146" t="s">
        <v>25</v>
      </c>
      <c r="C37" s="147">
        <f t="shared" si="0"/>
        <v>363236</v>
      </c>
      <c r="D37" s="148">
        <f t="shared" si="0"/>
        <v>253269</v>
      </c>
      <c r="E37" s="149">
        <f t="shared" si="0"/>
        <v>253269</v>
      </c>
      <c r="F37" s="150">
        <f t="shared" si="0"/>
        <v>0</v>
      </c>
      <c r="G37" s="151">
        <f t="shared" si="0"/>
        <v>85967</v>
      </c>
      <c r="H37" s="149">
        <f t="shared" si="0"/>
        <v>21707</v>
      </c>
      <c r="I37" s="152">
        <f t="shared" si="0"/>
        <v>2293</v>
      </c>
      <c r="J37" s="153">
        <f t="shared" si="0"/>
        <v>172.20000000000073</v>
      </c>
      <c r="L37" s="145">
        <v>12</v>
      </c>
      <c r="M37" s="146" t="s">
        <v>25</v>
      </c>
      <c r="N37" s="191">
        <f t="shared" si="1"/>
        <v>1.0728710891342561</v>
      </c>
      <c r="O37" s="191">
        <f t="shared" si="1"/>
        <v>1.0699114172168758</v>
      </c>
      <c r="P37" s="191">
        <f t="shared" si="1"/>
        <v>1.0706985300275236</v>
      </c>
      <c r="Q37" s="191">
        <f t="shared" si="1"/>
        <v>1</v>
      </c>
      <c r="R37" s="191">
        <f t="shared" si="1"/>
        <v>1.0697859428006433</v>
      </c>
      <c r="S37" s="191">
        <f t="shared" si="1"/>
        <v>1.6058669197275874</v>
      </c>
      <c r="T37" s="191">
        <f t="shared" si="1"/>
        <v>1.0243340761965405</v>
      </c>
      <c r="U37" s="192">
        <f t="shared" si="1"/>
        <v>1.012959353386967</v>
      </c>
    </row>
    <row r="38" spans="1:21" ht="18" x14ac:dyDescent="0.25">
      <c r="A38" s="145">
        <v>13</v>
      </c>
      <c r="B38" s="146" t="s">
        <v>77</v>
      </c>
      <c r="C38" s="147">
        <f t="shared" si="0"/>
        <v>319575</v>
      </c>
      <c r="D38" s="148">
        <f t="shared" si="0"/>
        <v>222705</v>
      </c>
      <c r="E38" s="149">
        <f t="shared" si="0"/>
        <v>222705</v>
      </c>
      <c r="F38" s="150">
        <f t="shared" si="0"/>
        <v>0</v>
      </c>
      <c r="G38" s="151">
        <f t="shared" si="0"/>
        <v>75720</v>
      </c>
      <c r="H38" s="149">
        <f t="shared" si="0"/>
        <v>19271</v>
      </c>
      <c r="I38" s="152">
        <f t="shared" si="0"/>
        <v>1879</v>
      </c>
      <c r="J38" s="153">
        <f t="shared" si="0"/>
        <v>-146.39999999999964</v>
      </c>
      <c r="L38" s="145">
        <v>13</v>
      </c>
      <c r="M38" s="146" t="s">
        <v>77</v>
      </c>
      <c r="N38" s="191">
        <f t="shared" si="1"/>
        <v>1.0716916676144794</v>
      </c>
      <c r="O38" s="191">
        <f t="shared" si="1"/>
        <v>1.068740099734182</v>
      </c>
      <c r="P38" s="191">
        <f t="shared" si="1"/>
        <v>1.0698976855189497</v>
      </c>
      <c r="Q38" s="191">
        <f t="shared" si="1"/>
        <v>1</v>
      </c>
      <c r="R38" s="191">
        <f t="shared" si="1"/>
        <v>1.0687403770734683</v>
      </c>
      <c r="S38" s="191">
        <f t="shared" si="1"/>
        <v>1.6048270667252527</v>
      </c>
      <c r="T38" s="191">
        <f t="shared" si="1"/>
        <v>1.0222574951730019</v>
      </c>
      <c r="U38" s="192">
        <f t="shared" si="1"/>
        <v>0.98796844181459564</v>
      </c>
    </row>
    <row r="39" spans="1:21" ht="18.75" thickBot="1" x14ac:dyDescent="0.3">
      <c r="A39" s="164">
        <v>14</v>
      </c>
      <c r="B39" s="165" t="s">
        <v>27</v>
      </c>
      <c r="C39" s="166">
        <f t="shared" si="0"/>
        <v>591321</v>
      </c>
      <c r="D39" s="167">
        <f t="shared" si="0"/>
        <v>410218</v>
      </c>
      <c r="E39" s="168">
        <f t="shared" si="0"/>
        <v>410218</v>
      </c>
      <c r="F39" s="169">
        <f t="shared" si="0"/>
        <v>0</v>
      </c>
      <c r="G39" s="170">
        <f t="shared" si="0"/>
        <v>139474</v>
      </c>
      <c r="H39" s="168">
        <f t="shared" si="0"/>
        <v>38820</v>
      </c>
      <c r="I39" s="171">
        <f t="shared" si="0"/>
        <v>2809</v>
      </c>
      <c r="J39" s="172">
        <f t="shared" si="0"/>
        <v>83.799999999999272</v>
      </c>
      <c r="L39" s="164">
        <v>14</v>
      </c>
      <c r="M39" s="165" t="s">
        <v>27</v>
      </c>
      <c r="N39" s="193">
        <f t="shared" si="1"/>
        <v>1.0651304517830935</v>
      </c>
      <c r="O39" s="193">
        <f t="shared" si="1"/>
        <v>1.0621762961680803</v>
      </c>
      <c r="P39" s="193">
        <f t="shared" si="1"/>
        <v>1.0627885302541875</v>
      </c>
      <c r="Q39" s="193">
        <f t="shared" si="1"/>
        <v>1</v>
      </c>
      <c r="R39" s="193">
        <f t="shared" si="1"/>
        <v>1.0621762443362261</v>
      </c>
      <c r="S39" s="193">
        <f t="shared" si="1"/>
        <v>1.5941867050342093</v>
      </c>
      <c r="T39" s="193">
        <f t="shared" si="1"/>
        <v>1.0162530593823953</v>
      </c>
      <c r="U39" s="194">
        <f t="shared" si="1"/>
        <v>1.0034583369443653</v>
      </c>
    </row>
    <row r="40" spans="1:21" ht="18.75" thickBot="1" x14ac:dyDescent="0.3">
      <c r="A40" s="176"/>
      <c r="B40" s="127"/>
      <c r="C40" s="177"/>
      <c r="D40" s="178"/>
      <c r="E40" s="178"/>
      <c r="F40" s="178"/>
      <c r="G40" s="178"/>
      <c r="H40" s="178"/>
      <c r="I40" s="178"/>
      <c r="J40" s="179"/>
    </row>
    <row r="41" spans="1:21" ht="18.75" thickBot="1" x14ac:dyDescent="0.3">
      <c r="A41" s="181"/>
      <c r="B41" s="182" t="s">
        <v>26</v>
      </c>
      <c r="C41" s="183">
        <f t="shared" ref="C41:J41" si="2">C20-N20</f>
        <v>6263975</v>
      </c>
      <c r="D41" s="183">
        <f t="shared" si="2"/>
        <v>4374164</v>
      </c>
      <c r="E41" s="183">
        <f t="shared" si="2"/>
        <v>4374164</v>
      </c>
      <c r="F41" s="183">
        <f t="shared" si="2"/>
        <v>0</v>
      </c>
      <c r="G41" s="183">
        <f t="shared" si="2"/>
        <v>1486920</v>
      </c>
      <c r="H41" s="183">
        <f t="shared" si="2"/>
        <v>350023</v>
      </c>
      <c r="I41" s="183">
        <f t="shared" si="2"/>
        <v>52868</v>
      </c>
      <c r="J41" s="184">
        <f t="shared" si="2"/>
        <v>2752.890000000014</v>
      </c>
      <c r="L41" s="181"/>
      <c r="M41" s="182" t="s">
        <v>26</v>
      </c>
      <c r="N41" s="195">
        <f t="shared" ref="N41:U41" si="3">C20/N20</f>
        <v>1.0790584539767338</v>
      </c>
      <c r="O41" s="195">
        <f t="shared" si="3"/>
        <v>1.0759567029685229</v>
      </c>
      <c r="P41" s="195">
        <f t="shared" si="3"/>
        <v>1.0769045000069271</v>
      </c>
      <c r="Q41" s="195">
        <f t="shared" si="3"/>
        <v>1</v>
      </c>
      <c r="R41" s="195">
        <f t="shared" si="3"/>
        <v>1.0759404533526373</v>
      </c>
      <c r="S41" s="195">
        <f t="shared" si="3"/>
        <v>1.6154163985385701</v>
      </c>
      <c r="T41" s="195">
        <f t="shared" si="3"/>
        <v>1.035345148031374</v>
      </c>
      <c r="U41" s="196">
        <f t="shared" si="3"/>
        <v>1.0129559891511728</v>
      </c>
    </row>
  </sheetData>
  <pageMargins left="0.70866141732283472" right="0.70866141732283472" top="0.78740157480314965" bottom="0.78740157480314965" header="0.31496062992125984" footer="0.31496062992125984"/>
  <pageSetup paperSize="9" scale="85" orientation="landscape" r:id="rId1"/>
  <headerFooter>
    <oddHeader xml:space="preserve">&amp;RPříloha č.1
&amp;A / str.&amp;P </oddHeader>
  </headerFooter>
  <rowBreaks count="1" manualBreakCount="1">
    <brk id="20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Tabulka č. 1</vt:lpstr>
      <vt:lpstr>Tabulka č. 2</vt:lpstr>
      <vt:lpstr>Tabulka č. 3</vt:lpstr>
      <vt:lpstr>'Tabulka č. 1'!Názvy_tisku</vt:lpstr>
    </vt:vector>
  </TitlesOfParts>
  <Company>UIV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klenhova</dc:creator>
  <cp:lastModifiedBy>Pluskalová Hana</cp:lastModifiedBy>
  <cp:lastPrinted>2015-12-09T10:21:43Z</cp:lastPrinted>
  <dcterms:created xsi:type="dcterms:W3CDTF">2008-11-13T15:16:19Z</dcterms:created>
  <dcterms:modified xsi:type="dcterms:W3CDTF">2016-01-05T08:27:46Z</dcterms:modified>
</cp:coreProperties>
</file>