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asekp\Documents\1. Pracovní\2016\Rozpočet 2016\Materiál do vedení - konečný po zapracování připomínek\"/>
    </mc:Choice>
  </mc:AlternateContent>
  <bookViews>
    <workbookView xWindow="0" yWindow="0" windowWidth="28800" windowHeight="12135" tabRatio="696" activeTab="1"/>
  </bookViews>
  <sheets>
    <sheet name="Seznam" sheetId="15" r:id="rId1"/>
    <sheet name="1 Bilance pro výpočet" sheetId="1" r:id="rId2"/>
    <sheet name="2 RO 1" sheetId="13" r:id="rId3"/>
    <sheet name="3 Ukaz C" sheetId="6" r:id="rId4"/>
    <sheet name="4 Ukaz. F - U3V " sheetId="7" r:id="rId5"/>
    <sheet name="5 Ukaz. F - SSP" sheetId="14" r:id="rId6"/>
    <sheet name="6 Ukaz I" sheetId="9" r:id="rId7"/>
    <sheet name="7 Ukaz J" sheetId="10" r:id="rId8"/>
    <sheet name="8 Ukaz U" sheetId="11" r:id="rId9"/>
    <sheet name="9 Ukaz. D" sheetId="12" r:id="rId10"/>
  </sheets>
  <externalReferences>
    <externalReference r:id="rId11"/>
  </externalReferences>
  <definedNames>
    <definedName name="_xlnm._FilterDatabase" localSheetId="1" hidden="1">'1 Bilance pro výpočet'!$A$10:$M$68</definedName>
    <definedName name="_xlnm.Print_Area" localSheetId="1">'1 Bilance pro výpočet'!$A$1:$R$68</definedName>
    <definedName name="_xlnm.Print_Area" localSheetId="3">'3 Ukaz C'!$A$1:$E$49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1" l="1"/>
  <c r="O59" i="1" l="1"/>
  <c r="O63" i="1"/>
  <c r="E6" i="7" l="1"/>
  <c r="E8" i="14" l="1"/>
  <c r="E36" i="7" l="1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C37" i="13" l="1"/>
  <c r="D10" i="13"/>
  <c r="D34" i="6" l="1"/>
  <c r="E8" i="6" s="1"/>
  <c r="E36" i="6"/>
  <c r="D39" i="14"/>
  <c r="C39" i="14"/>
  <c r="E38" i="14" l="1"/>
  <c r="E34" i="14"/>
  <c r="E30" i="14"/>
  <c r="E26" i="14"/>
  <c r="E22" i="14"/>
  <c r="E18" i="14"/>
  <c r="E14" i="14"/>
  <c r="E33" i="14"/>
  <c r="E25" i="14"/>
  <c r="E17" i="14"/>
  <c r="E32" i="14"/>
  <c r="E24" i="14"/>
  <c r="E16" i="14"/>
  <c r="E35" i="14"/>
  <c r="E31" i="14"/>
  <c r="E27" i="14"/>
  <c r="E23" i="14"/>
  <c r="E19" i="14"/>
  <c r="E15" i="14"/>
  <c r="E37" i="14"/>
  <c r="E29" i="14"/>
  <c r="E21" i="14"/>
  <c r="E13" i="14"/>
  <c r="E36" i="14"/>
  <c r="E28" i="14"/>
  <c r="E20" i="14"/>
  <c r="E48" i="6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38" i="10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I1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D16" i="11"/>
  <c r="C50" i="11"/>
  <c r="E39" i="14" l="1"/>
  <c r="J34" i="12"/>
  <c r="J29" i="12" s="1"/>
  <c r="J30" i="12"/>
  <c r="J26" i="12"/>
  <c r="J10" i="12"/>
  <c r="C33" i="12"/>
  <c r="E33" i="12"/>
  <c r="H29" i="12" s="1"/>
  <c r="D33" i="12"/>
  <c r="G13" i="12" s="1"/>
  <c r="F28" i="12"/>
  <c r="H32" i="12"/>
  <c r="H31" i="12"/>
  <c r="H30" i="12"/>
  <c r="H28" i="12"/>
  <c r="H27" i="12"/>
  <c r="H26" i="12"/>
  <c r="H24" i="12"/>
  <c r="H23" i="12"/>
  <c r="H22" i="12"/>
  <c r="H20" i="12"/>
  <c r="H19" i="12"/>
  <c r="H18" i="12"/>
  <c r="G17" i="12"/>
  <c r="H16" i="12"/>
  <c r="H15" i="12"/>
  <c r="H13" i="12"/>
  <c r="H12" i="12"/>
  <c r="H11" i="12"/>
  <c r="H9" i="12"/>
  <c r="G9" i="12"/>
  <c r="H8" i="12"/>
  <c r="H62" i="11"/>
  <c r="D12" i="11" s="1"/>
  <c r="D11" i="11"/>
  <c r="D35" i="10"/>
  <c r="E35" i="10" s="1"/>
  <c r="C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D37" i="7"/>
  <c r="C37" i="7"/>
  <c r="D49" i="6"/>
  <c r="C49" i="6"/>
  <c r="D47" i="6"/>
  <c r="C47" i="6"/>
  <c r="E43" i="6"/>
  <c r="D43" i="6"/>
  <c r="E41" i="6"/>
  <c r="D41" i="6"/>
  <c r="E14" i="6"/>
  <c r="J14" i="12" l="1"/>
  <c r="J18" i="12"/>
  <c r="J22" i="12"/>
  <c r="J7" i="12"/>
  <c r="J11" i="12"/>
  <c r="J15" i="12"/>
  <c r="J19" i="12"/>
  <c r="J23" i="12"/>
  <c r="J27" i="12"/>
  <c r="J31" i="12"/>
  <c r="J8" i="12"/>
  <c r="J12" i="12"/>
  <c r="J16" i="12"/>
  <c r="J20" i="12"/>
  <c r="J24" i="12"/>
  <c r="J28" i="12"/>
  <c r="J32" i="12"/>
  <c r="J9" i="12"/>
  <c r="J13" i="12"/>
  <c r="J17" i="12"/>
  <c r="J21" i="12"/>
  <c r="J25" i="12"/>
  <c r="H7" i="12"/>
  <c r="H10" i="12"/>
  <c r="H33" i="12" s="1"/>
  <c r="H14" i="12"/>
  <c r="H17" i="12"/>
  <c r="H21" i="12"/>
  <c r="H25" i="12"/>
  <c r="G15" i="12"/>
  <c r="G24" i="12"/>
  <c r="G31" i="12"/>
  <c r="G11" i="12"/>
  <c r="G19" i="12"/>
  <c r="G8" i="12"/>
  <c r="E23" i="6"/>
  <c r="E12" i="6"/>
  <c r="E28" i="6"/>
  <c r="E19" i="6"/>
  <c r="F29" i="12"/>
  <c r="F21" i="12"/>
  <c r="F13" i="12"/>
  <c r="I13" i="12" s="1"/>
  <c r="F32" i="12"/>
  <c r="F25" i="12"/>
  <c r="F24" i="12"/>
  <c r="I24" i="12" s="1"/>
  <c r="F16" i="12"/>
  <c r="I16" i="12" s="1"/>
  <c r="F9" i="12"/>
  <c r="I9" i="12" s="1"/>
  <c r="F8" i="12"/>
  <c r="E22" i="6"/>
  <c r="F20" i="12"/>
  <c r="G32" i="12"/>
  <c r="G23" i="12"/>
  <c r="G16" i="12"/>
  <c r="G7" i="12"/>
  <c r="G28" i="12"/>
  <c r="I28" i="12" s="1"/>
  <c r="G21" i="12"/>
  <c r="G12" i="12"/>
  <c r="E30" i="6"/>
  <c r="D13" i="11"/>
  <c r="F12" i="12"/>
  <c r="F17" i="12"/>
  <c r="I17" i="12" s="1"/>
  <c r="G20" i="12"/>
  <c r="G25" i="12"/>
  <c r="G27" i="12"/>
  <c r="G29" i="12"/>
  <c r="E49" i="6"/>
  <c r="E33" i="6"/>
  <c r="E29" i="6"/>
  <c r="E25" i="6"/>
  <c r="E21" i="6"/>
  <c r="E17" i="6"/>
  <c r="E13" i="6"/>
  <c r="E9" i="6"/>
  <c r="E31" i="6"/>
  <c r="E26" i="6"/>
  <c r="E20" i="6"/>
  <c r="E15" i="6"/>
  <c r="E10" i="6"/>
  <c r="E32" i="6"/>
  <c r="E24" i="6"/>
  <c r="E18" i="6"/>
  <c r="E11" i="6"/>
  <c r="E16" i="6"/>
  <c r="E27" i="6"/>
  <c r="F35" i="10"/>
  <c r="I32" i="12"/>
  <c r="F31" i="12"/>
  <c r="F27" i="12"/>
  <c r="F23" i="12"/>
  <c r="F19" i="12"/>
  <c r="I19" i="12" s="1"/>
  <c r="F15" i="12"/>
  <c r="I15" i="12" s="1"/>
  <c r="F11" i="12"/>
  <c r="I11" i="12" s="1"/>
  <c r="F7" i="12"/>
  <c r="F30" i="12"/>
  <c r="F26" i="12"/>
  <c r="F22" i="12"/>
  <c r="F18" i="12"/>
  <c r="I18" i="12" s="1"/>
  <c r="F14" i="12"/>
  <c r="F10" i="12"/>
  <c r="G30" i="12"/>
  <c r="G26" i="12"/>
  <c r="G22" i="12"/>
  <c r="G18" i="12"/>
  <c r="G14" i="12"/>
  <c r="G10" i="12"/>
  <c r="O66" i="1"/>
  <c r="O45" i="1"/>
  <c r="Q45" i="1" s="1"/>
  <c r="O32" i="1"/>
  <c r="P32" i="1" s="1"/>
  <c r="N66" i="1"/>
  <c r="M66" i="1"/>
  <c r="K66" i="1"/>
  <c r="J66" i="1"/>
  <c r="N59" i="1"/>
  <c r="M59" i="1"/>
  <c r="K59" i="1"/>
  <c r="J59" i="1"/>
  <c r="P58" i="1"/>
  <c r="M58" i="1"/>
  <c r="N57" i="1"/>
  <c r="M57" i="1"/>
  <c r="K57" i="1"/>
  <c r="J57" i="1"/>
  <c r="Q55" i="1"/>
  <c r="P55" i="1"/>
  <c r="Q53" i="1"/>
  <c r="P53" i="1"/>
  <c r="M53" i="1"/>
  <c r="Q52" i="1"/>
  <c r="P52" i="1"/>
  <c r="N52" i="1"/>
  <c r="M52" i="1"/>
  <c r="K52" i="1"/>
  <c r="J52" i="1"/>
  <c r="Q51" i="1"/>
  <c r="P51" i="1"/>
  <c r="N51" i="1"/>
  <c r="M51" i="1"/>
  <c r="K51" i="1"/>
  <c r="J51" i="1"/>
  <c r="Q50" i="1"/>
  <c r="P50" i="1"/>
  <c r="M50" i="1"/>
  <c r="J50" i="1"/>
  <c r="Q49" i="1"/>
  <c r="P49" i="1"/>
  <c r="M49" i="1"/>
  <c r="J49" i="1"/>
  <c r="Q48" i="1"/>
  <c r="P48" i="1"/>
  <c r="N48" i="1"/>
  <c r="M48" i="1"/>
  <c r="K48" i="1"/>
  <c r="J48" i="1"/>
  <c r="Q47" i="1"/>
  <c r="P47" i="1"/>
  <c r="N47" i="1"/>
  <c r="M47" i="1"/>
  <c r="J47" i="1"/>
  <c r="N45" i="1"/>
  <c r="M45" i="1"/>
  <c r="K45" i="1"/>
  <c r="J45" i="1"/>
  <c r="P44" i="1"/>
  <c r="N44" i="1"/>
  <c r="M44" i="1"/>
  <c r="K44" i="1"/>
  <c r="J44" i="1"/>
  <c r="P43" i="1"/>
  <c r="N43" i="1"/>
  <c r="M43" i="1"/>
  <c r="K43" i="1"/>
  <c r="J43" i="1"/>
  <c r="P42" i="1"/>
  <c r="N42" i="1"/>
  <c r="M42" i="1"/>
  <c r="K42" i="1"/>
  <c r="J42" i="1"/>
  <c r="Q41" i="1"/>
  <c r="P41" i="1"/>
  <c r="P40" i="1"/>
  <c r="N40" i="1"/>
  <c r="M40" i="1"/>
  <c r="K40" i="1"/>
  <c r="J40" i="1"/>
  <c r="Q39" i="1"/>
  <c r="P39" i="1"/>
  <c r="N39" i="1"/>
  <c r="M39" i="1"/>
  <c r="K39" i="1"/>
  <c r="J39" i="1"/>
  <c r="P38" i="1"/>
  <c r="N38" i="1"/>
  <c r="M38" i="1"/>
  <c r="K38" i="1"/>
  <c r="J38" i="1"/>
  <c r="O37" i="1"/>
  <c r="N37" i="1"/>
  <c r="M37" i="1"/>
  <c r="K37" i="1"/>
  <c r="J37" i="1"/>
  <c r="O34" i="1"/>
  <c r="Q34" i="1" s="1"/>
  <c r="N34" i="1"/>
  <c r="M34" i="1"/>
  <c r="K34" i="1"/>
  <c r="J34" i="1"/>
  <c r="Q33" i="1"/>
  <c r="P33" i="1"/>
  <c r="N33" i="1"/>
  <c r="M33" i="1"/>
  <c r="K33" i="1"/>
  <c r="J33" i="1"/>
  <c r="Q32" i="1"/>
  <c r="N32" i="1"/>
  <c r="M32" i="1"/>
  <c r="K32" i="1"/>
  <c r="J32" i="1"/>
  <c r="Q31" i="1"/>
  <c r="P31" i="1"/>
  <c r="N31" i="1"/>
  <c r="M31" i="1"/>
  <c r="K31" i="1"/>
  <c r="J31" i="1"/>
  <c r="P30" i="1"/>
  <c r="N30" i="1"/>
  <c r="M30" i="1"/>
  <c r="K30" i="1"/>
  <c r="J30" i="1"/>
  <c r="O27" i="1"/>
  <c r="Q27" i="1" s="1"/>
  <c r="N27" i="1"/>
  <c r="M27" i="1"/>
  <c r="K27" i="1"/>
  <c r="J27" i="1"/>
  <c r="Q26" i="1"/>
  <c r="P26" i="1"/>
  <c r="N26" i="1"/>
  <c r="M26" i="1"/>
  <c r="K26" i="1"/>
  <c r="J26" i="1"/>
  <c r="Q25" i="1"/>
  <c r="P25" i="1"/>
  <c r="N25" i="1"/>
  <c r="M25" i="1"/>
  <c r="K25" i="1"/>
  <c r="J25" i="1"/>
  <c r="Q24" i="1"/>
  <c r="P24" i="1"/>
  <c r="N24" i="1"/>
  <c r="M24" i="1"/>
  <c r="K24" i="1"/>
  <c r="J24" i="1"/>
  <c r="Q23" i="1"/>
  <c r="P23" i="1"/>
  <c r="N23" i="1"/>
  <c r="M23" i="1"/>
  <c r="K23" i="1"/>
  <c r="J23" i="1"/>
  <c r="Q22" i="1"/>
  <c r="P22" i="1"/>
  <c r="N22" i="1"/>
  <c r="M22" i="1"/>
  <c r="K22" i="1"/>
  <c r="J22" i="1"/>
  <c r="Q21" i="1"/>
  <c r="P21" i="1"/>
  <c r="N21" i="1"/>
  <c r="M21" i="1"/>
  <c r="K21" i="1"/>
  <c r="J21" i="1"/>
  <c r="N18" i="1"/>
  <c r="M18" i="1"/>
  <c r="K18" i="1"/>
  <c r="J18" i="1"/>
  <c r="N17" i="1"/>
  <c r="M17" i="1"/>
  <c r="K17" i="1"/>
  <c r="J17" i="1"/>
  <c r="N16" i="1"/>
  <c r="M16" i="1"/>
  <c r="K16" i="1"/>
  <c r="J16" i="1"/>
  <c r="O8" i="1"/>
  <c r="P8" i="1" s="1"/>
  <c r="P7" i="1"/>
  <c r="O6" i="1"/>
  <c r="P6" i="1" s="1"/>
  <c r="I6" i="1"/>
  <c r="P5" i="1"/>
  <c r="I5" i="1"/>
  <c r="Q17" i="1" l="1"/>
  <c r="C6" i="13"/>
  <c r="P16" i="1"/>
  <c r="C5" i="13"/>
  <c r="I23" i="12"/>
  <c r="I8" i="12"/>
  <c r="I31" i="12"/>
  <c r="I21" i="12"/>
  <c r="I12" i="12"/>
  <c r="I20" i="12"/>
  <c r="I29" i="12"/>
  <c r="I14" i="12"/>
  <c r="I30" i="12"/>
  <c r="E34" i="6"/>
  <c r="E46" i="6" s="1"/>
  <c r="E37" i="7"/>
  <c r="I25" i="12"/>
  <c r="I27" i="12"/>
  <c r="I10" i="12"/>
  <c r="I26" i="12"/>
  <c r="G33" i="12"/>
  <c r="G40" i="10"/>
  <c r="F33" i="12"/>
  <c r="I7" i="12"/>
  <c r="I22" i="12"/>
  <c r="Q16" i="1"/>
  <c r="O18" i="1"/>
  <c r="P27" i="1"/>
  <c r="O57" i="1"/>
  <c r="Q57" i="1" s="1"/>
  <c r="Q66" i="1"/>
  <c r="P66" i="1"/>
  <c r="P37" i="1"/>
  <c r="P45" i="1"/>
  <c r="P59" i="1"/>
  <c r="P17" i="1"/>
  <c r="P34" i="1"/>
  <c r="Q37" i="1"/>
  <c r="Q59" i="1"/>
  <c r="Q18" i="1" l="1"/>
  <c r="P18" i="1"/>
  <c r="C7" i="13"/>
  <c r="E47" i="6"/>
  <c r="I62" i="11"/>
  <c r="D18" i="11" s="1"/>
  <c r="D50" i="11"/>
  <c r="D17" i="11" s="1"/>
  <c r="I33" i="12"/>
  <c r="J33" i="12"/>
  <c r="G35" i="10"/>
  <c r="P57" i="1"/>
  <c r="D32" i="13" l="1"/>
  <c r="D34" i="13"/>
  <c r="D30" i="13"/>
  <c r="D26" i="13"/>
  <c r="D22" i="13"/>
  <c r="D18" i="13"/>
  <c r="D14" i="13"/>
  <c r="D33" i="13"/>
  <c r="D29" i="13"/>
  <c r="D25" i="13"/>
  <c r="D21" i="13"/>
  <c r="D17" i="13"/>
  <c r="D13" i="13"/>
  <c r="D36" i="13"/>
  <c r="D28" i="13"/>
  <c r="D24" i="13"/>
  <c r="D20" i="13"/>
  <c r="D16" i="13"/>
  <c r="D12" i="13"/>
  <c r="D35" i="13"/>
  <c r="D31" i="13"/>
  <c r="D27" i="13"/>
  <c r="D23" i="13"/>
  <c r="D19" i="13"/>
  <c r="D15" i="13"/>
  <c r="D11" i="13"/>
  <c r="D19" i="11"/>
  <c r="D37" i="13" l="1"/>
</calcChain>
</file>

<file path=xl/sharedStrings.xml><?xml version="1.0" encoding="utf-8"?>
<sst xmlns="http://schemas.openxmlformats.org/spreadsheetml/2006/main" count="599" uniqueCount="375">
  <si>
    <t>Bilance zdrojů pro rozdělení příspěvku a dotací vysokým školám v roce 2016</t>
  </si>
  <si>
    <t>(Nezahrnuje dotace na programy reprodukce majetku)</t>
  </si>
  <si>
    <t>Položka</t>
  </si>
  <si>
    <t>Rok 2013</t>
  </si>
  <si>
    <t>Rok 2014</t>
  </si>
  <si>
    <t>Rok 2015</t>
  </si>
  <si>
    <t>Rok 2016</t>
  </si>
  <si>
    <t>meziroční změna</t>
  </si>
  <si>
    <t>Průměrný normativ</t>
  </si>
  <si>
    <t>Výpočtové stipendium v doktorském studiu</t>
  </si>
  <si>
    <t>Základní normativ</t>
  </si>
  <si>
    <t xml:space="preserve">Výpočtové ubytovací stipendium na 1 studenta </t>
  </si>
  <si>
    <t xml:space="preserve">Normativ absolventa </t>
  </si>
  <si>
    <t>x</t>
  </si>
  <si>
    <t>Měsíční sociální stipendium</t>
  </si>
  <si>
    <t>Výpočtová dotace na 1  jídlo</t>
  </si>
  <si>
    <t>Příspěvek *)</t>
  </si>
  <si>
    <t>Dotace *)</t>
  </si>
  <si>
    <t>Název ukazatele / položky</t>
  </si>
  <si>
    <t>Rozpočet 2013</t>
  </si>
  <si>
    <t>Rozpočet 2014</t>
  </si>
  <si>
    <r>
      <t xml:space="preserve">% podíl z celku </t>
    </r>
    <r>
      <rPr>
        <i/>
        <sz val="11"/>
        <color indexed="23"/>
        <rFont val="Arial"/>
        <family val="2"/>
        <charset val="238"/>
      </rPr>
      <t>(sl. 3)</t>
    </r>
  </si>
  <si>
    <r>
      <t xml:space="preserve">Meziroční vývoj 
</t>
    </r>
    <r>
      <rPr>
        <i/>
        <sz val="11"/>
        <color indexed="23"/>
        <rFont val="Arial"/>
        <family val="2"/>
        <charset val="238"/>
      </rPr>
      <t>(sl. 3 vs 2)</t>
    </r>
  </si>
  <si>
    <t>Rozpočet 2015</t>
  </si>
  <si>
    <r>
      <t xml:space="preserve">% podíl z celku </t>
    </r>
    <r>
      <rPr>
        <i/>
        <sz val="11"/>
        <color indexed="23"/>
        <rFont val="Arial"/>
        <family val="2"/>
        <charset val="238"/>
      </rPr>
      <t>(sl. 6)</t>
    </r>
  </si>
  <si>
    <r>
      <t xml:space="preserve">Meziroční vývoj 
</t>
    </r>
    <r>
      <rPr>
        <i/>
        <sz val="11"/>
        <color indexed="23"/>
        <rFont val="Arial"/>
        <family val="2"/>
        <charset val="238"/>
      </rPr>
      <t>(sl. 6 vs 3)</t>
    </r>
  </si>
  <si>
    <r>
      <t xml:space="preserve">% podíl z celku </t>
    </r>
    <r>
      <rPr>
        <i/>
        <sz val="11"/>
        <color indexed="23"/>
        <rFont val="Arial"/>
        <family val="2"/>
        <charset val="238"/>
      </rPr>
      <t>(sl. 9)</t>
    </r>
  </si>
  <si>
    <r>
      <t xml:space="preserve">Meziroční vývoj 
</t>
    </r>
    <r>
      <rPr>
        <i/>
        <sz val="11"/>
        <color indexed="23"/>
        <rFont val="Arial"/>
        <family val="2"/>
        <charset val="238"/>
      </rPr>
      <t>(sl. 9 vs 6)</t>
    </r>
  </si>
  <si>
    <t>Rozpočtový okruh 1, institucionální část rozpočtu</t>
  </si>
  <si>
    <t>P</t>
  </si>
  <si>
    <t>Ukazatel K (dříve B3) - kvalita a výkon</t>
  </si>
  <si>
    <t>Celkem normativní část rozpočtu</t>
  </si>
  <si>
    <t>Rozpočtový okruh II, Sociální záležitosti studentů</t>
  </si>
  <si>
    <t>Ukazatel C - stipendia pro studenty doktorských stud. prog.</t>
  </si>
  <si>
    <t>D</t>
  </si>
  <si>
    <t>Ukazatel J - dotace na ubytování a stravování studentů</t>
  </si>
  <si>
    <t>Ukazatel S1 - příspěvek na sociální stipendia VVŠ</t>
  </si>
  <si>
    <t>Ukazatel S2 - dotace na sociální stipendia SVŠ</t>
  </si>
  <si>
    <t>Ukazatel U1- příspěvek na ubytovací stipendia VVŠ</t>
  </si>
  <si>
    <t>Ukazatel U2 - dotace na ubytovací stipendia SVŠ</t>
  </si>
  <si>
    <t>Celkem sociální záležitosti studentů</t>
  </si>
  <si>
    <t>Rozpočtový okruh III, Rozvoj vysokých škol</t>
  </si>
  <si>
    <t>Ukazatel G - fond rozvoje vysokých škol</t>
  </si>
  <si>
    <t xml:space="preserve">Ukazatel I - rozvojové programy </t>
  </si>
  <si>
    <t>v tom</t>
  </si>
  <si>
    <t>Institucionální plány (dříve decentralizované)</t>
  </si>
  <si>
    <t>Centralizované rozvojové projekty</t>
  </si>
  <si>
    <t>Celkem rozvoj vysokých škol</t>
  </si>
  <si>
    <t>Rozpočtový okruh IV, Mezinárodní spolupráce a ostatní</t>
  </si>
  <si>
    <t>Ukazatel D - mezinárodní spolupráce</t>
  </si>
  <si>
    <t>V tom:</t>
  </si>
  <si>
    <t>AKCION</t>
  </si>
  <si>
    <t>CEEPUS</t>
  </si>
  <si>
    <t>ERASMUS</t>
  </si>
  <si>
    <t>Podpora mezinárodní spolupráce</t>
  </si>
  <si>
    <t>Letní školy slovanských studií</t>
  </si>
  <si>
    <t>Mezivládní dohody (zahraniční studenti)</t>
  </si>
  <si>
    <t>Mezivládní dohody (cestovní náhrady českých pedagogů, studentů)</t>
  </si>
  <si>
    <t>Ukazatel F - Fond vzdělávací politiky</t>
  </si>
  <si>
    <t>Systémová podpora VŠ</t>
  </si>
  <si>
    <t>Studium studentů se specifickými potřebami</t>
  </si>
  <si>
    <t>Univerzita třetího věku (U3V)</t>
  </si>
  <si>
    <t>Registr uměleckých výstupů (RUV)</t>
  </si>
  <si>
    <t>Podpora pedagogických fakult</t>
  </si>
  <si>
    <t>Soukromé VŠ</t>
  </si>
  <si>
    <t>Univerzita obrany</t>
  </si>
  <si>
    <t>další</t>
  </si>
  <si>
    <t>Celkem Mezinárodní spolupráce a ostatní</t>
  </si>
  <si>
    <t>Celkem příspěvek + dotace k rozpisu</t>
  </si>
  <si>
    <t>Prostředky přidělené sekci 4 pro účely spolufinancování programu VaVpI</t>
  </si>
  <si>
    <t>Prostředky přidělené na základě PV 36/2014</t>
  </si>
  <si>
    <t>Převod rezervy OP VK provedený v r. 2015</t>
  </si>
  <si>
    <t>Navýšení výdajů na VŠ v rámci rozpočtu MŠMT</t>
  </si>
  <si>
    <t>Snížení částky k rozpisu o převod sekci VI</t>
  </si>
  <si>
    <t>Ukazatel rozpočtu VŠ (zák. o státním rozpočtu)</t>
  </si>
  <si>
    <t>*) V některých ukazatelích může být poskytnut příspěvek nebo dotace v závislosti na účelu, na který se poskytuje.</t>
  </si>
  <si>
    <t>Rezerva na priority MŠMT</t>
  </si>
  <si>
    <t>Rezerva na navýš. okruhu I dle čl. 9, odst. 6 Pravidel v r. 2015</t>
  </si>
  <si>
    <t>Ukazatel A - studijní programy</t>
  </si>
  <si>
    <t>Rozpočet 2016</t>
  </si>
  <si>
    <t>údaje do r. 2015 v tis. Kč, r. 2016 v Kč</t>
  </si>
  <si>
    <t>Celkem</t>
  </si>
  <si>
    <t>Kód VVŠ</t>
  </si>
  <si>
    <t>VVŠ</t>
  </si>
  <si>
    <t>JU</t>
  </si>
  <si>
    <t>MU</t>
  </si>
  <si>
    <t>UP</t>
  </si>
  <si>
    <t>OU</t>
  </si>
  <si>
    <t>UHK</t>
  </si>
  <si>
    <t>SU</t>
  </si>
  <si>
    <t>ČVUT</t>
  </si>
  <si>
    <t>TUL</t>
  </si>
  <si>
    <t>VŠB-TUO</t>
  </si>
  <si>
    <t>VŠE</t>
  </si>
  <si>
    <t>MENDELU</t>
  </si>
  <si>
    <t>JAMU</t>
  </si>
  <si>
    <t>VŠP Jihlava</t>
  </si>
  <si>
    <t>VŠTE</t>
  </si>
  <si>
    <t>Název VŠ</t>
  </si>
  <si>
    <t>Univerzita Hradec Králové</t>
  </si>
  <si>
    <t>VŠTE Č. B.</t>
  </si>
  <si>
    <t>Kód VŠ</t>
  </si>
  <si>
    <t>Ukazatel C</t>
  </si>
  <si>
    <t>Počet stud. v DSPSP</t>
  </si>
  <si>
    <t>Univerzita Karlova v Praze</t>
  </si>
  <si>
    <t>Jihočeská univerzita v Českých Budějovicích</t>
  </si>
  <si>
    <t>Univerzita Jana Evangelisty Purkyně v Ústí nad Labem</t>
  </si>
  <si>
    <t>Masarykova univerzita</t>
  </si>
  <si>
    <t>Univerzita Palackého v Olomouci</t>
  </si>
  <si>
    <t>Veterinární a farmaceutická univerzita Brno</t>
  </si>
  <si>
    <t>Ostravská univerzita v Ostravě</t>
  </si>
  <si>
    <t>Slezská univerzita v Opavě</t>
  </si>
  <si>
    <t>České vysoké učení technické v Praze</t>
  </si>
  <si>
    <t>Vysoká škola chemicko-technologická v Praze</t>
  </si>
  <si>
    <t>Západočeská univerzita v Plzni</t>
  </si>
  <si>
    <t>Technická univerzita v Liberci</t>
  </si>
  <si>
    <t>Univerzita Pardubice</t>
  </si>
  <si>
    <t>Vysoké učení technické v Brně</t>
  </si>
  <si>
    <t>Vysoká škola báňská - Technická univerzita Ostrava</t>
  </si>
  <si>
    <t>Univerzita Tomáše Bati ve Zlíně</t>
  </si>
  <si>
    <t>Vysoká škola ekonomická v Praze</t>
  </si>
  <si>
    <t>Česká zemědělská univerzita v Praze</t>
  </si>
  <si>
    <t>Mendelova univerzita v Brně</t>
  </si>
  <si>
    <t>Akademie múzických umění v Praze</t>
  </si>
  <si>
    <t>Akademie výtvarných umění v Praze</t>
  </si>
  <si>
    <t>Vysoká škola uměleckoprůmyslová v Praze</t>
  </si>
  <si>
    <t>Janáčkova akademie múzických umění v Brně</t>
  </si>
  <si>
    <t>Vysoká škola polytechnická Jihlava</t>
  </si>
  <si>
    <t>Vysoká škola technická a ekonomická v Českých Budějovicích</t>
  </si>
  <si>
    <t>Rok</t>
  </si>
  <si>
    <t>Jednotková roční výpočtová částka na jedno stipendium činí (Kč)</t>
  </si>
  <si>
    <t>Meziroční změna v roční výpočtové částce na jedno stipendium</t>
  </si>
  <si>
    <t>Počet studentů v DSPSP</t>
  </si>
  <si>
    <t>Meziroční změna v počtu studentů</t>
  </si>
  <si>
    <t xml:space="preserve">Ukazatel F </t>
  </si>
  <si>
    <t>Jednotková částka na jednu studentohodinu (Kč)</t>
  </si>
  <si>
    <t>Název VVŠ</t>
  </si>
  <si>
    <t>Upravený nárok</t>
  </si>
  <si>
    <t>Počet účastníků U3V</t>
  </si>
  <si>
    <t>Počet studento- hodin</t>
  </si>
  <si>
    <t>11000</t>
  </si>
  <si>
    <t>12000</t>
  </si>
  <si>
    <t>13000</t>
  </si>
  <si>
    <t>Univerzita J. E. Purkyně v Ústí nad Labem</t>
  </si>
  <si>
    <t>14000</t>
  </si>
  <si>
    <t>15000</t>
  </si>
  <si>
    <t>16000</t>
  </si>
  <si>
    <t>17000</t>
  </si>
  <si>
    <t>18000</t>
  </si>
  <si>
    <t>19000</t>
  </si>
  <si>
    <t>21000</t>
  </si>
  <si>
    <t>22000</t>
  </si>
  <si>
    <t>Vysoká škola chem.-technologická v Praze</t>
  </si>
  <si>
    <t>23000</t>
  </si>
  <si>
    <t>24000</t>
  </si>
  <si>
    <t>25000</t>
  </si>
  <si>
    <t>26000</t>
  </si>
  <si>
    <t>27000</t>
  </si>
  <si>
    <t>Vysoká škola báňská - TU Ostrava</t>
  </si>
  <si>
    <t>28000</t>
  </si>
  <si>
    <t>31000</t>
  </si>
  <si>
    <t>41000</t>
  </si>
  <si>
    <t>43000</t>
  </si>
  <si>
    <t>51000</t>
  </si>
  <si>
    <t>52000</t>
  </si>
  <si>
    <t>53000</t>
  </si>
  <si>
    <t>54000</t>
  </si>
  <si>
    <t>Janáčkova akademie múz umění v Brně</t>
  </si>
  <si>
    <t>55000</t>
  </si>
  <si>
    <t>56000</t>
  </si>
  <si>
    <t>Vysoká škola techn. a ekonomická v Č. B.</t>
  </si>
  <si>
    <t>Ukazatel F</t>
  </si>
  <si>
    <t>Rozsah vykrytí kalkulovaných zvýšených nákladů (%)</t>
  </si>
  <si>
    <t>Počet studentů    se SP</t>
  </si>
  <si>
    <t>Kalkulované zvýšené náklady (Kč)</t>
  </si>
  <si>
    <t>Janáčkova akademie múz. umění v Brně</t>
  </si>
  <si>
    <t xml:space="preserve">C e l k e m </t>
  </si>
  <si>
    <t>Ukazatel I</t>
  </si>
  <si>
    <t>Kód</t>
  </si>
  <si>
    <t>Vysoká škola</t>
  </si>
  <si>
    <t>Orientační limit</t>
  </si>
  <si>
    <t>Vysoká škola technická a ekonomická v Českých Bud.</t>
  </si>
  <si>
    <t>Ukazatel J</t>
  </si>
  <si>
    <t>celkový počet vydaných jídel v menzách VŠ</t>
  </si>
  <si>
    <t>dotace</t>
  </si>
  <si>
    <t>teplých</t>
  </si>
  <si>
    <t>studených</t>
  </si>
  <si>
    <t>stud. přepočt.</t>
  </si>
  <si>
    <t>celkem tep. + st. přep.</t>
  </si>
  <si>
    <t>UK</t>
  </si>
  <si>
    <t>UJEP</t>
  </si>
  <si>
    <t>UPOL</t>
  </si>
  <si>
    <t>VFU</t>
  </si>
  <si>
    <t>VŠCHT</t>
  </si>
  <si>
    <t>ZU</t>
  </si>
  <si>
    <t>UPAR</t>
  </si>
  <si>
    <t>VUT</t>
  </si>
  <si>
    <t>TUO</t>
  </si>
  <si>
    <t>UTB</t>
  </si>
  <si>
    <t>ČZU</t>
  </si>
  <si>
    <t>AMU</t>
  </si>
  <si>
    <t>AVU</t>
  </si>
  <si>
    <t>VŠUP</t>
  </si>
  <si>
    <t>VŠPJ</t>
  </si>
  <si>
    <t>Normativ na jedno hlavní jídlo (v Kč)</t>
  </si>
  <si>
    <t>Roční příspěvek na stravování (v Kč)</t>
  </si>
  <si>
    <t>Ukazatel U</t>
  </si>
  <si>
    <t>Základní údaje</t>
  </si>
  <si>
    <t>Ukazatel U2 - soukromé vysoké školy</t>
  </si>
  <si>
    <t>Počet nároků VVŠ</t>
  </si>
  <si>
    <t>Počet studentů</t>
  </si>
  <si>
    <t>Počet nároků SVŠ</t>
  </si>
  <si>
    <t>Bankovní institut vysoká škola Praha, a.s.</t>
  </si>
  <si>
    <t>Součet</t>
  </si>
  <si>
    <t>Evropský polytechnický institut, s.r.o.</t>
  </si>
  <si>
    <t>Vysoká škola hotelová v Praze 8, spol. s r.o.</t>
  </si>
  <si>
    <t>Částka před zaokrouhlením</t>
  </si>
  <si>
    <t>Vysoká škola finanční a správní, o.p.s.</t>
  </si>
  <si>
    <t>Jednotková sazba</t>
  </si>
  <si>
    <t>Vysoká škola Karlovy Vary, o.p.s.</t>
  </si>
  <si>
    <t>ŠKODA AUTO a.s. Vysoká škola</t>
  </si>
  <si>
    <t>Literární akademie (Soukromá vysoká škola Josefa Škvoreckého) s.r.o.</t>
  </si>
  <si>
    <t>Vysoká škola podnikání, a.s.</t>
  </si>
  <si>
    <t>6A000</t>
  </si>
  <si>
    <t>Vysoká škola aplikovaného práva, s.r.o.</t>
  </si>
  <si>
    <t>Ukazatel U1 - veřejné vysoké školy</t>
  </si>
  <si>
    <t>6B000</t>
  </si>
  <si>
    <t>Vysoká škola ekonomie a managementu, s.r.o.</t>
  </si>
  <si>
    <t>6D000</t>
  </si>
  <si>
    <t>University of New York in Prague, s.r.o.</t>
  </si>
  <si>
    <t>6E000</t>
  </si>
  <si>
    <t>Vysoká škola manažerské informatiky a ekonomiky, a.s.</t>
  </si>
  <si>
    <t>6F000</t>
  </si>
  <si>
    <t>Vysoká škola mezinárodních a veřejných vztahů Praha, o.p.s.</t>
  </si>
  <si>
    <t>6G000</t>
  </si>
  <si>
    <t>Mezinárodní baptistický teologický seminář Evropské baptistické federace, o.p.s.</t>
  </si>
  <si>
    <t>6H000</t>
  </si>
  <si>
    <t>Středočeský vysokoškolský institut, s.r.o.</t>
  </si>
  <si>
    <t>6J000</t>
  </si>
  <si>
    <t>Academia Rerum civilium - Vysoká škola politických a společenských věd, s.r.o.</t>
  </si>
  <si>
    <t>6K000</t>
  </si>
  <si>
    <t>Vysoká škola evropských a regionálních studií, o.p.s.</t>
  </si>
  <si>
    <t>6L000</t>
  </si>
  <si>
    <t>Rašínova vysoká škola, s.r.o.</t>
  </si>
  <si>
    <t>6M000</t>
  </si>
  <si>
    <t>Vysoká škola regionálního rozvoje</t>
  </si>
  <si>
    <t>6N000</t>
  </si>
  <si>
    <t>Filmová akademie v Písku</t>
  </si>
  <si>
    <t>6P000</t>
  </si>
  <si>
    <t>Vysoká škola tělesné výchovy a sportu Palestra, s.r.o.</t>
  </si>
  <si>
    <t>6Q000</t>
  </si>
  <si>
    <t>Newton College a.s.</t>
  </si>
  <si>
    <t>6R000</t>
  </si>
  <si>
    <t>Vysoká škola logistiky o.p.s.</t>
  </si>
  <si>
    <t>6S000</t>
  </si>
  <si>
    <t>Vysoká škola zdravotnická, o.p.s.</t>
  </si>
  <si>
    <t>6T000</t>
  </si>
  <si>
    <t>B.I.B.S., a.s. - Brno International Business School</t>
  </si>
  <si>
    <t>Vysoká škola cestovního ruchu, hotelnictví a lázeňství, s.r.o.</t>
  </si>
  <si>
    <t>Soukromá vysoká škola ekonomických studií, s.r.o.</t>
  </si>
  <si>
    <t>Vysoká škola obchodní v Praze, o.p.s.</t>
  </si>
  <si>
    <t>Akademie STING, o.p.s.</t>
  </si>
  <si>
    <t>Metropolitní univerzita v Praze, o.p.s.</t>
  </si>
  <si>
    <t>Univerzita Jana Amose Komenského Praha s.r.o.</t>
  </si>
  <si>
    <t>Vysoká škola Karla Engliše v Brně, a.s.</t>
  </si>
  <si>
    <t>Anglo-americká vysoká škola, o.p.s.</t>
  </si>
  <si>
    <t>Pražská vysoká škola psychosociálních studií, s.r.o.</t>
  </si>
  <si>
    <t>7A000</t>
  </si>
  <si>
    <t>Západomoravská vysoká škola Třebíč, o.p.s.</t>
  </si>
  <si>
    <t>7B000</t>
  </si>
  <si>
    <t>Soukromá vysoká škola ekonomická Znojmo s.r.o.</t>
  </si>
  <si>
    <t>7C000</t>
  </si>
  <si>
    <t>Moravská vysoká škola Olomouc, o.p.s</t>
  </si>
  <si>
    <t>Vysoká škola technická a ekonomická v Č. Budějovicích</t>
  </si>
  <si>
    <t>7D000</t>
  </si>
  <si>
    <t>CEVRO Institut, o.p.s</t>
  </si>
  <si>
    <t>7E000</t>
  </si>
  <si>
    <t>Unicorn College s.r.o.</t>
  </si>
  <si>
    <t>7F000</t>
  </si>
  <si>
    <t>Vysoká škola aplikovaných ekonomických studií, s.r.o.</t>
  </si>
  <si>
    <t>7G000</t>
  </si>
  <si>
    <t>Vysoká škola obchodní a hotelová s.r.o.</t>
  </si>
  <si>
    <t>7H000</t>
  </si>
  <si>
    <t>Institut Franka Dysona - realitní vysoká škola s.r.o.</t>
  </si>
  <si>
    <t>7J000</t>
  </si>
  <si>
    <t>Vysoká škola sociálně správní, Institut celoživotního vzdělávání Havířov, o.p.s.</t>
  </si>
  <si>
    <t>7K000</t>
  </si>
  <si>
    <t>Vysoká škola cestovního ruchu a teritoriálních studií v Praze, spol. s r.o.</t>
  </si>
  <si>
    <t>7L000</t>
  </si>
  <si>
    <t>AKCENT College s.r.o.</t>
  </si>
  <si>
    <t>7M000</t>
  </si>
  <si>
    <t>Architecture Institute in Prague</t>
  </si>
  <si>
    <t>7N000</t>
  </si>
  <si>
    <t>Vysoká škola aplikované psychologie, s.r.o.</t>
  </si>
  <si>
    <t>7P000</t>
  </si>
  <si>
    <t>ŠKODA AUTO Vysoká škola o.p.s.</t>
  </si>
  <si>
    <t>7R000</t>
  </si>
  <si>
    <t>ART &amp; DESIGN INSTITUT, s.r.o.</t>
  </si>
  <si>
    <t>Ukazatel D</t>
  </si>
  <si>
    <t>v Kč</t>
  </si>
  <si>
    <t>Příspěvek poskytnutý na dofinancování programu Erasmus letech</t>
  </si>
  <si>
    <t>Podíl VVŠ na celkovém poskytnutém příspěvku v roce</t>
  </si>
  <si>
    <t>Průměr ročních podílů</t>
  </si>
  <si>
    <t>C e l k e m</t>
  </si>
  <si>
    <t>výpočtová částka</t>
  </si>
  <si>
    <t>v  Kč</t>
  </si>
  <si>
    <t>Ubytovací stipendium v roce 2016</t>
  </si>
  <si>
    <t>61000</t>
  </si>
  <si>
    <t>62000</t>
  </si>
  <si>
    <t>63000</t>
  </si>
  <si>
    <t>64000</t>
  </si>
  <si>
    <t>65000</t>
  </si>
  <si>
    <t>66000</t>
  </si>
  <si>
    <t>67000</t>
  </si>
  <si>
    <t>68000</t>
  </si>
  <si>
    <t>70000</t>
  </si>
  <si>
    <t>71000</t>
  </si>
  <si>
    <t>72000</t>
  </si>
  <si>
    <t>73000</t>
  </si>
  <si>
    <t>75000</t>
  </si>
  <si>
    <t>76000</t>
  </si>
  <si>
    <t>77000</t>
  </si>
  <si>
    <t>78000</t>
  </si>
  <si>
    <t>79000</t>
  </si>
  <si>
    <t>7S000</t>
  </si>
  <si>
    <t>Vysoká škola podnikání a práva, a.s.</t>
  </si>
  <si>
    <t>VVŠ (Kč)</t>
  </si>
  <si>
    <t>SVŠ (Kč)</t>
  </si>
  <si>
    <t>Kč</t>
  </si>
  <si>
    <t>Částka určená v rozpočtu v Kč</t>
  </si>
  <si>
    <t>Rezerva na žádosti dle čl. 16 Pravidel (v Kč)</t>
  </si>
  <si>
    <t>Částka v rozpisu rozpočtu na rok 2016 (v Kč)</t>
  </si>
  <si>
    <t>Rozvojové programy 2016</t>
  </si>
  <si>
    <t>Stipendia pro doktorandy v roce 2016</t>
  </si>
  <si>
    <t>Částka v rozpočtu (v Kč)</t>
  </si>
  <si>
    <t>Výpočtová částka před zaokrouhlením (v Kč)</t>
  </si>
  <si>
    <t>Výstup ze SIMS podle stavu k 31. 10. 2015</t>
  </si>
  <si>
    <t>Výstup SIMS k 31.10.2015</t>
  </si>
  <si>
    <t xml:space="preserve"> - výpočet na rok 2016</t>
  </si>
  <si>
    <t>Podíl VVŠ na ukazateli A+K 2015</t>
  </si>
  <si>
    <t>Ukazatel A - studijní programy (v Kč)</t>
  </si>
  <si>
    <t>Ukazatel K (dříve B3) - kvalita a výkon (v Kč)</t>
  </si>
  <si>
    <t>Celkem normativní část rozpočtu (v Kč)</t>
  </si>
  <si>
    <t>Částka pro VVŠ (v Kč)</t>
  </si>
  <si>
    <t>Podpora financování nákladů souvisejících se vzděláváním seniorů prostřednictvím tzv. Univerzit třetího věku v roce 2016</t>
  </si>
  <si>
    <t>Celková částka podle rozpisu rozpočtu (v Kč)</t>
  </si>
  <si>
    <t>Příspěvek na U3V na r. 2016
(v Kč)</t>
  </si>
  <si>
    <t>Podpora financování zvýšených nákladů souvisejících se studiem studentů se specifickými potřebami v roce 2016</t>
  </si>
  <si>
    <t>Celková částka vyčleněná na studium SSP (v Kč)</t>
  </si>
  <si>
    <t>Institucionální plány 2016 (v Kč)</t>
  </si>
  <si>
    <t>Výše prostředků pro r. 2016</t>
  </si>
  <si>
    <t>Podpora mezinárodní spolupráce v roce 2016</t>
  </si>
  <si>
    <t>Mimořádné přijímací řízení PF</t>
  </si>
  <si>
    <t>Příspěvek na studium SSP    v r. 2016 
(v Kč)</t>
  </si>
  <si>
    <t xml:space="preserve"> Dotace na ubytování a stravování studentů v roce 2016</t>
  </si>
  <si>
    <t>Navýšení výdajů na VŠ na zajištění mimořádného přijímacího řízení PF v rámci rozpočtu MŠMT</t>
  </si>
  <si>
    <t>Rozpis rozpočtu vysokých škol v roce 2016</t>
  </si>
  <si>
    <t>Seznam tabulek:</t>
  </si>
  <si>
    <t>Rozpočtový okruh 1, institucionální část rozpočtu - výpočet na rok 2016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</si>
  <si>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</si>
  <si>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</si>
  <si>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</si>
  <si>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</si>
  <si>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</si>
  <si>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</si>
  <si>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</si>
  <si>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</si>
  <si>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</si>
  <si>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Ukazatel C - Stipendia pro doktorandy v roce 2016</t>
  </si>
  <si>
    <t>Ukazatel F - Podpora financování nákladů souvisejících se vzděláváním seniorů prostřednictvím tzv. Univerzit třetího věku v roce 2016</t>
  </si>
  <si>
    <t>Ukazatel F - Podpora financování zvýšených nákladů souvisejících se studiem studentů se specifickými potřebami v roce 2016</t>
  </si>
  <si>
    <t>Ukazatel I - Rozvojové programy 2016</t>
  </si>
  <si>
    <t>Ukazatel J - Dotace na ubytování a stravování studentů v roce 2016</t>
  </si>
  <si>
    <t>Ukazatel U - Ubytovací stipendium v roce 2016</t>
  </si>
  <si>
    <t>Ukazatel D - Podpora mezinárodní spolupráce v roce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</si>
</sst>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8" formatCode="#,##0.00\ &quot;Kč&quot;;[Red]\-#,##0.00\ &quot;Kč&quot;"/>
    <numFmt numFmtId="164" formatCode="0.0%"/>
    <numFmt numFmtId="165" formatCode="0.0"/>
    <numFmt numFmtId="166" formatCode="#,##0.0"/>
    <numFmt numFmtId="167" formatCode="#,##0.00000"/>
    <numFmt numFmtId="168" formatCode="#,##0.000000"/>
    <numFmt numFmtId="169" formatCode="0.000"/>
    <numFmt numFmtId="170" formatCode="#,##0.00_ ;[Red]\-#,##0.00\ "/>
    <numFmt numFmtId="171" formatCode="#,##0.000"/>
  </numFmts>
  <fonts count="6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 CE"/>
      <charset val="238"/>
    </font>
    <font>
      <b/>
      <sz val="25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i/>
      <sz val="11"/>
      <name val="Arial"/>
      <family val="2"/>
      <charset val="238"/>
    </font>
    <font>
      <b/>
      <i/>
      <sz val="11"/>
      <color rgb="FF808080"/>
      <name val="Arial"/>
      <family val="2"/>
      <charset val="238"/>
    </font>
    <font>
      <i/>
      <sz val="11"/>
      <color indexed="23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808080"/>
      <name val="Arial"/>
      <family val="2"/>
      <charset val="238"/>
    </font>
    <font>
      <b/>
      <i/>
      <sz val="12"/>
      <color rgb="FF80808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6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8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sz val="15"/>
      <name val="Arial"/>
      <family val="2"/>
      <charset val="238"/>
    </font>
    <font>
      <sz val="8"/>
      <color theme="1"/>
      <name val="Arial"/>
      <family val="2"/>
      <charset val="238"/>
    </font>
    <font>
      <b/>
      <sz val="20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22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1"/>
      <name val="Times New Roman CE"/>
      <family val="1"/>
      <charset val="238"/>
    </font>
    <font>
      <b/>
      <sz val="18"/>
      <color indexed="8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1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1" fillId="0" borderId="0"/>
    <xf numFmtId="0" fontId="54" fillId="0" borderId="0"/>
  </cellStyleXfs>
  <cellXfs count="694">
    <xf numFmtId="0" fontId="0" fillId="0" borderId="0" xfId="0"/>
    <xf numFmtId="0" fontId="5" fillId="0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2" borderId="0" xfId="1" applyFont="1" applyFill="1" applyBorder="1" applyAlignment="1">
      <alignment vertical="center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" fontId="6" fillId="2" borderId="11" xfId="1" applyNumberFormat="1" applyFont="1" applyFill="1" applyBorder="1" applyAlignment="1">
      <alignment horizontal="center" vertical="center" wrapText="1"/>
    </xf>
    <xf numFmtId="3" fontId="6" fillId="2" borderId="12" xfId="1" applyNumberFormat="1" applyFont="1" applyFill="1" applyBorder="1" applyAlignment="1">
      <alignment horizontal="center" vertical="center" wrapText="1"/>
    </xf>
    <xf numFmtId="3" fontId="6" fillId="0" borderId="11" xfId="1" applyNumberFormat="1" applyFont="1" applyFill="1" applyBorder="1" applyAlignment="1">
      <alignment horizontal="center" vertical="center"/>
    </xf>
    <xf numFmtId="10" fontId="7" fillId="2" borderId="13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3" borderId="12" xfId="1" applyNumberFormat="1" applyFont="1" applyFill="1" applyBorder="1" applyAlignment="1">
      <alignment horizontal="center" vertical="center"/>
    </xf>
    <xf numFmtId="10" fontId="7" fillId="2" borderId="15" xfId="1" applyNumberFormat="1" applyFont="1" applyFill="1" applyBorder="1" applyAlignment="1">
      <alignment horizontal="center" vertical="center"/>
    </xf>
    <xf numFmtId="3" fontId="6" fillId="2" borderId="19" xfId="1" applyNumberFormat="1" applyFont="1" applyFill="1" applyBorder="1" applyAlignment="1">
      <alignment horizontal="center" vertical="center" wrapText="1"/>
    </xf>
    <xf numFmtId="3" fontId="6" fillId="2" borderId="20" xfId="1" applyNumberFormat="1" applyFont="1" applyFill="1" applyBorder="1" applyAlignment="1">
      <alignment horizontal="center" vertical="center" wrapText="1"/>
    </xf>
    <xf numFmtId="3" fontId="6" fillId="0" borderId="19" xfId="1" applyNumberFormat="1" applyFont="1" applyFill="1" applyBorder="1" applyAlignment="1">
      <alignment horizontal="center" vertical="center"/>
    </xf>
    <xf numFmtId="10" fontId="7" fillId="2" borderId="21" xfId="1" applyNumberFormat="1" applyFont="1" applyFill="1" applyBorder="1" applyAlignment="1">
      <alignment horizontal="center" vertical="center"/>
    </xf>
    <xf numFmtId="6" fontId="6" fillId="2" borderId="23" xfId="1" applyNumberFormat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>
      <alignment horizontal="center" vertical="center"/>
    </xf>
    <xf numFmtId="3" fontId="6" fillId="3" borderId="24" xfId="1" applyNumberFormat="1" applyFont="1" applyFill="1" applyBorder="1" applyAlignment="1">
      <alignment horizontal="center" vertical="center"/>
    </xf>
    <xf numFmtId="3" fontId="6" fillId="2" borderId="26" xfId="1" applyNumberFormat="1" applyFont="1" applyFill="1" applyBorder="1" applyAlignment="1">
      <alignment horizontal="center" vertical="center" wrapText="1"/>
    </xf>
    <xf numFmtId="3" fontId="6" fillId="2" borderId="27" xfId="1" applyNumberFormat="1" applyFont="1" applyFill="1" applyBorder="1" applyAlignment="1">
      <alignment horizontal="center" vertical="center" wrapText="1"/>
    </xf>
    <xf numFmtId="3" fontId="6" fillId="0" borderId="26" xfId="1" applyNumberFormat="1" applyFont="1" applyFill="1" applyBorder="1" applyAlignment="1">
      <alignment horizontal="center" vertical="center"/>
    </xf>
    <xf numFmtId="3" fontId="6" fillId="3" borderId="26" xfId="1" applyNumberFormat="1" applyFont="1" applyFill="1" applyBorder="1" applyAlignment="1">
      <alignment horizontal="center" vertical="center"/>
    </xf>
    <xf numFmtId="3" fontId="6" fillId="0" borderId="28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8" fontId="6" fillId="2" borderId="26" xfId="1" applyNumberFormat="1" applyFont="1" applyFill="1" applyBorder="1" applyAlignment="1">
      <alignment horizontal="center" vertical="center"/>
    </xf>
    <xf numFmtId="4" fontId="6" fillId="2" borderId="27" xfId="1" applyNumberFormat="1" applyFont="1" applyFill="1" applyBorder="1" applyAlignment="1">
      <alignment horizontal="center" vertical="center"/>
    </xf>
    <xf numFmtId="4" fontId="6" fillId="3" borderId="27" xfId="1" applyNumberFormat="1" applyFont="1" applyFill="1" applyBorder="1" applyAlignment="1">
      <alignment horizontal="center" vertical="center"/>
    </xf>
    <xf numFmtId="10" fontId="7" fillId="2" borderId="29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/>
    </xf>
    <xf numFmtId="1" fontId="6" fillId="0" borderId="46" xfId="1" applyNumberFormat="1" applyFont="1" applyFill="1" applyBorder="1" applyAlignment="1">
      <alignment horizontal="center" vertical="center"/>
    </xf>
    <xf numFmtId="1" fontId="13" fillId="0" borderId="46" xfId="1" applyNumberFormat="1" applyFont="1" applyFill="1" applyBorder="1" applyAlignment="1">
      <alignment horizontal="center" vertical="center"/>
    </xf>
    <xf numFmtId="1" fontId="13" fillId="0" borderId="47" xfId="1" applyNumberFormat="1" applyFont="1" applyFill="1" applyBorder="1" applyAlignment="1">
      <alignment horizontal="center" vertical="center"/>
    </xf>
    <xf numFmtId="1" fontId="13" fillId="0" borderId="42" xfId="1" applyNumberFormat="1" applyFont="1" applyFill="1" applyBorder="1" applyAlignment="1">
      <alignment horizontal="center" vertical="center"/>
    </xf>
    <xf numFmtId="1" fontId="15" fillId="3" borderId="48" xfId="1" applyNumberFormat="1" applyFont="1" applyFill="1" applyBorder="1" applyAlignment="1">
      <alignment horizontal="center" vertical="center"/>
    </xf>
    <xf numFmtId="1" fontId="13" fillId="0" borderId="49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0" fontId="12" fillId="2" borderId="37" xfId="1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0" fontId="16" fillId="2" borderId="0" xfId="1" applyFont="1" applyFill="1" applyBorder="1" applyAlignment="1">
      <alignment vertical="center"/>
    </xf>
    <xf numFmtId="3" fontId="12" fillId="2" borderId="0" xfId="1" applyNumberFormat="1" applyFont="1" applyFill="1" applyBorder="1" applyAlignment="1">
      <alignment horizontal="center" vertical="center"/>
    </xf>
    <xf numFmtId="10" fontId="17" fillId="2" borderId="0" xfId="1" applyNumberFormat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vertical="center"/>
    </xf>
    <xf numFmtId="3" fontId="18" fillId="3" borderId="50" xfId="1" applyNumberFormat="1" applyFont="1" applyFill="1" applyBorder="1" applyAlignment="1">
      <alignment horizontal="center" vertical="center"/>
    </xf>
    <xf numFmtId="0" fontId="17" fillId="2" borderId="51" xfId="1" applyFont="1" applyFill="1" applyBorder="1" applyAlignment="1">
      <alignment vertical="center"/>
    </xf>
    <xf numFmtId="0" fontId="19" fillId="2" borderId="0" xfId="1" applyFont="1" applyFill="1" applyBorder="1" applyAlignment="1">
      <alignment vertical="center"/>
    </xf>
    <xf numFmtId="3" fontId="20" fillId="3" borderId="50" xfId="1" applyNumberFormat="1" applyFont="1" applyFill="1" applyBorder="1" applyAlignment="1">
      <alignment horizontal="center" vertical="center"/>
    </xf>
    <xf numFmtId="0" fontId="21" fillId="0" borderId="0" xfId="3" applyFont="1"/>
    <xf numFmtId="0" fontId="12" fillId="2" borderId="14" xfId="1" applyFont="1" applyFill="1" applyBorder="1" applyAlignment="1">
      <alignment vertical="center"/>
    </xf>
    <xf numFmtId="0" fontId="12" fillId="2" borderId="11" xfId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164" fontId="17" fillId="2" borderId="6" xfId="1" applyNumberFormat="1" applyFont="1" applyFill="1" applyBorder="1" applyAlignment="1">
      <alignment vertical="center"/>
    </xf>
    <xf numFmtId="164" fontId="17" fillId="2" borderId="30" xfId="1" applyNumberFormat="1" applyFont="1" applyFill="1" applyBorder="1" applyAlignment="1">
      <alignment vertical="center"/>
    </xf>
    <xf numFmtId="164" fontId="17" fillId="2" borderId="33" xfId="1" applyNumberFormat="1" applyFont="1" applyFill="1" applyBorder="1" applyAlignment="1">
      <alignment vertical="center"/>
    </xf>
    <xf numFmtId="3" fontId="21" fillId="3" borderId="52" xfId="1" applyNumberFormat="1" applyFont="1" applyFill="1" applyBorder="1" applyAlignment="1">
      <alignment vertical="center"/>
    </xf>
    <xf numFmtId="164" fontId="17" fillId="2" borderId="7" xfId="1" applyNumberFormat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2" borderId="22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6" xfId="1" applyFont="1" applyFill="1" applyBorder="1" applyAlignment="1">
      <alignment vertical="center" wrapText="1"/>
    </xf>
    <xf numFmtId="3" fontId="7" fillId="2" borderId="26" xfId="1" applyNumberFormat="1" applyFont="1" applyFill="1" applyBorder="1" applyAlignment="1">
      <alignment vertical="center"/>
    </xf>
    <xf numFmtId="164" fontId="17" fillId="2" borderId="26" xfId="1" applyNumberFormat="1" applyFont="1" applyFill="1" applyBorder="1" applyAlignment="1">
      <alignment vertical="center"/>
    </xf>
    <xf numFmtId="164" fontId="17" fillId="2" borderId="27" xfId="1" applyNumberFormat="1" applyFont="1" applyFill="1" applyBorder="1" applyAlignment="1">
      <alignment vertical="center"/>
    </xf>
    <xf numFmtId="164" fontId="17" fillId="2" borderId="43" xfId="1" applyNumberFormat="1" applyFont="1" applyFill="1" applyBorder="1" applyAlignment="1">
      <alignment vertical="center"/>
    </xf>
    <xf numFmtId="164" fontId="17" fillId="2" borderId="27" xfId="1" applyNumberFormat="1" applyFont="1" applyFill="1" applyBorder="1" applyAlignment="1">
      <alignment horizontal="right" vertical="center"/>
    </xf>
    <xf numFmtId="3" fontId="21" fillId="3" borderId="44" xfId="1" applyNumberFormat="1" applyFont="1" applyFill="1" applyBorder="1" applyAlignment="1">
      <alignment vertical="center"/>
    </xf>
    <xf numFmtId="164" fontId="17" fillId="2" borderId="29" xfId="1" applyNumberFormat="1" applyFont="1" applyFill="1" applyBorder="1" applyAlignment="1">
      <alignment horizontal="right" vertical="center"/>
    </xf>
    <xf numFmtId="0" fontId="22" fillId="2" borderId="54" xfId="1" applyFont="1" applyFill="1" applyBorder="1" applyAlignment="1">
      <alignment vertical="center"/>
    </xf>
    <xf numFmtId="0" fontId="22" fillId="2" borderId="46" xfId="1" applyFont="1" applyFill="1" applyBorder="1" applyAlignment="1">
      <alignment vertical="center" wrapText="1"/>
    </xf>
    <xf numFmtId="3" fontId="19" fillId="2" borderId="46" xfId="1" applyNumberFormat="1" applyFont="1" applyFill="1" applyBorder="1" applyAlignment="1">
      <alignment horizontal="right" vertical="center"/>
    </xf>
    <xf numFmtId="164" fontId="23" fillId="2" borderId="46" xfId="1" applyNumberFormat="1" applyFont="1" applyFill="1" applyBorder="1" applyAlignment="1">
      <alignment horizontal="right" vertical="center"/>
    </xf>
    <xf numFmtId="164" fontId="23" fillId="2" borderId="47" xfId="1" applyNumberFormat="1" applyFont="1" applyFill="1" applyBorder="1" applyAlignment="1">
      <alignment horizontal="right" vertical="center"/>
    </xf>
    <xf numFmtId="164" fontId="23" fillId="2" borderId="42" xfId="1" applyNumberFormat="1" applyFont="1" applyFill="1" applyBorder="1" applyAlignment="1">
      <alignment horizontal="right" vertical="center"/>
    </xf>
    <xf numFmtId="164" fontId="24" fillId="2" borderId="47" xfId="1" applyNumberFormat="1" applyFont="1" applyFill="1" applyBorder="1" applyAlignment="1">
      <alignment horizontal="right" vertical="center"/>
    </xf>
    <xf numFmtId="3" fontId="25" fillId="3" borderId="48" xfId="1" applyNumberFormat="1" applyFont="1" applyFill="1" applyBorder="1" applyAlignment="1">
      <alignment horizontal="right" vertical="center"/>
    </xf>
    <xf numFmtId="164" fontId="24" fillId="2" borderId="49" xfId="1" applyNumberFormat="1" applyFont="1" applyFill="1" applyBorder="1" applyAlignment="1">
      <alignment horizontal="right" vertical="center"/>
    </xf>
    <xf numFmtId="3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vertical="center"/>
    </xf>
    <xf numFmtId="3" fontId="12" fillId="2" borderId="0" xfId="1" applyNumberFormat="1" applyFont="1" applyFill="1" applyBorder="1" applyAlignment="1">
      <alignment horizontal="right" vertical="center"/>
    </xf>
    <xf numFmtId="0" fontId="17" fillId="2" borderId="0" xfId="4" applyFont="1" applyFill="1" applyBorder="1" applyAlignment="1">
      <alignment horizontal="right"/>
    </xf>
    <xf numFmtId="165" fontId="17" fillId="2" borderId="0" xfId="1" applyNumberFormat="1" applyFont="1" applyFill="1" applyBorder="1" applyAlignment="1">
      <alignment horizontal="right" vertical="center"/>
    </xf>
    <xf numFmtId="3" fontId="18" fillId="3" borderId="50" xfId="1" applyNumberFormat="1" applyFont="1" applyFill="1" applyBorder="1" applyAlignment="1">
      <alignment horizontal="right" vertical="center"/>
    </xf>
    <xf numFmtId="165" fontId="17" fillId="2" borderId="51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Alignment="1">
      <alignment vertical="center"/>
    </xf>
    <xf numFmtId="164" fontId="17" fillId="2" borderId="0" xfId="1" applyNumberFormat="1" applyFont="1" applyFill="1" applyBorder="1" applyAlignment="1">
      <alignment horizontal="right" vertical="center"/>
    </xf>
    <xf numFmtId="164" fontId="17" fillId="2" borderId="51" xfId="1" applyNumberFormat="1" applyFont="1" applyFill="1" applyBorder="1" applyAlignment="1">
      <alignment horizontal="right" vertical="center"/>
    </xf>
    <xf numFmtId="3" fontId="7" fillId="2" borderId="11" xfId="1" applyNumberFormat="1" applyFont="1" applyFill="1" applyBorder="1" applyAlignment="1">
      <alignment horizontal="right" vertical="center"/>
    </xf>
    <xf numFmtId="164" fontId="17" fillId="2" borderId="11" xfId="1" applyNumberFormat="1" applyFont="1" applyFill="1" applyBorder="1" applyAlignment="1">
      <alignment horizontal="right" vertical="center"/>
    </xf>
    <xf numFmtId="164" fontId="17" fillId="2" borderId="12" xfId="1" applyNumberFormat="1" applyFont="1" applyFill="1" applyBorder="1" applyAlignment="1">
      <alignment horizontal="right" vertical="center"/>
    </xf>
    <xf numFmtId="164" fontId="17" fillId="2" borderId="10" xfId="1" applyNumberFormat="1" applyFont="1" applyFill="1" applyBorder="1" applyAlignment="1">
      <alignment horizontal="right" vertical="center"/>
    </xf>
    <xf numFmtId="3" fontId="21" fillId="3" borderId="52" xfId="1" applyNumberFormat="1" applyFont="1" applyFill="1" applyBorder="1" applyAlignment="1">
      <alignment horizontal="right" vertical="center"/>
    </xf>
    <xf numFmtId="164" fontId="17" fillId="2" borderId="55" xfId="1" applyNumberFormat="1" applyFont="1" applyFill="1" applyBorder="1" applyAlignment="1">
      <alignment horizontal="right" vertical="center"/>
    </xf>
    <xf numFmtId="0" fontId="12" fillId="2" borderId="23" xfId="1" applyFont="1" applyFill="1" applyBorder="1" applyAlignment="1">
      <alignment vertical="center"/>
    </xf>
    <xf numFmtId="3" fontId="7" fillId="2" borderId="23" xfId="1" applyNumberFormat="1" applyFont="1" applyFill="1" applyBorder="1" applyAlignment="1">
      <alignment horizontal="right" vertical="center"/>
    </xf>
    <xf numFmtId="164" fontId="17" fillId="2" borderId="23" xfId="1" applyNumberFormat="1" applyFont="1" applyFill="1" applyBorder="1" applyAlignment="1">
      <alignment horizontal="right" vertical="center"/>
    </xf>
    <xf numFmtId="164" fontId="17" fillId="2" borderId="24" xfId="1" applyNumberFormat="1" applyFont="1" applyFill="1" applyBorder="1" applyAlignment="1">
      <alignment horizontal="right" vertical="center"/>
    </xf>
    <xf numFmtId="164" fontId="17" fillId="2" borderId="18" xfId="1" applyNumberFormat="1" applyFont="1" applyFill="1" applyBorder="1" applyAlignment="1">
      <alignment horizontal="right" vertical="center"/>
    </xf>
    <xf numFmtId="3" fontId="21" fillId="3" borderId="39" xfId="1" applyNumberFormat="1" applyFont="1" applyFill="1" applyBorder="1" applyAlignment="1">
      <alignment horizontal="right" vertical="center"/>
    </xf>
    <xf numFmtId="164" fontId="17" fillId="2" borderId="56" xfId="1" applyNumberFormat="1" applyFont="1" applyFill="1" applyBorder="1" applyAlignment="1">
      <alignment horizontal="right" vertical="center"/>
    </xf>
    <xf numFmtId="3" fontId="21" fillId="0" borderId="0" xfId="3" applyNumberFormat="1" applyFont="1"/>
    <xf numFmtId="0" fontId="12" fillId="2" borderId="26" xfId="1" applyFont="1" applyFill="1" applyBorder="1" applyAlignment="1">
      <alignment vertical="center"/>
    </xf>
    <xf numFmtId="3" fontId="7" fillId="2" borderId="26" xfId="1" applyNumberFormat="1" applyFont="1" applyFill="1" applyBorder="1" applyAlignment="1">
      <alignment horizontal="right" vertical="center"/>
    </xf>
    <xf numFmtId="164" fontId="17" fillId="2" borderId="26" xfId="1" applyNumberFormat="1" applyFont="1" applyFill="1" applyBorder="1" applyAlignment="1">
      <alignment horizontal="right" vertical="center"/>
    </xf>
    <xf numFmtId="164" fontId="17" fillId="2" borderId="43" xfId="1" applyNumberFormat="1" applyFont="1" applyFill="1" applyBorder="1" applyAlignment="1">
      <alignment horizontal="right" vertical="center"/>
    </xf>
    <xf numFmtId="3" fontId="21" fillId="3" borderId="44" xfId="1" applyNumberFormat="1" applyFont="1" applyFill="1" applyBorder="1" applyAlignment="1">
      <alignment horizontal="right" vertical="center"/>
    </xf>
    <xf numFmtId="164" fontId="17" fillId="2" borderId="28" xfId="1" applyNumberFormat="1" applyFont="1" applyFill="1" applyBorder="1" applyAlignment="1">
      <alignment horizontal="right" vertical="center"/>
    </xf>
    <xf numFmtId="3" fontId="21" fillId="3" borderId="57" xfId="1" applyNumberFormat="1" applyFont="1" applyFill="1" applyBorder="1" applyAlignment="1">
      <alignment horizontal="right" vertical="center"/>
    </xf>
    <xf numFmtId="164" fontId="17" fillId="2" borderId="15" xfId="1" applyNumberFormat="1" applyFont="1" applyFill="1" applyBorder="1" applyAlignment="1">
      <alignment horizontal="right" vertical="center"/>
    </xf>
    <xf numFmtId="3" fontId="12" fillId="0" borderId="0" xfId="1" applyNumberFormat="1" applyFont="1" applyFill="1" applyAlignment="1">
      <alignment vertical="center"/>
    </xf>
    <xf numFmtId="0" fontId="12" fillId="2" borderId="58" xfId="1" applyFont="1" applyFill="1" applyBorder="1" applyAlignment="1">
      <alignment vertical="center"/>
    </xf>
    <xf numFmtId="0" fontId="12" fillId="2" borderId="59" xfId="1" applyFont="1" applyFill="1" applyBorder="1" applyAlignment="1">
      <alignment vertical="center"/>
    </xf>
    <xf numFmtId="164" fontId="17" fillId="2" borderId="21" xfId="1" applyNumberFormat="1" applyFont="1" applyFill="1" applyBorder="1" applyAlignment="1">
      <alignment horizontal="right" vertical="center"/>
    </xf>
    <xf numFmtId="0" fontId="12" fillId="2" borderId="20" xfId="1" applyFont="1" applyFill="1" applyBorder="1" applyAlignment="1">
      <alignment vertical="center"/>
    </xf>
    <xf numFmtId="3" fontId="12" fillId="2" borderId="19" xfId="1" applyNumberFormat="1" applyFont="1" applyFill="1" applyBorder="1" applyAlignment="1">
      <alignment horizontal="right" vertical="center"/>
    </xf>
    <xf numFmtId="3" fontId="20" fillId="3" borderId="60" xfId="1" applyNumberFormat="1" applyFont="1" applyFill="1" applyBorder="1" applyAlignment="1">
      <alignment horizontal="right" vertical="center"/>
    </xf>
    <xf numFmtId="0" fontId="12" fillId="2" borderId="19" xfId="1" applyFont="1" applyFill="1" applyBorder="1" applyAlignment="1">
      <alignment vertical="center"/>
    </xf>
    <xf numFmtId="0" fontId="12" fillId="2" borderId="24" xfId="1" applyFont="1" applyFill="1" applyBorder="1" applyAlignment="1">
      <alignment vertical="center"/>
    </xf>
    <xf numFmtId="0" fontId="12" fillId="2" borderId="17" xfId="1" applyFont="1" applyFill="1" applyBorder="1" applyAlignment="1">
      <alignment vertical="center"/>
    </xf>
    <xf numFmtId="3" fontId="12" fillId="2" borderId="23" xfId="1" applyNumberFormat="1" applyFont="1" applyFill="1" applyBorder="1" applyAlignment="1">
      <alignment horizontal="right" vertical="center"/>
    </xf>
    <xf numFmtId="3" fontId="12" fillId="2" borderId="17" xfId="1" applyNumberFormat="1" applyFont="1" applyFill="1" applyBorder="1" applyAlignment="1">
      <alignment horizontal="right" vertical="center"/>
    </xf>
    <xf numFmtId="3" fontId="20" fillId="3" borderId="39" xfId="1" applyNumberFormat="1" applyFont="1" applyFill="1" applyBorder="1" applyAlignment="1">
      <alignment horizontal="right" vertical="center"/>
    </xf>
    <xf numFmtId="0" fontId="12" fillId="2" borderId="61" xfId="1" applyFont="1" applyFill="1" applyBorder="1" applyAlignment="1">
      <alignment vertical="center"/>
    </xf>
    <xf numFmtId="0" fontId="12" fillId="2" borderId="62" xfId="1" applyFont="1" applyFill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0" fontId="12" fillId="2" borderId="3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7" fillId="2" borderId="45" xfId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horizontal="right" vertical="center"/>
    </xf>
    <xf numFmtId="164" fontId="17" fillId="2" borderId="2" xfId="1" applyNumberFormat="1" applyFont="1" applyFill="1" applyBorder="1" applyAlignment="1">
      <alignment horizontal="right" vertical="center"/>
    </xf>
    <xf numFmtId="164" fontId="17" fillId="2" borderId="3" xfId="1" applyNumberFormat="1" applyFont="1" applyFill="1" applyBorder="1" applyAlignment="1">
      <alignment horizontal="right" vertical="center"/>
    </xf>
    <xf numFmtId="164" fontId="17" fillId="2" borderId="63" xfId="1" applyNumberFormat="1" applyFont="1" applyFill="1" applyBorder="1" applyAlignment="1">
      <alignment horizontal="right" vertical="center"/>
    </xf>
    <xf numFmtId="3" fontId="21" fillId="3" borderId="64" xfId="1" applyNumberFormat="1" applyFont="1" applyFill="1" applyBorder="1" applyAlignment="1">
      <alignment horizontal="right" vertical="center"/>
    </xf>
    <xf numFmtId="164" fontId="17" fillId="2" borderId="4" xfId="1" applyNumberFormat="1" applyFont="1" applyFill="1" applyBorder="1" applyAlignment="1">
      <alignment horizontal="right" vertical="center"/>
    </xf>
    <xf numFmtId="0" fontId="12" fillId="0" borderId="22" xfId="1" applyFont="1" applyFill="1" applyBorder="1" applyAlignment="1">
      <alignment vertical="center"/>
    </xf>
    <xf numFmtId="0" fontId="12" fillId="0" borderId="11" xfId="1" applyFont="1" applyFill="1" applyBorder="1" applyAlignment="1">
      <alignment vertical="center"/>
    </xf>
    <xf numFmtId="0" fontId="12" fillId="2" borderId="6" xfId="1" applyFont="1" applyFill="1" applyBorder="1" applyAlignment="1">
      <alignment vertical="center"/>
    </xf>
    <xf numFmtId="0" fontId="12" fillId="2" borderId="12" xfId="1" applyFont="1" applyFill="1" applyBorder="1" applyAlignment="1">
      <alignment vertical="center"/>
    </xf>
    <xf numFmtId="0" fontId="12" fillId="2" borderId="32" xfId="1" applyFont="1" applyFill="1" applyBorder="1" applyAlignment="1">
      <alignment vertical="center"/>
    </xf>
    <xf numFmtId="3" fontId="7" fillId="2" borderId="19" xfId="1" applyNumberFormat="1" applyFont="1" applyFill="1" applyBorder="1" applyAlignment="1">
      <alignment horizontal="right" vertical="center"/>
    </xf>
    <xf numFmtId="164" fontId="17" fillId="2" borderId="20" xfId="1" applyNumberFormat="1" applyFont="1" applyFill="1" applyBorder="1" applyAlignment="1">
      <alignment horizontal="right" vertical="center"/>
    </xf>
    <xf numFmtId="3" fontId="21" fillId="3" borderId="60" xfId="1" applyNumberFormat="1" applyFont="1" applyFill="1" applyBorder="1" applyAlignment="1">
      <alignment horizontal="right" vertical="center"/>
    </xf>
    <xf numFmtId="164" fontId="17" fillId="2" borderId="13" xfId="1" applyNumberFormat="1" applyFont="1" applyFill="1" applyBorder="1" applyAlignment="1">
      <alignment horizontal="right" vertical="center"/>
    </xf>
    <xf numFmtId="0" fontId="12" fillId="0" borderId="24" xfId="1" applyFont="1" applyFill="1" applyBorder="1" applyAlignment="1">
      <alignment vertical="center"/>
    </xf>
    <xf numFmtId="0" fontId="12" fillId="2" borderId="65" xfId="1" applyFont="1" applyFill="1" applyBorder="1" applyAlignment="1">
      <alignment vertical="center"/>
    </xf>
    <xf numFmtId="3" fontId="7" fillId="2" borderId="17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vertical="center"/>
    </xf>
    <xf numFmtId="0" fontId="12" fillId="0" borderId="35" xfId="1" applyFont="1" applyFill="1" applyBorder="1" applyAlignment="1">
      <alignment vertical="center"/>
    </xf>
    <xf numFmtId="0" fontId="12" fillId="2" borderId="66" xfId="1" applyFont="1" applyFill="1" applyBorder="1" applyAlignment="1">
      <alignment vertical="center"/>
    </xf>
    <xf numFmtId="0" fontId="12" fillId="2" borderId="45" xfId="1" applyFont="1" applyFill="1" applyBorder="1" applyAlignment="1">
      <alignment vertical="center"/>
    </xf>
    <xf numFmtId="3" fontId="7" fillId="0" borderId="2" xfId="4" applyNumberFormat="1" applyFont="1" applyFill="1" applyBorder="1" applyAlignment="1">
      <alignment horizontal="right" vertical="center"/>
    </xf>
    <xf numFmtId="3" fontId="21" fillId="3" borderId="64" xfId="4" applyNumberFormat="1" applyFont="1" applyFill="1" applyBorder="1" applyAlignment="1">
      <alignment horizontal="right" vertical="center"/>
    </xf>
    <xf numFmtId="0" fontId="12" fillId="0" borderId="9" xfId="1" applyFont="1" applyFill="1" applyBorder="1" applyAlignment="1">
      <alignment vertical="center"/>
    </xf>
    <xf numFmtId="3" fontId="7" fillId="0" borderId="11" xfId="1" applyNumberFormat="1" applyFont="1" applyFill="1" applyBorder="1" applyAlignment="1">
      <alignment horizontal="right" vertical="center"/>
    </xf>
    <xf numFmtId="164" fontId="17" fillId="0" borderId="11" xfId="1" applyNumberFormat="1" applyFont="1" applyFill="1" applyBorder="1" applyAlignment="1">
      <alignment horizontal="right" vertical="center"/>
    </xf>
    <xf numFmtId="164" fontId="17" fillId="0" borderId="12" xfId="1" applyNumberFormat="1" applyFont="1" applyFill="1" applyBorder="1" applyAlignment="1">
      <alignment horizontal="right" vertical="center"/>
    </xf>
    <xf numFmtId="164" fontId="17" fillId="0" borderId="10" xfId="1" applyNumberFormat="1" applyFont="1" applyFill="1" applyBorder="1" applyAlignment="1">
      <alignment horizontal="right" vertical="center"/>
    </xf>
    <xf numFmtId="3" fontId="26" fillId="3" borderId="57" xfId="1" applyNumberFormat="1" applyFont="1" applyFill="1" applyBorder="1" applyAlignment="1">
      <alignment horizontal="right" vertical="center"/>
    </xf>
    <xf numFmtId="0" fontId="12" fillId="0" borderId="62" xfId="1" applyFont="1" applyFill="1" applyBorder="1" applyAlignment="1">
      <alignment vertical="center"/>
    </xf>
    <xf numFmtId="3" fontId="7" fillId="0" borderId="23" xfId="1" applyNumberFormat="1" applyFont="1" applyFill="1" applyBorder="1" applyAlignment="1">
      <alignment horizontal="right" vertical="center"/>
    </xf>
    <xf numFmtId="164" fontId="17" fillId="0" borderId="23" xfId="1" applyNumberFormat="1" applyFont="1" applyFill="1" applyBorder="1" applyAlignment="1">
      <alignment horizontal="right" vertical="center"/>
    </xf>
    <xf numFmtId="164" fontId="17" fillId="0" borderId="24" xfId="1" applyNumberFormat="1" applyFont="1" applyFill="1" applyBorder="1" applyAlignment="1">
      <alignment horizontal="right" vertical="center"/>
    </xf>
    <xf numFmtId="164" fontId="17" fillId="0" borderId="18" xfId="1" applyNumberFormat="1" applyFont="1" applyFill="1" applyBorder="1" applyAlignment="1">
      <alignment horizontal="right" vertical="center"/>
    </xf>
    <xf numFmtId="0" fontId="12" fillId="2" borderId="67" xfId="1" applyFont="1" applyFill="1" applyBorder="1" applyAlignment="1">
      <alignment vertical="center"/>
    </xf>
    <xf numFmtId="0" fontId="12" fillId="0" borderId="68" xfId="1" applyFont="1" applyFill="1" applyBorder="1" applyAlignment="1">
      <alignment vertical="center"/>
    </xf>
    <xf numFmtId="3" fontId="7" fillId="0" borderId="19" xfId="1" applyNumberFormat="1" applyFont="1" applyFill="1" applyBorder="1" applyAlignment="1">
      <alignment horizontal="right" vertical="center"/>
    </xf>
    <xf numFmtId="164" fontId="17" fillId="0" borderId="19" xfId="1" applyNumberFormat="1" applyFont="1" applyFill="1" applyBorder="1" applyAlignment="1">
      <alignment horizontal="right" vertical="center"/>
    </xf>
    <xf numFmtId="164" fontId="17" fillId="0" borderId="20" xfId="1" applyNumberFormat="1" applyFont="1" applyFill="1" applyBorder="1" applyAlignment="1">
      <alignment horizontal="right" vertical="center"/>
    </xf>
    <xf numFmtId="164" fontId="17" fillId="0" borderId="68" xfId="1" applyNumberFormat="1" applyFont="1" applyFill="1" applyBorder="1" applyAlignment="1">
      <alignment horizontal="right" vertical="center"/>
    </xf>
    <xf numFmtId="0" fontId="12" fillId="0" borderId="69" xfId="1" applyFont="1" applyFill="1" applyBorder="1" applyAlignment="1">
      <alignment vertical="center"/>
    </xf>
    <xf numFmtId="0" fontId="22" fillId="2" borderId="47" xfId="1" applyFont="1" applyFill="1" applyBorder="1" applyAlignment="1">
      <alignment vertical="center" wrapText="1"/>
    </xf>
    <xf numFmtId="0" fontId="19" fillId="2" borderId="47" xfId="1" applyFont="1" applyFill="1" applyBorder="1" applyAlignment="1">
      <alignment vertical="center"/>
    </xf>
    <xf numFmtId="0" fontId="19" fillId="2" borderId="41" xfId="1" applyFont="1" applyFill="1" applyBorder="1" applyAlignment="1">
      <alignment vertical="center" wrapText="1"/>
    </xf>
    <xf numFmtId="0" fontId="27" fillId="2" borderId="37" xfId="1" applyFont="1" applyFill="1" applyBorder="1" applyAlignment="1">
      <alignment vertical="center"/>
    </xf>
    <xf numFmtId="0" fontId="27" fillId="2" borderId="0" xfId="1" applyFont="1" applyFill="1" applyBorder="1" applyAlignment="1">
      <alignment vertical="center"/>
    </xf>
    <xf numFmtId="0" fontId="28" fillId="2" borderId="0" xfId="1" applyFont="1" applyFill="1" applyBorder="1" applyAlignment="1">
      <alignment vertical="center"/>
    </xf>
    <xf numFmtId="0" fontId="29" fillId="2" borderId="0" xfId="1" applyFont="1" applyFill="1" applyBorder="1" applyAlignment="1">
      <alignment vertical="center"/>
    </xf>
    <xf numFmtId="3" fontId="27" fillId="2" borderId="0" xfId="1" applyNumberFormat="1" applyFont="1" applyFill="1" applyBorder="1" applyAlignment="1">
      <alignment horizontal="right" vertical="center"/>
    </xf>
    <xf numFmtId="164" fontId="27" fillId="2" borderId="0" xfId="1" applyNumberFormat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horizontal="right" vertical="center"/>
    </xf>
    <xf numFmtId="3" fontId="27" fillId="3" borderId="50" xfId="1" applyNumberFormat="1" applyFont="1" applyFill="1" applyBorder="1" applyAlignment="1">
      <alignment horizontal="right" vertical="center"/>
    </xf>
    <xf numFmtId="0" fontId="27" fillId="2" borderId="51" xfId="1" applyFont="1" applyFill="1" applyBorder="1" applyAlignment="1">
      <alignment horizontal="right" vertical="center"/>
    </xf>
    <xf numFmtId="0" fontId="29" fillId="0" borderId="0" xfId="1" applyFont="1" applyFill="1" applyAlignment="1">
      <alignment vertical="center"/>
    </xf>
    <xf numFmtId="3" fontId="22" fillId="2" borderId="14" xfId="1" applyNumberFormat="1" applyFont="1" applyFill="1" applyBorder="1" applyAlignment="1">
      <alignment vertical="center"/>
    </xf>
    <xf numFmtId="3" fontId="22" fillId="2" borderId="11" xfId="1" applyNumberFormat="1" applyFont="1" applyFill="1" applyBorder="1" applyAlignment="1">
      <alignment vertical="center"/>
    </xf>
    <xf numFmtId="0" fontId="9" fillId="2" borderId="12" xfId="1" applyFont="1" applyFill="1" applyBorder="1" applyAlignment="1">
      <alignment vertical="center"/>
    </xf>
    <xf numFmtId="3" fontId="10" fillId="2" borderId="9" xfId="1" applyNumberFormat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3" fontId="9" fillId="2" borderId="11" xfId="1" applyNumberFormat="1" applyFont="1" applyFill="1" applyBorder="1" applyAlignment="1">
      <alignment horizontal="right" vertical="center"/>
    </xf>
    <xf numFmtId="164" fontId="23" fillId="2" borderId="11" xfId="1" applyNumberFormat="1" applyFont="1" applyFill="1" applyBorder="1" applyAlignment="1">
      <alignment horizontal="right" vertical="center"/>
    </xf>
    <xf numFmtId="164" fontId="23" fillId="2" borderId="12" xfId="1" applyNumberFormat="1" applyFont="1" applyFill="1" applyBorder="1" applyAlignment="1">
      <alignment horizontal="right" vertical="center"/>
    </xf>
    <xf numFmtId="164" fontId="23" fillId="2" borderId="10" xfId="1" applyNumberFormat="1" applyFont="1" applyFill="1" applyBorder="1" applyAlignment="1">
      <alignment horizontal="right" vertical="center"/>
    </xf>
    <xf numFmtId="164" fontId="24" fillId="2" borderId="12" xfId="1" applyNumberFormat="1" applyFont="1" applyFill="1" applyBorder="1" applyAlignment="1">
      <alignment horizontal="right" vertical="center"/>
    </xf>
    <xf numFmtId="3" fontId="30" fillId="3" borderId="57" xfId="1" applyNumberFormat="1" applyFont="1" applyFill="1" applyBorder="1" applyAlignment="1">
      <alignment horizontal="right" vertical="center"/>
    </xf>
    <xf numFmtId="164" fontId="24" fillId="2" borderId="15" xfId="1" applyNumberFormat="1" applyFont="1" applyFill="1" applyBorder="1" applyAlignment="1">
      <alignment horizontal="right" vertical="center"/>
    </xf>
    <xf numFmtId="0" fontId="19" fillId="2" borderId="22" xfId="1" applyFont="1" applyFill="1" applyBorder="1" applyAlignment="1">
      <alignment vertical="center"/>
    </xf>
    <xf numFmtId="0" fontId="19" fillId="2" borderId="23" xfId="1" applyFont="1" applyFill="1" applyBorder="1" applyAlignment="1">
      <alignment vertical="center"/>
    </xf>
    <xf numFmtId="0" fontId="7" fillId="2" borderId="24" xfId="1" applyFont="1" applyFill="1" applyBorder="1" applyAlignment="1">
      <alignment vertical="center"/>
    </xf>
    <xf numFmtId="0" fontId="9" fillId="2" borderId="17" xfId="1" applyFont="1" applyFill="1" applyBorder="1" applyAlignment="1">
      <alignment vertical="center"/>
    </xf>
    <xf numFmtId="164" fontId="23" fillId="2" borderId="18" xfId="1" applyNumberFormat="1" applyFont="1" applyFill="1" applyBorder="1" applyAlignment="1">
      <alignment horizontal="right" vertical="center"/>
    </xf>
    <xf numFmtId="164" fontId="23" fillId="2" borderId="24" xfId="1" applyNumberFormat="1" applyFont="1" applyFill="1" applyBorder="1" applyAlignment="1">
      <alignment horizontal="right" vertical="center"/>
    </xf>
    <xf numFmtId="3" fontId="10" fillId="3" borderId="39" xfId="1" applyNumberFormat="1" applyFont="1" applyFill="1" applyBorder="1" applyAlignment="1">
      <alignment horizontal="right" vertical="center"/>
    </xf>
    <xf numFmtId="164" fontId="23" fillId="2" borderId="21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vertical="center"/>
    </xf>
    <xf numFmtId="0" fontId="9" fillId="2" borderId="23" xfId="1" applyFont="1" applyFill="1" applyBorder="1" applyAlignment="1">
      <alignment vertical="center"/>
    </xf>
    <xf numFmtId="3" fontId="9" fillId="2" borderId="23" xfId="1" applyNumberFormat="1" applyFont="1" applyFill="1" applyBorder="1" applyAlignment="1">
      <alignment horizontal="right" vertical="center"/>
    </xf>
    <xf numFmtId="164" fontId="23" fillId="2" borderId="23" xfId="1" applyNumberFormat="1" applyFont="1" applyFill="1" applyBorder="1" applyAlignment="1">
      <alignment horizontal="right" vertical="center"/>
    </xf>
    <xf numFmtId="164" fontId="24" fillId="2" borderId="24" xfId="1" applyNumberFormat="1" applyFont="1" applyFill="1" applyBorder="1" applyAlignment="1">
      <alignment horizontal="right" vertical="center"/>
    </xf>
    <xf numFmtId="3" fontId="31" fillId="4" borderId="39" xfId="1" applyNumberFormat="1" applyFont="1" applyFill="1" applyBorder="1" applyAlignment="1">
      <alignment horizontal="right" vertical="center"/>
    </xf>
    <xf numFmtId="164" fontId="24" fillId="2" borderId="21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right" vertical="center"/>
    </xf>
    <xf numFmtId="0" fontId="7" fillId="0" borderId="0" xfId="4" applyFont="1" applyFill="1" applyAlignment="1">
      <alignment vertical="center"/>
    </xf>
    <xf numFmtId="164" fontId="6" fillId="0" borderId="0" xfId="1" applyNumberFormat="1" applyFont="1" applyFill="1" applyBorder="1" applyAlignment="1">
      <alignment horizontal="right" vertical="center"/>
    </xf>
    <xf numFmtId="3" fontId="31" fillId="0" borderId="0" xfId="3" applyNumberFormat="1" applyFont="1" applyFill="1" applyBorder="1"/>
    <xf numFmtId="0" fontId="7" fillId="0" borderId="0" xfId="1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33" fillId="0" borderId="0" xfId="4" applyFont="1" applyFill="1" applyAlignment="1">
      <alignment vertical="center"/>
    </xf>
    <xf numFmtId="3" fontId="8" fillId="0" borderId="0" xfId="4" applyNumberFormat="1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Alignment="1">
      <alignment horizontal="right" vertical="center"/>
    </xf>
    <xf numFmtId="0" fontId="33" fillId="0" borderId="0" xfId="1" applyFont="1" applyFill="1" applyAlignment="1">
      <alignment vertical="center"/>
    </xf>
    <xf numFmtId="0" fontId="7" fillId="2" borderId="30" xfId="1" applyFont="1" applyFill="1" applyBorder="1" applyAlignment="1">
      <alignment vertical="center"/>
    </xf>
    <xf numFmtId="3" fontId="7" fillId="3" borderId="39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35" fillId="0" borderId="74" xfId="5" applyFont="1" applyBorder="1" applyAlignment="1">
      <alignment horizontal="center" vertical="center" wrapText="1"/>
    </xf>
    <xf numFmtId="0" fontId="35" fillId="0" borderId="76" xfId="5" applyFont="1" applyBorder="1" applyAlignment="1">
      <alignment horizontal="center" vertical="center" wrapText="1"/>
    </xf>
    <xf numFmtId="0" fontId="35" fillId="0" borderId="78" xfId="5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1" fillId="0" borderId="0" xfId="5" applyFont="1" applyAlignment="1">
      <alignment vertical="center"/>
    </xf>
    <xf numFmtId="0" fontId="43" fillId="0" borderId="0" xfId="5" applyFont="1" applyAlignment="1">
      <alignment horizontal="left" vertical="center"/>
    </xf>
    <xf numFmtId="0" fontId="45" fillId="0" borderId="0" xfId="5" applyFont="1" applyAlignment="1">
      <alignment horizontal="center" vertical="center"/>
    </xf>
    <xf numFmtId="0" fontId="40" fillId="0" borderId="0" xfId="5" applyFont="1" applyAlignment="1">
      <alignment vertical="center"/>
    </xf>
    <xf numFmtId="0" fontId="21" fillId="0" borderId="0" xfId="5" applyFont="1"/>
    <xf numFmtId="0" fontId="35" fillId="0" borderId="0" xfId="5" applyFont="1" applyAlignment="1">
      <alignment vertical="center"/>
    </xf>
    <xf numFmtId="3" fontId="35" fillId="0" borderId="0" xfId="5" applyNumberFormat="1" applyFont="1" applyAlignment="1">
      <alignment vertical="center"/>
    </xf>
    <xf numFmtId="0" fontId="40" fillId="0" borderId="1" xfId="5" applyFont="1" applyBorder="1" applyAlignment="1">
      <alignment horizontal="center" vertical="center" wrapText="1"/>
    </xf>
    <xf numFmtId="0" fontId="40" fillId="0" borderId="3" xfId="5" applyFont="1" applyBorder="1" applyAlignment="1">
      <alignment horizontal="center" vertical="center" wrapText="1"/>
    </xf>
    <xf numFmtId="0" fontId="40" fillId="0" borderId="63" xfId="5" applyFont="1" applyBorder="1" applyAlignment="1">
      <alignment horizontal="center" vertical="center" wrapText="1"/>
    </xf>
    <xf numFmtId="0" fontId="40" fillId="0" borderId="2" xfId="5" applyFont="1" applyBorder="1" applyAlignment="1">
      <alignment horizontal="center" vertical="center" wrapText="1"/>
    </xf>
    <xf numFmtId="3" fontId="36" fillId="0" borderId="4" xfId="5" applyNumberFormat="1" applyFont="1" applyBorder="1" applyAlignment="1">
      <alignment horizontal="center" vertical="center" wrapText="1"/>
    </xf>
    <xf numFmtId="0" fontId="35" fillId="0" borderId="91" xfId="5" applyFont="1" applyBorder="1" applyAlignment="1">
      <alignment horizontal="center" vertical="center" wrapText="1"/>
    </xf>
    <xf numFmtId="0" fontId="35" fillId="0" borderId="92" xfId="5" applyFont="1" applyBorder="1" applyAlignment="1">
      <alignment vertical="center" wrapText="1"/>
    </xf>
    <xf numFmtId="0" fontId="35" fillId="0" borderId="93" xfId="5" applyFont="1" applyBorder="1" applyAlignment="1">
      <alignment vertical="center" wrapText="1"/>
    </xf>
    <xf numFmtId="3" fontId="35" fillId="0" borderId="91" xfId="5" applyNumberFormat="1" applyFont="1" applyBorder="1" applyAlignment="1">
      <alignment horizontal="right" vertical="center" wrapText="1"/>
    </xf>
    <xf numFmtId="3" fontId="35" fillId="0" borderId="94" xfId="5" applyNumberFormat="1" applyFont="1" applyBorder="1" applyAlignment="1">
      <alignment vertical="center" wrapText="1"/>
    </xf>
    <xf numFmtId="166" fontId="21" fillId="0" borderId="0" xfId="5" applyNumberFormat="1" applyFont="1" applyAlignment="1">
      <alignment vertical="center"/>
    </xf>
    <xf numFmtId="3" fontId="21" fillId="0" borderId="0" xfId="5" applyNumberFormat="1" applyFont="1" applyAlignment="1">
      <alignment vertical="center"/>
    </xf>
    <xf numFmtId="3" fontId="35" fillId="0" borderId="95" xfId="5" applyNumberFormat="1" applyFont="1" applyBorder="1" applyAlignment="1">
      <alignment vertical="center" wrapText="1"/>
    </xf>
    <xf numFmtId="0" fontId="35" fillId="0" borderId="96" xfId="5" applyFont="1" applyBorder="1" applyAlignment="1">
      <alignment horizontal="center" vertical="center" wrapText="1"/>
    </xf>
    <xf numFmtId="0" fontId="35" fillId="0" borderId="97" xfId="5" applyFont="1" applyBorder="1" applyAlignment="1">
      <alignment vertical="center" wrapText="1"/>
    </xf>
    <xf numFmtId="0" fontId="35" fillId="0" borderId="98" xfId="5" applyFont="1" applyBorder="1" applyAlignment="1">
      <alignment vertical="center" wrapText="1"/>
    </xf>
    <xf numFmtId="3" fontId="35" fillId="0" borderId="96" xfId="5" applyNumberFormat="1" applyFont="1" applyBorder="1" applyAlignment="1">
      <alignment horizontal="right" vertical="center" wrapText="1"/>
    </xf>
    <xf numFmtId="3" fontId="35" fillId="0" borderId="99" xfId="5" applyNumberFormat="1" applyFont="1" applyBorder="1" applyAlignment="1">
      <alignment vertical="center" wrapText="1"/>
    </xf>
    <xf numFmtId="0" fontId="40" fillId="0" borderId="1" xfId="5" applyFont="1" applyBorder="1" applyAlignment="1">
      <alignment vertical="center"/>
    </xf>
    <xf numFmtId="0" fontId="40" fillId="0" borderId="3" xfId="5" applyFont="1" applyBorder="1" applyAlignment="1">
      <alignment vertical="center"/>
    </xf>
    <xf numFmtId="0" fontId="40" fillId="0" borderId="63" xfId="5" applyFont="1" applyBorder="1" applyAlignment="1">
      <alignment vertical="center"/>
    </xf>
    <xf numFmtId="3" fontId="40" fillId="0" borderId="2" xfId="5" applyNumberFormat="1" applyFont="1" applyBorder="1" applyAlignment="1">
      <alignment vertical="center"/>
    </xf>
    <xf numFmtId="3" fontId="36" fillId="0" borderId="100" xfId="5" applyNumberFormat="1" applyFont="1" applyBorder="1" applyAlignment="1">
      <alignment vertical="center"/>
    </xf>
    <xf numFmtId="0" fontId="8" fillId="0" borderId="0" xfId="0" applyFont="1"/>
    <xf numFmtId="0" fontId="36" fillId="0" borderId="66" xfId="5" applyFont="1" applyFill="1" applyBorder="1" applyAlignment="1">
      <alignment vertical="center"/>
    </xf>
    <xf numFmtId="0" fontId="36" fillId="0" borderId="45" xfId="5" applyFont="1" applyFill="1" applyBorder="1" applyAlignment="1">
      <alignment vertical="center" wrapText="1"/>
    </xf>
    <xf numFmtId="0" fontId="36" fillId="0" borderId="45" xfId="5" applyFont="1" applyBorder="1" applyAlignment="1">
      <alignment vertical="center"/>
    </xf>
    <xf numFmtId="3" fontId="40" fillId="0" borderId="4" xfId="5" applyNumberFormat="1" applyFont="1" applyFill="1" applyBorder="1" applyAlignment="1">
      <alignment vertical="center"/>
    </xf>
    <xf numFmtId="0" fontId="36" fillId="0" borderId="6" xfId="5" applyFont="1" applyBorder="1" applyAlignment="1">
      <alignment horizontal="center" vertical="center" wrapText="1"/>
    </xf>
    <xf numFmtId="0" fontId="36" fillId="0" borderId="7" xfId="5" applyFont="1" applyBorder="1" applyAlignment="1">
      <alignment horizontal="center" vertical="center" wrapText="1"/>
    </xf>
    <xf numFmtId="0" fontId="15" fillId="0" borderId="0" xfId="5" applyFont="1" applyAlignment="1">
      <alignment vertical="center"/>
    </xf>
    <xf numFmtId="0" fontId="35" fillId="0" borderId="14" xfId="5" applyFont="1" applyBorder="1" applyAlignment="1">
      <alignment vertical="center"/>
    </xf>
    <xf numFmtId="0" fontId="35" fillId="0" borderId="11" xfId="5" applyFont="1" applyBorder="1" applyAlignment="1">
      <alignment vertical="center"/>
    </xf>
    <xf numFmtId="3" fontId="35" fillId="0" borderId="11" xfId="5" applyNumberFormat="1" applyFont="1" applyBorder="1" applyAlignment="1">
      <alignment vertical="center"/>
    </xf>
    <xf numFmtId="3" fontId="35" fillId="0" borderId="15" xfId="5" applyNumberFormat="1" applyFont="1" applyBorder="1" applyAlignment="1">
      <alignment vertical="center"/>
    </xf>
    <xf numFmtId="0" fontId="46" fillId="0" borderId="22" xfId="5" applyFont="1" applyFill="1" applyBorder="1" applyAlignment="1">
      <alignment vertical="center"/>
    </xf>
    <xf numFmtId="0" fontId="46" fillId="0" borderId="23" xfId="5" applyFont="1" applyBorder="1" applyAlignment="1">
      <alignment vertical="center"/>
    </xf>
    <xf numFmtId="10" fontId="46" fillId="0" borderId="23" xfId="5" applyNumberFormat="1" applyFont="1" applyBorder="1" applyAlignment="1">
      <alignment vertical="center"/>
    </xf>
    <xf numFmtId="10" fontId="46" fillId="0" borderId="21" xfId="5" applyNumberFormat="1" applyFont="1" applyBorder="1" applyAlignment="1">
      <alignment vertical="center"/>
    </xf>
    <xf numFmtId="0" fontId="35" fillId="0" borderId="22" xfId="5" applyFont="1" applyFill="1" applyBorder="1" applyAlignment="1">
      <alignment vertical="center"/>
    </xf>
    <xf numFmtId="0" fontId="35" fillId="0" borderId="23" xfId="5" applyFont="1" applyBorder="1" applyAlignment="1">
      <alignment vertical="center"/>
    </xf>
    <xf numFmtId="3" fontId="35" fillId="0" borderId="23" xfId="5" applyNumberFormat="1" applyFont="1" applyBorder="1" applyAlignment="1">
      <alignment vertical="center"/>
    </xf>
    <xf numFmtId="3" fontId="35" fillId="0" borderId="21" xfId="5" applyNumberFormat="1" applyFont="1" applyBorder="1" applyAlignment="1">
      <alignment vertical="center"/>
    </xf>
    <xf numFmtId="0" fontId="46" fillId="0" borderId="25" xfId="5" applyFont="1" applyFill="1" applyBorder="1" applyAlignment="1">
      <alignment vertical="center"/>
    </xf>
    <xf numFmtId="0" fontId="46" fillId="0" borderId="26" xfId="5" applyFont="1" applyBorder="1" applyAlignment="1">
      <alignment vertical="center"/>
    </xf>
    <xf numFmtId="10" fontId="46" fillId="0" borderId="26" xfId="5" applyNumberFormat="1" applyFont="1" applyBorder="1" applyAlignment="1">
      <alignment vertical="center"/>
    </xf>
    <xf numFmtId="10" fontId="46" fillId="0" borderId="29" xfId="5" applyNumberFormat="1" applyFont="1" applyBorder="1" applyAlignment="1">
      <alignment vertical="center"/>
    </xf>
    <xf numFmtId="0" fontId="36" fillId="0" borderId="30" xfId="5" applyFont="1" applyBorder="1" applyAlignment="1">
      <alignment horizontal="center" vertical="center" wrapText="1"/>
    </xf>
    <xf numFmtId="0" fontId="35" fillId="0" borderId="8" xfId="5" applyFont="1" applyBorder="1" applyAlignment="1">
      <alignment vertical="center"/>
    </xf>
    <xf numFmtId="0" fontId="35" fillId="0" borderId="9" xfId="5" applyFont="1" applyBorder="1" applyAlignment="1">
      <alignment vertical="center"/>
    </xf>
    <xf numFmtId="3" fontId="35" fillId="0" borderId="15" xfId="5" applyNumberFormat="1" applyFont="1" applyFill="1" applyBorder="1" applyAlignment="1">
      <alignment vertical="center"/>
    </xf>
    <xf numFmtId="0" fontId="46" fillId="0" borderId="16" xfId="5" applyFont="1" applyFill="1" applyBorder="1" applyAlignment="1">
      <alignment vertical="center"/>
    </xf>
    <xf numFmtId="0" fontId="46" fillId="0" borderId="17" xfId="5" applyFont="1" applyBorder="1" applyAlignment="1">
      <alignment vertical="center"/>
    </xf>
    <xf numFmtId="0" fontId="35" fillId="0" borderId="16" xfId="5" applyFont="1" applyFill="1" applyBorder="1" applyAlignment="1">
      <alignment vertical="center"/>
    </xf>
    <xf numFmtId="0" fontId="35" fillId="0" borderId="17" xfId="5" applyFont="1" applyBorder="1" applyAlignment="1">
      <alignment vertical="center"/>
    </xf>
    <xf numFmtId="0" fontId="46" fillId="0" borderId="79" xfId="5" applyFont="1" applyFill="1" applyBorder="1" applyAlignment="1">
      <alignment vertical="center"/>
    </xf>
    <xf numFmtId="0" fontId="46" fillId="0" borderId="53" xfId="5" applyFont="1" applyBorder="1" applyAlignment="1">
      <alignment vertical="center"/>
    </xf>
    <xf numFmtId="0" fontId="47" fillId="0" borderId="0" xfId="5" applyFont="1" applyFill="1" applyAlignment="1"/>
    <xf numFmtId="0" fontId="21" fillId="0" borderId="0" xfId="5" applyFont="1" applyFill="1"/>
    <xf numFmtId="0" fontId="30" fillId="0" borderId="0" xfId="5" applyFont="1" applyAlignment="1">
      <alignment horizontal="left" vertical="center" wrapText="1"/>
    </xf>
    <xf numFmtId="0" fontId="35" fillId="0" borderId="24" xfId="5" applyFont="1" applyBorder="1" applyAlignment="1"/>
    <xf numFmtId="0" fontId="35" fillId="0" borderId="17" xfId="5" applyFont="1" applyBorder="1" applyAlignment="1"/>
    <xf numFmtId="0" fontId="35" fillId="0" borderId="18" xfId="5" applyFont="1" applyBorder="1" applyAlignment="1"/>
    <xf numFmtId="3" fontId="35" fillId="0" borderId="23" xfId="5" applyNumberFormat="1" applyFont="1" applyBorder="1"/>
    <xf numFmtId="0" fontId="35" fillId="0" borderId="0" xfId="5" applyFont="1" applyFill="1"/>
    <xf numFmtId="0" fontId="35" fillId="0" borderId="0" xfId="5" applyFont="1"/>
    <xf numFmtId="170" fontId="35" fillId="0" borderId="23" xfId="5" applyNumberFormat="1" applyFont="1" applyBorder="1" applyAlignment="1">
      <alignment horizontal="right"/>
    </xf>
    <xf numFmtId="0" fontId="35" fillId="0" borderId="0" xfId="5" applyFont="1" applyBorder="1" applyAlignment="1">
      <alignment horizontal="left"/>
    </xf>
    <xf numFmtId="170" fontId="35" fillId="0" borderId="0" xfId="5" applyNumberFormat="1" applyFont="1" applyBorder="1" applyAlignment="1">
      <alignment horizontal="right"/>
    </xf>
    <xf numFmtId="0" fontId="36" fillId="0" borderId="26" xfId="5" applyFont="1" applyFill="1" applyBorder="1" applyAlignment="1">
      <alignment horizontal="center" vertical="center" wrapText="1"/>
    </xf>
    <xf numFmtId="0" fontId="36" fillId="0" borderId="27" xfId="5" applyFont="1" applyFill="1" applyBorder="1" applyAlignment="1">
      <alignment horizontal="center" vertical="center" wrapText="1"/>
    </xf>
    <xf numFmtId="0" fontId="35" fillId="0" borderId="0" xfId="5" applyFont="1" applyFill="1" applyAlignment="1">
      <alignment wrapText="1"/>
    </xf>
    <xf numFmtId="49" fontId="38" fillId="0" borderId="67" xfId="5" applyNumberFormat="1" applyFont="1" applyFill="1" applyBorder="1" applyAlignment="1">
      <alignment horizontal="center"/>
    </xf>
    <xf numFmtId="0" fontId="38" fillId="0" borderId="19" xfId="5" applyFont="1" applyFill="1" applyBorder="1" applyAlignment="1"/>
    <xf numFmtId="3" fontId="8" fillId="0" borderId="19" xfId="7" applyNumberFormat="1" applyFont="1" applyFill="1" applyBorder="1" applyAlignment="1">
      <alignment horizontal="right" indent="1"/>
    </xf>
    <xf numFmtId="3" fontId="8" fillId="0" borderId="20" xfId="7" applyNumberFormat="1" applyFont="1" applyFill="1" applyBorder="1" applyAlignment="1">
      <alignment horizontal="right" indent="1"/>
    </xf>
    <xf numFmtId="3" fontId="36" fillId="0" borderId="75" xfId="5" applyNumberFormat="1" applyFont="1" applyBorder="1" applyAlignment="1">
      <alignment horizontal="right" indent="1"/>
    </xf>
    <xf numFmtId="169" fontId="35" fillId="0" borderId="0" xfId="5" applyNumberFormat="1" applyFont="1" applyFill="1"/>
    <xf numFmtId="171" fontId="35" fillId="0" borderId="0" xfId="5" applyNumberFormat="1" applyFont="1" applyFill="1"/>
    <xf numFmtId="49" fontId="38" fillId="0" borderId="22" xfId="5" applyNumberFormat="1" applyFont="1" applyFill="1" applyBorder="1" applyAlignment="1">
      <alignment horizontal="center"/>
    </xf>
    <xf numFmtId="0" fontId="38" fillId="0" borderId="23" xfId="5" applyFont="1" applyFill="1" applyBorder="1" applyAlignment="1"/>
    <xf numFmtId="3" fontId="8" fillId="0" borderId="23" xfId="7" applyNumberFormat="1" applyFont="1" applyFill="1" applyBorder="1" applyAlignment="1">
      <alignment horizontal="right" indent="1"/>
    </xf>
    <xf numFmtId="3" fontId="8" fillId="0" borderId="24" xfId="7" applyNumberFormat="1" applyFont="1" applyFill="1" applyBorder="1" applyAlignment="1">
      <alignment horizontal="right" indent="1"/>
    </xf>
    <xf numFmtId="3" fontId="8" fillId="0" borderId="23" xfId="5" applyNumberFormat="1" applyFont="1" applyFill="1" applyBorder="1" applyAlignment="1">
      <alignment horizontal="right" indent="1"/>
    </xf>
    <xf numFmtId="3" fontId="8" fillId="0" borderId="24" xfId="5" applyNumberFormat="1" applyFont="1" applyFill="1" applyBorder="1" applyAlignment="1">
      <alignment horizontal="right" indent="1"/>
    </xf>
    <xf numFmtId="3" fontId="36" fillId="0" borderId="75" xfId="5" quotePrefix="1" applyNumberFormat="1" applyFont="1" applyBorder="1" applyAlignment="1">
      <alignment horizontal="right" indent="1"/>
    </xf>
    <xf numFmtId="49" fontId="38" fillId="0" borderId="58" xfId="5" applyNumberFormat="1" applyFont="1" applyFill="1" applyBorder="1" applyAlignment="1">
      <alignment horizontal="center"/>
    </xf>
    <xf numFmtId="0" fontId="38" fillId="0" borderId="59" xfId="5" applyFont="1" applyFill="1" applyBorder="1" applyAlignment="1"/>
    <xf numFmtId="3" fontId="35" fillId="0" borderId="59" xfId="5" applyNumberFormat="1" applyFont="1" applyFill="1" applyBorder="1" applyAlignment="1">
      <alignment horizontal="right" indent="1"/>
    </xf>
    <xf numFmtId="3" fontId="35" fillId="0" borderId="70" xfId="5" applyNumberFormat="1" applyFont="1" applyFill="1" applyBorder="1" applyAlignment="1">
      <alignment horizontal="right" indent="1"/>
    </xf>
    <xf numFmtId="0" fontId="36" fillId="0" borderId="66" xfId="5" applyFont="1" applyBorder="1" applyAlignment="1"/>
    <xf numFmtId="0" fontId="36" fillId="0" borderId="63" xfId="5" applyFont="1" applyBorder="1" applyAlignment="1"/>
    <xf numFmtId="3" fontId="36" fillId="0" borderId="2" xfId="5" applyNumberFormat="1" applyFont="1" applyFill="1" applyBorder="1" applyAlignment="1">
      <alignment horizontal="right" indent="1"/>
    </xf>
    <xf numFmtId="3" fontId="36" fillId="0" borderId="3" xfId="5" applyNumberFormat="1" applyFont="1" applyFill="1" applyBorder="1" applyAlignment="1">
      <alignment horizontal="right" indent="1"/>
    </xf>
    <xf numFmtId="3" fontId="36" fillId="0" borderId="82" xfId="5" applyNumberFormat="1" applyFont="1" applyBorder="1" applyAlignment="1">
      <alignment horizontal="right" indent="1"/>
    </xf>
    <xf numFmtId="0" fontId="35" fillId="0" borderId="0" xfId="5" applyFont="1" applyAlignment="1">
      <alignment horizontal="center"/>
    </xf>
    <xf numFmtId="0" fontId="32" fillId="0" borderId="0" xfId="5" applyFont="1"/>
    <xf numFmtId="0" fontId="32" fillId="0" borderId="0" xfId="5" applyFont="1" applyAlignment="1">
      <alignment horizontal="center"/>
    </xf>
    <xf numFmtId="0" fontId="32" fillId="0" borderId="0" xfId="5" applyFont="1" applyFill="1"/>
    <xf numFmtId="0" fontId="30" fillId="0" borderId="0" xfId="5" applyFont="1"/>
    <xf numFmtId="0" fontId="21" fillId="0" borderId="0" xfId="5" applyFont="1" applyAlignment="1">
      <alignment horizontal="center"/>
    </xf>
    <xf numFmtId="0" fontId="48" fillId="0" borderId="0" xfId="14" applyFont="1" applyAlignment="1">
      <alignment vertical="center"/>
    </xf>
    <xf numFmtId="0" fontId="1" fillId="0" borderId="0" xfId="14" applyFont="1" applyAlignment="1">
      <alignment vertical="center"/>
    </xf>
    <xf numFmtId="0" fontId="21" fillId="0" borderId="0" xfId="14" applyFont="1" applyAlignment="1">
      <alignment vertical="center"/>
    </xf>
    <xf numFmtId="0" fontId="35" fillId="0" borderId="24" xfId="14" applyFont="1" applyBorder="1" applyAlignment="1">
      <alignment vertical="center"/>
    </xf>
    <xf numFmtId="0" fontId="35" fillId="0" borderId="17" xfId="14" applyFont="1" applyBorder="1" applyAlignment="1">
      <alignment vertical="center"/>
    </xf>
    <xf numFmtId="0" fontId="35" fillId="0" borderId="18" xfId="14" applyFont="1" applyBorder="1" applyAlignment="1">
      <alignment vertical="center"/>
    </xf>
    <xf numFmtId="3" fontId="35" fillId="0" borderId="23" xfId="14" applyNumberFormat="1" applyFont="1" applyBorder="1" applyAlignment="1">
      <alignment vertical="center"/>
    </xf>
    <xf numFmtId="0" fontId="35" fillId="0" borderId="0" xfId="14" applyFont="1" applyAlignment="1">
      <alignment vertical="center"/>
    </xf>
    <xf numFmtId="165" fontId="35" fillId="0" borderId="23" xfId="14" applyNumberFormat="1" applyFont="1" applyBorder="1" applyAlignment="1">
      <alignment horizontal="right" vertical="center"/>
    </xf>
    <xf numFmtId="0" fontId="35" fillId="0" borderId="0" xfId="14" applyFont="1" applyBorder="1" applyAlignment="1">
      <alignment vertical="center"/>
    </xf>
    <xf numFmtId="0" fontId="49" fillId="0" borderId="0" xfId="14" applyFont="1" applyBorder="1" applyAlignment="1">
      <alignment vertical="center"/>
    </xf>
    <xf numFmtId="165" fontId="35" fillId="0" borderId="0" xfId="14" applyNumberFormat="1" applyFont="1" applyBorder="1" applyAlignment="1">
      <alignment horizontal="right" vertical="center"/>
    </xf>
    <xf numFmtId="0" fontId="36" fillId="0" borderId="0" xfId="14" applyFont="1" applyAlignment="1">
      <alignment horizontal="center" vertical="center"/>
    </xf>
    <xf numFmtId="0" fontId="35" fillId="0" borderId="0" xfId="14" applyFont="1" applyAlignment="1">
      <alignment horizontal="right" vertical="center"/>
    </xf>
    <xf numFmtId="0" fontId="36" fillId="0" borderId="88" xfId="14" applyFont="1" applyFill="1" applyBorder="1" applyAlignment="1">
      <alignment horizontal="center" vertical="center" wrapText="1"/>
    </xf>
    <xf numFmtId="0" fontId="36" fillId="0" borderId="87" xfId="14" applyFont="1" applyFill="1" applyBorder="1" applyAlignment="1">
      <alignment horizontal="center" vertical="center" wrapText="1"/>
    </xf>
    <xf numFmtId="49" fontId="38" fillId="0" borderId="103" xfId="14" applyNumberFormat="1" applyFont="1" applyFill="1" applyBorder="1" applyAlignment="1">
      <alignment horizontal="center" vertical="center"/>
    </xf>
    <xf numFmtId="0" fontId="38" fillId="0" borderId="85" xfId="14" applyFont="1" applyFill="1" applyBorder="1" applyAlignment="1">
      <alignment vertical="center"/>
    </xf>
    <xf numFmtId="3" fontId="8" fillId="0" borderId="85" xfId="14" applyNumberFormat="1" applyFont="1" applyBorder="1" applyAlignment="1">
      <alignment horizontal="right" vertical="center" indent="1"/>
    </xf>
    <xf numFmtId="3" fontId="8" fillId="0" borderId="86" xfId="14" applyNumberFormat="1" applyFont="1" applyBorder="1" applyAlignment="1">
      <alignment horizontal="right" vertical="center" indent="1"/>
    </xf>
    <xf numFmtId="3" fontId="40" fillId="0" borderId="104" xfId="14" applyNumberFormat="1" applyFont="1" applyBorder="1" applyAlignment="1">
      <alignment horizontal="right" vertical="center" indent="1"/>
    </xf>
    <xf numFmtId="1" fontId="35" fillId="0" borderId="0" xfId="14" applyNumberFormat="1" applyFont="1" applyFill="1" applyAlignment="1">
      <alignment vertical="center"/>
    </xf>
    <xf numFmtId="49" fontId="38" fillId="0" borderId="22" xfId="14" applyNumberFormat="1" applyFont="1" applyFill="1" applyBorder="1" applyAlignment="1">
      <alignment horizontal="center" vertical="center"/>
    </xf>
    <xf numFmtId="0" fontId="38" fillId="0" borderId="23" xfId="14" applyFont="1" applyFill="1" applyBorder="1" applyAlignment="1">
      <alignment vertical="center"/>
    </xf>
    <xf numFmtId="3" fontId="8" fillId="0" borderId="23" xfId="14" applyNumberFormat="1" applyFont="1" applyBorder="1" applyAlignment="1">
      <alignment horizontal="right" vertical="center" indent="1"/>
    </xf>
    <xf numFmtId="3" fontId="8" fillId="0" borderId="24" xfId="14" applyNumberFormat="1" applyFont="1" applyBorder="1" applyAlignment="1">
      <alignment horizontal="right" vertical="center" indent="1"/>
    </xf>
    <xf numFmtId="3" fontId="40" fillId="0" borderId="21" xfId="14" applyNumberFormat="1" applyFont="1" applyBorder="1" applyAlignment="1">
      <alignment horizontal="right" vertical="center" indent="1"/>
    </xf>
    <xf numFmtId="1" fontId="35" fillId="0" borderId="0" xfId="14" applyNumberFormat="1" applyFont="1" applyAlignment="1">
      <alignment vertical="center"/>
    </xf>
    <xf numFmtId="49" fontId="38" fillId="0" borderId="58" xfId="14" applyNumberFormat="1" applyFont="1" applyFill="1" applyBorder="1" applyAlignment="1">
      <alignment horizontal="center" vertical="center"/>
    </xf>
    <xf numFmtId="0" fontId="38" fillId="0" borderId="59" xfId="14" applyFont="1" applyFill="1" applyBorder="1" applyAlignment="1">
      <alignment vertical="center"/>
    </xf>
    <xf numFmtId="0" fontId="36" fillId="0" borderId="105" xfId="14" applyFont="1" applyFill="1" applyBorder="1" applyAlignment="1">
      <alignment horizontal="center" vertical="center"/>
    </xf>
    <xf numFmtId="0" fontId="37" fillId="0" borderId="106" xfId="14" applyFont="1" applyFill="1" applyBorder="1" applyAlignment="1">
      <alignment vertical="center"/>
    </xf>
    <xf numFmtId="3" fontId="40" fillId="0" borderId="107" xfId="14" applyNumberFormat="1" applyFont="1" applyFill="1" applyBorder="1" applyAlignment="1">
      <alignment horizontal="right" vertical="center" indent="1"/>
    </xf>
    <xf numFmtId="3" fontId="40" fillId="0" borderId="108" xfId="14" applyNumberFormat="1" applyFont="1" applyFill="1" applyBorder="1" applyAlignment="1">
      <alignment horizontal="right" vertical="center" indent="1"/>
    </xf>
    <xf numFmtId="3" fontId="40" fillId="0" borderId="109" xfId="14" applyNumberFormat="1" applyFont="1" applyFill="1" applyBorder="1" applyAlignment="1">
      <alignment horizontal="right" vertical="center" indent="1"/>
    </xf>
    <xf numFmtId="1" fontId="36" fillId="0" borderId="0" xfId="14" applyNumberFormat="1" applyFont="1" applyFill="1" applyAlignment="1">
      <alignment vertical="center"/>
    </xf>
    <xf numFmtId="0" fontId="36" fillId="0" borderId="0" xfId="14" applyFont="1" applyFill="1" applyAlignment="1">
      <alignment vertical="center"/>
    </xf>
    <xf numFmtId="0" fontId="50" fillId="0" borderId="0" xfId="14" applyFont="1" applyFill="1" applyAlignment="1">
      <alignment vertical="center"/>
    </xf>
    <xf numFmtId="3" fontId="51" fillId="0" borderId="0" xfId="14" applyNumberFormat="1" applyFont="1" applyFill="1" applyAlignment="1">
      <alignment vertical="center"/>
    </xf>
    <xf numFmtId="0" fontId="50" fillId="0" borderId="0" xfId="14" applyFont="1" applyAlignment="1">
      <alignment vertical="center"/>
    </xf>
    <xf numFmtId="164" fontId="51" fillId="0" borderId="0" xfId="14" applyNumberFormat="1" applyFont="1" applyAlignment="1">
      <alignment vertical="center"/>
    </xf>
    <xf numFmtId="0" fontId="52" fillId="0" borderId="0" xfId="14" applyFont="1" applyAlignment="1">
      <alignment vertical="center"/>
    </xf>
    <xf numFmtId="0" fontId="4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67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3" fontId="35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3" fontId="6" fillId="0" borderId="0" xfId="15" applyNumberFormat="1" applyFont="1" applyBorder="1" applyAlignment="1">
      <alignment horizontal="right" vertical="center" wrapText="1"/>
    </xf>
    <xf numFmtId="3" fontId="35" fillId="2" borderId="21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0" fillId="2" borderId="23" xfId="0" applyFont="1" applyFill="1" applyBorder="1" applyAlignment="1">
      <alignment vertical="center"/>
    </xf>
    <xf numFmtId="3" fontId="6" fillId="0" borderId="0" xfId="15" applyNumberFormat="1" applyFont="1" applyFill="1" applyBorder="1" applyAlignment="1">
      <alignment horizontal="right" vertical="center" wrapText="1"/>
    </xf>
    <xf numFmtId="0" fontId="0" fillId="0" borderId="25" xfId="0" applyFont="1" applyBorder="1" applyAlignment="1">
      <alignment vertical="center"/>
    </xf>
    <xf numFmtId="0" fontId="0" fillId="2" borderId="59" xfId="0" applyFont="1" applyFill="1" applyBorder="1" applyAlignment="1">
      <alignment vertical="center"/>
    </xf>
    <xf numFmtId="3" fontId="35" fillId="2" borderId="81" xfId="0" applyNumberFormat="1" applyFont="1" applyFill="1" applyBorder="1" applyAlignment="1">
      <alignment vertical="center"/>
    </xf>
    <xf numFmtId="3" fontId="40" fillId="2" borderId="4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42" fillId="0" borderId="0" xfId="16" applyFont="1" applyAlignment="1">
      <alignment vertical="center"/>
    </xf>
    <xf numFmtId="0" fontId="7" fillId="0" borderId="0" xfId="16" applyFont="1" applyAlignment="1">
      <alignment vertical="center"/>
    </xf>
    <xf numFmtId="0" fontId="34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41" fillId="0" borderId="0" xfId="16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30" xfId="16" applyFont="1" applyBorder="1" applyAlignment="1">
      <alignment horizontal="centerContinuous" vertical="center"/>
    </xf>
    <xf numFmtId="0" fontId="8" fillId="0" borderId="32" xfId="16" applyFont="1" applyBorder="1" applyAlignment="1">
      <alignment horizontal="centerContinuous" vertical="center"/>
    </xf>
    <xf numFmtId="0" fontId="8" fillId="0" borderId="33" xfId="16" applyFont="1" applyBorder="1" applyAlignment="1">
      <alignment horizontal="centerContinuous" vertical="center"/>
    </xf>
    <xf numFmtId="0" fontId="8" fillId="0" borderId="7" xfId="16" applyFont="1" applyFill="1" applyBorder="1" applyAlignment="1">
      <alignment horizontal="center" vertical="center"/>
    </xf>
    <xf numFmtId="0" fontId="8" fillId="0" borderId="26" xfId="16" applyFont="1" applyBorder="1" applyAlignment="1">
      <alignment horizontal="center" vertical="center" wrapText="1"/>
    </xf>
    <xf numFmtId="0" fontId="8" fillId="0" borderId="67" xfId="16" applyFont="1" applyBorder="1" applyAlignment="1">
      <alignment vertical="center"/>
    </xf>
    <xf numFmtId="3" fontId="8" fillId="0" borderId="19" xfId="16" applyNumberFormat="1" applyFont="1" applyBorder="1" applyAlignment="1">
      <alignment vertical="center"/>
    </xf>
    <xf numFmtId="3" fontId="8" fillId="0" borderId="13" xfId="16" applyNumberFormat="1" applyFont="1" applyFill="1" applyBorder="1" applyAlignment="1">
      <alignment vertical="center"/>
    </xf>
    <xf numFmtId="168" fontId="7" fillId="0" borderId="0" xfId="16" applyNumberFormat="1" applyFont="1" applyAlignment="1">
      <alignment vertical="center"/>
    </xf>
    <xf numFmtId="0" fontId="8" fillId="0" borderId="22" xfId="16" applyFont="1" applyBorder="1" applyAlignment="1">
      <alignment vertical="center"/>
    </xf>
    <xf numFmtId="0" fontId="8" fillId="0" borderId="58" xfId="16" applyFont="1" applyBorder="1" applyAlignment="1">
      <alignment vertical="center"/>
    </xf>
    <xf numFmtId="3" fontId="8" fillId="0" borderId="65" xfId="16" applyNumberFormat="1" applyFont="1" applyBorder="1" applyAlignment="1">
      <alignment vertical="center"/>
    </xf>
    <xf numFmtId="0" fontId="7" fillId="0" borderId="73" xfId="16" applyFont="1" applyBorder="1" applyAlignment="1">
      <alignment vertical="center"/>
    </xf>
    <xf numFmtId="0" fontId="8" fillId="0" borderId="1" xfId="16" applyFont="1" applyBorder="1" applyAlignment="1">
      <alignment vertical="center"/>
    </xf>
    <xf numFmtId="3" fontId="8" fillId="0" borderId="2" xfId="16" applyNumberFormat="1" applyFont="1" applyBorder="1" applyAlignment="1">
      <alignment vertical="center"/>
    </xf>
    <xf numFmtId="4" fontId="8" fillId="0" borderId="4" xfId="16" applyNumberFormat="1" applyFont="1" applyFill="1" applyBorder="1" applyAlignment="1">
      <alignment vertical="center"/>
    </xf>
    <xf numFmtId="0" fontId="8" fillId="0" borderId="66" xfId="16" applyFont="1" applyBorder="1" applyAlignment="1">
      <alignment vertical="center"/>
    </xf>
    <xf numFmtId="0" fontId="8" fillId="0" borderId="45" xfId="16" applyFont="1" applyBorder="1" applyAlignment="1">
      <alignment vertical="center"/>
    </xf>
    <xf numFmtId="167" fontId="8" fillId="0" borderId="90" xfId="16" applyNumberFormat="1" applyFont="1" applyBorder="1" applyAlignment="1">
      <alignment vertical="center"/>
    </xf>
    <xf numFmtId="0" fontId="0" fillId="0" borderId="66" xfId="16" applyFont="1" applyBorder="1" applyAlignment="1">
      <alignment vertical="center"/>
    </xf>
    <xf numFmtId="4" fontId="8" fillId="0" borderId="82" xfId="16" applyNumberFormat="1" applyFont="1" applyBorder="1" applyAlignment="1">
      <alignment vertical="center"/>
    </xf>
    <xf numFmtId="4" fontId="8" fillId="0" borderId="82" xfId="16" applyNumberFormat="1" applyFont="1" applyFill="1" applyBorder="1" applyAlignment="1">
      <alignment vertical="center"/>
    </xf>
    <xf numFmtId="0" fontId="44" fillId="0" borderId="0" xfId="5" applyFont="1" applyAlignment="1">
      <alignment vertical="center"/>
    </xf>
    <xf numFmtId="0" fontId="55" fillId="0" borderId="0" xfId="5" applyFont="1" applyAlignment="1">
      <alignment vertical="center"/>
    </xf>
    <xf numFmtId="0" fontId="56" fillId="0" borderId="0" xfId="5" applyFont="1" applyAlignment="1">
      <alignment vertical="center"/>
    </xf>
    <xf numFmtId="0" fontId="57" fillId="0" borderId="0" xfId="5" applyFont="1" applyAlignment="1">
      <alignment vertical="center"/>
    </xf>
    <xf numFmtId="0" fontId="35" fillId="0" borderId="1" xfId="5" applyFont="1" applyBorder="1" applyAlignment="1">
      <alignment horizontal="center" vertical="center" wrapText="1"/>
    </xf>
    <xf numFmtId="0" fontId="35" fillId="0" borderId="2" xfId="5" applyFont="1" applyBorder="1" applyAlignment="1">
      <alignment horizontal="center" vertical="center" wrapText="1"/>
    </xf>
    <xf numFmtId="3" fontId="35" fillId="0" borderId="2" xfId="5" applyNumberFormat="1" applyFont="1" applyBorder="1" applyAlignment="1">
      <alignment horizontal="center" vertical="center" wrapText="1"/>
    </xf>
    <xf numFmtId="3" fontId="35" fillId="0" borderId="4" xfId="5" applyNumberFormat="1" applyFont="1" applyBorder="1" applyAlignment="1">
      <alignment horizontal="center" vertical="center" wrapText="1"/>
    </xf>
    <xf numFmtId="0" fontId="35" fillId="0" borderId="16" xfId="5" applyFont="1" applyBorder="1" applyAlignment="1">
      <alignment vertical="center"/>
    </xf>
    <xf numFmtId="3" fontId="35" fillId="0" borderId="21" xfId="5" applyNumberFormat="1" applyFont="1" applyFill="1" applyBorder="1" applyAlignment="1">
      <alignment vertical="center"/>
    </xf>
    <xf numFmtId="0" fontId="35" fillId="0" borderId="67" xfId="5" applyFont="1" applyBorder="1" applyAlignment="1">
      <alignment horizontal="center" vertical="center"/>
    </xf>
    <xf numFmtId="0" fontId="35" fillId="0" borderId="19" xfId="5" applyFont="1" applyBorder="1" applyAlignment="1">
      <alignment vertical="center"/>
    </xf>
    <xf numFmtId="3" fontId="35" fillId="0" borderId="19" xfId="5" applyNumberFormat="1" applyFont="1" applyBorder="1" applyAlignment="1">
      <alignment vertical="center"/>
    </xf>
    <xf numFmtId="3" fontId="35" fillId="0" borderId="13" xfId="5" applyNumberFormat="1" applyFont="1" applyBorder="1" applyAlignment="1">
      <alignment vertical="center"/>
    </xf>
    <xf numFmtId="0" fontId="35" fillId="0" borderId="89" xfId="5" applyFont="1" applyBorder="1" applyAlignment="1">
      <alignment vertical="center"/>
    </xf>
    <xf numFmtId="0" fontId="35" fillId="0" borderId="69" xfId="5" applyFont="1" applyBorder="1" applyAlignment="1">
      <alignment vertical="center"/>
    </xf>
    <xf numFmtId="3" fontId="35" fillId="0" borderId="81" xfId="5" applyNumberFormat="1" applyFont="1" applyBorder="1" applyAlignment="1">
      <alignment vertical="center"/>
    </xf>
    <xf numFmtId="0" fontId="35" fillId="0" borderId="22" xfId="5" applyFont="1" applyBorder="1" applyAlignment="1">
      <alignment horizontal="center" vertical="center"/>
    </xf>
    <xf numFmtId="0" fontId="35" fillId="0" borderId="66" xfId="5" applyFont="1" applyBorder="1" applyAlignment="1">
      <alignment vertical="center"/>
    </xf>
    <xf numFmtId="0" fontId="35" fillId="0" borderId="45" xfId="5" applyFont="1" applyBorder="1" applyAlignment="1">
      <alignment vertical="center"/>
    </xf>
    <xf numFmtId="3" fontId="35" fillId="0" borderId="4" xfId="5" applyNumberFormat="1" applyFont="1" applyFill="1" applyBorder="1" applyAlignment="1">
      <alignment vertical="center"/>
    </xf>
    <xf numFmtId="0" fontId="38" fillId="0" borderId="0" xfId="5" applyFont="1" applyAlignment="1">
      <alignment vertical="center"/>
    </xf>
    <xf numFmtId="0" fontId="39" fillId="0" borderId="66" xfId="5" applyFont="1" applyBorder="1" applyAlignment="1">
      <alignment vertical="center"/>
    </xf>
    <xf numFmtId="0" fontId="39" fillId="0" borderId="45" xfId="5" applyFont="1" applyBorder="1" applyAlignment="1">
      <alignment vertical="center"/>
    </xf>
    <xf numFmtId="0" fontId="39" fillId="0" borderId="63" xfId="5" applyFont="1" applyBorder="1" applyAlignment="1">
      <alignment vertical="center"/>
    </xf>
    <xf numFmtId="3" fontId="39" fillId="0" borderId="4" xfId="5" applyNumberFormat="1" applyFont="1" applyFill="1" applyBorder="1" applyAlignment="1">
      <alignment vertical="center"/>
    </xf>
    <xf numFmtId="3" fontId="57" fillId="0" borderId="0" xfId="5" applyNumberFormat="1" applyFont="1" applyAlignment="1">
      <alignment vertical="center"/>
    </xf>
    <xf numFmtId="0" fontId="35" fillId="0" borderId="61" xfId="5" applyFont="1" applyBorder="1" applyAlignment="1">
      <alignment vertical="center"/>
    </xf>
    <xf numFmtId="0" fontId="35" fillId="0" borderId="62" xfId="5" applyFont="1" applyBorder="1" applyAlignment="1">
      <alignment vertical="center"/>
    </xf>
    <xf numFmtId="0" fontId="35" fillId="0" borderId="68" xfId="5" applyFont="1" applyBorder="1" applyAlignment="1">
      <alignment vertical="center"/>
    </xf>
    <xf numFmtId="3" fontId="35" fillId="0" borderId="13" xfId="5" applyNumberFormat="1" applyFont="1" applyFill="1" applyBorder="1" applyAlignment="1">
      <alignment vertical="center"/>
    </xf>
    <xf numFmtId="0" fontId="35" fillId="0" borderId="79" xfId="5" applyFont="1" applyBorder="1" applyAlignment="1">
      <alignment vertical="center"/>
    </xf>
    <xf numFmtId="0" fontId="35" fillId="0" borderId="53" xfId="5" applyFont="1" applyBorder="1" applyAlignment="1">
      <alignment vertical="center"/>
    </xf>
    <xf numFmtId="3" fontId="35" fillId="0" borderId="29" xfId="5" applyNumberFormat="1" applyFont="1" applyFill="1" applyBorder="1" applyAlignment="1">
      <alignment vertical="center"/>
    </xf>
    <xf numFmtId="0" fontId="35" fillId="0" borderId="0" xfId="5" applyFont="1" applyBorder="1" applyAlignment="1">
      <alignment vertical="center"/>
    </xf>
    <xf numFmtId="0" fontId="35" fillId="0" borderId="0" xfId="5" applyFont="1" applyBorder="1" applyAlignment="1">
      <alignment vertical="center" wrapText="1"/>
    </xf>
    <xf numFmtId="0" fontId="35" fillId="0" borderId="0" xfId="5" applyFont="1" applyBorder="1" applyAlignment="1">
      <alignment horizontal="center" vertical="center" wrapText="1"/>
    </xf>
    <xf numFmtId="0" fontId="35" fillId="0" borderId="5" xfId="5" applyFont="1" applyBorder="1" applyAlignment="1">
      <alignment horizontal="center" vertical="center" wrapText="1"/>
    </xf>
    <xf numFmtId="0" fontId="35" fillId="0" borderId="6" xfId="5" applyFont="1" applyBorder="1" applyAlignment="1">
      <alignment horizontal="center" vertical="center" wrapText="1"/>
    </xf>
    <xf numFmtId="0" fontId="35" fillId="0" borderId="7" xfId="5" applyFont="1" applyBorder="1" applyAlignment="1">
      <alignment horizontal="center" vertical="center" wrapText="1"/>
    </xf>
    <xf numFmtId="49" fontId="35" fillId="0" borderId="22" xfId="5" applyNumberFormat="1" applyFont="1" applyBorder="1" applyAlignment="1">
      <alignment horizontal="center" vertical="center"/>
    </xf>
    <xf numFmtId="0" fontId="35" fillId="0" borderId="110" xfId="5" applyFont="1" applyBorder="1" applyAlignment="1">
      <alignment horizontal="center" vertical="center" wrapText="1"/>
    </xf>
    <xf numFmtId="0" fontId="35" fillId="0" borderId="111" xfId="5" applyFont="1" applyBorder="1" applyAlignment="1">
      <alignment vertical="center" wrapText="1"/>
    </xf>
    <xf numFmtId="3" fontId="35" fillId="0" borderId="111" xfId="5" applyNumberFormat="1" applyFont="1" applyBorder="1" applyAlignment="1">
      <alignment horizontal="right" vertical="center" wrapText="1"/>
    </xf>
    <xf numFmtId="3" fontId="35" fillId="0" borderId="7" xfId="5" applyNumberFormat="1" applyFont="1" applyBorder="1" applyAlignment="1">
      <alignment vertical="center"/>
    </xf>
    <xf numFmtId="165" fontId="35" fillId="0" borderId="0" xfId="5" applyNumberFormat="1" applyFont="1" applyAlignment="1">
      <alignment vertical="center"/>
    </xf>
    <xf numFmtId="0" fontId="35" fillId="0" borderId="112" xfId="5" applyFont="1" applyBorder="1" applyAlignment="1">
      <alignment horizontal="center" vertical="center" wrapText="1"/>
    </xf>
    <xf numFmtId="0" fontId="35" fillId="0" borderId="91" xfId="5" applyFont="1" applyBorder="1" applyAlignment="1">
      <alignment vertical="center" wrapText="1"/>
    </xf>
    <xf numFmtId="3" fontId="35" fillId="0" borderId="113" xfId="5" applyNumberFormat="1" applyFont="1" applyBorder="1" applyAlignment="1">
      <alignment vertical="center"/>
    </xf>
    <xf numFmtId="3" fontId="35" fillId="0" borderId="95" xfId="5" applyNumberFormat="1" applyFont="1" applyBorder="1" applyAlignment="1">
      <alignment vertical="center"/>
    </xf>
    <xf numFmtId="0" fontId="35" fillId="0" borderId="114" xfId="5" applyFont="1" applyBorder="1" applyAlignment="1">
      <alignment horizontal="center" vertical="center" wrapText="1"/>
    </xf>
    <xf numFmtId="0" fontId="35" fillId="0" borderId="115" xfId="5" applyFont="1" applyBorder="1" applyAlignment="1">
      <alignment vertical="center" wrapText="1"/>
    </xf>
    <xf numFmtId="3" fontId="35" fillId="0" borderId="115" xfId="5" applyNumberFormat="1" applyFont="1" applyBorder="1" applyAlignment="1">
      <alignment horizontal="right" vertical="center" wrapText="1"/>
    </xf>
    <xf numFmtId="3" fontId="35" fillId="0" borderId="99" xfId="5" applyNumberFormat="1" applyFont="1" applyBorder="1" applyAlignment="1">
      <alignment vertical="center"/>
    </xf>
    <xf numFmtId="0" fontId="40" fillId="0" borderId="2" xfId="5" applyFont="1" applyBorder="1" applyAlignment="1">
      <alignment vertical="center"/>
    </xf>
    <xf numFmtId="3" fontId="40" fillId="0" borderId="4" xfId="5" applyNumberFormat="1" applyFont="1" applyBorder="1" applyAlignment="1">
      <alignment vertical="center"/>
    </xf>
    <xf numFmtId="3" fontId="35" fillId="0" borderId="116" xfId="5" applyNumberFormat="1" applyFont="1" applyBorder="1" applyAlignment="1">
      <alignment vertical="center"/>
    </xf>
    <xf numFmtId="3" fontId="36" fillId="0" borderId="4" xfId="5" applyNumberFormat="1" applyFont="1" applyBorder="1" applyAlignment="1">
      <alignment vertical="center"/>
    </xf>
    <xf numFmtId="165" fontId="21" fillId="0" borderId="0" xfId="5" applyNumberFormat="1" applyFont="1" applyAlignment="1">
      <alignment vertical="center"/>
    </xf>
    <xf numFmtId="0" fontId="34" fillId="0" borderId="0" xfId="0" applyFont="1"/>
    <xf numFmtId="0" fontId="58" fillId="0" borderId="0" xfId="0" applyFont="1"/>
    <xf numFmtId="2" fontId="0" fillId="0" borderId="83" xfId="0" applyNumberFormat="1" applyBorder="1" applyAlignment="1">
      <alignment horizontal="center" vertical="center" wrapText="1"/>
    </xf>
    <xf numFmtId="0" fontId="0" fillId="0" borderId="67" xfId="0" applyBorder="1"/>
    <xf numFmtId="0" fontId="0" fillId="0" borderId="13" xfId="0" applyBorder="1"/>
    <xf numFmtId="3" fontId="0" fillId="0" borderId="68" xfId="0" applyNumberFormat="1" applyBorder="1"/>
    <xf numFmtId="3" fontId="0" fillId="0" borderId="19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2" xfId="0" applyBorder="1"/>
    <xf numFmtId="0" fontId="0" fillId="0" borderId="21" xfId="0" applyBorder="1"/>
    <xf numFmtId="3" fontId="0" fillId="0" borderId="18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0" fontId="0" fillId="0" borderId="0" xfId="0" applyAlignment="1">
      <alignment horizontal="center"/>
    </xf>
    <xf numFmtId="0" fontId="0" fillId="0" borderId="58" xfId="0" applyBorder="1"/>
    <xf numFmtId="0" fontId="0" fillId="0" borderId="81" xfId="0" applyBorder="1"/>
    <xf numFmtId="3" fontId="0" fillId="0" borderId="71" xfId="0" applyNumberFormat="1" applyBorder="1"/>
    <xf numFmtId="3" fontId="0" fillId="0" borderId="59" xfId="0" applyNumberFormat="1" applyBorder="1"/>
    <xf numFmtId="164" fontId="0" fillId="0" borderId="59" xfId="0" applyNumberFormat="1" applyBorder="1"/>
    <xf numFmtId="164" fontId="0" fillId="0" borderId="70" xfId="0" applyNumberFormat="1" applyBorder="1"/>
    <xf numFmtId="3" fontId="0" fillId="0" borderId="63" xfId="0" applyNumberFormat="1" applyBorder="1"/>
    <xf numFmtId="3" fontId="0" fillId="0" borderId="2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3" fontId="0" fillId="0" borderId="82" xfId="0" applyNumberFormat="1" applyBorder="1"/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3" fontId="0" fillId="0" borderId="84" xfId="0" applyNumberFormat="1" applyFill="1" applyBorder="1"/>
    <xf numFmtId="0" fontId="59" fillId="0" borderId="0" xfId="0" applyFont="1"/>
    <xf numFmtId="3" fontId="59" fillId="0" borderId="0" xfId="0" applyNumberFormat="1" applyFont="1"/>
    <xf numFmtId="3" fontId="0" fillId="0" borderId="75" xfId="0" applyNumberFormat="1" applyBorder="1"/>
    <xf numFmtId="3" fontId="0" fillId="0" borderId="77" xfId="0" applyNumberFormat="1" applyBorder="1"/>
    <xf numFmtId="3" fontId="0" fillId="0" borderId="80" xfId="0" applyNumberFormat="1" applyBorder="1"/>
    <xf numFmtId="3" fontId="6" fillId="3" borderId="11" xfId="1" applyNumberFormat="1" applyFont="1" applyFill="1" applyBorder="1" applyAlignment="1">
      <alignment horizontal="center" vertical="center"/>
    </xf>
    <xf numFmtId="3" fontId="6" fillId="3" borderId="19" xfId="1" applyNumberFormat="1" applyFont="1" applyFill="1" applyBorder="1" applyAlignment="1">
      <alignment horizontal="center" vertical="center"/>
    </xf>
    <xf numFmtId="0" fontId="0" fillId="0" borderId="49" xfId="16" applyFont="1" applyFill="1" applyBorder="1" applyAlignment="1">
      <alignment horizontal="center" vertical="center" wrapText="1"/>
    </xf>
    <xf numFmtId="169" fontId="7" fillId="0" borderId="0" xfId="16" applyNumberFormat="1" applyFont="1" applyAlignment="1">
      <alignment vertical="center"/>
    </xf>
    <xf numFmtId="0" fontId="53" fillId="0" borderId="0" xfId="0" applyFont="1"/>
    <xf numFmtId="0" fontId="1" fillId="0" borderId="1" xfId="5" applyBorder="1" applyAlignment="1">
      <alignment vertical="center"/>
    </xf>
    <xf numFmtId="0" fontId="40" fillId="0" borderId="2" xfId="7" applyFont="1" applyFill="1" applyBorder="1" applyAlignment="1">
      <alignment horizontal="center" vertical="center" wrapText="1"/>
    </xf>
    <xf numFmtId="0" fontId="1" fillId="0" borderId="35" xfId="5" applyBorder="1" applyAlignment="1">
      <alignment vertical="center"/>
    </xf>
    <xf numFmtId="0" fontId="40" fillId="0" borderId="65" xfId="7" applyFont="1" applyFill="1" applyBorder="1" applyAlignment="1">
      <alignment horizontal="center" vertical="center"/>
    </xf>
    <xf numFmtId="0" fontId="0" fillId="0" borderId="65" xfId="0" applyBorder="1"/>
    <xf numFmtId="3" fontId="59" fillId="0" borderId="116" xfId="0" applyNumberFormat="1" applyFont="1" applyBorder="1" applyAlignment="1">
      <alignment vertical="center"/>
    </xf>
    <xf numFmtId="0" fontId="35" fillId="0" borderId="14" xfId="5" applyFont="1" applyBorder="1" applyAlignment="1">
      <alignment horizontal="center" vertical="center" wrapText="1"/>
    </xf>
    <xf numFmtId="0" fontId="8" fillId="0" borderId="11" xfId="7" applyFont="1" applyFill="1" applyBorder="1" applyAlignment="1">
      <alignment vertical="center"/>
    </xf>
    <xf numFmtId="10" fontId="8" fillId="0" borderId="11" xfId="9" applyNumberFormat="1" applyFont="1" applyFill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0" fontId="35" fillId="0" borderId="22" xfId="5" applyFont="1" applyBorder="1" applyAlignment="1">
      <alignment horizontal="center" vertical="center" wrapText="1"/>
    </xf>
    <xf numFmtId="0" fontId="0" fillId="0" borderId="23" xfId="7" applyFont="1" applyFill="1" applyBorder="1" applyAlignment="1">
      <alignment vertical="center"/>
    </xf>
    <xf numFmtId="10" fontId="8" fillId="0" borderId="23" xfId="9" applyNumberFormat="1" applyFont="1" applyFill="1" applyBorder="1" applyAlignment="1">
      <alignment vertical="center"/>
    </xf>
    <xf numFmtId="3" fontId="0" fillId="0" borderId="21" xfId="0" applyNumberFormat="1" applyFill="1" applyBorder="1" applyAlignment="1">
      <alignment vertical="center"/>
    </xf>
    <xf numFmtId="0" fontId="8" fillId="0" borderId="23" xfId="7" applyFont="1" applyFill="1" applyBorder="1" applyAlignment="1">
      <alignment vertical="center"/>
    </xf>
    <xf numFmtId="0" fontId="35" fillId="0" borderId="25" xfId="5" applyFont="1" applyBorder="1" applyAlignment="1">
      <alignment horizontal="center" vertical="center" wrapText="1"/>
    </xf>
    <xf numFmtId="0" fontId="8" fillId="0" borderId="26" xfId="7" applyFont="1" applyFill="1" applyBorder="1" applyAlignment="1">
      <alignment vertical="center"/>
    </xf>
    <xf numFmtId="10" fontId="8" fillId="0" borderId="26" xfId="9" applyNumberFormat="1" applyFont="1" applyFill="1" applyBorder="1" applyAlignment="1">
      <alignment vertical="center"/>
    </xf>
    <xf numFmtId="3" fontId="0" fillId="0" borderId="29" xfId="0" applyNumberForma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0" fillId="0" borderId="63" xfId="0" applyBorder="1"/>
    <xf numFmtId="10" fontId="0" fillId="0" borderId="42" xfId="9" applyNumberFormat="1" applyFont="1" applyFill="1" applyBorder="1" applyAlignment="1">
      <alignment vertical="center"/>
    </xf>
    <xf numFmtId="3" fontId="0" fillId="0" borderId="49" xfId="0" applyNumberFormat="1" applyFill="1" applyBorder="1" applyAlignment="1">
      <alignment vertical="center"/>
    </xf>
    <xf numFmtId="0" fontId="0" fillId="0" borderId="23" xfId="0" applyBorder="1"/>
    <xf numFmtId="0" fontId="40" fillId="5" borderId="23" xfId="0" applyFont="1" applyFill="1" applyBorder="1"/>
    <xf numFmtId="3" fontId="40" fillId="5" borderId="23" xfId="0" applyNumberFormat="1" applyFont="1" applyFill="1" applyBorder="1"/>
    <xf numFmtId="0" fontId="41" fillId="0" borderId="0" xfId="0" applyFont="1"/>
    <xf numFmtId="0" fontId="6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7" fillId="0" borderId="24" xfId="1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left" vertical="center"/>
    </xf>
    <xf numFmtId="0" fontId="9" fillId="2" borderId="24" xfId="1" applyFont="1" applyFill="1" applyBorder="1" applyAlignment="1">
      <alignment horizontal="left" vertical="center"/>
    </xf>
    <xf numFmtId="0" fontId="9" fillId="2" borderId="17" xfId="1" applyFont="1" applyFill="1" applyBorder="1" applyAlignment="1">
      <alignment horizontal="left" vertical="center"/>
    </xf>
    <xf numFmtId="0" fontId="12" fillId="0" borderId="24" xfId="1" applyFont="1" applyFill="1" applyBorder="1" applyAlignment="1">
      <alignment horizontal="left" vertical="center"/>
    </xf>
    <xf numFmtId="0" fontId="12" fillId="0" borderId="17" xfId="1" applyFont="1" applyFill="1" applyBorder="1" applyAlignment="1">
      <alignment horizontal="left" vertical="center"/>
    </xf>
    <xf numFmtId="0" fontId="12" fillId="0" borderId="18" xfId="1" applyFont="1" applyFill="1" applyBorder="1" applyAlignment="1">
      <alignment horizontal="left" vertical="center"/>
    </xf>
    <xf numFmtId="0" fontId="7" fillId="0" borderId="27" xfId="1" applyFont="1" applyFill="1" applyBorder="1" applyAlignment="1">
      <alignment horizontal="left" vertical="center"/>
    </xf>
    <xf numFmtId="0" fontId="7" fillId="0" borderId="53" xfId="1" applyFont="1" applyFill="1" applyBorder="1" applyAlignment="1">
      <alignment horizontal="left" vertical="center"/>
    </xf>
    <xf numFmtId="0" fontId="19" fillId="2" borderId="3" xfId="1" applyFont="1" applyFill="1" applyBorder="1" applyAlignment="1">
      <alignment horizontal="left" vertical="center"/>
    </xf>
    <xf numFmtId="0" fontId="19" fillId="2" borderId="45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19" fillId="2" borderId="47" xfId="1" applyFont="1" applyFill="1" applyBorder="1" applyAlignment="1">
      <alignment horizontal="left" vertical="center"/>
    </xf>
    <xf numFmtId="0" fontId="19" fillId="2" borderId="41" xfId="1" applyFont="1" applyFill="1" applyBorder="1" applyAlignment="1">
      <alignment horizontal="left" vertical="center"/>
    </xf>
    <xf numFmtId="10" fontId="13" fillId="0" borderId="10" xfId="1" applyNumberFormat="1" applyFont="1" applyFill="1" applyBorder="1" applyAlignment="1">
      <alignment horizontal="center" vertical="center" wrapText="1"/>
    </xf>
    <xf numFmtId="10" fontId="13" fillId="0" borderId="18" xfId="1" applyNumberFormat="1" applyFont="1" applyFill="1" applyBorder="1" applyAlignment="1">
      <alignment horizontal="center" vertical="center" wrapText="1"/>
    </xf>
    <xf numFmtId="10" fontId="13" fillId="0" borderId="43" xfId="1" applyNumberFormat="1" applyFont="1" applyFill="1" applyBorder="1" applyAlignment="1">
      <alignment horizontal="center" vertical="center" wrapText="1"/>
    </xf>
    <xf numFmtId="49" fontId="13" fillId="0" borderId="15" xfId="1" applyNumberFormat="1" applyFont="1" applyFill="1" applyBorder="1" applyAlignment="1">
      <alignment horizontal="center" vertical="center" wrapText="1"/>
    </xf>
    <xf numFmtId="49" fontId="13" fillId="0" borderId="21" xfId="1" applyNumberFormat="1" applyFont="1" applyFill="1" applyBorder="1" applyAlignment="1">
      <alignment horizontal="center" vertical="center" wrapText="1"/>
    </xf>
    <xf numFmtId="49" fontId="13" fillId="0" borderId="29" xfId="1" applyNumberFormat="1" applyFont="1" applyFill="1" applyBorder="1" applyAlignment="1">
      <alignment horizontal="center" vertical="center" wrapText="1"/>
    </xf>
    <xf numFmtId="1" fontId="6" fillId="0" borderId="3" xfId="1" applyNumberFormat="1" applyFont="1" applyFill="1" applyBorder="1" applyAlignment="1">
      <alignment horizontal="center" vertical="center"/>
    </xf>
    <xf numFmtId="1" fontId="6" fillId="0" borderId="45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3" xfId="1" applyNumberFormat="1" applyFont="1" applyFill="1" applyBorder="1" applyAlignment="1">
      <alignment horizontal="center" vertical="center" wrapText="1"/>
    </xf>
    <xf numFmtId="10" fontId="13" fillId="0" borderId="26" xfId="1" applyNumberFormat="1" applyFont="1" applyFill="1" applyBorder="1" applyAlignment="1">
      <alignment horizontal="center" vertical="center" wrapText="1"/>
    </xf>
    <xf numFmtId="10" fontId="13" fillId="0" borderId="12" xfId="1" applyNumberFormat="1" applyFont="1" applyFill="1" applyBorder="1" applyAlignment="1">
      <alignment horizontal="center" vertical="center" wrapText="1"/>
    </xf>
    <xf numFmtId="10" fontId="13" fillId="0" borderId="24" xfId="1" applyNumberFormat="1" applyFont="1" applyFill="1" applyBorder="1" applyAlignment="1">
      <alignment horizontal="center" vertical="center" wrapText="1"/>
    </xf>
    <xf numFmtId="10" fontId="13" fillId="0" borderId="27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6" fillId="0" borderId="23" xfId="1" applyNumberFormat="1" applyFont="1" applyFill="1" applyBorder="1" applyAlignment="1">
      <alignment horizontal="center" vertical="center" wrapText="1"/>
    </xf>
    <xf numFmtId="49" fontId="6" fillId="0" borderId="26" xfId="1" applyNumberFormat="1" applyFont="1" applyFill="1" applyBorder="1" applyAlignment="1">
      <alignment horizontal="center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49" fontId="13" fillId="0" borderId="24" xfId="1" applyNumberFormat="1" applyFont="1" applyFill="1" applyBorder="1" applyAlignment="1">
      <alignment horizontal="center" vertical="center" wrapText="1"/>
    </xf>
    <xf numFmtId="49" fontId="13" fillId="0" borderId="27" xfId="1" applyNumberFormat="1" applyFont="1" applyFill="1" applyBorder="1" applyAlignment="1">
      <alignment horizontal="center" vertical="center" wrapText="1"/>
    </xf>
    <xf numFmtId="49" fontId="15" fillId="3" borderId="34" xfId="1" applyNumberFormat="1" applyFont="1" applyFill="1" applyBorder="1" applyAlignment="1">
      <alignment horizontal="center" vertical="center" wrapText="1"/>
    </xf>
    <xf numFmtId="49" fontId="15" fillId="3" borderId="39" xfId="1" applyNumberFormat="1" applyFont="1" applyFill="1" applyBorder="1" applyAlignment="1">
      <alignment horizontal="center" vertical="center" wrapText="1"/>
    </xf>
    <xf numFmtId="49" fontId="15" fillId="3" borderId="44" xfId="1" applyNumberFormat="1" applyFont="1" applyFill="1" applyBorder="1" applyAlignment="1">
      <alignment horizontal="center" vertical="center" wrapText="1"/>
    </xf>
    <xf numFmtId="0" fontId="6" fillId="2" borderId="25" xfId="2" applyFont="1" applyFill="1" applyBorder="1" applyAlignment="1">
      <alignment horizontal="left" vertical="center" wrapText="1"/>
    </xf>
    <xf numFmtId="0" fontId="6" fillId="2" borderId="26" xfId="2" applyFont="1" applyFill="1" applyBorder="1" applyAlignment="1">
      <alignment horizontal="left" vertical="center" wrapText="1"/>
    </xf>
    <xf numFmtId="0" fontId="6" fillId="2" borderId="22" xfId="1" applyFont="1" applyFill="1" applyBorder="1" applyAlignment="1">
      <alignment horizontal="left" vertical="center" wrapText="1"/>
    </xf>
    <xf numFmtId="0" fontId="6" fillId="2" borderId="23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left" vertical="center" wrapText="1"/>
    </xf>
    <xf numFmtId="0" fontId="6" fillId="2" borderId="26" xfId="1" applyFont="1" applyFill="1" applyBorder="1" applyAlignment="1">
      <alignment horizontal="left" vertical="center" wrapText="1"/>
    </xf>
    <xf numFmtId="0" fontId="12" fillId="2" borderId="0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center" vertical="center" textRotation="90" wrapText="1"/>
    </xf>
    <xf numFmtId="0" fontId="6" fillId="0" borderId="35" xfId="1" applyFont="1" applyFill="1" applyBorder="1" applyAlignment="1">
      <alignment horizontal="center" vertical="center" textRotation="90" wrapText="1"/>
    </xf>
    <xf numFmtId="0" fontId="6" fillId="0" borderId="30" xfId="1" applyFont="1" applyFill="1" applyBorder="1" applyAlignment="1">
      <alignment horizontal="center" vertical="center" textRotation="90" wrapText="1"/>
    </xf>
    <xf numFmtId="0" fontId="6" fillId="0" borderId="36" xfId="1" applyFont="1" applyFill="1" applyBorder="1" applyAlignment="1">
      <alignment horizontal="center" vertical="center" textRotation="90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6" fillId="0" borderId="41" xfId="1" applyFont="1" applyFill="1" applyBorder="1" applyAlignment="1">
      <alignment horizontal="center" vertical="center" wrapText="1"/>
    </xf>
    <xf numFmtId="0" fontId="6" fillId="0" borderId="42" xfId="1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left" vertical="center" wrapText="1"/>
    </xf>
    <xf numFmtId="0" fontId="6" fillId="2" borderId="17" xfId="2" applyFont="1" applyFill="1" applyBorder="1" applyAlignment="1">
      <alignment horizontal="left" vertical="center" wrapText="1"/>
    </xf>
    <xf numFmtId="0" fontId="6" fillId="2" borderId="18" xfId="2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14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43" fillId="0" borderId="0" xfId="5" applyFont="1" applyAlignment="1">
      <alignment horizontal="left" vertical="center"/>
    </xf>
    <xf numFmtId="0" fontId="36" fillId="0" borderId="31" xfId="5" applyFont="1" applyBorder="1" applyAlignment="1">
      <alignment horizontal="left" vertical="center" wrapText="1"/>
    </xf>
    <xf numFmtId="0" fontId="36" fillId="0" borderId="33" xfId="5" applyFont="1" applyBorder="1" applyAlignment="1">
      <alignment horizontal="left" vertical="center" wrapText="1"/>
    </xf>
    <xf numFmtId="0" fontId="36" fillId="0" borderId="32" xfId="5" applyFont="1" applyBorder="1" applyAlignment="1">
      <alignment horizontal="left" vertical="center" wrapText="1"/>
    </xf>
    <xf numFmtId="0" fontId="60" fillId="0" borderId="0" xfId="5" applyFont="1" applyAlignment="1">
      <alignment horizontal="left" vertical="center" wrapText="1"/>
    </xf>
    <xf numFmtId="0" fontId="30" fillId="0" borderId="0" xfId="5" applyFont="1" applyAlignment="1">
      <alignment horizontal="left" vertical="center" wrapText="1"/>
    </xf>
    <xf numFmtId="0" fontId="30" fillId="0" borderId="0" xfId="5" applyFont="1" applyAlignment="1">
      <alignment horizontal="center" vertical="center" wrapText="1"/>
    </xf>
    <xf numFmtId="0" fontId="36" fillId="0" borderId="14" xfId="5" applyFont="1" applyBorder="1" applyAlignment="1">
      <alignment horizontal="center" vertical="center" wrapText="1"/>
    </xf>
    <xf numFmtId="0" fontId="36" fillId="0" borderId="25" xfId="5" applyFont="1" applyBorder="1" applyAlignment="1">
      <alignment horizontal="center" vertical="center" wrapText="1"/>
    </xf>
    <xf numFmtId="0" fontId="36" fillId="0" borderId="11" xfId="5" applyFont="1" applyBorder="1" applyAlignment="1">
      <alignment horizontal="center" vertical="center" wrapText="1"/>
    </xf>
    <xf numFmtId="0" fontId="36" fillId="0" borderId="26" xfId="5" applyFont="1" applyBorder="1" applyAlignment="1">
      <alignment horizontal="center" vertical="center" wrapText="1"/>
    </xf>
    <xf numFmtId="0" fontId="36" fillId="0" borderId="11" xfId="5" applyFont="1" applyFill="1" applyBorder="1" applyAlignment="1">
      <alignment horizontal="center" vertical="center" wrapText="1"/>
    </xf>
    <xf numFmtId="0" fontId="36" fillId="0" borderId="12" xfId="5" applyFont="1" applyFill="1" applyBorder="1" applyAlignment="1">
      <alignment horizontal="center" vertical="center" wrapText="1"/>
    </xf>
    <xf numFmtId="0" fontId="36" fillId="0" borderId="72" xfId="5" applyFont="1" applyBorder="1" applyAlignment="1">
      <alignment horizontal="center" vertical="center" wrapText="1"/>
    </xf>
    <xf numFmtId="0" fontId="36" fillId="0" borderId="73" xfId="5" applyFont="1" applyBorder="1" applyAlignment="1">
      <alignment horizontal="center" vertical="center" wrapText="1"/>
    </xf>
    <xf numFmtId="0" fontId="36" fillId="0" borderId="14" xfId="14" applyFont="1" applyBorder="1" applyAlignment="1">
      <alignment horizontal="center" vertical="center" wrapText="1"/>
    </xf>
    <xf numFmtId="0" fontId="36" fillId="0" borderId="101" xfId="14" applyFont="1" applyBorder="1" applyAlignment="1">
      <alignment horizontal="center" vertical="center" wrapText="1"/>
    </xf>
    <xf numFmtId="0" fontId="36" fillId="0" borderId="11" xfId="14" applyFont="1" applyBorder="1" applyAlignment="1">
      <alignment horizontal="center" vertical="center" wrapText="1"/>
    </xf>
    <xf numFmtId="0" fontId="36" fillId="0" borderId="88" xfId="14" applyFont="1" applyBorder="1" applyAlignment="1">
      <alignment horizontal="center" vertical="center" wrapText="1"/>
    </xf>
    <xf numFmtId="0" fontId="36" fillId="0" borderId="11" xfId="14" applyFont="1" applyFill="1" applyBorder="1" applyAlignment="1">
      <alignment horizontal="center" vertical="center" wrapText="1"/>
    </xf>
    <xf numFmtId="0" fontId="36" fillId="0" borderId="12" xfId="14" applyFont="1" applyFill="1" applyBorder="1" applyAlignment="1">
      <alignment horizontal="center" vertical="center" wrapText="1"/>
    </xf>
    <xf numFmtId="0" fontId="36" fillId="0" borderId="7" xfId="14" applyFont="1" applyBorder="1" applyAlignment="1">
      <alignment horizontal="center" vertical="center" wrapText="1"/>
    </xf>
    <xf numFmtId="0" fontId="36" fillId="0" borderId="102" xfId="14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7" fillId="0" borderId="72" xfId="16" applyFont="1" applyBorder="1" applyAlignment="1">
      <alignment horizontal="center" vertical="center"/>
    </xf>
    <xf numFmtId="0" fontId="7" fillId="0" borderId="73" xfId="16" applyFont="1" applyBorder="1" applyAlignment="1">
      <alignment horizontal="center" vertical="center"/>
    </xf>
    <xf numFmtId="0" fontId="0" fillId="0" borderId="5" xfId="16" applyFont="1" applyBorder="1" applyAlignment="1">
      <alignment horizontal="center" vertical="center"/>
    </xf>
    <xf numFmtId="0" fontId="8" fillId="0" borderId="54" xfId="16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7">
    <cellStyle name="Normální" xfId="0" builtinId="0"/>
    <cellStyle name="Normální 10" xfId="4"/>
    <cellStyle name="Normální 11" xfId="14"/>
    <cellStyle name="normální 14" xfId="3"/>
    <cellStyle name="normální 14 2" xfId="5"/>
    <cellStyle name="normální 15" xfId="11"/>
    <cellStyle name="normální 16" xfId="12"/>
    <cellStyle name="normální 2 2" xfId="6"/>
    <cellStyle name="normální 2 5" xfId="7"/>
    <cellStyle name="Normální 5" xfId="13"/>
    <cellStyle name="Normální 6 4 3" xfId="10"/>
    <cellStyle name="normální_Příloha 2" xfId="15"/>
    <cellStyle name="normální_Tab.1-bilance PV" xfId="2"/>
    <cellStyle name="normální_Tabulka 1-Bilanční-návrh 13.1.04" xfId="1"/>
    <cellStyle name="normální_Ubyt a strav 2002" xfId="16"/>
    <cellStyle name="procent 2" xfId="8"/>
    <cellStyle name="Procenta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8</xdr:row>
      <xdr:rowOff>154700</xdr:rowOff>
    </xdr:to>
    <xdr:pic>
      <xdr:nvPicPr>
        <xdr:cNvPr id="2" name="Picture 1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8</xdr:row>
      <xdr:rowOff>154700</xdr:rowOff>
    </xdr:to>
    <xdr:pic>
      <xdr:nvPicPr>
        <xdr:cNvPr id="3" name="Picture 2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154700</xdr:rowOff>
    </xdr:to>
    <xdr:pic>
      <xdr:nvPicPr>
        <xdr:cNvPr id="4" name="Picture 3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154700</xdr:rowOff>
    </xdr:to>
    <xdr:pic>
      <xdr:nvPicPr>
        <xdr:cNvPr id="5" name="Picture 4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asekp/Documents/1.%20Pracovn&#237;/2015/Rozpo&#269;et%202016/V&#253;po&#269;et%20rozpo&#269;tu%20na%20rok%202016/Modelov&#253;%20v&#253;po&#269;et%20rozpo&#269;tu%20V&#352;%20na%20rok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Bilance dle schvál RO"/>
      <sheetName val="1 Bilance pro výpočet"/>
      <sheetName val="2 Srovnání A+K"/>
      <sheetName val="3 Úpravy A+K"/>
      <sheetName val="Ukazatel A 2015"/>
      <sheetName val="Ukazatel A 2016"/>
      <sheetName val="Porovnání počtů"/>
      <sheetName val="limity 2016"/>
      <sheetName val="5 Ukaz K"/>
      <sheetName val="popis zdroj dat"/>
      <sheetName val="6 Ukaz C"/>
      <sheetName val="7 Ukaz. F - U3V "/>
      <sheetName val="8 Ukaz. F - SSP"/>
      <sheetName val="9 Ukaz I"/>
      <sheetName val="10 Ukaz J"/>
      <sheetName val="11 Ukaz U"/>
    </sheetNames>
    <sheetDataSet>
      <sheetData sheetId="0"/>
      <sheetData sheetId="1">
        <row r="49">
          <cell r="O49">
            <v>22000000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7">
          <cell r="G37">
            <v>17.95</v>
          </cell>
        </row>
      </sheetData>
      <sheetData sheetId="15">
        <row r="16">
          <cell r="D16">
            <v>5400.0266777715606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2" sqref="B2"/>
    </sheetView>
  </sheetViews>
  <sheetFormatPr defaultRowHeight="12.75" x14ac:dyDescent="0.2"/>
  <cols>
    <col min="1" max="1" width="2.5703125" customWidth="1"/>
    <col min="2" max="2" width="64.28515625" customWidth="1"/>
  </cols>
  <sheetData>
    <row r="1" spans="1:2" ht="48.75" customHeight="1" x14ac:dyDescent="0.3">
      <c r="A1" s="577" t="s">
        <v>356</v>
      </c>
    </row>
    <row r="2" spans="1:2" ht="54.75" customHeight="1" x14ac:dyDescent="0.2"/>
    <row r="3" spans="1:2" x14ac:dyDescent="0.2">
      <c r="A3" s="578" t="s">
        <v>357</v>
      </c>
    </row>
    <row r="4" spans="1:2" x14ac:dyDescent="0.2">
      <c r="A4" s="578"/>
    </row>
    <row r="5" spans="1:2" x14ac:dyDescent="0.2">
      <c r="A5" t="s">
        <v>359</v>
      </c>
      <c r="B5" t="s">
        <v>0</v>
      </c>
    </row>
    <row r="6" spans="1:2" x14ac:dyDescent="0.2">
      <c r="A6" t="s">
        <v>360</v>
      </c>
      <c r="B6" t="s">
        <v>358</v>
      </c>
    </row>
    <row r="7" spans="1:2" x14ac:dyDescent="0.2">
      <c r="A7" t="s">
        <v>361</v>
      </c>
      <c r="B7" t="s">
        <v>368</v>
      </c>
    </row>
    <row r="8" spans="1:2" ht="25.5" x14ac:dyDescent="0.2">
      <c r="A8" s="580" t="s">
        <v>362</v>
      </c>
      <c r="B8" s="579" t="s">
        <v>369</v>
      </c>
    </row>
    <row r="9" spans="1:2" ht="25.5" x14ac:dyDescent="0.2">
      <c r="A9" s="580" t="s">
        <v>363</v>
      </c>
      <c r="B9" s="579" t="s">
        <v>370</v>
      </c>
    </row>
    <row r="10" spans="1:2" x14ac:dyDescent="0.2">
      <c r="A10" t="s">
        <v>364</v>
      </c>
      <c r="B10" t="s">
        <v>371</v>
      </c>
    </row>
    <row r="11" spans="1:2" x14ac:dyDescent="0.2">
      <c r="A11" t="s">
        <v>365</v>
      </c>
      <c r="B11" t="s">
        <v>372</v>
      </c>
    </row>
    <row r="12" spans="1:2" x14ac:dyDescent="0.2">
      <c r="A12" t="s">
        <v>366</v>
      </c>
      <c r="B12" t="s">
        <v>373</v>
      </c>
    </row>
    <row r="13" spans="1:2" x14ac:dyDescent="0.2">
      <c r="A13" t="s">
        <v>367</v>
      </c>
      <c r="B13" t="s">
        <v>374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&amp;LNávrh pro PV
č. j. MSMT-901/2016-1&amp;RIII.
</oddHeader>
    <oddFooter>&amp;R1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A4" sqref="A4"/>
    </sheetView>
  </sheetViews>
  <sheetFormatPr defaultRowHeight="12.75" x14ac:dyDescent="0.2"/>
  <cols>
    <col min="3" max="5" width="12" customWidth="1"/>
    <col min="10" max="10" width="15.5703125" customWidth="1"/>
    <col min="259" max="261" width="12" customWidth="1"/>
    <col min="266" max="266" width="15.5703125" customWidth="1"/>
    <col min="515" max="517" width="12" customWidth="1"/>
    <col min="522" max="522" width="15.5703125" customWidth="1"/>
    <col min="771" max="773" width="12" customWidth="1"/>
    <col min="778" max="778" width="15.5703125" customWidth="1"/>
    <col min="1027" max="1029" width="12" customWidth="1"/>
    <col min="1034" max="1034" width="15.5703125" customWidth="1"/>
    <col min="1283" max="1285" width="12" customWidth="1"/>
    <col min="1290" max="1290" width="15.5703125" customWidth="1"/>
    <col min="1539" max="1541" width="12" customWidth="1"/>
    <col min="1546" max="1546" width="15.5703125" customWidth="1"/>
    <col min="1795" max="1797" width="12" customWidth="1"/>
    <col min="1802" max="1802" width="15.5703125" customWidth="1"/>
    <col min="2051" max="2053" width="12" customWidth="1"/>
    <col min="2058" max="2058" width="15.5703125" customWidth="1"/>
    <col min="2307" max="2309" width="12" customWidth="1"/>
    <col min="2314" max="2314" width="15.5703125" customWidth="1"/>
    <col min="2563" max="2565" width="12" customWidth="1"/>
    <col min="2570" max="2570" width="15.5703125" customWidth="1"/>
    <col min="2819" max="2821" width="12" customWidth="1"/>
    <col min="2826" max="2826" width="15.5703125" customWidth="1"/>
    <col min="3075" max="3077" width="12" customWidth="1"/>
    <col min="3082" max="3082" width="15.5703125" customWidth="1"/>
    <col min="3331" max="3333" width="12" customWidth="1"/>
    <col min="3338" max="3338" width="15.5703125" customWidth="1"/>
    <col min="3587" max="3589" width="12" customWidth="1"/>
    <col min="3594" max="3594" width="15.5703125" customWidth="1"/>
    <col min="3843" max="3845" width="12" customWidth="1"/>
    <col min="3850" max="3850" width="15.5703125" customWidth="1"/>
    <col min="4099" max="4101" width="12" customWidth="1"/>
    <col min="4106" max="4106" width="15.5703125" customWidth="1"/>
    <col min="4355" max="4357" width="12" customWidth="1"/>
    <col min="4362" max="4362" width="15.5703125" customWidth="1"/>
    <col min="4611" max="4613" width="12" customWidth="1"/>
    <col min="4618" max="4618" width="15.5703125" customWidth="1"/>
    <col min="4867" max="4869" width="12" customWidth="1"/>
    <col min="4874" max="4874" width="15.5703125" customWidth="1"/>
    <col min="5123" max="5125" width="12" customWidth="1"/>
    <col min="5130" max="5130" width="15.5703125" customWidth="1"/>
    <col min="5379" max="5381" width="12" customWidth="1"/>
    <col min="5386" max="5386" width="15.5703125" customWidth="1"/>
    <col min="5635" max="5637" width="12" customWidth="1"/>
    <col min="5642" max="5642" width="15.5703125" customWidth="1"/>
    <col min="5891" max="5893" width="12" customWidth="1"/>
    <col min="5898" max="5898" width="15.5703125" customWidth="1"/>
    <col min="6147" max="6149" width="12" customWidth="1"/>
    <col min="6154" max="6154" width="15.5703125" customWidth="1"/>
    <col min="6403" max="6405" width="12" customWidth="1"/>
    <col min="6410" max="6410" width="15.5703125" customWidth="1"/>
    <col min="6659" max="6661" width="12" customWidth="1"/>
    <col min="6666" max="6666" width="15.5703125" customWidth="1"/>
    <col min="6915" max="6917" width="12" customWidth="1"/>
    <col min="6922" max="6922" width="15.5703125" customWidth="1"/>
    <col min="7171" max="7173" width="12" customWidth="1"/>
    <col min="7178" max="7178" width="15.5703125" customWidth="1"/>
    <col min="7427" max="7429" width="12" customWidth="1"/>
    <col min="7434" max="7434" width="15.5703125" customWidth="1"/>
    <col min="7683" max="7685" width="12" customWidth="1"/>
    <col min="7690" max="7690" width="15.5703125" customWidth="1"/>
    <col min="7939" max="7941" width="12" customWidth="1"/>
    <col min="7946" max="7946" width="15.5703125" customWidth="1"/>
    <col min="8195" max="8197" width="12" customWidth="1"/>
    <col min="8202" max="8202" width="15.5703125" customWidth="1"/>
    <col min="8451" max="8453" width="12" customWidth="1"/>
    <col min="8458" max="8458" width="15.5703125" customWidth="1"/>
    <col min="8707" max="8709" width="12" customWidth="1"/>
    <col min="8714" max="8714" width="15.5703125" customWidth="1"/>
    <col min="8963" max="8965" width="12" customWidth="1"/>
    <col min="8970" max="8970" width="15.5703125" customWidth="1"/>
    <col min="9219" max="9221" width="12" customWidth="1"/>
    <col min="9226" max="9226" width="15.5703125" customWidth="1"/>
    <col min="9475" max="9477" width="12" customWidth="1"/>
    <col min="9482" max="9482" width="15.5703125" customWidth="1"/>
    <col min="9731" max="9733" width="12" customWidth="1"/>
    <col min="9738" max="9738" width="15.5703125" customWidth="1"/>
    <col min="9987" max="9989" width="12" customWidth="1"/>
    <col min="9994" max="9994" width="15.5703125" customWidth="1"/>
    <col min="10243" max="10245" width="12" customWidth="1"/>
    <col min="10250" max="10250" width="15.5703125" customWidth="1"/>
    <col min="10499" max="10501" width="12" customWidth="1"/>
    <col min="10506" max="10506" width="15.5703125" customWidth="1"/>
    <col min="10755" max="10757" width="12" customWidth="1"/>
    <col min="10762" max="10762" width="15.5703125" customWidth="1"/>
    <col min="11011" max="11013" width="12" customWidth="1"/>
    <col min="11018" max="11018" width="15.5703125" customWidth="1"/>
    <col min="11267" max="11269" width="12" customWidth="1"/>
    <col min="11274" max="11274" width="15.5703125" customWidth="1"/>
    <col min="11523" max="11525" width="12" customWidth="1"/>
    <col min="11530" max="11530" width="15.5703125" customWidth="1"/>
    <col min="11779" max="11781" width="12" customWidth="1"/>
    <col min="11786" max="11786" width="15.5703125" customWidth="1"/>
    <col min="12035" max="12037" width="12" customWidth="1"/>
    <col min="12042" max="12042" width="15.5703125" customWidth="1"/>
    <col min="12291" max="12293" width="12" customWidth="1"/>
    <col min="12298" max="12298" width="15.5703125" customWidth="1"/>
    <col min="12547" max="12549" width="12" customWidth="1"/>
    <col min="12554" max="12554" width="15.5703125" customWidth="1"/>
    <col min="12803" max="12805" width="12" customWidth="1"/>
    <col min="12810" max="12810" width="15.5703125" customWidth="1"/>
    <col min="13059" max="13061" width="12" customWidth="1"/>
    <col min="13066" max="13066" width="15.5703125" customWidth="1"/>
    <col min="13315" max="13317" width="12" customWidth="1"/>
    <col min="13322" max="13322" width="15.5703125" customWidth="1"/>
    <col min="13571" max="13573" width="12" customWidth="1"/>
    <col min="13578" max="13578" width="15.5703125" customWidth="1"/>
    <col min="13827" max="13829" width="12" customWidth="1"/>
    <col min="13834" max="13834" width="15.5703125" customWidth="1"/>
    <col min="14083" max="14085" width="12" customWidth="1"/>
    <col min="14090" max="14090" width="15.5703125" customWidth="1"/>
    <col min="14339" max="14341" width="12" customWidth="1"/>
    <col min="14346" max="14346" width="15.5703125" customWidth="1"/>
    <col min="14595" max="14597" width="12" customWidth="1"/>
    <col min="14602" max="14602" width="15.5703125" customWidth="1"/>
    <col min="14851" max="14853" width="12" customWidth="1"/>
    <col min="14858" max="14858" width="15.5703125" customWidth="1"/>
    <col min="15107" max="15109" width="12" customWidth="1"/>
    <col min="15114" max="15114" width="15.5703125" customWidth="1"/>
    <col min="15363" max="15365" width="12" customWidth="1"/>
    <col min="15370" max="15370" width="15.5703125" customWidth="1"/>
    <col min="15619" max="15621" width="12" customWidth="1"/>
    <col min="15626" max="15626" width="15.5703125" customWidth="1"/>
    <col min="15875" max="15877" width="12" customWidth="1"/>
    <col min="15882" max="15882" width="15.5703125" customWidth="1"/>
    <col min="16131" max="16133" width="12" customWidth="1"/>
    <col min="16138" max="16138" width="15.5703125" customWidth="1"/>
  </cols>
  <sheetData>
    <row r="1" spans="1:10" ht="18" x14ac:dyDescent="0.25">
      <c r="A1" s="509" t="s">
        <v>298</v>
      </c>
    </row>
    <row r="3" spans="1:10" ht="21" x14ac:dyDescent="0.35">
      <c r="A3" s="510" t="s">
        <v>351</v>
      </c>
    </row>
    <row r="4" spans="1:10" ht="13.5" thickBot="1" x14ac:dyDescent="0.25">
      <c r="J4" s="244" t="s">
        <v>299</v>
      </c>
    </row>
    <row r="5" spans="1:10" ht="48" customHeight="1" x14ac:dyDescent="0.2">
      <c r="A5" s="684" t="s">
        <v>83</v>
      </c>
      <c r="B5" s="685"/>
      <c r="C5" s="688" t="s">
        <v>300</v>
      </c>
      <c r="D5" s="689"/>
      <c r="E5" s="689"/>
      <c r="F5" s="689" t="s">
        <v>301</v>
      </c>
      <c r="G5" s="689"/>
      <c r="H5" s="689"/>
      <c r="I5" s="690" t="s">
        <v>302</v>
      </c>
      <c r="J5" s="511" t="s">
        <v>350</v>
      </c>
    </row>
    <row r="6" spans="1:10" ht="13.5" thickBot="1" x14ac:dyDescent="0.25">
      <c r="A6" s="686"/>
      <c r="B6" s="687"/>
      <c r="C6" s="538">
        <v>2013</v>
      </c>
      <c r="D6" s="539">
        <v>2014</v>
      </c>
      <c r="E6" s="539">
        <v>2015</v>
      </c>
      <c r="F6" s="536">
        <v>2013</v>
      </c>
      <c r="G6" s="537">
        <v>2014</v>
      </c>
      <c r="H6" s="537">
        <v>2015</v>
      </c>
      <c r="I6" s="691"/>
      <c r="J6" s="540">
        <v>250000000</v>
      </c>
    </row>
    <row r="7" spans="1:10" x14ac:dyDescent="0.2">
      <c r="A7" s="512">
        <v>1100</v>
      </c>
      <c r="B7" s="513" t="s">
        <v>189</v>
      </c>
      <c r="C7" s="514">
        <v>43433000</v>
      </c>
      <c r="D7" s="515">
        <v>46397400</v>
      </c>
      <c r="E7" s="515">
        <v>45179000</v>
      </c>
      <c r="F7" s="516">
        <f t="shared" ref="F7:H32" si="0">+C7/C$33</f>
        <v>0.17953604113790622</v>
      </c>
      <c r="G7" s="516">
        <f t="shared" si="0"/>
        <v>0.18630755479315089</v>
      </c>
      <c r="H7" s="516">
        <f t="shared" si="0"/>
        <v>0.18071599999999999</v>
      </c>
      <c r="I7" s="517">
        <f t="shared" ref="I7:I32" si="1">AVERAGE(F7:H7)</f>
        <v>0.18218653197701903</v>
      </c>
      <c r="J7" s="543">
        <f>ROUND(+J$34*I7,-3)</f>
        <v>45547000</v>
      </c>
    </row>
    <row r="8" spans="1:10" x14ac:dyDescent="0.2">
      <c r="A8" s="518">
        <v>1200</v>
      </c>
      <c r="B8" s="519" t="s">
        <v>84</v>
      </c>
      <c r="C8" s="520">
        <v>5041000</v>
      </c>
      <c r="D8" s="521">
        <v>4212000</v>
      </c>
      <c r="E8" s="521">
        <v>4843000</v>
      </c>
      <c r="F8" s="522">
        <f t="shared" si="0"/>
        <v>2.0837639200059523E-2</v>
      </c>
      <c r="G8" s="522">
        <f t="shared" si="0"/>
        <v>1.6913176617412862E-2</v>
      </c>
      <c r="H8" s="522">
        <f t="shared" si="0"/>
        <v>1.9372E-2</v>
      </c>
      <c r="I8" s="523">
        <f t="shared" si="1"/>
        <v>1.9040938605824131E-2</v>
      </c>
      <c r="J8" s="544">
        <f t="shared" ref="J8:J32" si="2">ROUND(+J$34*I8,-3)</f>
        <v>4760000</v>
      </c>
    </row>
    <row r="9" spans="1:10" x14ac:dyDescent="0.2">
      <c r="A9" s="518">
        <v>1300</v>
      </c>
      <c r="B9" s="519" t="s">
        <v>190</v>
      </c>
      <c r="C9" s="520">
        <v>4900000</v>
      </c>
      <c r="D9" s="521">
        <v>10946400</v>
      </c>
      <c r="E9" s="521">
        <v>8714000</v>
      </c>
      <c r="F9" s="522">
        <f t="shared" si="0"/>
        <v>2.0254797080002315E-2</v>
      </c>
      <c r="G9" s="522">
        <f t="shared" si="0"/>
        <v>4.3954984929925965E-2</v>
      </c>
      <c r="H9" s="522">
        <f t="shared" si="0"/>
        <v>3.4855999999999998E-2</v>
      </c>
      <c r="I9" s="523">
        <f t="shared" si="1"/>
        <v>3.3021927336642755E-2</v>
      </c>
      <c r="J9" s="544">
        <f t="shared" si="2"/>
        <v>8256000</v>
      </c>
    </row>
    <row r="10" spans="1:10" x14ac:dyDescent="0.2">
      <c r="A10" s="518">
        <v>1400</v>
      </c>
      <c r="B10" s="519" t="s">
        <v>85</v>
      </c>
      <c r="C10" s="520">
        <v>38122000</v>
      </c>
      <c r="D10" s="521">
        <v>37823300</v>
      </c>
      <c r="E10" s="521">
        <v>37205000</v>
      </c>
      <c r="F10" s="522">
        <f t="shared" si="0"/>
        <v>0.157582321282418</v>
      </c>
      <c r="G10" s="522">
        <f t="shared" si="0"/>
        <v>0.15187847890631337</v>
      </c>
      <c r="H10" s="522">
        <f t="shared" si="0"/>
        <v>0.14882000000000001</v>
      </c>
      <c r="I10" s="523">
        <f t="shared" si="1"/>
        <v>0.15276026672957713</v>
      </c>
      <c r="J10" s="544">
        <f t="shared" si="2"/>
        <v>38190000</v>
      </c>
    </row>
    <row r="11" spans="1:10" x14ac:dyDescent="0.2">
      <c r="A11" s="518">
        <v>1500</v>
      </c>
      <c r="B11" s="519" t="s">
        <v>86</v>
      </c>
      <c r="C11" s="520">
        <v>18664000</v>
      </c>
      <c r="D11" s="521">
        <v>18333300</v>
      </c>
      <c r="E11" s="521">
        <v>18553000</v>
      </c>
      <c r="F11" s="522">
        <f t="shared" si="0"/>
        <v>7.7150108714523102E-2</v>
      </c>
      <c r="G11" s="522">
        <f t="shared" si="0"/>
        <v>7.3616890047486991E-2</v>
      </c>
      <c r="H11" s="522">
        <f t="shared" si="0"/>
        <v>7.4212E-2</v>
      </c>
      <c r="I11" s="523">
        <f t="shared" si="1"/>
        <v>7.4992999587336698E-2</v>
      </c>
      <c r="J11" s="544">
        <f t="shared" si="2"/>
        <v>18748000</v>
      </c>
    </row>
    <row r="12" spans="1:10" x14ac:dyDescent="0.2">
      <c r="A12" s="518">
        <v>1600</v>
      </c>
      <c r="B12" s="519" t="s">
        <v>192</v>
      </c>
      <c r="C12" s="520">
        <v>2200000</v>
      </c>
      <c r="D12" s="521">
        <v>2346600</v>
      </c>
      <c r="E12" s="521">
        <v>2292000</v>
      </c>
      <c r="F12" s="522">
        <f t="shared" si="0"/>
        <v>9.0939905257153252E-3</v>
      </c>
      <c r="G12" s="522">
        <f t="shared" si="0"/>
        <v>9.4227113604988186E-3</v>
      </c>
      <c r="H12" s="522">
        <f t="shared" si="0"/>
        <v>9.1680000000000008E-3</v>
      </c>
      <c r="I12" s="523">
        <f t="shared" si="1"/>
        <v>9.2282339620713815E-3</v>
      </c>
      <c r="J12" s="544">
        <f t="shared" si="2"/>
        <v>2307000</v>
      </c>
    </row>
    <row r="13" spans="1:10" x14ac:dyDescent="0.2">
      <c r="A13" s="518">
        <v>1700</v>
      </c>
      <c r="B13" s="519" t="s">
        <v>87</v>
      </c>
      <c r="C13" s="520">
        <v>9433000</v>
      </c>
      <c r="D13" s="521">
        <v>11641100</v>
      </c>
      <c r="E13" s="521">
        <v>10258000</v>
      </c>
      <c r="F13" s="522">
        <f t="shared" si="0"/>
        <v>3.8992551195033025E-2</v>
      </c>
      <c r="G13" s="522">
        <f t="shared" si="0"/>
        <v>4.6744534739070483E-2</v>
      </c>
      <c r="H13" s="522">
        <f t="shared" si="0"/>
        <v>4.1031999999999999E-2</v>
      </c>
      <c r="I13" s="523">
        <f t="shared" si="1"/>
        <v>4.2256361978034507E-2</v>
      </c>
      <c r="J13" s="544">
        <f t="shared" si="2"/>
        <v>10564000</v>
      </c>
    </row>
    <row r="14" spans="1:10" x14ac:dyDescent="0.2">
      <c r="A14" s="518">
        <v>1800</v>
      </c>
      <c r="B14" s="519" t="s">
        <v>88</v>
      </c>
      <c r="C14" s="520">
        <v>6784000</v>
      </c>
      <c r="D14" s="521">
        <v>4412900</v>
      </c>
      <c r="E14" s="521">
        <v>5834000</v>
      </c>
      <c r="F14" s="522">
        <f t="shared" si="0"/>
        <v>2.8042559875660348E-2</v>
      </c>
      <c r="G14" s="522">
        <f t="shared" si="0"/>
        <v>1.7719885350185476E-2</v>
      </c>
      <c r="H14" s="522">
        <f t="shared" si="0"/>
        <v>2.3335999999999999E-2</v>
      </c>
      <c r="I14" s="523">
        <f t="shared" si="1"/>
        <v>2.3032815075281942E-2</v>
      </c>
      <c r="J14" s="544">
        <f t="shared" si="2"/>
        <v>5758000</v>
      </c>
    </row>
    <row r="15" spans="1:10" x14ac:dyDescent="0.2">
      <c r="A15" s="518">
        <v>1900</v>
      </c>
      <c r="B15" s="519" t="s">
        <v>89</v>
      </c>
      <c r="C15" s="520">
        <v>2679000</v>
      </c>
      <c r="D15" s="521">
        <v>2855100</v>
      </c>
      <c r="E15" s="521">
        <v>3073000</v>
      </c>
      <c r="F15" s="522">
        <f t="shared" si="0"/>
        <v>1.1074000281086981E-2</v>
      </c>
      <c r="G15" s="522">
        <f t="shared" si="0"/>
        <v>1.1464579905122379E-2</v>
      </c>
      <c r="H15" s="522">
        <f t="shared" si="0"/>
        <v>1.2292000000000001E-2</v>
      </c>
      <c r="I15" s="523">
        <f t="shared" si="1"/>
        <v>1.161019339540312E-2</v>
      </c>
      <c r="J15" s="544">
        <f t="shared" si="2"/>
        <v>2903000</v>
      </c>
    </row>
    <row r="16" spans="1:10" x14ac:dyDescent="0.2">
      <c r="A16" s="518">
        <v>2100</v>
      </c>
      <c r="B16" s="519" t="s">
        <v>90</v>
      </c>
      <c r="C16" s="520">
        <v>9425000</v>
      </c>
      <c r="D16" s="521">
        <v>9795500</v>
      </c>
      <c r="E16" s="521">
        <v>11090000</v>
      </c>
      <c r="F16" s="522">
        <f t="shared" si="0"/>
        <v>3.8959482138575884E-2</v>
      </c>
      <c r="G16" s="522">
        <f t="shared" si="0"/>
        <v>3.9333575867964786E-2</v>
      </c>
      <c r="H16" s="522">
        <f t="shared" si="0"/>
        <v>4.4359999999999997E-2</v>
      </c>
      <c r="I16" s="523">
        <f t="shared" si="1"/>
        <v>4.0884352668846886E-2</v>
      </c>
      <c r="J16" s="544">
        <f t="shared" si="2"/>
        <v>10221000</v>
      </c>
    </row>
    <row r="17" spans="1:14" x14ac:dyDescent="0.2">
      <c r="A17" s="518">
        <v>2200</v>
      </c>
      <c r="B17" s="519" t="s">
        <v>193</v>
      </c>
      <c r="C17" s="520">
        <v>2212000</v>
      </c>
      <c r="D17" s="521">
        <v>4616500</v>
      </c>
      <c r="E17" s="521">
        <v>3221000</v>
      </c>
      <c r="F17" s="522">
        <f t="shared" si="0"/>
        <v>9.1435941104010456E-3</v>
      </c>
      <c r="G17" s="522">
        <f t="shared" si="0"/>
        <v>1.8537435862841043E-2</v>
      </c>
      <c r="H17" s="522">
        <f t="shared" si="0"/>
        <v>1.2884E-2</v>
      </c>
      <c r="I17" s="523">
        <f t="shared" si="1"/>
        <v>1.3521676657747362E-2</v>
      </c>
      <c r="J17" s="544">
        <f t="shared" si="2"/>
        <v>3380000</v>
      </c>
    </row>
    <row r="18" spans="1:14" x14ac:dyDescent="0.2">
      <c r="A18" s="518">
        <v>2300</v>
      </c>
      <c r="B18" s="519" t="s">
        <v>194</v>
      </c>
      <c r="C18" s="520">
        <v>7882000</v>
      </c>
      <c r="D18" s="521">
        <v>8964000</v>
      </c>
      <c r="E18" s="521">
        <v>9031000</v>
      </c>
      <c r="F18" s="522">
        <f t="shared" si="0"/>
        <v>3.2581287874403723E-2</v>
      </c>
      <c r="G18" s="522">
        <f t="shared" si="0"/>
        <v>3.599470921141712E-2</v>
      </c>
      <c r="H18" s="522">
        <f t="shared" si="0"/>
        <v>3.6124000000000003E-2</v>
      </c>
      <c r="I18" s="523">
        <f t="shared" si="1"/>
        <v>3.4899999028606951E-2</v>
      </c>
      <c r="J18" s="544">
        <f t="shared" si="2"/>
        <v>8725000</v>
      </c>
    </row>
    <row r="19" spans="1:14" x14ac:dyDescent="0.2">
      <c r="A19" s="518">
        <v>2400</v>
      </c>
      <c r="B19" s="519" t="s">
        <v>91</v>
      </c>
      <c r="C19" s="520">
        <v>6125000</v>
      </c>
      <c r="D19" s="521">
        <v>6237000</v>
      </c>
      <c r="E19" s="521">
        <v>6189000</v>
      </c>
      <c r="F19" s="522">
        <f t="shared" si="0"/>
        <v>2.5318496350002894E-2</v>
      </c>
      <c r="G19" s="522">
        <f t="shared" si="0"/>
        <v>2.5044511529630584E-2</v>
      </c>
      <c r="H19" s="522">
        <f t="shared" si="0"/>
        <v>2.4756E-2</v>
      </c>
      <c r="I19" s="523">
        <f t="shared" si="1"/>
        <v>2.5039669293211161E-2</v>
      </c>
      <c r="J19" s="544">
        <f t="shared" si="2"/>
        <v>6260000</v>
      </c>
    </row>
    <row r="20" spans="1:14" x14ac:dyDescent="0.2">
      <c r="A20" s="518">
        <v>2500</v>
      </c>
      <c r="B20" s="519" t="s">
        <v>195</v>
      </c>
      <c r="C20" s="520">
        <v>6094000</v>
      </c>
      <c r="D20" s="521">
        <v>5943500</v>
      </c>
      <c r="E20" s="521">
        <v>6109000</v>
      </c>
      <c r="F20" s="522">
        <f t="shared" si="0"/>
        <v>2.5190353756231451E-2</v>
      </c>
      <c r="G20" s="522">
        <f t="shared" si="0"/>
        <v>2.3865969901612855E-2</v>
      </c>
      <c r="H20" s="522">
        <f t="shared" si="0"/>
        <v>2.4435999999999999E-2</v>
      </c>
      <c r="I20" s="523">
        <f t="shared" si="1"/>
        <v>2.4497441219281435E-2</v>
      </c>
      <c r="J20" s="544">
        <f t="shared" si="2"/>
        <v>6124000</v>
      </c>
    </row>
    <row r="21" spans="1:14" x14ac:dyDescent="0.2">
      <c r="A21" s="518">
        <v>2600</v>
      </c>
      <c r="B21" s="519" t="s">
        <v>196</v>
      </c>
      <c r="C21" s="520">
        <v>21250000</v>
      </c>
      <c r="D21" s="521">
        <v>20655000</v>
      </c>
      <c r="E21" s="521">
        <v>23429000</v>
      </c>
      <c r="F21" s="522">
        <f t="shared" si="0"/>
        <v>8.7839681214295751E-2</v>
      </c>
      <c r="G21" s="522">
        <f t="shared" si="0"/>
        <v>8.2939616104620764E-2</v>
      </c>
      <c r="H21" s="522">
        <f t="shared" si="0"/>
        <v>9.3715999999999994E-2</v>
      </c>
      <c r="I21" s="523">
        <f t="shared" si="1"/>
        <v>8.8165099106305503E-2</v>
      </c>
      <c r="J21" s="544">
        <f t="shared" si="2"/>
        <v>22041000</v>
      </c>
    </row>
    <row r="22" spans="1:14" x14ac:dyDescent="0.2">
      <c r="A22" s="518">
        <v>2700</v>
      </c>
      <c r="B22" s="519" t="s">
        <v>92</v>
      </c>
      <c r="C22" s="520">
        <v>8655000</v>
      </c>
      <c r="D22" s="521">
        <v>7557800</v>
      </c>
      <c r="E22" s="521">
        <v>7753000</v>
      </c>
      <c r="F22" s="522">
        <f t="shared" si="0"/>
        <v>3.5776585454575516E-2</v>
      </c>
      <c r="G22" s="522">
        <f t="shared" si="0"/>
        <v>3.0348149629411902E-2</v>
      </c>
      <c r="H22" s="522">
        <f t="shared" si="0"/>
        <v>3.1012000000000001E-2</v>
      </c>
      <c r="I22" s="523">
        <f t="shared" si="1"/>
        <v>3.237891169466247E-2</v>
      </c>
      <c r="J22" s="544">
        <f t="shared" si="2"/>
        <v>8095000</v>
      </c>
      <c r="N22" s="524"/>
    </row>
    <row r="23" spans="1:14" x14ac:dyDescent="0.2">
      <c r="A23" s="518">
        <v>2800</v>
      </c>
      <c r="B23" s="519" t="s">
        <v>198</v>
      </c>
      <c r="C23" s="520">
        <v>5229000</v>
      </c>
      <c r="D23" s="521">
        <v>4983900</v>
      </c>
      <c r="E23" s="521">
        <v>4955000</v>
      </c>
      <c r="F23" s="522">
        <f t="shared" si="0"/>
        <v>2.1614762026802469E-2</v>
      </c>
      <c r="G23" s="522">
        <f t="shared" si="0"/>
        <v>2.0012721021729338E-2</v>
      </c>
      <c r="H23" s="522">
        <f t="shared" si="0"/>
        <v>1.9820000000000001E-2</v>
      </c>
      <c r="I23" s="523">
        <f t="shared" si="1"/>
        <v>2.0482494349510605E-2</v>
      </c>
      <c r="J23" s="544">
        <f t="shared" si="2"/>
        <v>5121000</v>
      </c>
    </row>
    <row r="24" spans="1:14" x14ac:dyDescent="0.2">
      <c r="A24" s="518">
        <v>3100</v>
      </c>
      <c r="B24" s="519" t="s">
        <v>93</v>
      </c>
      <c r="C24" s="520">
        <v>12572000</v>
      </c>
      <c r="D24" s="521">
        <v>11475000</v>
      </c>
      <c r="E24" s="521">
        <v>11690000</v>
      </c>
      <c r="F24" s="522">
        <f t="shared" si="0"/>
        <v>5.1968022222405937E-2</v>
      </c>
      <c r="G24" s="522">
        <f t="shared" si="0"/>
        <v>4.6077564502567094E-2</v>
      </c>
      <c r="H24" s="522">
        <f t="shared" si="0"/>
        <v>4.6760000000000003E-2</v>
      </c>
      <c r="I24" s="523">
        <f t="shared" si="1"/>
        <v>4.8268528908324344E-2</v>
      </c>
      <c r="J24" s="544">
        <f t="shared" si="2"/>
        <v>12067000</v>
      </c>
    </row>
    <row r="25" spans="1:14" x14ac:dyDescent="0.2">
      <c r="A25" s="518">
        <v>4100</v>
      </c>
      <c r="B25" s="519" t="s">
        <v>199</v>
      </c>
      <c r="C25" s="520">
        <v>12003000</v>
      </c>
      <c r="D25" s="521">
        <v>14801000</v>
      </c>
      <c r="E25" s="521">
        <v>12720000</v>
      </c>
      <c r="F25" s="522">
        <f t="shared" si="0"/>
        <v>4.9615985581891384E-2</v>
      </c>
      <c r="G25" s="522">
        <f t="shared" si="0"/>
        <v>5.9433031128757779E-2</v>
      </c>
      <c r="H25" s="522">
        <f t="shared" si="0"/>
        <v>5.0880000000000002E-2</v>
      </c>
      <c r="I25" s="523">
        <f t="shared" si="1"/>
        <v>5.330967223688305E-2</v>
      </c>
      <c r="J25" s="544">
        <f t="shared" si="2"/>
        <v>13328000</v>
      </c>
    </row>
    <row r="26" spans="1:14" x14ac:dyDescent="0.2">
      <c r="A26" s="518">
        <v>4300</v>
      </c>
      <c r="B26" s="519" t="s">
        <v>94</v>
      </c>
      <c r="C26" s="520">
        <v>9867000</v>
      </c>
      <c r="D26" s="521">
        <v>4619000</v>
      </c>
      <c r="E26" s="521">
        <v>7930000</v>
      </c>
      <c r="F26" s="522">
        <f t="shared" si="0"/>
        <v>4.0786547507833233E-2</v>
      </c>
      <c r="G26" s="522">
        <f t="shared" si="0"/>
        <v>1.8547474547917855E-2</v>
      </c>
      <c r="H26" s="522">
        <f t="shared" si="0"/>
        <v>3.1719999999999998E-2</v>
      </c>
      <c r="I26" s="523">
        <f t="shared" si="1"/>
        <v>3.0351340685250361E-2</v>
      </c>
      <c r="J26" s="544">
        <f t="shared" si="2"/>
        <v>7588000</v>
      </c>
    </row>
    <row r="27" spans="1:14" x14ac:dyDescent="0.2">
      <c r="A27" s="518">
        <v>5100</v>
      </c>
      <c r="B27" s="519" t="s">
        <v>200</v>
      </c>
      <c r="C27" s="520">
        <v>2921000</v>
      </c>
      <c r="D27" s="521">
        <v>4366900</v>
      </c>
      <c r="E27" s="521">
        <v>3674000</v>
      </c>
      <c r="F27" s="522">
        <f t="shared" si="0"/>
        <v>1.2074339238915665E-2</v>
      </c>
      <c r="G27" s="522">
        <f t="shared" si="0"/>
        <v>1.7535173544772135E-2</v>
      </c>
      <c r="H27" s="522">
        <f t="shared" si="0"/>
        <v>1.4696000000000001E-2</v>
      </c>
      <c r="I27" s="523">
        <f t="shared" si="1"/>
        <v>1.4768504261229267E-2</v>
      </c>
      <c r="J27" s="544">
        <f t="shared" si="2"/>
        <v>3692000</v>
      </c>
    </row>
    <row r="28" spans="1:14" x14ac:dyDescent="0.2">
      <c r="A28" s="518">
        <v>5200</v>
      </c>
      <c r="B28" s="519" t="s">
        <v>201</v>
      </c>
      <c r="C28" s="520">
        <v>391000</v>
      </c>
      <c r="D28" s="521">
        <v>474600</v>
      </c>
      <c r="E28" s="521">
        <v>427000</v>
      </c>
      <c r="F28" s="522">
        <f t="shared" si="0"/>
        <v>1.616250134343042E-3</v>
      </c>
      <c r="G28" s="522">
        <f t="shared" si="0"/>
        <v>1.9057439749819906E-3</v>
      </c>
      <c r="H28" s="522">
        <f t="shared" si="0"/>
        <v>1.7080000000000001E-3</v>
      </c>
      <c r="I28" s="523">
        <f t="shared" si="1"/>
        <v>1.7433313697750108E-3</v>
      </c>
      <c r="J28" s="544">
        <f t="shared" si="2"/>
        <v>436000</v>
      </c>
    </row>
    <row r="29" spans="1:14" x14ac:dyDescent="0.2">
      <c r="A29" s="518">
        <v>5300</v>
      </c>
      <c r="B29" s="519" t="s">
        <v>202</v>
      </c>
      <c r="C29" s="520">
        <v>1187000</v>
      </c>
      <c r="D29" s="521">
        <v>1179600</v>
      </c>
      <c r="E29" s="521">
        <v>1187000</v>
      </c>
      <c r="F29" s="522">
        <f t="shared" si="0"/>
        <v>4.9066212518291321E-3</v>
      </c>
      <c r="G29" s="522">
        <f t="shared" si="0"/>
        <v>4.736653166642975E-3</v>
      </c>
      <c r="H29" s="522">
        <f t="shared" si="0"/>
        <v>4.7479999999999996E-3</v>
      </c>
      <c r="I29" s="523">
        <f t="shared" si="1"/>
        <v>4.7970914728240359E-3</v>
      </c>
      <c r="J29" s="544">
        <f t="shared" si="2"/>
        <v>1199000</v>
      </c>
    </row>
    <row r="30" spans="1:14" x14ac:dyDescent="0.2">
      <c r="A30" s="518">
        <v>5400</v>
      </c>
      <c r="B30" s="519" t="s">
        <v>95</v>
      </c>
      <c r="C30" s="520">
        <v>2081000</v>
      </c>
      <c r="D30" s="521">
        <v>2462100</v>
      </c>
      <c r="E30" s="521">
        <v>2315000</v>
      </c>
      <c r="F30" s="522">
        <f t="shared" si="0"/>
        <v>8.6020883109152683E-3</v>
      </c>
      <c r="G30" s="522">
        <f t="shared" si="0"/>
        <v>9.8864986110475325E-3</v>
      </c>
      <c r="H30" s="522">
        <f t="shared" si="0"/>
        <v>9.2599999999999991E-3</v>
      </c>
      <c r="I30" s="523">
        <f t="shared" si="1"/>
        <v>9.2495289739875988E-3</v>
      </c>
      <c r="J30" s="544">
        <f t="shared" si="2"/>
        <v>2312000</v>
      </c>
    </row>
    <row r="31" spans="1:14" x14ac:dyDescent="0.2">
      <c r="A31" s="518">
        <v>5500</v>
      </c>
      <c r="B31" s="519" t="s">
        <v>96</v>
      </c>
      <c r="C31" s="520">
        <v>1132000</v>
      </c>
      <c r="D31" s="521">
        <v>1173100</v>
      </c>
      <c r="E31" s="521">
        <v>1248000</v>
      </c>
      <c r="F31" s="522">
        <f t="shared" si="0"/>
        <v>4.6792714886862491E-3</v>
      </c>
      <c r="G31" s="522">
        <f t="shared" si="0"/>
        <v>4.710552585443264E-3</v>
      </c>
      <c r="H31" s="522">
        <f t="shared" si="0"/>
        <v>4.9919999999999999E-3</v>
      </c>
      <c r="I31" s="523">
        <f t="shared" si="1"/>
        <v>4.793941358043171E-3</v>
      </c>
      <c r="J31" s="544">
        <f t="shared" si="2"/>
        <v>1198000</v>
      </c>
    </row>
    <row r="32" spans="1:14" ht="13.5" thickBot="1" x14ac:dyDescent="0.25">
      <c r="A32" s="525">
        <v>5600</v>
      </c>
      <c r="B32" s="526" t="s">
        <v>100</v>
      </c>
      <c r="C32" s="527">
        <v>1636000</v>
      </c>
      <c r="D32" s="528">
        <v>764000</v>
      </c>
      <c r="E32" s="528">
        <v>1081000</v>
      </c>
      <c r="F32" s="529">
        <f t="shared" si="0"/>
        <v>6.7626220454864872E-3</v>
      </c>
      <c r="G32" s="529">
        <f t="shared" si="0"/>
        <v>3.067822159473748E-3</v>
      </c>
      <c r="H32" s="529">
        <f t="shared" si="0"/>
        <v>4.3239999999999997E-3</v>
      </c>
      <c r="I32" s="530">
        <f t="shared" si="1"/>
        <v>4.718148068320078E-3</v>
      </c>
      <c r="J32" s="545">
        <f t="shared" si="2"/>
        <v>1180000</v>
      </c>
    </row>
    <row r="33" spans="1:10" ht="13.5" thickBot="1" x14ac:dyDescent="0.25">
      <c r="A33" s="692" t="s">
        <v>303</v>
      </c>
      <c r="B33" s="693"/>
      <c r="C33" s="531">
        <f>SUM(C7:C32)</f>
        <v>241918000</v>
      </c>
      <c r="D33" s="532">
        <f t="shared" ref="D33:J33" si="3">SUM(D7:D32)</f>
        <v>249036600</v>
      </c>
      <c r="E33" s="532">
        <f t="shared" si="3"/>
        <v>250000000</v>
      </c>
      <c r="F33" s="533">
        <f t="shared" si="3"/>
        <v>1</v>
      </c>
      <c r="G33" s="533">
        <f t="shared" si="3"/>
        <v>1</v>
      </c>
      <c r="H33" s="533">
        <f t="shared" si="3"/>
        <v>1.0000000000000002</v>
      </c>
      <c r="I33" s="534">
        <f t="shared" si="3"/>
        <v>1</v>
      </c>
      <c r="J33" s="535">
        <f t="shared" si="3"/>
        <v>250000000</v>
      </c>
    </row>
    <row r="34" spans="1:10" x14ac:dyDescent="0.2">
      <c r="I34" s="541" t="s">
        <v>304</v>
      </c>
      <c r="J34" s="542">
        <f>J6+2000</f>
        <v>250002000</v>
      </c>
    </row>
  </sheetData>
  <mergeCells count="5">
    <mergeCell ref="A5:B6"/>
    <mergeCell ref="C5:E5"/>
    <mergeCell ref="F5:H5"/>
    <mergeCell ref="I5:I6"/>
    <mergeCell ref="A33:B3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&amp;LNávrh pro PV
č. j. MSMT-901/2016-1&amp;RIII.</oddHeader>
    <oddFooter>&amp;R10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tabSelected="1" topLeftCell="A34" zoomScale="85" zoomScaleNormal="85" workbookViewId="0">
      <selection activeCell="O56" sqref="O56"/>
    </sheetView>
  </sheetViews>
  <sheetFormatPr defaultRowHeight="14.25" x14ac:dyDescent="0.2"/>
  <cols>
    <col min="1" max="2" width="4.85546875" style="5" bestFit="1" customWidth="1"/>
    <col min="3" max="3" width="7.28515625" style="5" customWidth="1"/>
    <col min="4" max="4" width="8.7109375" style="5" customWidth="1"/>
    <col min="5" max="5" width="13.42578125" style="5" customWidth="1"/>
    <col min="6" max="6" width="14" style="5" customWidth="1"/>
    <col min="7" max="7" width="16.5703125" style="5" customWidth="1"/>
    <col min="8" max="8" width="14" style="5" customWidth="1"/>
    <col min="9" max="9" width="15.140625" style="5" customWidth="1"/>
    <col min="10" max="10" width="13.7109375" style="5" customWidth="1"/>
    <col min="11" max="11" width="14" style="5" customWidth="1"/>
    <col min="12" max="12" width="13.42578125" style="236" customWidth="1"/>
    <col min="13" max="13" width="13.5703125" style="5" customWidth="1"/>
    <col min="14" max="14" width="13.85546875" style="235" customWidth="1"/>
    <col min="15" max="15" width="20.42578125" style="5" customWidth="1"/>
    <col min="16" max="16" width="13" style="5" customWidth="1"/>
    <col min="17" max="17" width="19.85546875" style="5" customWidth="1"/>
    <col min="18" max="18" width="21.42578125" style="5" customWidth="1"/>
    <col min="19" max="19" width="14" style="5" customWidth="1"/>
    <col min="20" max="20" width="13.7109375" style="5" bestFit="1" customWidth="1"/>
    <col min="21" max="21" width="9.140625" style="5"/>
    <col min="22" max="22" width="11.7109375" style="5" bestFit="1" customWidth="1"/>
    <col min="23" max="16384" width="9.140625" style="5"/>
  </cols>
  <sheetData>
    <row r="1" spans="1:19" s="1" customFormat="1" ht="50.25" customHeight="1" x14ac:dyDescent="0.2">
      <c r="A1" s="645" t="s">
        <v>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</row>
    <row r="2" spans="1:19" ht="15" x14ac:dyDescent="0.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</row>
    <row r="3" spans="1:19" ht="15.75" thickBot="1" x14ac:dyDescent="0.25">
      <c r="A3" s="4"/>
      <c r="B3" s="4"/>
      <c r="C3" s="3"/>
      <c r="D3" s="3"/>
      <c r="E3" s="3"/>
      <c r="F3" s="3"/>
      <c r="G3" s="3"/>
      <c r="H3" s="3"/>
      <c r="I3" s="3"/>
      <c r="J3" s="6"/>
      <c r="K3" s="6"/>
      <c r="L3" s="7"/>
      <c r="M3" s="6"/>
      <c r="N3" s="8"/>
      <c r="O3" s="4"/>
      <c r="P3" s="4"/>
      <c r="Q3"/>
      <c r="R3"/>
    </row>
    <row r="4" spans="1:19" s="15" customFormat="1" ht="32.25" customHeight="1" thickBot="1" x14ac:dyDescent="0.25">
      <c r="A4" s="646" t="s">
        <v>2</v>
      </c>
      <c r="B4" s="647"/>
      <c r="C4" s="647"/>
      <c r="D4" s="647"/>
      <c r="E4" s="9" t="s">
        <v>3</v>
      </c>
      <c r="F4" s="10" t="s">
        <v>4</v>
      </c>
      <c r="G4" s="11" t="s">
        <v>5</v>
      </c>
      <c r="H4" s="12" t="s">
        <v>6</v>
      </c>
      <c r="I4" s="13" t="s">
        <v>7</v>
      </c>
      <c r="J4" s="648" t="s">
        <v>2</v>
      </c>
      <c r="K4" s="649"/>
      <c r="L4" s="9" t="s">
        <v>3</v>
      </c>
      <c r="M4" s="10" t="s">
        <v>4</v>
      </c>
      <c r="N4" s="11" t="s">
        <v>5</v>
      </c>
      <c r="O4" s="12" t="s">
        <v>6</v>
      </c>
      <c r="P4" s="14" t="s">
        <v>7</v>
      </c>
      <c r="Q4"/>
      <c r="R4"/>
    </row>
    <row r="5" spans="1:19" ht="33" customHeight="1" x14ac:dyDescent="0.2">
      <c r="A5" s="650" t="s">
        <v>8</v>
      </c>
      <c r="B5" s="651"/>
      <c r="C5" s="651"/>
      <c r="D5" s="652"/>
      <c r="E5" s="16">
        <v>32401</v>
      </c>
      <c r="F5" s="17">
        <v>33964.527648903088</v>
      </c>
      <c r="G5" s="18">
        <v>35858</v>
      </c>
      <c r="H5" s="546">
        <v>36127</v>
      </c>
      <c r="I5" s="19">
        <f>H5/G5-1</f>
        <v>7.501812705672295E-3</v>
      </c>
      <c r="J5" s="653" t="s">
        <v>9</v>
      </c>
      <c r="K5" s="654"/>
      <c r="L5" s="16">
        <v>90000</v>
      </c>
      <c r="M5" s="16">
        <v>90000</v>
      </c>
      <c r="N5" s="20">
        <v>90000</v>
      </c>
      <c r="O5" s="21">
        <v>90000</v>
      </c>
      <c r="P5" s="22">
        <f>O5/N5-1</f>
        <v>0</v>
      </c>
      <c r="Q5"/>
      <c r="R5"/>
    </row>
    <row r="6" spans="1:19" ht="30.75" customHeight="1" x14ac:dyDescent="0.2">
      <c r="A6" s="642" t="s">
        <v>10</v>
      </c>
      <c r="B6" s="643"/>
      <c r="C6" s="643"/>
      <c r="D6" s="644"/>
      <c r="E6" s="23">
        <v>25111</v>
      </c>
      <c r="F6" s="24">
        <v>26322.509671198848</v>
      </c>
      <c r="G6" s="25">
        <v>27252</v>
      </c>
      <c r="H6" s="547">
        <v>27445</v>
      </c>
      <c r="I6" s="26">
        <f>H6/G6-1</f>
        <v>7.0820490239249523E-3</v>
      </c>
      <c r="J6" s="623" t="s">
        <v>11</v>
      </c>
      <c r="K6" s="624"/>
      <c r="L6" s="27">
        <v>5400</v>
      </c>
      <c r="M6" s="27">
        <v>5400</v>
      </c>
      <c r="N6" s="28">
        <v>5400.0266777715606</v>
      </c>
      <c r="O6" s="29">
        <f>'[1]11 Ukaz U'!D16</f>
        <v>5400.0266777715606</v>
      </c>
      <c r="P6" s="26">
        <f>O6/N6-1</f>
        <v>0</v>
      </c>
      <c r="Q6"/>
      <c r="R6"/>
    </row>
    <row r="7" spans="1:19" ht="33" customHeight="1" thickBot="1" x14ac:dyDescent="0.25">
      <c r="A7" s="621" t="s">
        <v>12</v>
      </c>
      <c r="B7" s="622"/>
      <c r="C7" s="622"/>
      <c r="D7" s="622"/>
      <c r="E7" s="30">
        <v>15253.994069753577</v>
      </c>
      <c r="F7" s="31" t="s">
        <v>13</v>
      </c>
      <c r="G7" s="32" t="s">
        <v>13</v>
      </c>
      <c r="H7" s="33" t="s">
        <v>13</v>
      </c>
      <c r="I7" s="34" t="s">
        <v>13</v>
      </c>
      <c r="J7" s="623" t="s">
        <v>14</v>
      </c>
      <c r="K7" s="624"/>
      <c r="L7" s="27">
        <v>1620</v>
      </c>
      <c r="M7" s="27">
        <v>1620</v>
      </c>
      <c r="N7" s="28">
        <v>1620</v>
      </c>
      <c r="O7" s="29">
        <v>1620</v>
      </c>
      <c r="P7" s="26">
        <f>O7/N7-1</f>
        <v>0</v>
      </c>
      <c r="Q7"/>
      <c r="R7"/>
    </row>
    <row r="8" spans="1:19" ht="30.75" customHeight="1" thickBot="1" x14ac:dyDescent="0.25">
      <c r="A8" s="625"/>
      <c r="B8" s="625"/>
      <c r="C8" s="625"/>
      <c r="D8" s="625"/>
      <c r="E8" s="625"/>
      <c r="F8" s="625"/>
      <c r="G8" s="625"/>
      <c r="H8" s="625"/>
      <c r="I8" s="35"/>
      <c r="J8" s="626" t="s">
        <v>15</v>
      </c>
      <c r="K8" s="627"/>
      <c r="L8" s="36">
        <v>17.95</v>
      </c>
      <c r="M8" s="36">
        <v>17.95</v>
      </c>
      <c r="N8" s="37">
        <v>17.95</v>
      </c>
      <c r="O8" s="38">
        <f>'[1]10 Ukaz J'!G37</f>
        <v>17.95</v>
      </c>
      <c r="P8" s="39">
        <f>O8/N8-1</f>
        <v>0</v>
      </c>
      <c r="Q8"/>
      <c r="R8"/>
    </row>
    <row r="9" spans="1:19" ht="15.75" thickBot="1" x14ac:dyDescent="0.25">
      <c r="A9" s="628"/>
      <c r="B9" s="628"/>
      <c r="C9" s="628"/>
      <c r="D9" s="628"/>
      <c r="E9" s="628"/>
      <c r="F9" s="628"/>
      <c r="G9" s="628"/>
      <c r="H9" s="628"/>
      <c r="I9" s="628"/>
      <c r="J9" s="40"/>
      <c r="K9" s="40"/>
      <c r="L9" s="40"/>
      <c r="M9" s="40"/>
      <c r="N9" s="40"/>
      <c r="O9" s="4"/>
      <c r="P9" s="4"/>
      <c r="Q9" s="240" t="s">
        <v>80</v>
      </c>
    </row>
    <row r="10" spans="1:19" ht="14.25" customHeight="1" x14ac:dyDescent="0.2">
      <c r="A10" s="629" t="s">
        <v>16</v>
      </c>
      <c r="B10" s="631" t="s">
        <v>17</v>
      </c>
      <c r="C10" s="633" t="s">
        <v>18</v>
      </c>
      <c r="D10" s="634"/>
      <c r="E10" s="634"/>
      <c r="F10" s="634"/>
      <c r="G10" s="635"/>
      <c r="H10" s="612" t="s">
        <v>19</v>
      </c>
      <c r="I10" s="612" t="s">
        <v>20</v>
      </c>
      <c r="J10" s="606" t="s">
        <v>21</v>
      </c>
      <c r="K10" s="609" t="s">
        <v>22</v>
      </c>
      <c r="L10" s="612" t="s">
        <v>23</v>
      </c>
      <c r="M10" s="596" t="s">
        <v>24</v>
      </c>
      <c r="N10" s="615" t="s">
        <v>25</v>
      </c>
      <c r="O10" s="618" t="s">
        <v>79</v>
      </c>
      <c r="P10" s="596" t="s">
        <v>26</v>
      </c>
      <c r="Q10" s="599" t="s">
        <v>27</v>
      </c>
    </row>
    <row r="11" spans="1:19" ht="14.25" customHeight="1" x14ac:dyDescent="0.2">
      <c r="A11" s="630"/>
      <c r="B11" s="632"/>
      <c r="C11" s="636"/>
      <c r="D11" s="637"/>
      <c r="E11" s="637"/>
      <c r="F11" s="637"/>
      <c r="G11" s="638"/>
      <c r="H11" s="613"/>
      <c r="I11" s="613"/>
      <c r="J11" s="607"/>
      <c r="K11" s="610"/>
      <c r="L11" s="613"/>
      <c r="M11" s="597"/>
      <c r="N11" s="616"/>
      <c r="O11" s="619"/>
      <c r="P11" s="597"/>
      <c r="Q11" s="600"/>
    </row>
    <row r="12" spans="1:19" s="41" customFormat="1" ht="14.25" customHeight="1" thickBot="1" x14ac:dyDescent="0.25">
      <c r="A12" s="630"/>
      <c r="B12" s="632"/>
      <c r="C12" s="639"/>
      <c r="D12" s="640"/>
      <c r="E12" s="640"/>
      <c r="F12" s="640"/>
      <c r="G12" s="641"/>
      <c r="H12" s="614"/>
      <c r="I12" s="614"/>
      <c r="J12" s="608"/>
      <c r="K12" s="611"/>
      <c r="L12" s="614"/>
      <c r="M12" s="598"/>
      <c r="N12" s="617"/>
      <c r="O12" s="620"/>
      <c r="P12" s="598"/>
      <c r="Q12" s="601"/>
    </row>
    <row r="13" spans="1:19" s="50" customFormat="1" ht="16.5" thickBot="1" x14ac:dyDescent="0.25">
      <c r="A13" s="42"/>
      <c r="B13" s="43"/>
      <c r="C13" s="602">
        <v>1</v>
      </c>
      <c r="D13" s="603"/>
      <c r="E13" s="603"/>
      <c r="F13" s="603"/>
      <c r="G13" s="603"/>
      <c r="H13" s="44">
        <v>2</v>
      </c>
      <c r="I13" s="44">
        <v>3</v>
      </c>
      <c r="J13" s="45">
        <v>4</v>
      </c>
      <c r="K13" s="46">
        <v>5</v>
      </c>
      <c r="L13" s="44">
        <v>6</v>
      </c>
      <c r="M13" s="47">
        <v>7</v>
      </c>
      <c r="N13" s="46">
        <v>8</v>
      </c>
      <c r="O13" s="48">
        <v>9</v>
      </c>
      <c r="P13" s="47">
        <v>10</v>
      </c>
      <c r="Q13" s="49">
        <v>11</v>
      </c>
    </row>
    <row r="14" spans="1:19" x14ac:dyDescent="0.2">
      <c r="A14" s="51"/>
      <c r="B14" s="52"/>
      <c r="C14" s="53"/>
      <c r="D14" s="6"/>
      <c r="E14" s="6"/>
      <c r="F14" s="6"/>
      <c r="G14" s="6"/>
      <c r="H14" s="54"/>
      <c r="I14" s="54"/>
      <c r="J14" s="55"/>
      <c r="K14" s="55"/>
      <c r="L14" s="54"/>
      <c r="M14" s="55"/>
      <c r="N14" s="56"/>
      <c r="O14" s="57"/>
      <c r="P14" s="55"/>
      <c r="Q14" s="58"/>
    </row>
    <row r="15" spans="1:19" ht="15.75" thickBot="1" x14ac:dyDescent="0.25">
      <c r="A15" s="51"/>
      <c r="B15" s="52"/>
      <c r="C15" s="59" t="s">
        <v>28</v>
      </c>
      <c r="D15" s="6"/>
      <c r="E15" s="6"/>
      <c r="F15" s="6"/>
      <c r="G15" s="6"/>
      <c r="H15" s="54"/>
      <c r="I15" s="54"/>
      <c r="J15" s="55"/>
      <c r="K15" s="55"/>
      <c r="L15" s="54"/>
      <c r="M15" s="55"/>
      <c r="N15" s="56"/>
      <c r="O15" s="60"/>
      <c r="P15" s="55"/>
      <c r="Q15" s="58"/>
      <c r="S15" s="61"/>
    </row>
    <row r="16" spans="1:19" x14ac:dyDescent="0.2">
      <c r="A16" s="62" t="s">
        <v>29</v>
      </c>
      <c r="B16" s="63"/>
      <c r="C16" s="604" t="s">
        <v>78</v>
      </c>
      <c r="D16" s="605"/>
      <c r="E16" s="605"/>
      <c r="F16" s="605"/>
      <c r="G16" s="605"/>
      <c r="H16" s="64">
        <v>12325278</v>
      </c>
      <c r="I16" s="64">
        <v>12394580</v>
      </c>
      <c r="J16" s="65">
        <f>I16/$I$59</f>
        <v>0.6226156954101999</v>
      </c>
      <c r="K16" s="66">
        <f>I16/H16-1</f>
        <v>5.6227534989474748E-3</v>
      </c>
      <c r="L16" s="64">
        <v>12245233</v>
      </c>
      <c r="M16" s="67">
        <f>L16/$L$58</f>
        <v>0.61511356252127358</v>
      </c>
      <c r="N16" s="66">
        <f>L16/I16-1</f>
        <v>-1.2049379648201075E-2</v>
      </c>
      <c r="O16" s="68">
        <v>11723777656.32</v>
      </c>
      <c r="P16" s="67">
        <f>O16/$O$58</f>
        <v>0.61343194025569092</v>
      </c>
      <c r="Q16" s="69">
        <f>O16/L16/1000-1</f>
        <v>-4.2584354554952131E-2</v>
      </c>
      <c r="R16" s="70"/>
      <c r="S16" s="61"/>
    </row>
    <row r="17" spans="1:19" ht="15" thickBot="1" x14ac:dyDescent="0.25">
      <c r="A17" s="72" t="s">
        <v>29</v>
      </c>
      <c r="B17" s="73"/>
      <c r="C17" s="588" t="s">
        <v>30</v>
      </c>
      <c r="D17" s="589"/>
      <c r="E17" s="589"/>
      <c r="F17" s="589"/>
      <c r="G17" s="589"/>
      <c r="H17" s="74">
        <v>3578306</v>
      </c>
      <c r="I17" s="74">
        <v>3598426</v>
      </c>
      <c r="J17" s="75">
        <f>I17/$I$59</f>
        <v>0.18075937275584519</v>
      </c>
      <c r="K17" s="76">
        <f>I17/H17-1</f>
        <v>5.6227723397608287E-3</v>
      </c>
      <c r="L17" s="74">
        <v>3866916</v>
      </c>
      <c r="M17" s="77">
        <f>L17/$L$58</f>
        <v>0.19424640402763371</v>
      </c>
      <c r="N17" s="78">
        <f>L17/I17-1</f>
        <v>7.4613178095089383E-2</v>
      </c>
      <c r="O17" s="79">
        <v>3702245575.6799998</v>
      </c>
      <c r="P17" s="77">
        <f>O17/$O$58</f>
        <v>0.19371534955442871</v>
      </c>
      <c r="Q17" s="80">
        <f>O17/L17/1000-1</f>
        <v>-4.2584432741750833E-2</v>
      </c>
      <c r="R17" s="70"/>
    </row>
    <row r="18" spans="1:19" s="91" customFormat="1" ht="15.75" thickBot="1" x14ac:dyDescent="0.25">
      <c r="A18" s="81"/>
      <c r="B18" s="82"/>
      <c r="C18" s="590" t="s">
        <v>31</v>
      </c>
      <c r="D18" s="591"/>
      <c r="E18" s="591"/>
      <c r="F18" s="591"/>
      <c r="G18" s="591"/>
      <c r="H18" s="83">
        <v>15903584</v>
      </c>
      <c r="I18" s="83">
        <v>15993006</v>
      </c>
      <c r="J18" s="84">
        <f>I18/$I$59</f>
        <v>0.80337506816604509</v>
      </c>
      <c r="K18" s="85">
        <f>I18/H18-1</f>
        <v>5.6227577381300353E-3</v>
      </c>
      <c r="L18" s="83">
        <v>16112149</v>
      </c>
      <c r="M18" s="86">
        <f>L18/$L$58</f>
        <v>0.80935996654890741</v>
      </c>
      <c r="N18" s="87">
        <f t="shared" ref="N18:N66" si="0">L18/I18-1</f>
        <v>7.4496939474668622E-3</v>
      </c>
      <c r="O18" s="88">
        <f>SUM(O17,O16)</f>
        <v>15426023232</v>
      </c>
      <c r="P18" s="86">
        <f>O18/$O$59</f>
        <v>0.80794725633055986</v>
      </c>
      <c r="Q18" s="89">
        <f>O18/L18/1000-1</f>
        <v>-4.2584373319784929E-2</v>
      </c>
      <c r="R18" s="90"/>
      <c r="S18" s="5"/>
    </row>
    <row r="19" spans="1:19" x14ac:dyDescent="0.2">
      <c r="A19" s="51"/>
      <c r="B19" s="52"/>
      <c r="C19" s="53"/>
      <c r="D19" s="6"/>
      <c r="E19" s="6"/>
      <c r="F19" s="6"/>
      <c r="G19" s="6"/>
      <c r="H19" s="92"/>
      <c r="I19" s="92"/>
      <c r="J19" s="93"/>
      <c r="K19" s="93"/>
      <c r="L19" s="92"/>
      <c r="M19" s="93"/>
      <c r="N19" s="94"/>
      <c r="O19" s="95"/>
      <c r="P19" s="93"/>
      <c r="Q19" s="96"/>
      <c r="R19" s="97"/>
    </row>
    <row r="20" spans="1:19" ht="15" thickBot="1" x14ac:dyDescent="0.25">
      <c r="A20" s="51"/>
      <c r="B20" s="52"/>
      <c r="C20" s="53" t="s">
        <v>32</v>
      </c>
      <c r="D20" s="6"/>
      <c r="E20" s="6"/>
      <c r="F20" s="6"/>
      <c r="G20" s="6"/>
      <c r="H20" s="92"/>
      <c r="I20" s="92"/>
      <c r="J20" s="98"/>
      <c r="K20" s="98"/>
      <c r="L20" s="92"/>
      <c r="M20" s="98"/>
      <c r="N20" s="98"/>
      <c r="O20" s="95"/>
      <c r="P20" s="98"/>
      <c r="Q20" s="99"/>
    </row>
    <row r="21" spans="1:19" x14ac:dyDescent="0.2">
      <c r="A21" s="62" t="s">
        <v>29</v>
      </c>
      <c r="B21" s="63"/>
      <c r="C21" s="592" t="s">
        <v>33</v>
      </c>
      <c r="D21" s="593"/>
      <c r="E21" s="593"/>
      <c r="F21" s="593"/>
      <c r="G21" s="593"/>
      <c r="H21" s="100">
        <v>1084050</v>
      </c>
      <c r="I21" s="100">
        <v>1092690</v>
      </c>
      <c r="J21" s="101">
        <f>I21/$I$59</f>
        <v>5.4888987300721066E-2</v>
      </c>
      <c r="K21" s="102">
        <f t="shared" ref="K21:K27" si="1">I21/H21-1</f>
        <v>7.9701120797011082E-3</v>
      </c>
      <c r="L21" s="100">
        <v>1070000</v>
      </c>
      <c r="M21" s="103">
        <f>L21/$L$58</f>
        <v>5.374920280387991E-2</v>
      </c>
      <c r="N21" s="102">
        <f t="shared" si="0"/>
        <v>-2.0765267367688911E-2</v>
      </c>
      <c r="O21" s="104">
        <v>1046790000</v>
      </c>
      <c r="P21" s="103">
        <f>O21/$O$58</f>
        <v>5.4771971932962737E-2</v>
      </c>
      <c r="Q21" s="105">
        <f>O21/L21/1000-1</f>
        <v>-2.1691588785046734E-2</v>
      </c>
      <c r="R21" s="61"/>
      <c r="S21" s="61"/>
    </row>
    <row r="22" spans="1:19" x14ac:dyDescent="0.2">
      <c r="A22" s="71"/>
      <c r="B22" s="106" t="s">
        <v>34</v>
      </c>
      <c r="C22" s="581" t="s">
        <v>35</v>
      </c>
      <c r="D22" s="582"/>
      <c r="E22" s="582"/>
      <c r="F22" s="582"/>
      <c r="G22" s="582"/>
      <c r="H22" s="107">
        <v>173187</v>
      </c>
      <c r="I22" s="107">
        <v>155303</v>
      </c>
      <c r="J22" s="108">
        <f>I22/$I$59</f>
        <v>7.8013200402345436E-3</v>
      </c>
      <c r="K22" s="109">
        <f t="shared" si="1"/>
        <v>-0.10326410180902723</v>
      </c>
      <c r="L22" s="107">
        <v>150000</v>
      </c>
      <c r="M22" s="110">
        <f>L22/$L$58</f>
        <v>7.5349349725065294E-3</v>
      </c>
      <c r="N22" s="109">
        <f t="shared" si="0"/>
        <v>-3.4146153004127378E-2</v>
      </c>
      <c r="O22" s="111">
        <v>137000000</v>
      </c>
      <c r="P22" s="110">
        <f>O22/$O$58</f>
        <v>7.1683529216135956E-3</v>
      </c>
      <c r="Q22" s="112">
        <f t="shared" ref="Q22:Q27" si="2">O22/L22/1000-1</f>
        <v>-8.666666666666667E-2</v>
      </c>
      <c r="R22" s="61"/>
      <c r="S22" s="113"/>
    </row>
    <row r="23" spans="1:19" x14ac:dyDescent="0.2">
      <c r="A23" s="71" t="s">
        <v>29</v>
      </c>
      <c r="B23" s="106"/>
      <c r="C23" s="581" t="s">
        <v>36</v>
      </c>
      <c r="D23" s="582"/>
      <c r="E23" s="582"/>
      <c r="F23" s="582"/>
      <c r="G23" s="582"/>
      <c r="H23" s="107">
        <v>48000</v>
      </c>
      <c r="I23" s="107">
        <v>48000</v>
      </c>
      <c r="J23" s="108">
        <f>I23/$I$59</f>
        <v>2.4111791912020892E-3</v>
      </c>
      <c r="K23" s="109">
        <f t="shared" si="1"/>
        <v>0</v>
      </c>
      <c r="L23" s="107">
        <v>43000</v>
      </c>
      <c r="M23" s="110">
        <f>L23/$L$58</f>
        <v>2.1600146921185383E-3</v>
      </c>
      <c r="N23" s="109">
        <f t="shared" si="0"/>
        <v>-0.10416666666666663</v>
      </c>
      <c r="O23" s="111">
        <v>40000000</v>
      </c>
      <c r="P23" s="110">
        <f>O23/$O$58</f>
        <v>2.0929497581353563E-3</v>
      </c>
      <c r="Q23" s="112">
        <f t="shared" si="2"/>
        <v>-6.9767441860465129E-2</v>
      </c>
      <c r="R23" s="113"/>
      <c r="S23" s="61"/>
    </row>
    <row r="24" spans="1:19" x14ac:dyDescent="0.2">
      <c r="A24" s="71"/>
      <c r="B24" s="106" t="s">
        <v>34</v>
      </c>
      <c r="C24" s="581" t="s">
        <v>37</v>
      </c>
      <c r="D24" s="582"/>
      <c r="E24" s="582"/>
      <c r="F24" s="582"/>
      <c r="G24" s="582"/>
      <c r="H24" s="107">
        <v>2543</v>
      </c>
      <c r="I24" s="107">
        <v>2543</v>
      </c>
      <c r="J24" s="108">
        <f>I24/$I$59</f>
        <v>1.2774226423389401E-4</v>
      </c>
      <c r="K24" s="109">
        <f t="shared" si="1"/>
        <v>0</v>
      </c>
      <c r="L24" s="107">
        <v>2000</v>
      </c>
      <c r="M24" s="110">
        <f>L24/$L$58</f>
        <v>1.0046579963342039E-4</v>
      </c>
      <c r="N24" s="109">
        <f t="shared" si="0"/>
        <v>-0.21352732992528511</v>
      </c>
      <c r="O24" s="111">
        <v>1500000</v>
      </c>
      <c r="P24" s="110">
        <f>O24/$O$58</f>
        <v>7.8485615930075855E-5</v>
      </c>
      <c r="Q24" s="112">
        <f t="shared" si="2"/>
        <v>-0.25</v>
      </c>
      <c r="R24" s="113"/>
      <c r="S24" s="113"/>
    </row>
    <row r="25" spans="1:19" x14ac:dyDescent="0.2">
      <c r="A25" s="71" t="s">
        <v>29</v>
      </c>
      <c r="B25" s="106"/>
      <c r="C25" s="581" t="s">
        <v>38</v>
      </c>
      <c r="D25" s="582"/>
      <c r="E25" s="582"/>
      <c r="F25" s="582"/>
      <c r="G25" s="582"/>
      <c r="H25" s="107">
        <v>835259</v>
      </c>
      <c r="I25" s="107">
        <v>816497</v>
      </c>
      <c r="J25" s="108">
        <f>I25/$I$59</f>
        <v>4.1015012001644424E-2</v>
      </c>
      <c r="K25" s="109">
        <f t="shared" si="1"/>
        <v>-2.246249366962827E-2</v>
      </c>
      <c r="L25" s="107">
        <v>776966</v>
      </c>
      <c r="M25" s="110">
        <f>L25/$L$58</f>
        <v>3.9029255238990056E-2</v>
      </c>
      <c r="N25" s="109">
        <f t="shared" si="0"/>
        <v>-4.8415364661474558E-2</v>
      </c>
      <c r="O25" s="111">
        <v>731081000</v>
      </c>
      <c r="P25" s="110">
        <f>O25/$O$58</f>
        <v>3.8252895053183862E-2</v>
      </c>
      <c r="Q25" s="112">
        <f t="shared" si="2"/>
        <v>-5.9056638257015126E-2</v>
      </c>
      <c r="R25" s="61"/>
      <c r="S25" s="61"/>
    </row>
    <row r="26" spans="1:19" ht="15" thickBot="1" x14ac:dyDescent="0.25">
      <c r="A26" s="72"/>
      <c r="B26" s="114" t="s">
        <v>34</v>
      </c>
      <c r="C26" s="588" t="s">
        <v>39</v>
      </c>
      <c r="D26" s="589"/>
      <c r="E26" s="589"/>
      <c r="F26" s="589"/>
      <c r="G26" s="589"/>
      <c r="H26" s="115">
        <v>57333</v>
      </c>
      <c r="I26" s="115">
        <v>56474</v>
      </c>
      <c r="J26" s="116">
        <f>I26/$I$59</f>
        <v>2.8368527842488915E-3</v>
      </c>
      <c r="K26" s="78">
        <f t="shared" si="1"/>
        <v>-1.4982645247937465E-2</v>
      </c>
      <c r="L26" s="115">
        <v>52939</v>
      </c>
      <c r="M26" s="117">
        <f>L26/$L$58</f>
        <v>2.6592794833968209E-3</v>
      </c>
      <c r="N26" s="78">
        <f t="shared" si="0"/>
        <v>-6.259517654141733E-2</v>
      </c>
      <c r="O26" s="118">
        <v>48865000</v>
      </c>
      <c r="P26" s="117">
        <f>O26/$O$58</f>
        <v>2.5567997482821045E-3</v>
      </c>
      <c r="Q26" s="119">
        <f t="shared" si="2"/>
        <v>-7.6956497100436283E-2</v>
      </c>
      <c r="R26" s="61"/>
      <c r="S26" s="113"/>
    </row>
    <row r="27" spans="1:19" s="91" customFormat="1" ht="15.75" thickBot="1" x14ac:dyDescent="0.25">
      <c r="A27" s="81"/>
      <c r="B27" s="82"/>
      <c r="C27" s="590" t="s">
        <v>40</v>
      </c>
      <c r="D27" s="591"/>
      <c r="E27" s="591"/>
      <c r="F27" s="591"/>
      <c r="G27" s="591"/>
      <c r="H27" s="83">
        <v>2200372</v>
      </c>
      <c r="I27" s="83">
        <v>2171507</v>
      </c>
      <c r="J27" s="84">
        <f>I27/$I$59</f>
        <v>0.1090810935822849</v>
      </c>
      <c r="K27" s="85">
        <f t="shared" si="1"/>
        <v>-1.3118236370940894E-2</v>
      </c>
      <c r="L27" s="83">
        <v>2094905</v>
      </c>
      <c r="M27" s="86">
        <f>L27/$L$58</f>
        <v>0.10523315299052527</v>
      </c>
      <c r="N27" s="87">
        <f t="shared" si="0"/>
        <v>-3.5275962730030308E-2</v>
      </c>
      <c r="O27" s="88">
        <f>SUM(O21:O26)</f>
        <v>2005236000</v>
      </c>
      <c r="P27" s="86">
        <f>O27/$O$59</f>
        <v>0.10502544305355721</v>
      </c>
      <c r="Q27" s="89">
        <f t="shared" si="2"/>
        <v>-4.2803372945312557E-2</v>
      </c>
      <c r="R27" s="90"/>
      <c r="S27" s="61"/>
    </row>
    <row r="28" spans="1:19" x14ac:dyDescent="0.2">
      <c r="A28" s="51"/>
      <c r="B28" s="52"/>
      <c r="C28" s="53"/>
      <c r="D28" s="6"/>
      <c r="E28" s="6"/>
      <c r="F28" s="6"/>
      <c r="G28" s="6"/>
      <c r="H28" s="92"/>
      <c r="I28" s="92"/>
      <c r="J28" s="93"/>
      <c r="K28" s="93"/>
      <c r="L28" s="92"/>
      <c r="M28" s="93"/>
      <c r="N28" s="98"/>
      <c r="O28" s="95"/>
      <c r="P28" s="93"/>
      <c r="Q28" s="99"/>
    </row>
    <row r="29" spans="1:19" ht="15.75" thickBot="1" x14ac:dyDescent="0.25">
      <c r="A29" s="51"/>
      <c r="B29" s="52"/>
      <c r="C29" s="59" t="s">
        <v>41</v>
      </c>
      <c r="D29" s="6"/>
      <c r="E29" s="6"/>
      <c r="F29" s="6"/>
      <c r="G29" s="6"/>
      <c r="H29" s="92"/>
      <c r="I29" s="92"/>
      <c r="J29" s="98"/>
      <c r="K29" s="98"/>
      <c r="L29" s="92"/>
      <c r="M29" s="98"/>
      <c r="N29" s="98"/>
      <c r="O29" s="95"/>
      <c r="P29" s="98"/>
      <c r="Q29" s="99"/>
      <c r="R29" s="97"/>
      <c r="S29" s="97"/>
    </row>
    <row r="30" spans="1:19" s="70" customFormat="1" x14ac:dyDescent="0.2">
      <c r="A30" s="62"/>
      <c r="B30" s="63" t="s">
        <v>34</v>
      </c>
      <c r="C30" s="592" t="s">
        <v>42</v>
      </c>
      <c r="D30" s="593"/>
      <c r="E30" s="593"/>
      <c r="F30" s="593"/>
      <c r="G30" s="593"/>
      <c r="H30" s="100">
        <v>201284</v>
      </c>
      <c r="I30" s="100">
        <v>2000</v>
      </c>
      <c r="J30" s="101">
        <f>I30/$I$59</f>
        <v>1.0046579963342039E-4</v>
      </c>
      <c r="K30" s="102">
        <f>I30/H30-1</f>
        <v>-0.99006379046521331</v>
      </c>
      <c r="L30" s="100">
        <v>0</v>
      </c>
      <c r="M30" s="103">
        <f>L30/$L$58</f>
        <v>0</v>
      </c>
      <c r="N30" s="102">
        <f t="shared" si="0"/>
        <v>-1</v>
      </c>
      <c r="O30" s="120">
        <v>0</v>
      </c>
      <c r="P30" s="103">
        <f>O30/$O$58</f>
        <v>0</v>
      </c>
      <c r="Q30" s="121"/>
      <c r="R30" s="122"/>
    </row>
    <row r="31" spans="1:19" x14ac:dyDescent="0.2">
      <c r="A31" s="123" t="s">
        <v>29</v>
      </c>
      <c r="B31" s="124" t="s">
        <v>34</v>
      </c>
      <c r="C31" s="581" t="s">
        <v>43</v>
      </c>
      <c r="D31" s="582"/>
      <c r="E31" s="582"/>
      <c r="F31" s="582"/>
      <c r="G31" s="582"/>
      <c r="H31" s="107">
        <v>999734</v>
      </c>
      <c r="I31" s="107">
        <v>1150000</v>
      </c>
      <c r="J31" s="108">
        <f>I31/$I$59</f>
        <v>5.7767834789216724E-2</v>
      </c>
      <c r="K31" s="109">
        <f>I31/H31-1</f>
        <v>0.15030598139105011</v>
      </c>
      <c r="L31" s="107">
        <v>1150000</v>
      </c>
      <c r="M31" s="110">
        <f>L31/$L$58</f>
        <v>5.7767834789216724E-2</v>
      </c>
      <c r="N31" s="109">
        <f t="shared" si="0"/>
        <v>0</v>
      </c>
      <c r="O31" s="111">
        <v>1150000000</v>
      </c>
      <c r="P31" s="110">
        <f>O31/$O$58</f>
        <v>6.0172305546391497E-2</v>
      </c>
      <c r="Q31" s="125">
        <f>O31/L31/1000-1</f>
        <v>0</v>
      </c>
    </row>
    <row r="32" spans="1:19" s="70" customFormat="1" x14ac:dyDescent="0.2">
      <c r="A32" s="71"/>
      <c r="B32" s="106" t="s">
        <v>29</v>
      </c>
      <c r="C32" s="124" t="s">
        <v>44</v>
      </c>
      <c r="D32" s="126" t="s">
        <v>45</v>
      </c>
      <c r="E32" s="52"/>
      <c r="F32" s="52"/>
      <c r="G32" s="52"/>
      <c r="H32" s="127">
        <v>792299</v>
      </c>
      <c r="I32" s="127">
        <v>1035002</v>
      </c>
      <c r="J32" s="108">
        <f>I32/$I$59</f>
        <v>5.1991151776094688E-2</v>
      </c>
      <c r="K32" s="109">
        <f>I32/H32-1</f>
        <v>0.30632753543801017</v>
      </c>
      <c r="L32" s="127">
        <v>1035002</v>
      </c>
      <c r="M32" s="110">
        <f>L32/$L$58</f>
        <v>5.1991151776094688E-2</v>
      </c>
      <c r="N32" s="109">
        <f t="shared" si="0"/>
        <v>0</v>
      </c>
      <c r="O32" s="128">
        <f>1150000000-115000000</f>
        <v>1035000000</v>
      </c>
      <c r="P32" s="110">
        <f>O32/$O$58</f>
        <v>5.4155074991752344E-2</v>
      </c>
      <c r="Q32" s="125">
        <f>O32/L32/1000-1</f>
        <v>-1.9323634157242253E-6</v>
      </c>
    </row>
    <row r="33" spans="1:18" s="70" customFormat="1" x14ac:dyDescent="0.2">
      <c r="A33" s="71"/>
      <c r="B33" s="106" t="s">
        <v>34</v>
      </c>
      <c r="C33" s="129"/>
      <c r="D33" s="130" t="s">
        <v>46</v>
      </c>
      <c r="E33" s="131"/>
      <c r="F33" s="131"/>
      <c r="G33" s="131"/>
      <c r="H33" s="132">
        <v>207435</v>
      </c>
      <c r="I33" s="133">
        <v>114998</v>
      </c>
      <c r="J33" s="108">
        <f>I33/$I$59</f>
        <v>5.7766830131220394E-3</v>
      </c>
      <c r="K33" s="109">
        <f>I33/H33-1</f>
        <v>-0.44561910960059781</v>
      </c>
      <c r="L33" s="132">
        <v>114998</v>
      </c>
      <c r="M33" s="110">
        <f>L33/$L$58</f>
        <v>5.7766830131220394E-3</v>
      </c>
      <c r="N33" s="109">
        <f t="shared" si="0"/>
        <v>0</v>
      </c>
      <c r="O33" s="134">
        <v>115000000</v>
      </c>
      <c r="P33" s="110">
        <f>O33/$O$58</f>
        <v>6.017230554639149E-3</v>
      </c>
      <c r="Q33" s="125">
        <f>O33/L33/1000-1</f>
        <v>1.7391606810468474E-5</v>
      </c>
      <c r="R33" s="61"/>
    </row>
    <row r="34" spans="1:18" s="91" customFormat="1" ht="15.75" thickBot="1" x14ac:dyDescent="0.25">
      <c r="A34" s="81"/>
      <c r="B34" s="82"/>
      <c r="C34" s="594" t="s">
        <v>47</v>
      </c>
      <c r="D34" s="595"/>
      <c r="E34" s="595"/>
      <c r="F34" s="595"/>
      <c r="G34" s="595"/>
      <c r="H34" s="83">
        <v>1201018</v>
      </c>
      <c r="I34" s="83">
        <v>1152000</v>
      </c>
      <c r="J34" s="84">
        <f>I34/$I$59</f>
        <v>5.7868300588850147E-2</v>
      </c>
      <c r="K34" s="85">
        <f>I34/H34-1</f>
        <v>-4.0813709702935297E-2</v>
      </c>
      <c r="L34" s="83">
        <v>1150000</v>
      </c>
      <c r="M34" s="86">
        <f>L34/$L$58</f>
        <v>5.7767834789216724E-2</v>
      </c>
      <c r="N34" s="87">
        <f t="shared" si="0"/>
        <v>-1.7361111111111605E-3</v>
      </c>
      <c r="O34" s="88">
        <f>SUM(O30:O31)</f>
        <v>1150000000</v>
      </c>
      <c r="P34" s="86">
        <f>O34/$O$59</f>
        <v>6.0231942530251194E-2</v>
      </c>
      <c r="Q34" s="89">
        <f>O34/L34/1000-1</f>
        <v>0</v>
      </c>
      <c r="R34" s="90"/>
    </row>
    <row r="35" spans="1:18" x14ac:dyDescent="0.2">
      <c r="A35" s="51"/>
      <c r="B35" s="52"/>
      <c r="C35" s="53"/>
      <c r="D35" s="6"/>
      <c r="E35" s="6"/>
      <c r="F35" s="6"/>
      <c r="G35" s="6"/>
      <c r="H35" s="92"/>
      <c r="I35" s="92"/>
      <c r="J35" s="93"/>
      <c r="K35" s="93"/>
      <c r="L35" s="92"/>
      <c r="M35" s="93"/>
      <c r="N35" s="98"/>
      <c r="O35" s="95"/>
      <c r="P35" s="93"/>
      <c r="Q35" s="99"/>
    </row>
    <row r="36" spans="1:18" ht="15.75" thickBot="1" x14ac:dyDescent="0.25">
      <c r="A36" s="135"/>
      <c r="B36" s="136"/>
      <c r="C36" s="59" t="s">
        <v>48</v>
      </c>
      <c r="D36" s="6"/>
      <c r="E36" s="6"/>
      <c r="F36" s="6"/>
      <c r="G36" s="6"/>
      <c r="H36" s="92"/>
      <c r="I36" s="92"/>
      <c r="J36" s="98"/>
      <c r="K36" s="98"/>
      <c r="L36" s="92"/>
      <c r="M36" s="98"/>
      <c r="N36" s="98"/>
      <c r="O36" s="95"/>
      <c r="P36" s="98"/>
      <c r="Q36" s="99"/>
    </row>
    <row r="37" spans="1:18" ht="15" thickBot="1" x14ac:dyDescent="0.25">
      <c r="A37" s="137" t="s">
        <v>29</v>
      </c>
      <c r="B37" s="138" t="s">
        <v>34</v>
      </c>
      <c r="C37" s="139" t="s">
        <v>49</v>
      </c>
      <c r="D37" s="140"/>
      <c r="E37" s="140"/>
      <c r="F37" s="140"/>
      <c r="G37" s="140"/>
      <c r="H37" s="141">
        <v>353797</v>
      </c>
      <c r="I37" s="141">
        <v>356223</v>
      </c>
      <c r="J37" s="142">
        <f>I37/$I$59</f>
        <v>1.7894114271407954E-2</v>
      </c>
      <c r="K37" s="143">
        <f t="shared" ref="K37:K44" si="3">I37/H37-1</f>
        <v>6.8570394887463859E-3</v>
      </c>
      <c r="L37" s="141">
        <v>260000</v>
      </c>
      <c r="M37" s="144">
        <f>L37/$L$58</f>
        <v>1.306055395234465E-2</v>
      </c>
      <c r="N37" s="143">
        <f t="shared" si="0"/>
        <v>-0.27012012138463826</v>
      </c>
      <c r="O37" s="145">
        <f>SUM(O38:O44)</f>
        <v>260000000</v>
      </c>
      <c r="P37" s="144">
        <f>O37/$O$58</f>
        <v>1.3604173427879816E-2</v>
      </c>
      <c r="Q37" s="146">
        <f>O37/L37/1000-1</f>
        <v>0</v>
      </c>
    </row>
    <row r="38" spans="1:18" s="70" customFormat="1" x14ac:dyDescent="0.2">
      <c r="A38" s="147"/>
      <c r="B38" s="148"/>
      <c r="C38" s="149" t="s">
        <v>50</v>
      </c>
      <c r="D38" s="150" t="s">
        <v>51</v>
      </c>
      <c r="E38" s="151"/>
      <c r="F38" s="151"/>
      <c r="G38" s="151"/>
      <c r="H38" s="152">
        <v>4500</v>
      </c>
      <c r="I38" s="152">
        <v>4500</v>
      </c>
      <c r="J38" s="101">
        <f>I38/$I$59</f>
        <v>2.2604804917519589E-4</v>
      </c>
      <c r="K38" s="102">
        <f t="shared" si="3"/>
        <v>0</v>
      </c>
      <c r="L38" s="152">
        <v>0</v>
      </c>
      <c r="M38" s="103">
        <f>L38/$L$58</f>
        <v>0</v>
      </c>
      <c r="N38" s="153">
        <f t="shared" si="0"/>
        <v>-1</v>
      </c>
      <c r="O38" s="154">
        <v>0</v>
      </c>
      <c r="P38" s="103">
        <f>O38/$O$58</f>
        <v>0</v>
      </c>
      <c r="Q38" s="155"/>
    </row>
    <row r="39" spans="1:18" s="70" customFormat="1" x14ac:dyDescent="0.2">
      <c r="A39" s="147"/>
      <c r="B39" s="156"/>
      <c r="C39" s="157"/>
      <c r="D39" s="130" t="s">
        <v>52</v>
      </c>
      <c r="E39" s="131"/>
      <c r="F39" s="131"/>
      <c r="G39" s="131"/>
      <c r="H39" s="107">
        <v>10000</v>
      </c>
      <c r="I39" s="158">
        <v>10000</v>
      </c>
      <c r="J39" s="108">
        <f>I39/$I$59</f>
        <v>5.0232899816710194E-4</v>
      </c>
      <c r="K39" s="109">
        <f t="shared" si="3"/>
        <v>0</v>
      </c>
      <c r="L39" s="107">
        <v>10000</v>
      </c>
      <c r="M39" s="110">
        <f>L39/$L$58</f>
        <v>5.0232899816710194E-4</v>
      </c>
      <c r="N39" s="109">
        <f t="shared" si="0"/>
        <v>0</v>
      </c>
      <c r="O39" s="111">
        <v>10000000</v>
      </c>
      <c r="P39" s="110">
        <f>O39/$O$58</f>
        <v>5.2323743953383909E-4</v>
      </c>
      <c r="Q39" s="125">
        <f>O39/L39/1000-1</f>
        <v>0</v>
      </c>
    </row>
    <row r="40" spans="1:18" s="70" customFormat="1" x14ac:dyDescent="0.2">
      <c r="A40" s="147"/>
      <c r="B40" s="156"/>
      <c r="C40" s="157"/>
      <c r="D40" s="156" t="s">
        <v>53</v>
      </c>
      <c r="E40" s="159"/>
      <c r="F40" s="159"/>
      <c r="G40" s="159"/>
      <c r="H40" s="107">
        <v>310000</v>
      </c>
      <c r="I40" s="158">
        <v>310000</v>
      </c>
      <c r="J40" s="108">
        <f>I40/$I$59</f>
        <v>1.5572198943180161E-2</v>
      </c>
      <c r="K40" s="109">
        <f t="shared" si="3"/>
        <v>0</v>
      </c>
      <c r="L40" s="107">
        <v>0</v>
      </c>
      <c r="M40" s="110">
        <f>L40/$L$58</f>
        <v>0</v>
      </c>
      <c r="N40" s="109">
        <f t="shared" si="0"/>
        <v>-1</v>
      </c>
      <c r="O40" s="111">
        <v>0</v>
      </c>
      <c r="P40" s="110">
        <f>O40/$O$58</f>
        <v>0</v>
      </c>
      <c r="Q40" s="125"/>
      <c r="R40" s="122"/>
    </row>
    <row r="41" spans="1:18" s="70" customFormat="1" x14ac:dyDescent="0.2">
      <c r="A41" s="160"/>
      <c r="B41" s="156"/>
      <c r="C41" s="157"/>
      <c r="D41" s="156" t="s">
        <v>54</v>
      </c>
      <c r="E41" s="159"/>
      <c r="F41" s="159"/>
      <c r="G41" s="159"/>
      <c r="H41" s="107"/>
      <c r="I41" s="158"/>
      <c r="J41" s="108"/>
      <c r="K41" s="109"/>
      <c r="L41" s="107">
        <v>250000</v>
      </c>
      <c r="M41" s="110"/>
      <c r="N41" s="109"/>
      <c r="O41" s="111">
        <v>250000000</v>
      </c>
      <c r="P41" s="110">
        <f>O41/$O$58</f>
        <v>1.3080935988345976E-2</v>
      </c>
      <c r="Q41" s="125">
        <f>O41/L41/1000-1</f>
        <v>0</v>
      </c>
      <c r="R41" s="122"/>
    </row>
    <row r="42" spans="1:18" s="70" customFormat="1" x14ac:dyDescent="0.2">
      <c r="A42" s="160"/>
      <c r="B42" s="156"/>
      <c r="C42" s="157"/>
      <c r="D42" s="156" t="s">
        <v>55</v>
      </c>
      <c r="E42" s="159"/>
      <c r="F42" s="159"/>
      <c r="G42" s="159"/>
      <c r="H42" s="107">
        <v>9397</v>
      </c>
      <c r="I42" s="107">
        <v>10823</v>
      </c>
      <c r="J42" s="108">
        <f>I42/$I$59</f>
        <v>5.4367067471625444E-4</v>
      </c>
      <c r="K42" s="109">
        <f t="shared" si="3"/>
        <v>0.15175055868894338</v>
      </c>
      <c r="L42" s="107">
        <v>0</v>
      </c>
      <c r="M42" s="110">
        <f>L42/$L$58</f>
        <v>0</v>
      </c>
      <c r="N42" s="109">
        <f t="shared" si="0"/>
        <v>-1</v>
      </c>
      <c r="O42" s="111">
        <v>0</v>
      </c>
      <c r="P42" s="110">
        <f>O42/$O$58</f>
        <v>0</v>
      </c>
      <c r="Q42" s="125"/>
    </row>
    <row r="43" spans="1:18" s="70" customFormat="1" x14ac:dyDescent="0.2">
      <c r="A43" s="147"/>
      <c r="B43" s="156"/>
      <c r="C43" s="157"/>
      <c r="D43" s="156" t="s">
        <v>56</v>
      </c>
      <c r="E43" s="159"/>
      <c r="F43" s="159"/>
      <c r="G43" s="159"/>
      <c r="H43" s="107">
        <v>13500</v>
      </c>
      <c r="I43" s="107">
        <v>14500</v>
      </c>
      <c r="J43" s="108">
        <f>I43/$I$59</f>
        <v>7.2837704734229783E-4</v>
      </c>
      <c r="K43" s="109">
        <f t="shared" si="3"/>
        <v>7.4074074074074181E-2</v>
      </c>
      <c r="L43" s="107">
        <v>0</v>
      </c>
      <c r="M43" s="110">
        <f>L43/$L$58</f>
        <v>0</v>
      </c>
      <c r="N43" s="109">
        <f t="shared" si="0"/>
        <v>-1</v>
      </c>
      <c r="O43" s="111">
        <v>0</v>
      </c>
      <c r="P43" s="110">
        <f>O43/$O$58</f>
        <v>0</v>
      </c>
      <c r="Q43" s="125"/>
    </row>
    <row r="44" spans="1:18" s="70" customFormat="1" ht="15" thickBot="1" x14ac:dyDescent="0.25">
      <c r="A44" s="147"/>
      <c r="B44" s="156"/>
      <c r="C44" s="157"/>
      <c r="D44" s="156" t="s">
        <v>57</v>
      </c>
      <c r="E44" s="159"/>
      <c r="F44" s="159"/>
      <c r="G44" s="159"/>
      <c r="H44" s="107">
        <v>6400</v>
      </c>
      <c r="I44" s="107">
        <v>6400</v>
      </c>
      <c r="J44" s="108">
        <f>I44/$I$59</f>
        <v>3.2149055882694524E-4</v>
      </c>
      <c r="K44" s="109">
        <f t="shared" si="3"/>
        <v>0</v>
      </c>
      <c r="L44" s="107">
        <v>0</v>
      </c>
      <c r="M44" s="110">
        <f>L44/$L$58</f>
        <v>0</v>
      </c>
      <c r="N44" s="109">
        <f t="shared" si="0"/>
        <v>-1</v>
      </c>
      <c r="O44" s="111">
        <v>0</v>
      </c>
      <c r="P44" s="110">
        <f>O44/$O$58</f>
        <v>0</v>
      </c>
      <c r="Q44" s="125"/>
    </row>
    <row r="45" spans="1:18" ht="15" thickBot="1" x14ac:dyDescent="0.25">
      <c r="A45" s="161"/>
      <c r="B45" s="162"/>
      <c r="C45" s="238" t="s">
        <v>58</v>
      </c>
      <c r="D45" s="140"/>
      <c r="E45" s="140"/>
      <c r="F45" s="140"/>
      <c r="G45" s="140"/>
      <c r="H45" s="163">
        <v>150001</v>
      </c>
      <c r="I45" s="163">
        <v>234536</v>
      </c>
      <c r="J45" s="142">
        <f>I45/$I$59</f>
        <v>1.1781423391411942E-2</v>
      </c>
      <c r="K45" s="143">
        <f>I45/H45-1</f>
        <v>0.56356290958060273</v>
      </c>
      <c r="L45" s="163">
        <v>215995</v>
      </c>
      <c r="M45" s="144">
        <f>L45/$L$58</f>
        <v>1.0850055195910318E-2</v>
      </c>
      <c r="N45" s="143">
        <f t="shared" si="0"/>
        <v>-7.9053961865129474E-2</v>
      </c>
      <c r="O45" s="164">
        <f>SUM(O46:O56)</f>
        <v>251600000</v>
      </c>
      <c r="P45" s="144">
        <f>O45/$O$58</f>
        <v>1.3164653978671391E-2</v>
      </c>
      <c r="Q45" s="146">
        <f>O45/L45/1000-1</f>
        <v>0.16484177874487838</v>
      </c>
    </row>
    <row r="46" spans="1:18" s="70" customFormat="1" x14ac:dyDescent="0.2">
      <c r="A46" s="62" t="s">
        <v>29</v>
      </c>
      <c r="B46" s="150" t="s">
        <v>34</v>
      </c>
      <c r="C46" s="124" t="s">
        <v>50</v>
      </c>
      <c r="D46" s="165" t="s">
        <v>59</v>
      </c>
      <c r="E46" s="165"/>
      <c r="F46" s="165"/>
      <c r="G46" s="165"/>
      <c r="H46" s="166"/>
      <c r="I46" s="166"/>
      <c r="J46" s="167"/>
      <c r="K46" s="168"/>
      <c r="L46" s="166"/>
      <c r="M46" s="169"/>
      <c r="N46" s="168"/>
      <c r="O46" s="170"/>
      <c r="P46" s="169"/>
      <c r="Q46" s="121"/>
    </row>
    <row r="47" spans="1:18" s="70" customFormat="1" x14ac:dyDescent="0.2">
      <c r="A47" s="71"/>
      <c r="B47" s="126"/>
      <c r="C47" s="157"/>
      <c r="D47" s="124" t="s">
        <v>44</v>
      </c>
      <c r="E47" s="159" t="s">
        <v>60</v>
      </c>
      <c r="F47" s="171"/>
      <c r="G47" s="171"/>
      <c r="H47" s="172">
        <v>44593</v>
      </c>
      <c r="I47" s="172">
        <v>46600</v>
      </c>
      <c r="J47" s="173">
        <f>I47/$I$59</f>
        <v>2.340853131458695E-3</v>
      </c>
      <c r="K47" s="174"/>
      <c r="L47" s="172">
        <v>51300</v>
      </c>
      <c r="M47" s="175">
        <f>L47/$L$58</f>
        <v>2.5769477605972332E-3</v>
      </c>
      <c r="N47" s="174">
        <f>L47/I47-1</f>
        <v>0.10085836909871237</v>
      </c>
      <c r="O47" s="111">
        <v>51300000</v>
      </c>
      <c r="P47" s="175">
        <f>O47/$O$58</f>
        <v>2.6842080648085942E-3</v>
      </c>
      <c r="Q47" s="125">
        <f>O47/L47/1000-1</f>
        <v>0</v>
      </c>
    </row>
    <row r="48" spans="1:18" s="70" customFormat="1" x14ac:dyDescent="0.2">
      <c r="A48" s="176"/>
      <c r="B48" s="126"/>
      <c r="C48" s="157"/>
      <c r="D48" s="157"/>
      <c r="E48" s="159" t="s">
        <v>61</v>
      </c>
      <c r="F48" s="171"/>
      <c r="G48" s="171"/>
      <c r="H48" s="172">
        <v>22000</v>
      </c>
      <c r="I48" s="172">
        <v>22000</v>
      </c>
      <c r="J48" s="173">
        <f>I48/$I$59</f>
        <v>1.1051237959676242E-3</v>
      </c>
      <c r="K48" s="174">
        <f>I48/H48-1</f>
        <v>0</v>
      </c>
      <c r="L48" s="172">
        <v>22000</v>
      </c>
      <c r="M48" s="175">
        <f>L48/$L$58</f>
        <v>1.1051237959676242E-3</v>
      </c>
      <c r="N48" s="174">
        <f>L48/I48-1</f>
        <v>0</v>
      </c>
      <c r="O48" s="111">
        <v>22000000</v>
      </c>
      <c r="P48" s="175">
        <f>O48/$O$58</f>
        <v>1.1511223669744459E-3</v>
      </c>
      <c r="Q48" s="125">
        <f t="shared" ref="Q48:Q57" si="4">O48/L48/1000-1</f>
        <v>0</v>
      </c>
    </row>
    <row r="49" spans="1:22" s="70" customFormat="1" x14ac:dyDescent="0.2">
      <c r="A49" s="176"/>
      <c r="B49" s="126"/>
      <c r="C49" s="157"/>
      <c r="D49" s="157"/>
      <c r="E49" s="171" t="s">
        <v>62</v>
      </c>
      <c r="F49" s="171"/>
      <c r="G49" s="177"/>
      <c r="H49" s="178">
        <v>15000</v>
      </c>
      <c r="I49" s="178">
        <v>15000</v>
      </c>
      <c r="J49" s="179">
        <f>I49/$I$59</f>
        <v>7.5349349725065292E-4</v>
      </c>
      <c r="K49" s="180"/>
      <c r="L49" s="178">
        <v>12000</v>
      </c>
      <c r="M49" s="181">
        <f>L49/$L$58</f>
        <v>6.0279479780052229E-4</v>
      </c>
      <c r="N49" s="174">
        <v>1</v>
      </c>
      <c r="O49" s="154">
        <v>12000000</v>
      </c>
      <c r="P49" s="181">
        <f>O49/$O$58</f>
        <v>6.2788492744060684E-4</v>
      </c>
      <c r="Q49" s="125">
        <f t="shared" si="4"/>
        <v>0</v>
      </c>
    </row>
    <row r="50" spans="1:22" s="70" customFormat="1" x14ac:dyDescent="0.2">
      <c r="A50" s="176"/>
      <c r="B50" s="126"/>
      <c r="C50" s="157"/>
      <c r="D50" s="157"/>
      <c r="E50" s="171" t="s">
        <v>63</v>
      </c>
      <c r="F50" s="171"/>
      <c r="G50" s="171"/>
      <c r="H50" s="178">
        <v>0</v>
      </c>
      <c r="I50" s="178">
        <v>50000</v>
      </c>
      <c r="J50" s="179">
        <f>I50/$I$59</f>
        <v>2.5116449908355099E-3</v>
      </c>
      <c r="K50" s="180">
        <v>0</v>
      </c>
      <c r="L50" s="178">
        <v>50000</v>
      </c>
      <c r="M50" s="181">
        <f>L50/$L$58</f>
        <v>2.5116449908355099E-3</v>
      </c>
      <c r="N50" s="174">
        <v>0</v>
      </c>
      <c r="O50" s="154">
        <v>50000000</v>
      </c>
      <c r="P50" s="181">
        <f>O50/$O$58</f>
        <v>2.6161871976691955E-3</v>
      </c>
      <c r="Q50" s="125">
        <f t="shared" si="4"/>
        <v>0</v>
      </c>
    </row>
    <row r="51" spans="1:22" s="70" customFormat="1" x14ac:dyDescent="0.2">
      <c r="A51" s="176"/>
      <c r="B51" s="126"/>
      <c r="C51" s="157"/>
      <c r="D51" s="157"/>
      <c r="E51" s="159" t="s">
        <v>64</v>
      </c>
      <c r="F51" s="171"/>
      <c r="G51" s="171"/>
      <c r="H51" s="172">
        <v>10000</v>
      </c>
      <c r="I51" s="172">
        <v>10000</v>
      </c>
      <c r="J51" s="173">
        <f>I51/$I$59</f>
        <v>5.0232899816710194E-4</v>
      </c>
      <c r="K51" s="174">
        <f>I51/H51-1</f>
        <v>0</v>
      </c>
      <c r="L51" s="172">
        <v>9000</v>
      </c>
      <c r="M51" s="175">
        <f>L51/$L$58</f>
        <v>4.5209609835039177E-4</v>
      </c>
      <c r="N51" s="174">
        <f>L51/I51-1</f>
        <v>-9.9999999999999978E-2</v>
      </c>
      <c r="O51" s="111">
        <v>8000000</v>
      </c>
      <c r="P51" s="175">
        <f>O51/$O$58</f>
        <v>4.1858995162707128E-4</v>
      </c>
      <c r="Q51" s="125">
        <f t="shared" si="4"/>
        <v>-0.11111111111111105</v>
      </c>
    </row>
    <row r="52" spans="1:22" s="70" customFormat="1" x14ac:dyDescent="0.2">
      <c r="A52" s="176"/>
      <c r="B52" s="126"/>
      <c r="C52" s="157"/>
      <c r="D52" s="157"/>
      <c r="E52" s="159" t="s">
        <v>65</v>
      </c>
      <c r="F52" s="159"/>
      <c r="G52" s="159"/>
      <c r="H52" s="172">
        <v>26000</v>
      </c>
      <c r="I52" s="172">
        <v>26000</v>
      </c>
      <c r="J52" s="173">
        <f>I52/$I$59</f>
        <v>1.3060553952344651E-3</v>
      </c>
      <c r="K52" s="174">
        <f>I52/H52-1</f>
        <v>0</v>
      </c>
      <c r="L52" s="172">
        <v>26000</v>
      </c>
      <c r="M52" s="175">
        <f>L52/$L$58</f>
        <v>1.3060553952344651E-3</v>
      </c>
      <c r="N52" s="174">
        <f>L52/I52-1</f>
        <v>0</v>
      </c>
      <c r="O52" s="111">
        <v>23000000</v>
      </c>
      <c r="P52" s="175">
        <f>O52/$O$58</f>
        <v>1.2034461109278298E-3</v>
      </c>
      <c r="Q52" s="125">
        <f t="shared" si="4"/>
        <v>-0.11538461538461531</v>
      </c>
    </row>
    <row r="53" spans="1:22" s="70" customFormat="1" x14ac:dyDescent="0.2">
      <c r="A53" s="176"/>
      <c r="B53" s="126"/>
      <c r="C53" s="157"/>
      <c r="D53" s="157"/>
      <c r="E53" s="182" t="s">
        <v>66</v>
      </c>
      <c r="F53" s="182"/>
      <c r="G53" s="182"/>
      <c r="H53" s="178">
        <v>22408</v>
      </c>
      <c r="I53" s="178">
        <v>54936</v>
      </c>
      <c r="J53" s="179"/>
      <c r="K53" s="180"/>
      <c r="L53" s="178">
        <v>13387</v>
      </c>
      <c r="M53" s="181">
        <f>L53/$L$58</f>
        <v>6.7246782984629937E-4</v>
      </c>
      <c r="N53" s="180"/>
      <c r="O53" s="154">
        <v>20000000</v>
      </c>
      <c r="P53" s="175">
        <f>O53/$O$58</f>
        <v>1.0464748790676782E-3</v>
      </c>
      <c r="Q53" s="125">
        <f t="shared" si="4"/>
        <v>0.49398670351833873</v>
      </c>
      <c r="S53" s="122"/>
      <c r="V53" s="122"/>
    </row>
    <row r="54" spans="1:22" s="70" customFormat="1" x14ac:dyDescent="0.2">
      <c r="A54" s="176"/>
      <c r="B54" s="126"/>
      <c r="C54" s="157"/>
      <c r="D54" s="157"/>
      <c r="E54" s="182" t="s">
        <v>352</v>
      </c>
      <c r="F54" s="182"/>
      <c r="G54" s="182"/>
      <c r="H54" s="178"/>
      <c r="I54" s="178"/>
      <c r="J54" s="179"/>
      <c r="K54" s="180"/>
      <c r="L54" s="178"/>
      <c r="M54" s="181"/>
      <c r="N54" s="180"/>
      <c r="O54" s="154">
        <v>28000000</v>
      </c>
      <c r="P54" s="175"/>
      <c r="Q54" s="125"/>
      <c r="S54" s="122"/>
      <c r="V54" s="122"/>
    </row>
    <row r="55" spans="1:22" s="70" customFormat="1" x14ac:dyDescent="0.2">
      <c r="A55" s="176" t="s">
        <v>29</v>
      </c>
      <c r="B55" s="126"/>
      <c r="C55" s="585" t="s">
        <v>77</v>
      </c>
      <c r="D55" s="586"/>
      <c r="E55" s="586"/>
      <c r="F55" s="586"/>
      <c r="G55" s="587"/>
      <c r="H55" s="178">
        <v>10000</v>
      </c>
      <c r="I55" s="178">
        <v>10000</v>
      </c>
      <c r="J55" s="179"/>
      <c r="K55" s="180"/>
      <c r="L55" s="178">
        <v>32308</v>
      </c>
      <c r="M55" s="181"/>
      <c r="N55" s="180"/>
      <c r="O55" s="154"/>
      <c r="P55" s="175">
        <f>O55/$O$58</f>
        <v>0</v>
      </c>
      <c r="Q55" s="125">
        <f t="shared" si="4"/>
        <v>-1</v>
      </c>
    </row>
    <row r="56" spans="1:22" s="70" customFormat="1" x14ac:dyDescent="0.2">
      <c r="A56" s="176"/>
      <c r="B56" s="126"/>
      <c r="C56" s="585" t="s">
        <v>76</v>
      </c>
      <c r="D56" s="586"/>
      <c r="E56" s="586"/>
      <c r="F56" s="586"/>
      <c r="G56" s="587"/>
      <c r="H56" s="178"/>
      <c r="I56" s="178"/>
      <c r="J56" s="179"/>
      <c r="K56" s="180"/>
      <c r="L56" s="178"/>
      <c r="M56" s="181"/>
      <c r="N56" s="180"/>
      <c r="O56" s="154">
        <f>33000000-10700000+15000000</f>
        <v>37300000</v>
      </c>
      <c r="P56" s="175"/>
      <c r="Q56" s="125"/>
    </row>
    <row r="57" spans="1:22" s="91" customFormat="1" ht="15.75" thickBot="1" x14ac:dyDescent="0.25">
      <c r="A57" s="81"/>
      <c r="B57" s="183"/>
      <c r="C57" s="184" t="s">
        <v>67</v>
      </c>
      <c r="D57" s="185"/>
      <c r="E57" s="185"/>
      <c r="F57" s="185"/>
      <c r="G57" s="185"/>
      <c r="H57" s="83">
        <v>503798</v>
      </c>
      <c r="I57" s="83">
        <v>590759</v>
      </c>
      <c r="J57" s="84">
        <f>I57/$I$59</f>
        <v>2.9675537662819898E-2</v>
      </c>
      <c r="K57" s="85">
        <f>I57/H57-1</f>
        <v>0.1726108479986026</v>
      </c>
      <c r="L57" s="83">
        <v>475995</v>
      </c>
      <c r="M57" s="86">
        <f>L57/$L$58</f>
        <v>2.391060914825497E-2</v>
      </c>
      <c r="N57" s="87">
        <f t="shared" si="0"/>
        <v>-0.1942653433972229</v>
      </c>
      <c r="O57" s="88">
        <f>O37+O45</f>
        <v>511600000</v>
      </c>
      <c r="P57" s="86">
        <f>O57/$O$59</f>
        <v>2.679535808563175E-2</v>
      </c>
      <c r="Q57" s="89">
        <f t="shared" si="4"/>
        <v>7.4801205895019818E-2</v>
      </c>
      <c r="R57" s="90"/>
    </row>
    <row r="58" spans="1:22" s="195" customFormat="1" ht="6.75" customHeight="1" thickBot="1" x14ac:dyDescent="0.25">
      <c r="A58" s="186"/>
      <c r="B58" s="187"/>
      <c r="C58" s="188"/>
      <c r="D58" s="188"/>
      <c r="E58" s="188"/>
      <c r="F58" s="188"/>
      <c r="G58" s="188"/>
      <c r="H58" s="189">
        <v>19808772</v>
      </c>
      <c r="I58" s="190">
        <v>19907272</v>
      </c>
      <c r="J58" s="191"/>
      <c r="K58" s="191"/>
      <c r="L58" s="190">
        <v>19907272</v>
      </c>
      <c r="M58" s="191">
        <f>L58/$L$58</f>
        <v>1</v>
      </c>
      <c r="N58" s="192"/>
      <c r="O58" s="193">
        <v>19111782232</v>
      </c>
      <c r="P58" s="191">
        <f>O58/$O$58</f>
        <v>1</v>
      </c>
      <c r="Q58" s="194"/>
    </row>
    <row r="59" spans="1:22" s="90" customFormat="1" ht="15.75" x14ac:dyDescent="0.2">
      <c r="A59" s="196"/>
      <c r="B59" s="197"/>
      <c r="C59" s="198" t="s">
        <v>68</v>
      </c>
      <c r="D59" s="199"/>
      <c r="E59" s="199"/>
      <c r="F59" s="199"/>
      <c r="G59" s="200"/>
      <c r="H59" s="201">
        <v>19808772</v>
      </c>
      <c r="I59" s="201">
        <v>19907272</v>
      </c>
      <c r="J59" s="202">
        <f>I59/$I$59</f>
        <v>1</v>
      </c>
      <c r="K59" s="203">
        <f>I59/H59-1</f>
        <v>4.9725444868566893E-3</v>
      </c>
      <c r="L59" s="201">
        <v>19833049</v>
      </c>
      <c r="M59" s="204">
        <f>L59/$L$58</f>
        <v>0.99627156347690426</v>
      </c>
      <c r="N59" s="205">
        <f t="shared" si="0"/>
        <v>-3.728436523095735E-3</v>
      </c>
      <c r="O59" s="206">
        <f>20377076980-1575994748-36223000+300000000+28000000</f>
        <v>19092859232</v>
      </c>
      <c r="P59" s="204">
        <f>O59/$O$59</f>
        <v>1</v>
      </c>
      <c r="Q59" s="207">
        <f>O59/L59/1000-1</f>
        <v>-3.7321027543470442E-2</v>
      </c>
    </row>
    <row r="60" spans="1:22" s="90" customFormat="1" ht="15.75" x14ac:dyDescent="0.2">
      <c r="A60" s="208"/>
      <c r="B60" s="209"/>
      <c r="C60" s="210" t="s">
        <v>69</v>
      </c>
      <c r="D60" s="211"/>
      <c r="E60" s="211"/>
      <c r="F60" s="211"/>
      <c r="G60" s="211"/>
      <c r="H60" s="107"/>
      <c r="I60" s="107"/>
      <c r="J60" s="108"/>
      <c r="K60" s="109"/>
      <c r="L60" s="107">
        <v>-241068</v>
      </c>
      <c r="M60" s="212"/>
      <c r="N60" s="213"/>
      <c r="O60" s="214">
        <v>0</v>
      </c>
      <c r="P60" s="212"/>
      <c r="Q60" s="215"/>
    </row>
    <row r="61" spans="1:22" s="90" customFormat="1" ht="15.75" x14ac:dyDescent="0.2">
      <c r="A61" s="208"/>
      <c r="B61" s="209"/>
      <c r="C61" s="210" t="s">
        <v>70</v>
      </c>
      <c r="D61" s="211"/>
      <c r="E61" s="211"/>
      <c r="F61" s="211"/>
      <c r="G61" s="211"/>
      <c r="H61" s="107"/>
      <c r="I61" s="107"/>
      <c r="J61" s="108"/>
      <c r="K61" s="109"/>
      <c r="L61" s="107">
        <v>-400000</v>
      </c>
      <c r="M61" s="212"/>
      <c r="N61" s="213"/>
      <c r="O61" s="214">
        <v>0</v>
      </c>
      <c r="P61" s="212"/>
      <c r="Q61" s="215"/>
    </row>
    <row r="62" spans="1:22" s="90" customFormat="1" ht="15.75" x14ac:dyDescent="0.2">
      <c r="A62" s="208"/>
      <c r="B62" s="209"/>
      <c r="C62" s="210" t="s">
        <v>71</v>
      </c>
      <c r="D62" s="211"/>
      <c r="E62" s="211"/>
      <c r="F62" s="211"/>
      <c r="G62" s="211"/>
      <c r="H62" s="107"/>
      <c r="I62" s="107"/>
      <c r="J62" s="108"/>
      <c r="K62" s="109"/>
      <c r="L62" s="107"/>
      <c r="M62" s="212"/>
      <c r="N62" s="213"/>
      <c r="O62" s="239">
        <v>-110700000</v>
      </c>
      <c r="P62" s="212"/>
      <c r="Q62" s="215"/>
    </row>
    <row r="63" spans="1:22" s="90" customFormat="1" ht="15.75" x14ac:dyDescent="0.2">
      <c r="A63" s="208"/>
      <c r="B63" s="209"/>
      <c r="C63" s="210" t="s">
        <v>72</v>
      </c>
      <c r="D63" s="211"/>
      <c r="E63" s="211"/>
      <c r="F63" s="211"/>
      <c r="G63" s="211"/>
      <c r="H63" s="107"/>
      <c r="I63" s="107"/>
      <c r="J63" s="108"/>
      <c r="K63" s="109"/>
      <c r="L63" s="107"/>
      <c r="M63" s="212"/>
      <c r="N63" s="213"/>
      <c r="O63" s="239">
        <f>-200000000+10700000</f>
        <v>-189300000</v>
      </c>
      <c r="P63" s="212"/>
      <c r="Q63" s="215"/>
    </row>
    <row r="64" spans="1:22" s="90" customFormat="1" ht="15.75" x14ac:dyDescent="0.2">
      <c r="A64" s="208"/>
      <c r="B64" s="209"/>
      <c r="C64" s="210" t="s">
        <v>73</v>
      </c>
      <c r="D64" s="211"/>
      <c r="E64" s="211"/>
      <c r="F64" s="211"/>
      <c r="G64" s="211"/>
      <c r="H64" s="107"/>
      <c r="I64" s="107"/>
      <c r="J64" s="108"/>
      <c r="K64" s="109"/>
      <c r="L64" s="107"/>
      <c r="M64" s="212"/>
      <c r="N64" s="213"/>
      <c r="O64" s="239">
        <v>36223000</v>
      </c>
      <c r="P64" s="212"/>
      <c r="Q64" s="215"/>
    </row>
    <row r="65" spans="1:17" s="90" customFormat="1" ht="15.75" x14ac:dyDescent="0.2">
      <c r="A65" s="208"/>
      <c r="B65" s="209"/>
      <c r="C65" s="210" t="s">
        <v>355</v>
      </c>
      <c r="D65" s="211"/>
      <c r="E65" s="211"/>
      <c r="F65" s="211"/>
      <c r="G65" s="211"/>
      <c r="H65" s="107"/>
      <c r="I65" s="107"/>
      <c r="J65" s="108"/>
      <c r="K65" s="109"/>
      <c r="L65" s="107"/>
      <c r="M65" s="212"/>
      <c r="N65" s="213"/>
      <c r="O65" s="239">
        <v>-28000000</v>
      </c>
      <c r="P65" s="212"/>
      <c r="Q65" s="215"/>
    </row>
    <row r="66" spans="1:17" s="91" customFormat="1" ht="18" x14ac:dyDescent="0.2">
      <c r="A66" s="216"/>
      <c r="B66" s="217"/>
      <c r="C66" s="583" t="s">
        <v>74</v>
      </c>
      <c r="D66" s="584"/>
      <c r="E66" s="584"/>
      <c r="F66" s="584"/>
      <c r="G66" s="584"/>
      <c r="H66" s="218">
        <v>19808772</v>
      </c>
      <c r="I66" s="218">
        <v>19907272</v>
      </c>
      <c r="J66" s="219">
        <f>I66/$I$59</f>
        <v>1</v>
      </c>
      <c r="K66" s="213">
        <f>I66/H66-1</f>
        <v>4.9725444868566893E-3</v>
      </c>
      <c r="L66" s="218">
        <v>19191981</v>
      </c>
      <c r="M66" s="212">
        <f>L66/$L$58</f>
        <v>0.9640688588572055</v>
      </c>
      <c r="N66" s="220">
        <f t="shared" si="0"/>
        <v>-3.5931141142794498E-2</v>
      </c>
      <c r="O66" s="221">
        <f>+O59+O62+O63+O64+O65</f>
        <v>18801082232</v>
      </c>
      <c r="P66" s="212">
        <f>O66/$O$58</f>
        <v>0.98374301275368359</v>
      </c>
      <c r="Q66" s="222">
        <f>O66/L66/1000-1</f>
        <v>-2.0367817579644343E-2</v>
      </c>
    </row>
    <row r="67" spans="1:17" ht="15" x14ac:dyDescent="0.2">
      <c r="A67" s="223"/>
      <c r="B67" s="223"/>
      <c r="C67" s="223"/>
      <c r="D67" s="223"/>
      <c r="E67" s="223"/>
      <c r="F67" s="223"/>
      <c r="G67" s="223"/>
      <c r="H67" s="224"/>
      <c r="I67" s="225"/>
      <c r="J67" s="226"/>
      <c r="K67" s="227"/>
      <c r="L67" s="227"/>
      <c r="M67" s="226"/>
      <c r="N67" s="227"/>
      <c r="O67" s="227"/>
    </row>
    <row r="68" spans="1:17" ht="18" x14ac:dyDescent="0.25">
      <c r="A68" s="228" t="s">
        <v>75</v>
      </c>
      <c r="B68" s="223"/>
      <c r="C68" s="223"/>
      <c r="D68" s="223"/>
      <c r="E68" s="223"/>
      <c r="F68" s="223"/>
      <c r="G68" s="225"/>
      <c r="H68" s="225"/>
      <c r="I68" s="225"/>
      <c r="J68" s="229"/>
      <c r="K68" s="225"/>
      <c r="L68" s="224"/>
      <c r="M68" s="229"/>
      <c r="N68" s="224"/>
      <c r="O68" s="230"/>
      <c r="P68" s="231"/>
      <c r="Q68" s="231"/>
    </row>
    <row r="69" spans="1:17" s="232" customFormat="1" ht="23.25" x14ac:dyDescent="0.2">
      <c r="J69" s="233"/>
      <c r="K69" s="233"/>
      <c r="L69" s="233"/>
      <c r="M69" s="233"/>
      <c r="N69" s="233"/>
      <c r="O69" s="234"/>
    </row>
    <row r="70" spans="1:17" ht="23.25" x14ac:dyDescent="0.2">
      <c r="I70" s="237"/>
    </row>
    <row r="71" spans="1:17" ht="23.25" x14ac:dyDescent="0.2">
      <c r="I71" s="237"/>
    </row>
    <row r="72" spans="1:17" ht="23.25" x14ac:dyDescent="0.2">
      <c r="I72" s="237"/>
    </row>
    <row r="73" spans="1:17" ht="23.25" x14ac:dyDescent="0.2">
      <c r="I73" s="237"/>
    </row>
    <row r="74" spans="1:17" ht="23.25" x14ac:dyDescent="0.2">
      <c r="I74" s="237"/>
    </row>
    <row r="75" spans="1:17" ht="23.25" x14ac:dyDescent="0.2">
      <c r="I75" s="237"/>
    </row>
    <row r="76" spans="1:17" ht="23.25" x14ac:dyDescent="0.2">
      <c r="I76" s="237"/>
    </row>
    <row r="77" spans="1:17" ht="23.25" x14ac:dyDescent="0.2">
      <c r="I77" s="237"/>
    </row>
    <row r="78" spans="1:17" ht="23.25" x14ac:dyDescent="0.2">
      <c r="I78" s="237"/>
    </row>
    <row r="79" spans="1:17" ht="23.25" x14ac:dyDescent="0.2">
      <c r="I79" s="237"/>
    </row>
    <row r="80" spans="1:17" ht="23.25" x14ac:dyDescent="0.2">
      <c r="I80" s="237"/>
    </row>
    <row r="81" spans="9:9" ht="23.25" x14ac:dyDescent="0.2">
      <c r="I81" s="237"/>
    </row>
    <row r="82" spans="9:9" ht="23.25" x14ac:dyDescent="0.2">
      <c r="I82" s="237"/>
    </row>
    <row r="83" spans="9:9" ht="23.25" x14ac:dyDescent="0.2">
      <c r="I83" s="237"/>
    </row>
    <row r="84" spans="9:9" ht="23.25" x14ac:dyDescent="0.2">
      <c r="I84" s="237"/>
    </row>
    <row r="85" spans="9:9" ht="23.25" x14ac:dyDescent="0.2">
      <c r="I85" s="237"/>
    </row>
    <row r="86" spans="9:9" ht="23.25" x14ac:dyDescent="0.2">
      <c r="I86" s="237"/>
    </row>
    <row r="87" spans="9:9" ht="23.25" x14ac:dyDescent="0.2">
      <c r="I87" s="237"/>
    </row>
    <row r="88" spans="9:9" ht="23.25" x14ac:dyDescent="0.2">
      <c r="I88" s="237"/>
    </row>
    <row r="89" spans="9:9" ht="23.25" x14ac:dyDescent="0.2">
      <c r="I89" s="237"/>
    </row>
    <row r="90" spans="9:9" ht="23.25" x14ac:dyDescent="0.2">
      <c r="I90" s="237"/>
    </row>
    <row r="91" spans="9:9" ht="23.25" x14ac:dyDescent="0.2">
      <c r="I91" s="237"/>
    </row>
  </sheetData>
  <mergeCells count="42">
    <mergeCell ref="A6:D6"/>
    <mergeCell ref="J6:K6"/>
    <mergeCell ref="A1:Q1"/>
    <mergeCell ref="A4:D4"/>
    <mergeCell ref="J4:K4"/>
    <mergeCell ref="A5:D5"/>
    <mergeCell ref="J5:K5"/>
    <mergeCell ref="J7:K7"/>
    <mergeCell ref="A8:H8"/>
    <mergeCell ref="J8:K8"/>
    <mergeCell ref="A9:I9"/>
    <mergeCell ref="A10:A12"/>
    <mergeCell ref="B10:B12"/>
    <mergeCell ref="C10:G12"/>
    <mergeCell ref="H10:H12"/>
    <mergeCell ref="I10:I12"/>
    <mergeCell ref="C18:G18"/>
    <mergeCell ref="C21:G21"/>
    <mergeCell ref="C22:G22"/>
    <mergeCell ref="C23:G23"/>
    <mergeCell ref="A7:D7"/>
    <mergeCell ref="P10:P12"/>
    <mergeCell ref="Q10:Q12"/>
    <mergeCell ref="C13:G13"/>
    <mergeCell ref="C16:G16"/>
    <mergeCell ref="C17:G17"/>
    <mergeCell ref="J10:J12"/>
    <mergeCell ref="K10:K12"/>
    <mergeCell ref="L10:L12"/>
    <mergeCell ref="M10:M12"/>
    <mergeCell ref="N10:N12"/>
    <mergeCell ref="O10:O12"/>
    <mergeCell ref="C24:G24"/>
    <mergeCell ref="C66:G66"/>
    <mergeCell ref="C56:G56"/>
    <mergeCell ref="C26:G26"/>
    <mergeCell ref="C27:G27"/>
    <mergeCell ref="C30:G30"/>
    <mergeCell ref="C31:G31"/>
    <mergeCell ref="C34:G34"/>
    <mergeCell ref="C55:G55"/>
    <mergeCell ref="C25:G25"/>
  </mergeCells>
  <printOptions horizontalCentered="1"/>
  <pageMargins left="0" right="0" top="0.47244094488188981" bottom="0.31496062992125984" header="0.15748031496062992" footer="0.15748031496062992"/>
  <pageSetup paperSize="8" scale="70" orientation="landscape" r:id="rId1"/>
  <headerFooter alignWithMargins="0">
    <oddHeader xml:space="preserve">&amp;LNávrh pro PV
č. j. MSMT-901/2016-1&amp;RIII. </oddHead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workbookViewId="0">
      <selection activeCell="A2" sqref="A2"/>
    </sheetView>
  </sheetViews>
  <sheetFormatPr defaultRowHeight="12.75" x14ac:dyDescent="0.2"/>
  <cols>
    <col min="1" max="1" width="11.140625" customWidth="1"/>
    <col min="2" max="2" width="38.5703125" bestFit="1" customWidth="1"/>
    <col min="3" max="4" width="13.85546875" bestFit="1" customWidth="1"/>
  </cols>
  <sheetData>
    <row r="2" spans="1:4" ht="23.25" x14ac:dyDescent="0.35">
      <c r="A2" s="550" t="s">
        <v>28</v>
      </c>
    </row>
    <row r="3" spans="1:4" ht="23.25" x14ac:dyDescent="0.35">
      <c r="A3" s="550" t="s">
        <v>338</v>
      </c>
    </row>
    <row r="5" spans="1:4" x14ac:dyDescent="0.2">
      <c r="A5" s="574" t="s">
        <v>340</v>
      </c>
      <c r="B5" s="574"/>
      <c r="C5" s="521">
        <f>'1 Bilance pro výpočet'!O16</f>
        <v>11723777656.32</v>
      </c>
    </row>
    <row r="6" spans="1:4" x14ac:dyDescent="0.2">
      <c r="A6" s="574" t="s">
        <v>341</v>
      </c>
      <c r="B6" s="574"/>
      <c r="C6" s="521">
        <f>'1 Bilance pro výpočet'!O17</f>
        <v>3702245575.6799998</v>
      </c>
    </row>
    <row r="7" spans="1:4" x14ac:dyDescent="0.2">
      <c r="A7" s="575" t="s">
        <v>342</v>
      </c>
      <c r="B7" s="575"/>
      <c r="C7" s="576">
        <f>'1 Bilance pro výpočet'!O18</f>
        <v>15426023232</v>
      </c>
    </row>
    <row r="8" spans="1:4" ht="13.5" thickBot="1" x14ac:dyDescent="0.25"/>
    <row r="9" spans="1:4" ht="39" thickBot="1" x14ac:dyDescent="0.25">
      <c r="A9" s="551" t="s">
        <v>82</v>
      </c>
      <c r="B9" s="552" t="s">
        <v>98</v>
      </c>
      <c r="C9" s="405" t="s">
        <v>339</v>
      </c>
      <c r="D9" s="406" t="s">
        <v>343</v>
      </c>
    </row>
    <row r="10" spans="1:4" ht="15.75" thickBot="1" x14ac:dyDescent="0.25">
      <c r="A10" s="553"/>
      <c r="B10" s="554"/>
      <c r="C10" s="555"/>
      <c r="D10" s="556">
        <f>500000000-1</f>
        <v>499999999</v>
      </c>
    </row>
    <row r="11" spans="1:4" x14ac:dyDescent="0.2">
      <c r="A11" s="557">
        <v>11000</v>
      </c>
      <c r="B11" s="558" t="s">
        <v>104</v>
      </c>
      <c r="C11" s="559">
        <v>0.17789577707808354</v>
      </c>
      <c r="D11" s="560">
        <f>ROUND(C11*$C$7,0)</f>
        <v>2744224390</v>
      </c>
    </row>
    <row r="12" spans="1:4" x14ac:dyDescent="0.2">
      <c r="A12" s="561">
        <v>12000</v>
      </c>
      <c r="B12" s="562" t="s">
        <v>105</v>
      </c>
      <c r="C12" s="563">
        <v>3.0861260346901981E-2</v>
      </c>
      <c r="D12" s="564">
        <f t="shared" ref="D12:D36" si="0">ROUND(C12*$C$7,0)</f>
        <v>476066519</v>
      </c>
    </row>
    <row r="13" spans="1:4" x14ac:dyDescent="0.2">
      <c r="A13" s="561">
        <v>13000</v>
      </c>
      <c r="B13" s="565" t="s">
        <v>143</v>
      </c>
      <c r="C13" s="563">
        <v>2.4610841140287831E-2</v>
      </c>
      <c r="D13" s="564">
        <f t="shared" si="0"/>
        <v>379647407</v>
      </c>
    </row>
    <row r="14" spans="1:4" x14ac:dyDescent="0.2">
      <c r="A14" s="561">
        <v>14000</v>
      </c>
      <c r="B14" s="565" t="s">
        <v>107</v>
      </c>
      <c r="C14" s="563">
        <v>0.11356622526007304</v>
      </c>
      <c r="D14" s="564">
        <f t="shared" si="0"/>
        <v>1751875229</v>
      </c>
    </row>
    <row r="15" spans="1:4" x14ac:dyDescent="0.2">
      <c r="A15" s="561">
        <v>15000</v>
      </c>
      <c r="B15" s="565" t="s">
        <v>108</v>
      </c>
      <c r="C15" s="563">
        <v>6.3364232522764227E-2</v>
      </c>
      <c r="D15" s="564">
        <f t="shared" si="0"/>
        <v>977458123</v>
      </c>
    </row>
    <row r="16" spans="1:4" x14ac:dyDescent="0.2">
      <c r="A16" s="561">
        <v>16000</v>
      </c>
      <c r="B16" s="565" t="s">
        <v>109</v>
      </c>
      <c r="C16" s="563">
        <v>1.5718666447601608E-2</v>
      </c>
      <c r="D16" s="564">
        <f t="shared" si="0"/>
        <v>242476514</v>
      </c>
    </row>
    <row r="17" spans="1:4" x14ac:dyDescent="0.2">
      <c r="A17" s="561">
        <v>17000</v>
      </c>
      <c r="B17" s="565" t="s">
        <v>110</v>
      </c>
      <c r="C17" s="563">
        <v>2.79158347256039E-2</v>
      </c>
      <c r="D17" s="564">
        <f t="shared" si="0"/>
        <v>430630315</v>
      </c>
    </row>
    <row r="18" spans="1:4" x14ac:dyDescent="0.2">
      <c r="A18" s="561">
        <v>18000</v>
      </c>
      <c r="B18" s="562" t="s">
        <v>99</v>
      </c>
      <c r="C18" s="563">
        <v>1.7201267539871883E-2</v>
      </c>
      <c r="D18" s="564">
        <f t="shared" si="0"/>
        <v>265347153</v>
      </c>
    </row>
    <row r="19" spans="1:4" x14ac:dyDescent="0.2">
      <c r="A19" s="561">
        <v>19000</v>
      </c>
      <c r="B19" s="562" t="s">
        <v>111</v>
      </c>
      <c r="C19" s="563">
        <v>1.5398351167369333E-2</v>
      </c>
      <c r="D19" s="564">
        <f t="shared" si="0"/>
        <v>237535323</v>
      </c>
    </row>
    <row r="20" spans="1:4" x14ac:dyDescent="0.2">
      <c r="A20" s="561">
        <v>21000</v>
      </c>
      <c r="B20" s="562" t="s">
        <v>112</v>
      </c>
      <c r="C20" s="563">
        <v>8.6098452811470771E-2</v>
      </c>
      <c r="D20" s="564">
        <f t="shared" si="0"/>
        <v>1328156733</v>
      </c>
    </row>
    <row r="21" spans="1:4" x14ac:dyDescent="0.2">
      <c r="A21" s="561">
        <v>22000</v>
      </c>
      <c r="B21" s="565" t="s">
        <v>152</v>
      </c>
      <c r="C21" s="563">
        <v>2.2887353144886276E-2</v>
      </c>
      <c r="D21" s="564">
        <f t="shared" si="0"/>
        <v>353060841</v>
      </c>
    </row>
    <row r="22" spans="1:4" x14ac:dyDescent="0.2">
      <c r="A22" s="561">
        <v>23000</v>
      </c>
      <c r="B22" s="565" t="s">
        <v>114</v>
      </c>
      <c r="C22" s="563">
        <v>3.7461487775830596E-2</v>
      </c>
      <c r="D22" s="564">
        <f t="shared" si="0"/>
        <v>577881781</v>
      </c>
    </row>
    <row r="23" spans="1:4" x14ac:dyDescent="0.2">
      <c r="A23" s="561">
        <v>24000</v>
      </c>
      <c r="B23" s="565" t="s">
        <v>115</v>
      </c>
      <c r="C23" s="563">
        <v>2.1997361338763996E-2</v>
      </c>
      <c r="D23" s="564">
        <f t="shared" si="0"/>
        <v>339331807</v>
      </c>
    </row>
    <row r="24" spans="1:4" x14ac:dyDescent="0.2">
      <c r="A24" s="561">
        <v>25000</v>
      </c>
      <c r="B24" s="565" t="s">
        <v>116</v>
      </c>
      <c r="C24" s="563">
        <v>2.6276641040091739E-2</v>
      </c>
      <c r="D24" s="564">
        <f t="shared" si="0"/>
        <v>405344075</v>
      </c>
    </row>
    <row r="25" spans="1:4" x14ac:dyDescent="0.2">
      <c r="A25" s="561">
        <v>26000</v>
      </c>
      <c r="B25" s="565" t="s">
        <v>117</v>
      </c>
      <c r="C25" s="563">
        <v>6.9938971879817777E-2</v>
      </c>
      <c r="D25" s="564">
        <f t="shared" si="0"/>
        <v>1078880205</v>
      </c>
    </row>
    <row r="26" spans="1:4" x14ac:dyDescent="0.2">
      <c r="A26" s="561">
        <v>27000</v>
      </c>
      <c r="B26" s="565" t="s">
        <v>158</v>
      </c>
      <c r="C26" s="563">
        <v>5.121036516161858E-2</v>
      </c>
      <c r="D26" s="564">
        <f t="shared" si="0"/>
        <v>789972283</v>
      </c>
    </row>
    <row r="27" spans="1:4" x14ac:dyDescent="0.2">
      <c r="A27" s="561">
        <v>28000</v>
      </c>
      <c r="B27" s="565" t="s">
        <v>119</v>
      </c>
      <c r="C27" s="563">
        <v>3.1838516819084291E-2</v>
      </c>
      <c r="D27" s="564">
        <f t="shared" si="0"/>
        <v>491141700</v>
      </c>
    </row>
    <row r="28" spans="1:4" x14ac:dyDescent="0.2">
      <c r="A28" s="561">
        <v>31000</v>
      </c>
      <c r="B28" s="565" t="s">
        <v>120</v>
      </c>
      <c r="C28" s="563">
        <v>3.6265168310400546E-2</v>
      </c>
      <c r="D28" s="564">
        <f t="shared" si="0"/>
        <v>559427329</v>
      </c>
    </row>
    <row r="29" spans="1:4" x14ac:dyDescent="0.2">
      <c r="A29" s="561">
        <v>41000</v>
      </c>
      <c r="B29" s="565" t="s">
        <v>121</v>
      </c>
      <c r="C29" s="563">
        <v>5.0831435678911685E-2</v>
      </c>
      <c r="D29" s="564">
        <f t="shared" si="0"/>
        <v>784126908</v>
      </c>
    </row>
    <row r="30" spans="1:4" x14ac:dyDescent="0.2">
      <c r="A30" s="561">
        <v>43000</v>
      </c>
      <c r="B30" s="565" t="s">
        <v>122</v>
      </c>
      <c r="C30" s="563">
        <v>2.9703809494178234E-2</v>
      </c>
      <c r="D30" s="564">
        <f t="shared" si="0"/>
        <v>458211655</v>
      </c>
    </row>
    <row r="31" spans="1:4" x14ac:dyDescent="0.2">
      <c r="A31" s="561">
        <v>51000</v>
      </c>
      <c r="B31" s="565" t="s">
        <v>123</v>
      </c>
      <c r="C31" s="563">
        <v>1.5770392149426073E-2</v>
      </c>
      <c r="D31" s="564">
        <f t="shared" si="0"/>
        <v>243274436</v>
      </c>
    </row>
    <row r="32" spans="1:4" x14ac:dyDescent="0.2">
      <c r="A32" s="561">
        <v>52000</v>
      </c>
      <c r="B32" s="565" t="s">
        <v>124</v>
      </c>
      <c r="C32" s="563">
        <v>4.177020776433448E-3</v>
      </c>
      <c r="D32" s="564">
        <f t="shared" si="0"/>
        <v>64434820</v>
      </c>
    </row>
    <row r="33" spans="1:4" x14ac:dyDescent="0.2">
      <c r="A33" s="561">
        <v>53000</v>
      </c>
      <c r="B33" s="565" t="s">
        <v>125</v>
      </c>
      <c r="C33" s="563">
        <v>6.3483852079917573E-3</v>
      </c>
      <c r="D33" s="564">
        <f t="shared" si="0"/>
        <v>97930338</v>
      </c>
    </row>
    <row r="34" spans="1:4" x14ac:dyDescent="0.2">
      <c r="A34" s="561">
        <v>54000</v>
      </c>
      <c r="B34" s="565" t="s">
        <v>167</v>
      </c>
      <c r="C34" s="563">
        <v>9.057077469041587E-3</v>
      </c>
      <c r="D34" s="564">
        <f t="shared" si="0"/>
        <v>139714687</v>
      </c>
    </row>
    <row r="35" spans="1:4" x14ac:dyDescent="0.2">
      <c r="A35" s="561">
        <v>55000</v>
      </c>
      <c r="B35" s="565" t="s">
        <v>127</v>
      </c>
      <c r="C35" s="563">
        <v>5.5929483682562089E-3</v>
      </c>
      <c r="D35" s="564">
        <f t="shared" si="0"/>
        <v>86276951</v>
      </c>
    </row>
    <row r="36" spans="1:4" ht="13.5" thickBot="1" x14ac:dyDescent="0.25">
      <c r="A36" s="566">
        <v>56000</v>
      </c>
      <c r="B36" s="567" t="s">
        <v>170</v>
      </c>
      <c r="C36" s="568">
        <v>8.0121563452390781E-3</v>
      </c>
      <c r="D36" s="569">
        <f t="shared" si="0"/>
        <v>123595710</v>
      </c>
    </row>
    <row r="37" spans="1:4" ht="13.5" thickBot="1" x14ac:dyDescent="0.25">
      <c r="A37" s="570" t="s">
        <v>81</v>
      </c>
      <c r="B37" s="571"/>
      <c r="C37" s="572">
        <f>SUM(C11:C36)</f>
        <v>1</v>
      </c>
      <c r="D37" s="573">
        <f>SUM(D11:D36)</f>
        <v>15426023232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&amp;LNávrh pro PV
č. j. MSMT-901/2016-1&amp;RIII.</oddHeader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zoomScale="87" zoomScaleNormal="87" workbookViewId="0">
      <selection activeCell="A4" sqref="A4"/>
    </sheetView>
  </sheetViews>
  <sheetFormatPr defaultRowHeight="14.25" x14ac:dyDescent="0.2"/>
  <cols>
    <col min="1" max="1" width="9.28515625" style="245" bestFit="1" customWidth="1"/>
    <col min="2" max="2" width="61.140625" style="245" customWidth="1"/>
    <col min="3" max="3" width="11.42578125" style="245" customWidth="1"/>
    <col min="4" max="4" width="11.5703125" style="245" customWidth="1"/>
    <col min="5" max="5" width="17.5703125" style="245" customWidth="1"/>
    <col min="6" max="6" width="12.5703125" style="245" bestFit="1" customWidth="1"/>
    <col min="7" max="256" width="9.140625" style="245"/>
    <col min="257" max="257" width="9.28515625" style="245" bestFit="1" customWidth="1"/>
    <col min="258" max="258" width="61.140625" style="245" customWidth="1"/>
    <col min="259" max="259" width="11.42578125" style="245" customWidth="1"/>
    <col min="260" max="260" width="11.5703125" style="245" customWidth="1"/>
    <col min="261" max="261" width="13.28515625" style="245" customWidth="1"/>
    <col min="262" max="262" width="12.5703125" style="245" bestFit="1" customWidth="1"/>
    <col min="263" max="512" width="9.140625" style="245"/>
    <col min="513" max="513" width="9.28515625" style="245" bestFit="1" customWidth="1"/>
    <col min="514" max="514" width="61.140625" style="245" customWidth="1"/>
    <col min="515" max="515" width="11.42578125" style="245" customWidth="1"/>
    <col min="516" max="516" width="11.5703125" style="245" customWidth="1"/>
    <col min="517" max="517" width="13.28515625" style="245" customWidth="1"/>
    <col min="518" max="518" width="12.5703125" style="245" bestFit="1" customWidth="1"/>
    <col min="519" max="768" width="9.140625" style="245"/>
    <col min="769" max="769" width="9.28515625" style="245" bestFit="1" customWidth="1"/>
    <col min="770" max="770" width="61.140625" style="245" customWidth="1"/>
    <col min="771" max="771" width="11.42578125" style="245" customWidth="1"/>
    <col min="772" max="772" width="11.5703125" style="245" customWidth="1"/>
    <col min="773" max="773" width="13.28515625" style="245" customWidth="1"/>
    <col min="774" max="774" width="12.5703125" style="245" bestFit="1" customWidth="1"/>
    <col min="775" max="1024" width="9.140625" style="245"/>
    <col min="1025" max="1025" width="9.28515625" style="245" bestFit="1" customWidth="1"/>
    <col min="1026" max="1026" width="61.140625" style="245" customWidth="1"/>
    <col min="1027" max="1027" width="11.42578125" style="245" customWidth="1"/>
    <col min="1028" max="1028" width="11.5703125" style="245" customWidth="1"/>
    <col min="1029" max="1029" width="13.28515625" style="245" customWidth="1"/>
    <col min="1030" max="1030" width="12.5703125" style="245" bestFit="1" customWidth="1"/>
    <col min="1031" max="1280" width="9.140625" style="245"/>
    <col min="1281" max="1281" width="9.28515625" style="245" bestFit="1" customWidth="1"/>
    <col min="1282" max="1282" width="61.140625" style="245" customWidth="1"/>
    <col min="1283" max="1283" width="11.42578125" style="245" customWidth="1"/>
    <col min="1284" max="1284" width="11.5703125" style="245" customWidth="1"/>
    <col min="1285" max="1285" width="13.28515625" style="245" customWidth="1"/>
    <col min="1286" max="1286" width="12.5703125" style="245" bestFit="1" customWidth="1"/>
    <col min="1287" max="1536" width="9.140625" style="245"/>
    <col min="1537" max="1537" width="9.28515625" style="245" bestFit="1" customWidth="1"/>
    <col min="1538" max="1538" width="61.140625" style="245" customWidth="1"/>
    <col min="1539" max="1539" width="11.42578125" style="245" customWidth="1"/>
    <col min="1540" max="1540" width="11.5703125" style="245" customWidth="1"/>
    <col min="1541" max="1541" width="13.28515625" style="245" customWidth="1"/>
    <col min="1542" max="1542" width="12.5703125" style="245" bestFit="1" customWidth="1"/>
    <col min="1543" max="1792" width="9.140625" style="245"/>
    <col min="1793" max="1793" width="9.28515625" style="245" bestFit="1" customWidth="1"/>
    <col min="1794" max="1794" width="61.140625" style="245" customWidth="1"/>
    <col min="1795" max="1795" width="11.42578125" style="245" customWidth="1"/>
    <col min="1796" max="1796" width="11.5703125" style="245" customWidth="1"/>
    <col min="1797" max="1797" width="13.28515625" style="245" customWidth="1"/>
    <col min="1798" max="1798" width="12.5703125" style="245" bestFit="1" customWidth="1"/>
    <col min="1799" max="2048" width="9.140625" style="245"/>
    <col min="2049" max="2049" width="9.28515625" style="245" bestFit="1" customWidth="1"/>
    <col min="2050" max="2050" width="61.140625" style="245" customWidth="1"/>
    <col min="2051" max="2051" width="11.42578125" style="245" customWidth="1"/>
    <col min="2052" max="2052" width="11.5703125" style="245" customWidth="1"/>
    <col min="2053" max="2053" width="13.28515625" style="245" customWidth="1"/>
    <col min="2054" max="2054" width="12.5703125" style="245" bestFit="1" customWidth="1"/>
    <col min="2055" max="2304" width="9.140625" style="245"/>
    <col min="2305" max="2305" width="9.28515625" style="245" bestFit="1" customWidth="1"/>
    <col min="2306" max="2306" width="61.140625" style="245" customWidth="1"/>
    <col min="2307" max="2307" width="11.42578125" style="245" customWidth="1"/>
    <col min="2308" max="2308" width="11.5703125" style="245" customWidth="1"/>
    <col min="2309" max="2309" width="13.28515625" style="245" customWidth="1"/>
    <col min="2310" max="2310" width="12.5703125" style="245" bestFit="1" customWidth="1"/>
    <col min="2311" max="2560" width="9.140625" style="245"/>
    <col min="2561" max="2561" width="9.28515625" style="245" bestFit="1" customWidth="1"/>
    <col min="2562" max="2562" width="61.140625" style="245" customWidth="1"/>
    <col min="2563" max="2563" width="11.42578125" style="245" customWidth="1"/>
    <col min="2564" max="2564" width="11.5703125" style="245" customWidth="1"/>
    <col min="2565" max="2565" width="13.28515625" style="245" customWidth="1"/>
    <col min="2566" max="2566" width="12.5703125" style="245" bestFit="1" customWidth="1"/>
    <col min="2567" max="2816" width="9.140625" style="245"/>
    <col min="2817" max="2817" width="9.28515625" style="245" bestFit="1" customWidth="1"/>
    <col min="2818" max="2818" width="61.140625" style="245" customWidth="1"/>
    <col min="2819" max="2819" width="11.42578125" style="245" customWidth="1"/>
    <col min="2820" max="2820" width="11.5703125" style="245" customWidth="1"/>
    <col min="2821" max="2821" width="13.28515625" style="245" customWidth="1"/>
    <col min="2822" max="2822" width="12.5703125" style="245" bestFit="1" customWidth="1"/>
    <col min="2823" max="3072" width="9.140625" style="245"/>
    <col min="3073" max="3073" width="9.28515625" style="245" bestFit="1" customWidth="1"/>
    <col min="3074" max="3074" width="61.140625" style="245" customWidth="1"/>
    <col min="3075" max="3075" width="11.42578125" style="245" customWidth="1"/>
    <col min="3076" max="3076" width="11.5703125" style="245" customWidth="1"/>
    <col min="3077" max="3077" width="13.28515625" style="245" customWidth="1"/>
    <col min="3078" max="3078" width="12.5703125" style="245" bestFit="1" customWidth="1"/>
    <col min="3079" max="3328" width="9.140625" style="245"/>
    <col min="3329" max="3329" width="9.28515625" style="245" bestFit="1" customWidth="1"/>
    <col min="3330" max="3330" width="61.140625" style="245" customWidth="1"/>
    <col min="3331" max="3331" width="11.42578125" style="245" customWidth="1"/>
    <col min="3332" max="3332" width="11.5703125" style="245" customWidth="1"/>
    <col min="3333" max="3333" width="13.28515625" style="245" customWidth="1"/>
    <col min="3334" max="3334" width="12.5703125" style="245" bestFit="1" customWidth="1"/>
    <col min="3335" max="3584" width="9.140625" style="245"/>
    <col min="3585" max="3585" width="9.28515625" style="245" bestFit="1" customWidth="1"/>
    <col min="3586" max="3586" width="61.140625" style="245" customWidth="1"/>
    <col min="3587" max="3587" width="11.42578125" style="245" customWidth="1"/>
    <col min="3588" max="3588" width="11.5703125" style="245" customWidth="1"/>
    <col min="3589" max="3589" width="13.28515625" style="245" customWidth="1"/>
    <col min="3590" max="3590" width="12.5703125" style="245" bestFit="1" customWidth="1"/>
    <col min="3591" max="3840" width="9.140625" style="245"/>
    <col min="3841" max="3841" width="9.28515625" style="245" bestFit="1" customWidth="1"/>
    <col min="3842" max="3842" width="61.140625" style="245" customWidth="1"/>
    <col min="3843" max="3843" width="11.42578125" style="245" customWidth="1"/>
    <col min="3844" max="3844" width="11.5703125" style="245" customWidth="1"/>
    <col min="3845" max="3845" width="13.28515625" style="245" customWidth="1"/>
    <col min="3846" max="3846" width="12.5703125" style="245" bestFit="1" customWidth="1"/>
    <col min="3847" max="4096" width="9.140625" style="245"/>
    <col min="4097" max="4097" width="9.28515625" style="245" bestFit="1" customWidth="1"/>
    <col min="4098" max="4098" width="61.140625" style="245" customWidth="1"/>
    <col min="4099" max="4099" width="11.42578125" style="245" customWidth="1"/>
    <col min="4100" max="4100" width="11.5703125" style="245" customWidth="1"/>
    <col min="4101" max="4101" width="13.28515625" style="245" customWidth="1"/>
    <col min="4102" max="4102" width="12.5703125" style="245" bestFit="1" customWidth="1"/>
    <col min="4103" max="4352" width="9.140625" style="245"/>
    <col min="4353" max="4353" width="9.28515625" style="245" bestFit="1" customWidth="1"/>
    <col min="4354" max="4354" width="61.140625" style="245" customWidth="1"/>
    <col min="4355" max="4355" width="11.42578125" style="245" customWidth="1"/>
    <col min="4356" max="4356" width="11.5703125" style="245" customWidth="1"/>
    <col min="4357" max="4357" width="13.28515625" style="245" customWidth="1"/>
    <col min="4358" max="4358" width="12.5703125" style="245" bestFit="1" customWidth="1"/>
    <col min="4359" max="4608" width="9.140625" style="245"/>
    <col min="4609" max="4609" width="9.28515625" style="245" bestFit="1" customWidth="1"/>
    <col min="4610" max="4610" width="61.140625" style="245" customWidth="1"/>
    <col min="4611" max="4611" width="11.42578125" style="245" customWidth="1"/>
    <col min="4612" max="4612" width="11.5703125" style="245" customWidth="1"/>
    <col min="4613" max="4613" width="13.28515625" style="245" customWidth="1"/>
    <col min="4614" max="4614" width="12.5703125" style="245" bestFit="1" customWidth="1"/>
    <col min="4615" max="4864" width="9.140625" style="245"/>
    <col min="4865" max="4865" width="9.28515625" style="245" bestFit="1" customWidth="1"/>
    <col min="4866" max="4866" width="61.140625" style="245" customWidth="1"/>
    <col min="4867" max="4867" width="11.42578125" style="245" customWidth="1"/>
    <col min="4868" max="4868" width="11.5703125" style="245" customWidth="1"/>
    <col min="4869" max="4869" width="13.28515625" style="245" customWidth="1"/>
    <col min="4870" max="4870" width="12.5703125" style="245" bestFit="1" customWidth="1"/>
    <col min="4871" max="5120" width="9.140625" style="245"/>
    <col min="5121" max="5121" width="9.28515625" style="245" bestFit="1" customWidth="1"/>
    <col min="5122" max="5122" width="61.140625" style="245" customWidth="1"/>
    <col min="5123" max="5123" width="11.42578125" style="245" customWidth="1"/>
    <col min="5124" max="5124" width="11.5703125" style="245" customWidth="1"/>
    <col min="5125" max="5125" width="13.28515625" style="245" customWidth="1"/>
    <col min="5126" max="5126" width="12.5703125" style="245" bestFit="1" customWidth="1"/>
    <col min="5127" max="5376" width="9.140625" style="245"/>
    <col min="5377" max="5377" width="9.28515625" style="245" bestFit="1" customWidth="1"/>
    <col min="5378" max="5378" width="61.140625" style="245" customWidth="1"/>
    <col min="5379" max="5379" width="11.42578125" style="245" customWidth="1"/>
    <col min="5380" max="5380" width="11.5703125" style="245" customWidth="1"/>
    <col min="5381" max="5381" width="13.28515625" style="245" customWidth="1"/>
    <col min="5382" max="5382" width="12.5703125" style="245" bestFit="1" customWidth="1"/>
    <col min="5383" max="5632" width="9.140625" style="245"/>
    <col min="5633" max="5633" width="9.28515625" style="245" bestFit="1" customWidth="1"/>
    <col min="5634" max="5634" width="61.140625" style="245" customWidth="1"/>
    <col min="5635" max="5635" width="11.42578125" style="245" customWidth="1"/>
    <col min="5636" max="5636" width="11.5703125" style="245" customWidth="1"/>
    <col min="5637" max="5637" width="13.28515625" style="245" customWidth="1"/>
    <col min="5638" max="5638" width="12.5703125" style="245" bestFit="1" customWidth="1"/>
    <col min="5639" max="5888" width="9.140625" style="245"/>
    <col min="5889" max="5889" width="9.28515625" style="245" bestFit="1" customWidth="1"/>
    <col min="5890" max="5890" width="61.140625" style="245" customWidth="1"/>
    <col min="5891" max="5891" width="11.42578125" style="245" customWidth="1"/>
    <col min="5892" max="5892" width="11.5703125" style="245" customWidth="1"/>
    <col min="5893" max="5893" width="13.28515625" style="245" customWidth="1"/>
    <col min="5894" max="5894" width="12.5703125" style="245" bestFit="1" customWidth="1"/>
    <col min="5895" max="6144" width="9.140625" style="245"/>
    <col min="6145" max="6145" width="9.28515625" style="245" bestFit="1" customWidth="1"/>
    <col min="6146" max="6146" width="61.140625" style="245" customWidth="1"/>
    <col min="6147" max="6147" width="11.42578125" style="245" customWidth="1"/>
    <col min="6148" max="6148" width="11.5703125" style="245" customWidth="1"/>
    <col min="6149" max="6149" width="13.28515625" style="245" customWidth="1"/>
    <col min="6150" max="6150" width="12.5703125" style="245" bestFit="1" customWidth="1"/>
    <col min="6151" max="6400" width="9.140625" style="245"/>
    <col min="6401" max="6401" width="9.28515625" style="245" bestFit="1" customWidth="1"/>
    <col min="6402" max="6402" width="61.140625" style="245" customWidth="1"/>
    <col min="6403" max="6403" width="11.42578125" style="245" customWidth="1"/>
    <col min="6404" max="6404" width="11.5703125" style="245" customWidth="1"/>
    <col min="6405" max="6405" width="13.28515625" style="245" customWidth="1"/>
    <col min="6406" max="6406" width="12.5703125" style="245" bestFit="1" customWidth="1"/>
    <col min="6407" max="6656" width="9.140625" style="245"/>
    <col min="6657" max="6657" width="9.28515625" style="245" bestFit="1" customWidth="1"/>
    <col min="6658" max="6658" width="61.140625" style="245" customWidth="1"/>
    <col min="6659" max="6659" width="11.42578125" style="245" customWidth="1"/>
    <col min="6660" max="6660" width="11.5703125" style="245" customWidth="1"/>
    <col min="6661" max="6661" width="13.28515625" style="245" customWidth="1"/>
    <col min="6662" max="6662" width="12.5703125" style="245" bestFit="1" customWidth="1"/>
    <col min="6663" max="6912" width="9.140625" style="245"/>
    <col min="6913" max="6913" width="9.28515625" style="245" bestFit="1" customWidth="1"/>
    <col min="6914" max="6914" width="61.140625" style="245" customWidth="1"/>
    <col min="6915" max="6915" width="11.42578125" style="245" customWidth="1"/>
    <col min="6916" max="6916" width="11.5703125" style="245" customWidth="1"/>
    <col min="6917" max="6917" width="13.28515625" style="245" customWidth="1"/>
    <col min="6918" max="6918" width="12.5703125" style="245" bestFit="1" customWidth="1"/>
    <col min="6919" max="7168" width="9.140625" style="245"/>
    <col min="7169" max="7169" width="9.28515625" style="245" bestFit="1" customWidth="1"/>
    <col min="7170" max="7170" width="61.140625" style="245" customWidth="1"/>
    <col min="7171" max="7171" width="11.42578125" style="245" customWidth="1"/>
    <col min="7172" max="7172" width="11.5703125" style="245" customWidth="1"/>
    <col min="7173" max="7173" width="13.28515625" style="245" customWidth="1"/>
    <col min="7174" max="7174" width="12.5703125" style="245" bestFit="1" customWidth="1"/>
    <col min="7175" max="7424" width="9.140625" style="245"/>
    <col min="7425" max="7425" width="9.28515625" style="245" bestFit="1" customWidth="1"/>
    <col min="7426" max="7426" width="61.140625" style="245" customWidth="1"/>
    <col min="7427" max="7427" width="11.42578125" style="245" customWidth="1"/>
    <col min="7428" max="7428" width="11.5703125" style="245" customWidth="1"/>
    <col min="7429" max="7429" width="13.28515625" style="245" customWidth="1"/>
    <col min="7430" max="7430" width="12.5703125" style="245" bestFit="1" customWidth="1"/>
    <col min="7431" max="7680" width="9.140625" style="245"/>
    <col min="7681" max="7681" width="9.28515625" style="245" bestFit="1" customWidth="1"/>
    <col min="7682" max="7682" width="61.140625" style="245" customWidth="1"/>
    <col min="7683" max="7683" width="11.42578125" style="245" customWidth="1"/>
    <col min="7684" max="7684" width="11.5703125" style="245" customWidth="1"/>
    <col min="7685" max="7685" width="13.28515625" style="245" customWidth="1"/>
    <col min="7686" max="7686" width="12.5703125" style="245" bestFit="1" customWidth="1"/>
    <col min="7687" max="7936" width="9.140625" style="245"/>
    <col min="7937" max="7937" width="9.28515625" style="245" bestFit="1" customWidth="1"/>
    <col min="7938" max="7938" width="61.140625" style="245" customWidth="1"/>
    <col min="7939" max="7939" width="11.42578125" style="245" customWidth="1"/>
    <col min="7940" max="7940" width="11.5703125" style="245" customWidth="1"/>
    <col min="7941" max="7941" width="13.28515625" style="245" customWidth="1"/>
    <col min="7942" max="7942" width="12.5703125" style="245" bestFit="1" customWidth="1"/>
    <col min="7943" max="8192" width="9.140625" style="245"/>
    <col min="8193" max="8193" width="9.28515625" style="245" bestFit="1" customWidth="1"/>
    <col min="8194" max="8194" width="61.140625" style="245" customWidth="1"/>
    <col min="8195" max="8195" width="11.42578125" style="245" customWidth="1"/>
    <col min="8196" max="8196" width="11.5703125" style="245" customWidth="1"/>
    <col min="8197" max="8197" width="13.28515625" style="245" customWidth="1"/>
    <col min="8198" max="8198" width="12.5703125" style="245" bestFit="1" customWidth="1"/>
    <col min="8199" max="8448" width="9.140625" style="245"/>
    <col min="8449" max="8449" width="9.28515625" style="245" bestFit="1" customWidth="1"/>
    <col min="8450" max="8450" width="61.140625" style="245" customWidth="1"/>
    <col min="8451" max="8451" width="11.42578125" style="245" customWidth="1"/>
    <col min="8452" max="8452" width="11.5703125" style="245" customWidth="1"/>
    <col min="8453" max="8453" width="13.28515625" style="245" customWidth="1"/>
    <col min="8454" max="8454" width="12.5703125" style="245" bestFit="1" customWidth="1"/>
    <col min="8455" max="8704" width="9.140625" style="245"/>
    <col min="8705" max="8705" width="9.28515625" style="245" bestFit="1" customWidth="1"/>
    <col min="8706" max="8706" width="61.140625" style="245" customWidth="1"/>
    <col min="8707" max="8707" width="11.42578125" style="245" customWidth="1"/>
    <col min="8708" max="8708" width="11.5703125" style="245" customWidth="1"/>
    <col min="8709" max="8709" width="13.28515625" style="245" customWidth="1"/>
    <col min="8710" max="8710" width="12.5703125" style="245" bestFit="1" customWidth="1"/>
    <col min="8711" max="8960" width="9.140625" style="245"/>
    <col min="8961" max="8961" width="9.28515625" style="245" bestFit="1" customWidth="1"/>
    <col min="8962" max="8962" width="61.140625" style="245" customWidth="1"/>
    <col min="8963" max="8963" width="11.42578125" style="245" customWidth="1"/>
    <col min="8964" max="8964" width="11.5703125" style="245" customWidth="1"/>
    <col min="8965" max="8965" width="13.28515625" style="245" customWidth="1"/>
    <col min="8966" max="8966" width="12.5703125" style="245" bestFit="1" customWidth="1"/>
    <col min="8967" max="9216" width="9.140625" style="245"/>
    <col min="9217" max="9217" width="9.28515625" style="245" bestFit="1" customWidth="1"/>
    <col min="9218" max="9218" width="61.140625" style="245" customWidth="1"/>
    <col min="9219" max="9219" width="11.42578125" style="245" customWidth="1"/>
    <col min="9220" max="9220" width="11.5703125" style="245" customWidth="1"/>
    <col min="9221" max="9221" width="13.28515625" style="245" customWidth="1"/>
    <col min="9222" max="9222" width="12.5703125" style="245" bestFit="1" customWidth="1"/>
    <col min="9223" max="9472" width="9.140625" style="245"/>
    <col min="9473" max="9473" width="9.28515625" style="245" bestFit="1" customWidth="1"/>
    <col min="9474" max="9474" width="61.140625" style="245" customWidth="1"/>
    <col min="9475" max="9475" width="11.42578125" style="245" customWidth="1"/>
    <col min="9476" max="9476" width="11.5703125" style="245" customWidth="1"/>
    <col min="9477" max="9477" width="13.28515625" style="245" customWidth="1"/>
    <col min="9478" max="9478" width="12.5703125" style="245" bestFit="1" customWidth="1"/>
    <col min="9479" max="9728" width="9.140625" style="245"/>
    <col min="9729" max="9729" width="9.28515625" style="245" bestFit="1" customWidth="1"/>
    <col min="9730" max="9730" width="61.140625" style="245" customWidth="1"/>
    <col min="9731" max="9731" width="11.42578125" style="245" customWidth="1"/>
    <col min="9732" max="9732" width="11.5703125" style="245" customWidth="1"/>
    <col min="9733" max="9733" width="13.28515625" style="245" customWidth="1"/>
    <col min="9734" max="9734" width="12.5703125" style="245" bestFit="1" customWidth="1"/>
    <col min="9735" max="9984" width="9.140625" style="245"/>
    <col min="9985" max="9985" width="9.28515625" style="245" bestFit="1" customWidth="1"/>
    <col min="9986" max="9986" width="61.140625" style="245" customWidth="1"/>
    <col min="9987" max="9987" width="11.42578125" style="245" customWidth="1"/>
    <col min="9988" max="9988" width="11.5703125" style="245" customWidth="1"/>
    <col min="9989" max="9989" width="13.28515625" style="245" customWidth="1"/>
    <col min="9990" max="9990" width="12.5703125" style="245" bestFit="1" customWidth="1"/>
    <col min="9991" max="10240" width="9.140625" style="245"/>
    <col min="10241" max="10241" width="9.28515625" style="245" bestFit="1" customWidth="1"/>
    <col min="10242" max="10242" width="61.140625" style="245" customWidth="1"/>
    <col min="10243" max="10243" width="11.42578125" style="245" customWidth="1"/>
    <col min="10244" max="10244" width="11.5703125" style="245" customWidth="1"/>
    <col min="10245" max="10245" width="13.28515625" style="245" customWidth="1"/>
    <col min="10246" max="10246" width="12.5703125" style="245" bestFit="1" customWidth="1"/>
    <col min="10247" max="10496" width="9.140625" style="245"/>
    <col min="10497" max="10497" width="9.28515625" style="245" bestFit="1" customWidth="1"/>
    <col min="10498" max="10498" width="61.140625" style="245" customWidth="1"/>
    <col min="10499" max="10499" width="11.42578125" style="245" customWidth="1"/>
    <col min="10500" max="10500" width="11.5703125" style="245" customWidth="1"/>
    <col min="10501" max="10501" width="13.28515625" style="245" customWidth="1"/>
    <col min="10502" max="10502" width="12.5703125" style="245" bestFit="1" customWidth="1"/>
    <col min="10503" max="10752" width="9.140625" style="245"/>
    <col min="10753" max="10753" width="9.28515625" style="245" bestFit="1" customWidth="1"/>
    <col min="10754" max="10754" width="61.140625" style="245" customWidth="1"/>
    <col min="10755" max="10755" width="11.42578125" style="245" customWidth="1"/>
    <col min="10756" max="10756" width="11.5703125" style="245" customWidth="1"/>
    <col min="10757" max="10757" width="13.28515625" style="245" customWidth="1"/>
    <col min="10758" max="10758" width="12.5703125" style="245" bestFit="1" customWidth="1"/>
    <col min="10759" max="11008" width="9.140625" style="245"/>
    <col min="11009" max="11009" width="9.28515625" style="245" bestFit="1" customWidth="1"/>
    <col min="11010" max="11010" width="61.140625" style="245" customWidth="1"/>
    <col min="11011" max="11011" width="11.42578125" style="245" customWidth="1"/>
    <col min="11012" max="11012" width="11.5703125" style="245" customWidth="1"/>
    <col min="11013" max="11013" width="13.28515625" style="245" customWidth="1"/>
    <col min="11014" max="11014" width="12.5703125" style="245" bestFit="1" customWidth="1"/>
    <col min="11015" max="11264" width="9.140625" style="245"/>
    <col min="11265" max="11265" width="9.28515625" style="245" bestFit="1" customWidth="1"/>
    <col min="11266" max="11266" width="61.140625" style="245" customWidth="1"/>
    <col min="11267" max="11267" width="11.42578125" style="245" customWidth="1"/>
    <col min="11268" max="11268" width="11.5703125" style="245" customWidth="1"/>
    <col min="11269" max="11269" width="13.28515625" style="245" customWidth="1"/>
    <col min="11270" max="11270" width="12.5703125" style="245" bestFit="1" customWidth="1"/>
    <col min="11271" max="11520" width="9.140625" style="245"/>
    <col min="11521" max="11521" width="9.28515625" style="245" bestFit="1" customWidth="1"/>
    <col min="11522" max="11522" width="61.140625" style="245" customWidth="1"/>
    <col min="11523" max="11523" width="11.42578125" style="245" customWidth="1"/>
    <col min="11524" max="11524" width="11.5703125" style="245" customWidth="1"/>
    <col min="11525" max="11525" width="13.28515625" style="245" customWidth="1"/>
    <col min="11526" max="11526" width="12.5703125" style="245" bestFit="1" customWidth="1"/>
    <col min="11527" max="11776" width="9.140625" style="245"/>
    <col min="11777" max="11777" width="9.28515625" style="245" bestFit="1" customWidth="1"/>
    <col min="11778" max="11778" width="61.140625" style="245" customWidth="1"/>
    <col min="11779" max="11779" width="11.42578125" style="245" customWidth="1"/>
    <col min="11780" max="11780" width="11.5703125" style="245" customWidth="1"/>
    <col min="11781" max="11781" width="13.28515625" style="245" customWidth="1"/>
    <col min="11782" max="11782" width="12.5703125" style="245" bestFit="1" customWidth="1"/>
    <col min="11783" max="12032" width="9.140625" style="245"/>
    <col min="12033" max="12033" width="9.28515625" style="245" bestFit="1" customWidth="1"/>
    <col min="12034" max="12034" width="61.140625" style="245" customWidth="1"/>
    <col min="12035" max="12035" width="11.42578125" style="245" customWidth="1"/>
    <col min="12036" max="12036" width="11.5703125" style="245" customWidth="1"/>
    <col min="12037" max="12037" width="13.28515625" style="245" customWidth="1"/>
    <col min="12038" max="12038" width="12.5703125" style="245" bestFit="1" customWidth="1"/>
    <col min="12039" max="12288" width="9.140625" style="245"/>
    <col min="12289" max="12289" width="9.28515625" style="245" bestFit="1" customWidth="1"/>
    <col min="12290" max="12290" width="61.140625" style="245" customWidth="1"/>
    <col min="12291" max="12291" width="11.42578125" style="245" customWidth="1"/>
    <col min="12292" max="12292" width="11.5703125" style="245" customWidth="1"/>
    <col min="12293" max="12293" width="13.28515625" style="245" customWidth="1"/>
    <col min="12294" max="12294" width="12.5703125" style="245" bestFit="1" customWidth="1"/>
    <col min="12295" max="12544" width="9.140625" style="245"/>
    <col min="12545" max="12545" width="9.28515625" style="245" bestFit="1" customWidth="1"/>
    <col min="12546" max="12546" width="61.140625" style="245" customWidth="1"/>
    <col min="12547" max="12547" width="11.42578125" style="245" customWidth="1"/>
    <col min="12548" max="12548" width="11.5703125" style="245" customWidth="1"/>
    <col min="12549" max="12549" width="13.28515625" style="245" customWidth="1"/>
    <col min="12550" max="12550" width="12.5703125" style="245" bestFit="1" customWidth="1"/>
    <col min="12551" max="12800" width="9.140625" style="245"/>
    <col min="12801" max="12801" width="9.28515625" style="245" bestFit="1" customWidth="1"/>
    <col min="12802" max="12802" width="61.140625" style="245" customWidth="1"/>
    <col min="12803" max="12803" width="11.42578125" style="245" customWidth="1"/>
    <col min="12804" max="12804" width="11.5703125" style="245" customWidth="1"/>
    <col min="12805" max="12805" width="13.28515625" style="245" customWidth="1"/>
    <col min="12806" max="12806" width="12.5703125" style="245" bestFit="1" customWidth="1"/>
    <col min="12807" max="13056" width="9.140625" style="245"/>
    <col min="13057" max="13057" width="9.28515625" style="245" bestFit="1" customWidth="1"/>
    <col min="13058" max="13058" width="61.140625" style="245" customWidth="1"/>
    <col min="13059" max="13059" width="11.42578125" style="245" customWidth="1"/>
    <col min="13060" max="13060" width="11.5703125" style="245" customWidth="1"/>
    <col min="13061" max="13061" width="13.28515625" style="245" customWidth="1"/>
    <col min="13062" max="13062" width="12.5703125" style="245" bestFit="1" customWidth="1"/>
    <col min="13063" max="13312" width="9.140625" style="245"/>
    <col min="13313" max="13313" width="9.28515625" style="245" bestFit="1" customWidth="1"/>
    <col min="13314" max="13314" width="61.140625" style="245" customWidth="1"/>
    <col min="13315" max="13315" width="11.42578125" style="245" customWidth="1"/>
    <col min="13316" max="13316" width="11.5703125" style="245" customWidth="1"/>
    <col min="13317" max="13317" width="13.28515625" style="245" customWidth="1"/>
    <col min="13318" max="13318" width="12.5703125" style="245" bestFit="1" customWidth="1"/>
    <col min="13319" max="13568" width="9.140625" style="245"/>
    <col min="13569" max="13569" width="9.28515625" style="245" bestFit="1" customWidth="1"/>
    <col min="13570" max="13570" width="61.140625" style="245" customWidth="1"/>
    <col min="13571" max="13571" width="11.42578125" style="245" customWidth="1"/>
    <col min="13572" max="13572" width="11.5703125" style="245" customWidth="1"/>
    <col min="13573" max="13573" width="13.28515625" style="245" customWidth="1"/>
    <col min="13574" max="13574" width="12.5703125" style="245" bestFit="1" customWidth="1"/>
    <col min="13575" max="13824" width="9.140625" style="245"/>
    <col min="13825" max="13825" width="9.28515625" style="245" bestFit="1" customWidth="1"/>
    <col min="13826" max="13826" width="61.140625" style="245" customWidth="1"/>
    <col min="13827" max="13827" width="11.42578125" style="245" customWidth="1"/>
    <col min="13828" max="13828" width="11.5703125" style="245" customWidth="1"/>
    <col min="13829" max="13829" width="13.28515625" style="245" customWidth="1"/>
    <col min="13830" max="13830" width="12.5703125" style="245" bestFit="1" customWidth="1"/>
    <col min="13831" max="14080" width="9.140625" style="245"/>
    <col min="14081" max="14081" width="9.28515625" style="245" bestFit="1" customWidth="1"/>
    <col min="14082" max="14082" width="61.140625" style="245" customWidth="1"/>
    <col min="14083" max="14083" width="11.42578125" style="245" customWidth="1"/>
    <col min="14084" max="14084" width="11.5703125" style="245" customWidth="1"/>
    <col min="14085" max="14085" width="13.28515625" style="245" customWidth="1"/>
    <col min="14086" max="14086" width="12.5703125" style="245" bestFit="1" customWidth="1"/>
    <col min="14087" max="14336" width="9.140625" style="245"/>
    <col min="14337" max="14337" width="9.28515625" style="245" bestFit="1" customWidth="1"/>
    <col min="14338" max="14338" width="61.140625" style="245" customWidth="1"/>
    <col min="14339" max="14339" width="11.42578125" style="245" customWidth="1"/>
    <col min="14340" max="14340" width="11.5703125" style="245" customWidth="1"/>
    <col min="14341" max="14341" width="13.28515625" style="245" customWidth="1"/>
    <col min="14342" max="14342" width="12.5703125" style="245" bestFit="1" customWidth="1"/>
    <col min="14343" max="14592" width="9.140625" style="245"/>
    <col min="14593" max="14593" width="9.28515625" style="245" bestFit="1" customWidth="1"/>
    <col min="14594" max="14594" width="61.140625" style="245" customWidth="1"/>
    <col min="14595" max="14595" width="11.42578125" style="245" customWidth="1"/>
    <col min="14596" max="14596" width="11.5703125" style="245" customWidth="1"/>
    <col min="14597" max="14597" width="13.28515625" style="245" customWidth="1"/>
    <col min="14598" max="14598" width="12.5703125" style="245" bestFit="1" customWidth="1"/>
    <col min="14599" max="14848" width="9.140625" style="245"/>
    <col min="14849" max="14849" width="9.28515625" style="245" bestFit="1" customWidth="1"/>
    <col min="14850" max="14850" width="61.140625" style="245" customWidth="1"/>
    <col min="14851" max="14851" width="11.42578125" style="245" customWidth="1"/>
    <col min="14852" max="14852" width="11.5703125" style="245" customWidth="1"/>
    <col min="14853" max="14853" width="13.28515625" style="245" customWidth="1"/>
    <col min="14854" max="14854" width="12.5703125" style="245" bestFit="1" customWidth="1"/>
    <col min="14855" max="15104" width="9.140625" style="245"/>
    <col min="15105" max="15105" width="9.28515625" style="245" bestFit="1" customWidth="1"/>
    <col min="15106" max="15106" width="61.140625" style="245" customWidth="1"/>
    <col min="15107" max="15107" width="11.42578125" style="245" customWidth="1"/>
    <col min="15108" max="15108" width="11.5703125" style="245" customWidth="1"/>
    <col min="15109" max="15109" width="13.28515625" style="245" customWidth="1"/>
    <col min="15110" max="15110" width="12.5703125" style="245" bestFit="1" customWidth="1"/>
    <col min="15111" max="15360" width="9.140625" style="245"/>
    <col min="15361" max="15361" width="9.28515625" style="245" bestFit="1" customWidth="1"/>
    <col min="15362" max="15362" width="61.140625" style="245" customWidth="1"/>
    <col min="15363" max="15363" width="11.42578125" style="245" customWidth="1"/>
    <col min="15364" max="15364" width="11.5703125" style="245" customWidth="1"/>
    <col min="15365" max="15365" width="13.28515625" style="245" customWidth="1"/>
    <col min="15366" max="15366" width="12.5703125" style="245" bestFit="1" customWidth="1"/>
    <col min="15367" max="15616" width="9.140625" style="245"/>
    <col min="15617" max="15617" width="9.28515625" style="245" bestFit="1" customWidth="1"/>
    <col min="15618" max="15618" width="61.140625" style="245" customWidth="1"/>
    <col min="15619" max="15619" width="11.42578125" style="245" customWidth="1"/>
    <col min="15620" max="15620" width="11.5703125" style="245" customWidth="1"/>
    <col min="15621" max="15621" width="13.28515625" style="245" customWidth="1"/>
    <col min="15622" max="15622" width="12.5703125" style="245" bestFit="1" customWidth="1"/>
    <col min="15623" max="15872" width="9.140625" style="245"/>
    <col min="15873" max="15873" width="9.28515625" style="245" bestFit="1" customWidth="1"/>
    <col min="15874" max="15874" width="61.140625" style="245" customWidth="1"/>
    <col min="15875" max="15875" width="11.42578125" style="245" customWidth="1"/>
    <col min="15876" max="15876" width="11.5703125" style="245" customWidth="1"/>
    <col min="15877" max="15877" width="13.28515625" style="245" customWidth="1"/>
    <col min="15878" max="15878" width="12.5703125" style="245" bestFit="1" customWidth="1"/>
    <col min="15879" max="16128" width="9.140625" style="245"/>
    <col min="16129" max="16129" width="9.28515625" style="245" bestFit="1" customWidth="1"/>
    <col min="16130" max="16130" width="61.140625" style="245" customWidth="1"/>
    <col min="16131" max="16131" width="11.42578125" style="245" customWidth="1"/>
    <col min="16132" max="16132" width="11.5703125" style="245" customWidth="1"/>
    <col min="16133" max="16133" width="13.28515625" style="245" customWidth="1"/>
    <col min="16134" max="16134" width="12.5703125" style="245" bestFit="1" customWidth="1"/>
    <col min="16135" max="16384" width="9.140625" style="245"/>
  </cols>
  <sheetData>
    <row r="1" spans="1:9" ht="19.5" x14ac:dyDescent="0.2">
      <c r="A1" s="655" t="s">
        <v>102</v>
      </c>
      <c r="B1" s="655"/>
      <c r="C1" s="655"/>
      <c r="D1" s="655"/>
      <c r="E1" s="655"/>
    </row>
    <row r="2" spans="1:9" ht="19.5" x14ac:dyDescent="0.2">
      <c r="A2" s="246"/>
      <c r="B2" s="246"/>
      <c r="C2" s="246"/>
      <c r="D2" s="246"/>
      <c r="E2" s="246"/>
    </row>
    <row r="3" spans="1:9" ht="19.5" x14ac:dyDescent="0.2">
      <c r="A3" s="246" t="s">
        <v>333</v>
      </c>
      <c r="B3" s="246"/>
      <c r="C3" s="246"/>
      <c r="D3" s="246"/>
      <c r="E3" s="246"/>
    </row>
    <row r="4" spans="1:9" ht="15.75" customHeight="1" x14ac:dyDescent="0.2">
      <c r="A4" s="247"/>
      <c r="B4" s="247"/>
      <c r="C4" s="247"/>
      <c r="D4" s="247"/>
      <c r="E4" s="247"/>
    </row>
    <row r="5" spans="1:9" x14ac:dyDescent="0.2">
      <c r="A5" s="248" t="s">
        <v>336</v>
      </c>
      <c r="D5" s="249"/>
      <c r="E5" s="249"/>
    </row>
    <row r="6" spans="1:9" ht="15" thickBot="1" x14ac:dyDescent="0.25">
      <c r="A6" s="250"/>
      <c r="B6" s="250"/>
      <c r="C6" s="250"/>
      <c r="D6" s="250"/>
      <c r="E6" s="251"/>
    </row>
    <row r="7" spans="1:9" ht="26.25" thickBot="1" x14ac:dyDescent="0.25">
      <c r="A7" s="252" t="s">
        <v>101</v>
      </c>
      <c r="B7" s="253" t="s">
        <v>98</v>
      </c>
      <c r="C7" s="254"/>
      <c r="D7" s="255" t="s">
        <v>103</v>
      </c>
      <c r="E7" s="256" t="s">
        <v>299</v>
      </c>
    </row>
    <row r="8" spans="1:9" ht="12.75" customHeight="1" x14ac:dyDescent="0.2">
      <c r="A8" s="257">
        <v>1100</v>
      </c>
      <c r="B8" s="258" t="s">
        <v>104</v>
      </c>
      <c r="C8" s="259"/>
      <c r="D8" s="260">
        <v>3093</v>
      </c>
      <c r="E8" s="261">
        <f>ROUND(D8*$E$37/$D$34,-3)</f>
        <v>278370000</v>
      </c>
      <c r="G8" s="262"/>
      <c r="H8" s="263"/>
      <c r="I8" s="263"/>
    </row>
    <row r="9" spans="1:9" ht="12.75" customHeight="1" x14ac:dyDescent="0.2">
      <c r="A9" s="257">
        <v>1200</v>
      </c>
      <c r="B9" s="258" t="s">
        <v>105</v>
      </c>
      <c r="C9" s="259"/>
      <c r="D9" s="260">
        <v>362</v>
      </c>
      <c r="E9" s="264">
        <f t="shared" ref="E9:E33" si="0">ROUND(D9*$E$37/$D$34,0)</f>
        <v>32580000</v>
      </c>
      <c r="G9" s="262"/>
    </row>
    <row r="10" spans="1:9" ht="12.75" customHeight="1" x14ac:dyDescent="0.2">
      <c r="A10" s="257">
        <v>1300</v>
      </c>
      <c r="B10" s="258" t="s">
        <v>106</v>
      </c>
      <c r="C10" s="259"/>
      <c r="D10" s="260">
        <v>94</v>
      </c>
      <c r="E10" s="264">
        <f t="shared" si="0"/>
        <v>8460000</v>
      </c>
      <c r="G10" s="262"/>
    </row>
    <row r="11" spans="1:9" ht="12.75" customHeight="1" x14ac:dyDescent="0.2">
      <c r="A11" s="257">
        <v>1400</v>
      </c>
      <c r="B11" s="258" t="s">
        <v>107</v>
      </c>
      <c r="C11" s="259"/>
      <c r="D11" s="260">
        <v>1775</v>
      </c>
      <c r="E11" s="264">
        <f t="shared" si="0"/>
        <v>159750000</v>
      </c>
      <c r="G11" s="262"/>
      <c r="H11" s="263"/>
      <c r="I11" s="263"/>
    </row>
    <row r="12" spans="1:9" ht="12.75" customHeight="1" x14ac:dyDescent="0.2">
      <c r="A12" s="257">
        <v>1500</v>
      </c>
      <c r="B12" s="258" t="s">
        <v>108</v>
      </c>
      <c r="C12" s="259"/>
      <c r="D12" s="260">
        <v>774</v>
      </c>
      <c r="E12" s="264">
        <f t="shared" si="0"/>
        <v>69660000</v>
      </c>
      <c r="G12" s="262"/>
      <c r="I12" s="263"/>
    </row>
    <row r="13" spans="1:9" ht="12.75" customHeight="1" x14ac:dyDescent="0.2">
      <c r="A13" s="257">
        <v>1600</v>
      </c>
      <c r="B13" s="258" t="s">
        <v>109</v>
      </c>
      <c r="C13" s="259"/>
      <c r="D13" s="260">
        <v>126</v>
      </c>
      <c r="E13" s="264">
        <f t="shared" si="0"/>
        <v>11340000</v>
      </c>
      <c r="G13" s="262"/>
    </row>
    <row r="14" spans="1:9" ht="12.75" customHeight="1" x14ac:dyDescent="0.2">
      <c r="A14" s="257">
        <v>1700</v>
      </c>
      <c r="B14" s="258" t="s">
        <v>110</v>
      </c>
      <c r="C14" s="259"/>
      <c r="D14" s="260">
        <v>214</v>
      </c>
      <c r="E14" s="264">
        <f t="shared" si="0"/>
        <v>19260000</v>
      </c>
      <c r="G14" s="262"/>
    </row>
    <row r="15" spans="1:9" ht="12.75" customHeight="1" x14ac:dyDescent="0.2">
      <c r="A15" s="257">
        <v>1800</v>
      </c>
      <c r="B15" s="258" t="s">
        <v>99</v>
      </c>
      <c r="C15" s="259"/>
      <c r="D15" s="260">
        <v>106</v>
      </c>
      <c r="E15" s="264">
        <f t="shared" si="0"/>
        <v>9540000</v>
      </c>
      <c r="G15" s="262"/>
    </row>
    <row r="16" spans="1:9" ht="12.75" customHeight="1" x14ac:dyDescent="0.2">
      <c r="A16" s="257">
        <v>1900</v>
      </c>
      <c r="B16" s="258" t="s">
        <v>111</v>
      </c>
      <c r="C16" s="259"/>
      <c r="D16" s="260">
        <v>51</v>
      </c>
      <c r="E16" s="264">
        <f t="shared" si="0"/>
        <v>4590000</v>
      </c>
      <c r="G16" s="262"/>
    </row>
    <row r="17" spans="1:9" ht="12.75" customHeight="1" x14ac:dyDescent="0.2">
      <c r="A17" s="257">
        <v>2100</v>
      </c>
      <c r="B17" s="258" t="s">
        <v>112</v>
      </c>
      <c r="C17" s="259"/>
      <c r="D17" s="260">
        <v>958</v>
      </c>
      <c r="E17" s="264">
        <f t="shared" si="0"/>
        <v>86220000</v>
      </c>
      <c r="G17" s="262"/>
      <c r="H17" s="263"/>
      <c r="I17" s="263"/>
    </row>
    <row r="18" spans="1:9" ht="12.75" customHeight="1" x14ac:dyDescent="0.2">
      <c r="A18" s="257">
        <v>2200</v>
      </c>
      <c r="B18" s="258" t="s">
        <v>113</v>
      </c>
      <c r="C18" s="259"/>
      <c r="D18" s="260">
        <v>461</v>
      </c>
      <c r="E18" s="264">
        <f t="shared" si="0"/>
        <v>41490000</v>
      </c>
      <c r="G18" s="262"/>
    </row>
    <row r="19" spans="1:9" ht="12.75" customHeight="1" x14ac:dyDescent="0.2">
      <c r="A19" s="257">
        <v>2300</v>
      </c>
      <c r="B19" s="258" t="s">
        <v>114</v>
      </c>
      <c r="C19" s="259"/>
      <c r="D19" s="260">
        <v>325</v>
      </c>
      <c r="E19" s="264">
        <f t="shared" si="0"/>
        <v>29250000</v>
      </c>
      <c r="G19" s="262"/>
    </row>
    <row r="20" spans="1:9" ht="12.75" customHeight="1" x14ac:dyDescent="0.2">
      <c r="A20" s="257">
        <v>2400</v>
      </c>
      <c r="B20" s="258" t="s">
        <v>115</v>
      </c>
      <c r="C20" s="259"/>
      <c r="D20" s="260">
        <v>193</v>
      </c>
      <c r="E20" s="264">
        <f t="shared" si="0"/>
        <v>17370000</v>
      </c>
      <c r="G20" s="262"/>
    </row>
    <row r="21" spans="1:9" ht="12.75" customHeight="1" x14ac:dyDescent="0.2">
      <c r="A21" s="257">
        <v>2500</v>
      </c>
      <c r="B21" s="258" t="s">
        <v>116</v>
      </c>
      <c r="C21" s="259"/>
      <c r="D21" s="260">
        <v>217</v>
      </c>
      <c r="E21" s="264">
        <f t="shared" si="0"/>
        <v>19530000</v>
      </c>
      <c r="G21" s="262"/>
    </row>
    <row r="22" spans="1:9" ht="12.75" customHeight="1" x14ac:dyDescent="0.2">
      <c r="A22" s="257">
        <v>2600</v>
      </c>
      <c r="B22" s="258" t="s">
        <v>117</v>
      </c>
      <c r="C22" s="259"/>
      <c r="D22" s="260">
        <v>948</v>
      </c>
      <c r="E22" s="264">
        <f t="shared" si="0"/>
        <v>85320000</v>
      </c>
      <c r="G22" s="262"/>
      <c r="I22" s="263"/>
    </row>
    <row r="23" spans="1:9" ht="12.75" customHeight="1" x14ac:dyDescent="0.2">
      <c r="A23" s="257">
        <v>2700</v>
      </c>
      <c r="B23" s="258" t="s">
        <v>118</v>
      </c>
      <c r="C23" s="259"/>
      <c r="D23" s="260">
        <v>513</v>
      </c>
      <c r="E23" s="264">
        <f t="shared" si="0"/>
        <v>46170000</v>
      </c>
      <c r="G23" s="262"/>
      <c r="I23" s="263"/>
    </row>
    <row r="24" spans="1:9" ht="12.75" customHeight="1" x14ac:dyDescent="0.2">
      <c r="A24" s="257">
        <v>2800</v>
      </c>
      <c r="B24" s="258" t="s">
        <v>119</v>
      </c>
      <c r="C24" s="259"/>
      <c r="D24" s="260">
        <v>186</v>
      </c>
      <c r="E24" s="264">
        <f t="shared" si="0"/>
        <v>16740000</v>
      </c>
      <c r="G24" s="262"/>
    </row>
    <row r="25" spans="1:9" ht="12.75" customHeight="1" x14ac:dyDescent="0.2">
      <c r="A25" s="257">
        <v>3100</v>
      </c>
      <c r="B25" s="258" t="s">
        <v>120</v>
      </c>
      <c r="C25" s="259"/>
      <c r="D25" s="260">
        <v>239</v>
      </c>
      <c r="E25" s="264">
        <f t="shared" si="0"/>
        <v>21510000</v>
      </c>
      <c r="G25" s="262"/>
    </row>
    <row r="26" spans="1:9" ht="12.75" customHeight="1" x14ac:dyDescent="0.2">
      <c r="A26" s="257">
        <v>4100</v>
      </c>
      <c r="B26" s="258" t="s">
        <v>121</v>
      </c>
      <c r="C26" s="259"/>
      <c r="D26" s="260">
        <v>550</v>
      </c>
      <c r="E26" s="264">
        <f t="shared" si="0"/>
        <v>49500000</v>
      </c>
      <c r="G26" s="262"/>
    </row>
    <row r="27" spans="1:9" ht="12.75" customHeight="1" x14ac:dyDescent="0.2">
      <c r="A27" s="257">
        <v>4300</v>
      </c>
      <c r="B27" s="258" t="s">
        <v>122</v>
      </c>
      <c r="C27" s="259"/>
      <c r="D27" s="260">
        <v>319</v>
      </c>
      <c r="E27" s="264">
        <f t="shared" si="0"/>
        <v>28710000</v>
      </c>
      <c r="G27" s="262"/>
    </row>
    <row r="28" spans="1:9" ht="12.75" customHeight="1" x14ac:dyDescent="0.2">
      <c r="A28" s="257">
        <v>5100</v>
      </c>
      <c r="B28" s="258" t="s">
        <v>123</v>
      </c>
      <c r="C28" s="259"/>
      <c r="D28" s="260">
        <v>61</v>
      </c>
      <c r="E28" s="264">
        <f t="shared" si="0"/>
        <v>5490000</v>
      </c>
      <c r="G28" s="262"/>
    </row>
    <row r="29" spans="1:9" ht="12.75" customHeight="1" x14ac:dyDescent="0.2">
      <c r="A29" s="257">
        <v>5200</v>
      </c>
      <c r="B29" s="258" t="s">
        <v>124</v>
      </c>
      <c r="C29" s="259"/>
      <c r="D29" s="260">
        <v>18</v>
      </c>
      <c r="E29" s="264">
        <f t="shared" si="0"/>
        <v>1620000</v>
      </c>
      <c r="G29" s="262"/>
    </row>
    <row r="30" spans="1:9" ht="12.75" customHeight="1" x14ac:dyDescent="0.2">
      <c r="A30" s="257">
        <v>5300</v>
      </c>
      <c r="B30" s="258" t="s">
        <v>125</v>
      </c>
      <c r="C30" s="259"/>
      <c r="D30" s="260">
        <v>21</v>
      </c>
      <c r="E30" s="264">
        <f t="shared" si="0"/>
        <v>1890000</v>
      </c>
      <c r="G30" s="262"/>
    </row>
    <row r="31" spans="1:9" ht="12.75" customHeight="1" x14ac:dyDescent="0.2">
      <c r="A31" s="257">
        <v>5400</v>
      </c>
      <c r="B31" s="258" t="s">
        <v>126</v>
      </c>
      <c r="C31" s="259"/>
      <c r="D31" s="260">
        <v>27</v>
      </c>
      <c r="E31" s="264">
        <f t="shared" si="0"/>
        <v>2430000</v>
      </c>
      <c r="G31" s="262"/>
    </row>
    <row r="32" spans="1:9" ht="12.75" customHeight="1" x14ac:dyDescent="0.2">
      <c r="A32" s="257">
        <v>5500</v>
      </c>
      <c r="B32" s="258" t="s">
        <v>127</v>
      </c>
      <c r="C32" s="259"/>
      <c r="D32" s="260">
        <v>0</v>
      </c>
      <c r="E32" s="264">
        <f t="shared" si="0"/>
        <v>0</v>
      </c>
      <c r="G32" s="262"/>
    </row>
    <row r="33" spans="1:7" ht="12.75" customHeight="1" thickBot="1" x14ac:dyDescent="0.25">
      <c r="A33" s="265">
        <v>5600</v>
      </c>
      <c r="B33" s="266" t="s">
        <v>128</v>
      </c>
      <c r="C33" s="267"/>
      <c r="D33" s="268">
        <v>0</v>
      </c>
      <c r="E33" s="269">
        <f t="shared" si="0"/>
        <v>0</v>
      </c>
      <c r="G33" s="262"/>
    </row>
    <row r="34" spans="1:7" ht="15" thickBot="1" x14ac:dyDescent="0.25">
      <c r="A34" s="270" t="s">
        <v>81</v>
      </c>
      <c r="B34" s="271"/>
      <c r="C34" s="272"/>
      <c r="D34" s="273">
        <f>SUM(D8:D33)</f>
        <v>11631</v>
      </c>
      <c r="E34" s="274">
        <f>SUM(E8:E33)</f>
        <v>1046790000</v>
      </c>
    </row>
    <row r="35" spans="1:7" s="275" customFormat="1" ht="13.5" thickBot="1" x14ac:dyDescent="0.25"/>
    <row r="36" spans="1:7" ht="15" thickBot="1" x14ac:dyDescent="0.25">
      <c r="A36" s="276" t="s">
        <v>334</v>
      </c>
      <c r="B36" s="277"/>
      <c r="C36" s="277"/>
      <c r="D36" s="278"/>
      <c r="E36" s="279">
        <f>'1 Bilance pro výpočet'!O21</f>
        <v>1046790000</v>
      </c>
    </row>
    <row r="37" spans="1:7" ht="15" thickBot="1" x14ac:dyDescent="0.25">
      <c r="A37" s="276" t="s">
        <v>335</v>
      </c>
      <c r="B37" s="277"/>
      <c r="C37" s="277"/>
      <c r="D37" s="278"/>
      <c r="E37" s="279">
        <v>1046790000</v>
      </c>
    </row>
    <row r="38" spans="1:7" ht="15" thickBot="1" x14ac:dyDescent="0.25">
      <c r="A38" s="250"/>
      <c r="B38" s="250"/>
      <c r="C38" s="250"/>
      <c r="D38" s="250"/>
      <c r="E38" s="250"/>
    </row>
    <row r="39" spans="1:7" s="282" customFormat="1" ht="15.75" thickBot="1" x14ac:dyDescent="0.25">
      <c r="A39" s="656" t="s">
        <v>129</v>
      </c>
      <c r="B39" s="657"/>
      <c r="C39" s="280">
        <v>2011</v>
      </c>
      <c r="D39" s="280">
        <v>2012</v>
      </c>
      <c r="E39" s="281">
        <v>2013</v>
      </c>
    </row>
    <row r="40" spans="1:7" ht="12.75" customHeight="1" x14ac:dyDescent="0.2">
      <c r="A40" s="283" t="s">
        <v>130</v>
      </c>
      <c r="B40" s="284"/>
      <c r="C40" s="285">
        <v>89428.801628360612</v>
      </c>
      <c r="D40" s="285">
        <v>83041.320252743608</v>
      </c>
      <c r="E40" s="286">
        <v>90000</v>
      </c>
    </row>
    <row r="41" spans="1:7" ht="12.75" customHeight="1" x14ac:dyDescent="0.2">
      <c r="A41" s="287" t="s">
        <v>131</v>
      </c>
      <c r="B41" s="288"/>
      <c r="C41" s="289"/>
      <c r="D41" s="289">
        <f>D40/C40-1</f>
        <v>-7.1425326732672434E-2</v>
      </c>
      <c r="E41" s="290">
        <f>E40/D40-1</f>
        <v>8.3797797603374358E-2</v>
      </c>
    </row>
    <row r="42" spans="1:7" ht="12.75" customHeight="1" x14ac:dyDescent="0.2">
      <c r="A42" s="291" t="s">
        <v>132</v>
      </c>
      <c r="B42" s="292"/>
      <c r="C42" s="293">
        <v>11791</v>
      </c>
      <c r="D42" s="293">
        <v>12028</v>
      </c>
      <c r="E42" s="294">
        <v>12045</v>
      </c>
    </row>
    <row r="43" spans="1:7" ht="12.75" customHeight="1" thickBot="1" x14ac:dyDescent="0.25">
      <c r="A43" s="295" t="s">
        <v>133</v>
      </c>
      <c r="B43" s="296"/>
      <c r="C43" s="297"/>
      <c r="D43" s="297">
        <f>D42/C42-1</f>
        <v>2.0100076329403693E-2</v>
      </c>
      <c r="E43" s="298">
        <f>E42/D42-1</f>
        <v>1.4133688061190863E-3</v>
      </c>
    </row>
    <row r="44" spans="1:7" ht="15" thickBot="1" x14ac:dyDescent="0.25">
      <c r="A44" s="250"/>
      <c r="B44" s="250"/>
      <c r="C44" s="250"/>
      <c r="D44" s="250"/>
      <c r="E44" s="250"/>
    </row>
    <row r="45" spans="1:7" s="282" customFormat="1" ht="15.75" thickBot="1" x14ac:dyDescent="0.25">
      <c r="A45" s="656" t="s">
        <v>129</v>
      </c>
      <c r="B45" s="658"/>
      <c r="C45" s="299">
        <v>2014</v>
      </c>
      <c r="D45" s="299">
        <v>2015</v>
      </c>
      <c r="E45" s="281">
        <v>2016</v>
      </c>
    </row>
    <row r="46" spans="1:7" x14ac:dyDescent="0.2">
      <c r="A46" s="300" t="s">
        <v>130</v>
      </c>
      <c r="B46" s="301"/>
      <c r="C46" s="285">
        <v>90000</v>
      </c>
      <c r="D46" s="285">
        <v>89345.357381429523</v>
      </c>
      <c r="E46" s="302">
        <f>E34/D34</f>
        <v>90000</v>
      </c>
    </row>
    <row r="47" spans="1:7" x14ac:dyDescent="0.2">
      <c r="A47" s="303" t="s">
        <v>131</v>
      </c>
      <c r="B47" s="304"/>
      <c r="C47" s="289">
        <f>C46/E40-1</f>
        <v>0</v>
      </c>
      <c r="D47" s="289">
        <f>D46/C46-1</f>
        <v>-7.273806873005273E-3</v>
      </c>
      <c r="E47" s="290">
        <f>E46/D46-1</f>
        <v>7.3271028037382724E-3</v>
      </c>
      <c r="F47" s="263"/>
    </row>
    <row r="48" spans="1:7" x14ac:dyDescent="0.2">
      <c r="A48" s="305" t="s">
        <v>132</v>
      </c>
      <c r="B48" s="306"/>
      <c r="C48" s="293">
        <v>12141</v>
      </c>
      <c r="D48" s="293">
        <v>11976</v>
      </c>
      <c r="E48" s="294">
        <f>D34</f>
        <v>11631</v>
      </c>
    </row>
    <row r="49" spans="1:5" ht="15" thickBot="1" x14ac:dyDescent="0.25">
      <c r="A49" s="307" t="s">
        <v>133</v>
      </c>
      <c r="B49" s="308"/>
      <c r="C49" s="297">
        <f>C48/E42-1</f>
        <v>7.9701120797011082E-3</v>
      </c>
      <c r="D49" s="297">
        <f>D48/C48-1</f>
        <v>-1.3590313812700816E-2</v>
      </c>
      <c r="E49" s="298">
        <f>E48/D48-1</f>
        <v>-2.8807615230460937E-2</v>
      </c>
    </row>
    <row r="50" spans="1:5" x14ac:dyDescent="0.2">
      <c r="A50" s="250"/>
      <c r="B50" s="250"/>
      <c r="C50" s="250"/>
      <c r="D50" s="250"/>
      <c r="E50" s="250"/>
    </row>
    <row r="51" spans="1:5" x14ac:dyDescent="0.2">
      <c r="A51" s="250"/>
      <c r="B51" s="659"/>
      <c r="C51" s="659"/>
      <c r="D51" s="659"/>
      <c r="E51" s="659"/>
    </row>
  </sheetData>
  <mergeCells count="4">
    <mergeCell ref="A1:E1"/>
    <mergeCell ref="A39:B39"/>
    <mergeCell ref="A45:B45"/>
    <mergeCell ref="B51:E51"/>
  </mergeCells>
  <printOptions horizontalCentered="1"/>
  <pageMargins left="0.51181102362204722" right="0.51181102362204722" top="0.82677165354330717" bottom="0.78740157480314965" header="0.31496062992125984" footer="0.31496062992125984"/>
  <pageSetup paperSize="9" scale="84" orientation="portrait" r:id="rId1"/>
  <headerFooter>
    <oddHeader>&amp;LNávrh pro PV
č. j. MSMT-901/2016-1&amp;RIII.</oddHeader>
    <oddFooter>&amp;R4</oddFooter>
  </headerFooter>
  <ignoredErrors>
    <ignoredError sqref="E4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B39" sqref="B39"/>
    </sheetView>
  </sheetViews>
  <sheetFormatPr defaultRowHeight="14.25" x14ac:dyDescent="0.2"/>
  <cols>
    <col min="1" max="1" width="7.42578125" style="249" customWidth="1"/>
    <col min="2" max="2" width="44.42578125" style="352" customWidth="1"/>
    <col min="3" max="3" width="10.140625" style="249" customWidth="1"/>
    <col min="4" max="4" width="10.42578125" style="249" customWidth="1"/>
    <col min="5" max="5" width="13.42578125" style="249" customWidth="1"/>
    <col min="6" max="6" width="10.5703125" style="310" customWidth="1"/>
    <col min="7" max="7" width="10.140625" style="310" bestFit="1" customWidth="1"/>
    <col min="8" max="8" width="9.140625" style="310"/>
    <col min="9" max="256" width="9.140625" style="249"/>
    <col min="257" max="257" width="7.42578125" style="249" customWidth="1"/>
    <col min="258" max="258" width="44.42578125" style="249" customWidth="1"/>
    <col min="259" max="259" width="10.140625" style="249" customWidth="1"/>
    <col min="260" max="260" width="10.42578125" style="249" customWidth="1"/>
    <col min="261" max="261" width="10.85546875" style="249" customWidth="1"/>
    <col min="262" max="262" width="10.5703125" style="249" customWidth="1"/>
    <col min="263" max="263" width="10.140625" style="249" bestFit="1" customWidth="1"/>
    <col min="264" max="512" width="9.140625" style="249"/>
    <col min="513" max="513" width="7.42578125" style="249" customWidth="1"/>
    <col min="514" max="514" width="44.42578125" style="249" customWidth="1"/>
    <col min="515" max="515" width="10.140625" style="249" customWidth="1"/>
    <col min="516" max="516" width="10.42578125" style="249" customWidth="1"/>
    <col min="517" max="517" width="10.85546875" style="249" customWidth="1"/>
    <col min="518" max="518" width="10.5703125" style="249" customWidth="1"/>
    <col min="519" max="519" width="10.140625" style="249" bestFit="1" customWidth="1"/>
    <col min="520" max="768" width="9.140625" style="249"/>
    <col min="769" max="769" width="7.42578125" style="249" customWidth="1"/>
    <col min="770" max="770" width="44.42578125" style="249" customWidth="1"/>
    <col min="771" max="771" width="10.140625" style="249" customWidth="1"/>
    <col min="772" max="772" width="10.42578125" style="249" customWidth="1"/>
    <col min="773" max="773" width="10.85546875" style="249" customWidth="1"/>
    <col min="774" max="774" width="10.5703125" style="249" customWidth="1"/>
    <col min="775" max="775" width="10.140625" style="249" bestFit="1" customWidth="1"/>
    <col min="776" max="1024" width="9.140625" style="249"/>
    <col min="1025" max="1025" width="7.42578125" style="249" customWidth="1"/>
    <col min="1026" max="1026" width="44.42578125" style="249" customWidth="1"/>
    <col min="1027" max="1027" width="10.140625" style="249" customWidth="1"/>
    <col min="1028" max="1028" width="10.42578125" style="249" customWidth="1"/>
    <col min="1029" max="1029" width="10.85546875" style="249" customWidth="1"/>
    <col min="1030" max="1030" width="10.5703125" style="249" customWidth="1"/>
    <col min="1031" max="1031" width="10.140625" style="249" bestFit="1" customWidth="1"/>
    <col min="1032" max="1280" width="9.140625" style="249"/>
    <col min="1281" max="1281" width="7.42578125" style="249" customWidth="1"/>
    <col min="1282" max="1282" width="44.42578125" style="249" customWidth="1"/>
    <col min="1283" max="1283" width="10.140625" style="249" customWidth="1"/>
    <col min="1284" max="1284" width="10.42578125" style="249" customWidth="1"/>
    <col min="1285" max="1285" width="10.85546875" style="249" customWidth="1"/>
    <col min="1286" max="1286" width="10.5703125" style="249" customWidth="1"/>
    <col min="1287" max="1287" width="10.140625" style="249" bestFit="1" customWidth="1"/>
    <col min="1288" max="1536" width="9.140625" style="249"/>
    <col min="1537" max="1537" width="7.42578125" style="249" customWidth="1"/>
    <col min="1538" max="1538" width="44.42578125" style="249" customWidth="1"/>
    <col min="1539" max="1539" width="10.140625" style="249" customWidth="1"/>
    <col min="1540" max="1540" width="10.42578125" style="249" customWidth="1"/>
    <col min="1541" max="1541" width="10.85546875" style="249" customWidth="1"/>
    <col min="1542" max="1542" width="10.5703125" style="249" customWidth="1"/>
    <col min="1543" max="1543" width="10.140625" style="249" bestFit="1" customWidth="1"/>
    <col min="1544" max="1792" width="9.140625" style="249"/>
    <col min="1793" max="1793" width="7.42578125" style="249" customWidth="1"/>
    <col min="1794" max="1794" width="44.42578125" style="249" customWidth="1"/>
    <col min="1795" max="1795" width="10.140625" style="249" customWidth="1"/>
    <col min="1796" max="1796" width="10.42578125" style="249" customWidth="1"/>
    <col min="1797" max="1797" width="10.85546875" style="249" customWidth="1"/>
    <col min="1798" max="1798" width="10.5703125" style="249" customWidth="1"/>
    <col min="1799" max="1799" width="10.140625" style="249" bestFit="1" customWidth="1"/>
    <col min="1800" max="2048" width="9.140625" style="249"/>
    <col min="2049" max="2049" width="7.42578125" style="249" customWidth="1"/>
    <col min="2050" max="2050" width="44.42578125" style="249" customWidth="1"/>
    <col min="2051" max="2051" width="10.140625" style="249" customWidth="1"/>
    <col min="2052" max="2052" width="10.42578125" style="249" customWidth="1"/>
    <col min="2053" max="2053" width="10.85546875" style="249" customWidth="1"/>
    <col min="2054" max="2054" width="10.5703125" style="249" customWidth="1"/>
    <col min="2055" max="2055" width="10.140625" style="249" bestFit="1" customWidth="1"/>
    <col min="2056" max="2304" width="9.140625" style="249"/>
    <col min="2305" max="2305" width="7.42578125" style="249" customWidth="1"/>
    <col min="2306" max="2306" width="44.42578125" style="249" customWidth="1"/>
    <col min="2307" max="2307" width="10.140625" style="249" customWidth="1"/>
    <col min="2308" max="2308" width="10.42578125" style="249" customWidth="1"/>
    <col min="2309" max="2309" width="10.85546875" style="249" customWidth="1"/>
    <col min="2310" max="2310" width="10.5703125" style="249" customWidth="1"/>
    <col min="2311" max="2311" width="10.140625" style="249" bestFit="1" customWidth="1"/>
    <col min="2312" max="2560" width="9.140625" style="249"/>
    <col min="2561" max="2561" width="7.42578125" style="249" customWidth="1"/>
    <col min="2562" max="2562" width="44.42578125" style="249" customWidth="1"/>
    <col min="2563" max="2563" width="10.140625" style="249" customWidth="1"/>
    <col min="2564" max="2564" width="10.42578125" style="249" customWidth="1"/>
    <col min="2565" max="2565" width="10.85546875" style="249" customWidth="1"/>
    <col min="2566" max="2566" width="10.5703125" style="249" customWidth="1"/>
    <col min="2567" max="2567" width="10.140625" style="249" bestFit="1" customWidth="1"/>
    <col min="2568" max="2816" width="9.140625" style="249"/>
    <col min="2817" max="2817" width="7.42578125" style="249" customWidth="1"/>
    <col min="2818" max="2818" width="44.42578125" style="249" customWidth="1"/>
    <col min="2819" max="2819" width="10.140625" style="249" customWidth="1"/>
    <col min="2820" max="2820" width="10.42578125" style="249" customWidth="1"/>
    <col min="2821" max="2821" width="10.85546875" style="249" customWidth="1"/>
    <col min="2822" max="2822" width="10.5703125" style="249" customWidth="1"/>
    <col min="2823" max="2823" width="10.140625" style="249" bestFit="1" customWidth="1"/>
    <col min="2824" max="3072" width="9.140625" style="249"/>
    <col min="3073" max="3073" width="7.42578125" style="249" customWidth="1"/>
    <col min="3074" max="3074" width="44.42578125" style="249" customWidth="1"/>
    <col min="3075" max="3075" width="10.140625" style="249" customWidth="1"/>
    <col min="3076" max="3076" width="10.42578125" style="249" customWidth="1"/>
    <col min="3077" max="3077" width="10.85546875" style="249" customWidth="1"/>
    <col min="3078" max="3078" width="10.5703125" style="249" customWidth="1"/>
    <col min="3079" max="3079" width="10.140625" style="249" bestFit="1" customWidth="1"/>
    <col min="3080" max="3328" width="9.140625" style="249"/>
    <col min="3329" max="3329" width="7.42578125" style="249" customWidth="1"/>
    <col min="3330" max="3330" width="44.42578125" style="249" customWidth="1"/>
    <col min="3331" max="3331" width="10.140625" style="249" customWidth="1"/>
    <col min="3332" max="3332" width="10.42578125" style="249" customWidth="1"/>
    <col min="3333" max="3333" width="10.85546875" style="249" customWidth="1"/>
    <col min="3334" max="3334" width="10.5703125" style="249" customWidth="1"/>
    <col min="3335" max="3335" width="10.140625" style="249" bestFit="1" customWidth="1"/>
    <col min="3336" max="3584" width="9.140625" style="249"/>
    <col min="3585" max="3585" width="7.42578125" style="249" customWidth="1"/>
    <col min="3586" max="3586" width="44.42578125" style="249" customWidth="1"/>
    <col min="3587" max="3587" width="10.140625" style="249" customWidth="1"/>
    <col min="3588" max="3588" width="10.42578125" style="249" customWidth="1"/>
    <col min="3589" max="3589" width="10.85546875" style="249" customWidth="1"/>
    <col min="3590" max="3590" width="10.5703125" style="249" customWidth="1"/>
    <col min="3591" max="3591" width="10.140625" style="249" bestFit="1" customWidth="1"/>
    <col min="3592" max="3840" width="9.140625" style="249"/>
    <col min="3841" max="3841" width="7.42578125" style="249" customWidth="1"/>
    <col min="3842" max="3842" width="44.42578125" style="249" customWidth="1"/>
    <col min="3843" max="3843" width="10.140625" style="249" customWidth="1"/>
    <col min="3844" max="3844" width="10.42578125" style="249" customWidth="1"/>
    <col min="3845" max="3845" width="10.85546875" style="249" customWidth="1"/>
    <col min="3846" max="3846" width="10.5703125" style="249" customWidth="1"/>
    <col min="3847" max="3847" width="10.140625" style="249" bestFit="1" customWidth="1"/>
    <col min="3848" max="4096" width="9.140625" style="249"/>
    <col min="4097" max="4097" width="7.42578125" style="249" customWidth="1"/>
    <col min="4098" max="4098" width="44.42578125" style="249" customWidth="1"/>
    <col min="4099" max="4099" width="10.140625" style="249" customWidth="1"/>
    <col min="4100" max="4100" width="10.42578125" style="249" customWidth="1"/>
    <col min="4101" max="4101" width="10.85546875" style="249" customWidth="1"/>
    <col min="4102" max="4102" width="10.5703125" style="249" customWidth="1"/>
    <col min="4103" max="4103" width="10.140625" style="249" bestFit="1" customWidth="1"/>
    <col min="4104" max="4352" width="9.140625" style="249"/>
    <col min="4353" max="4353" width="7.42578125" style="249" customWidth="1"/>
    <col min="4354" max="4354" width="44.42578125" style="249" customWidth="1"/>
    <col min="4355" max="4355" width="10.140625" style="249" customWidth="1"/>
    <col min="4356" max="4356" width="10.42578125" style="249" customWidth="1"/>
    <col min="4357" max="4357" width="10.85546875" style="249" customWidth="1"/>
    <col min="4358" max="4358" width="10.5703125" style="249" customWidth="1"/>
    <col min="4359" max="4359" width="10.140625" style="249" bestFit="1" customWidth="1"/>
    <col min="4360" max="4608" width="9.140625" style="249"/>
    <col min="4609" max="4609" width="7.42578125" style="249" customWidth="1"/>
    <col min="4610" max="4610" width="44.42578125" style="249" customWidth="1"/>
    <col min="4611" max="4611" width="10.140625" style="249" customWidth="1"/>
    <col min="4612" max="4612" width="10.42578125" style="249" customWidth="1"/>
    <col min="4613" max="4613" width="10.85546875" style="249" customWidth="1"/>
    <col min="4614" max="4614" width="10.5703125" style="249" customWidth="1"/>
    <col min="4615" max="4615" width="10.140625" style="249" bestFit="1" customWidth="1"/>
    <col min="4616" max="4864" width="9.140625" style="249"/>
    <col min="4865" max="4865" width="7.42578125" style="249" customWidth="1"/>
    <col min="4866" max="4866" width="44.42578125" style="249" customWidth="1"/>
    <col min="4867" max="4867" width="10.140625" style="249" customWidth="1"/>
    <col min="4868" max="4868" width="10.42578125" style="249" customWidth="1"/>
    <col min="4869" max="4869" width="10.85546875" style="249" customWidth="1"/>
    <col min="4870" max="4870" width="10.5703125" style="249" customWidth="1"/>
    <col min="4871" max="4871" width="10.140625" style="249" bestFit="1" customWidth="1"/>
    <col min="4872" max="5120" width="9.140625" style="249"/>
    <col min="5121" max="5121" width="7.42578125" style="249" customWidth="1"/>
    <col min="5122" max="5122" width="44.42578125" style="249" customWidth="1"/>
    <col min="5123" max="5123" width="10.140625" style="249" customWidth="1"/>
    <col min="5124" max="5124" width="10.42578125" style="249" customWidth="1"/>
    <col min="5125" max="5125" width="10.85546875" style="249" customWidth="1"/>
    <col min="5126" max="5126" width="10.5703125" style="249" customWidth="1"/>
    <col min="5127" max="5127" width="10.140625" style="249" bestFit="1" customWidth="1"/>
    <col min="5128" max="5376" width="9.140625" style="249"/>
    <col min="5377" max="5377" width="7.42578125" style="249" customWidth="1"/>
    <col min="5378" max="5378" width="44.42578125" style="249" customWidth="1"/>
    <col min="5379" max="5379" width="10.140625" style="249" customWidth="1"/>
    <col min="5380" max="5380" width="10.42578125" style="249" customWidth="1"/>
    <col min="5381" max="5381" width="10.85546875" style="249" customWidth="1"/>
    <col min="5382" max="5382" width="10.5703125" style="249" customWidth="1"/>
    <col min="5383" max="5383" width="10.140625" style="249" bestFit="1" customWidth="1"/>
    <col min="5384" max="5632" width="9.140625" style="249"/>
    <col min="5633" max="5633" width="7.42578125" style="249" customWidth="1"/>
    <col min="5634" max="5634" width="44.42578125" style="249" customWidth="1"/>
    <col min="5635" max="5635" width="10.140625" style="249" customWidth="1"/>
    <col min="5636" max="5636" width="10.42578125" style="249" customWidth="1"/>
    <col min="5637" max="5637" width="10.85546875" style="249" customWidth="1"/>
    <col min="5638" max="5638" width="10.5703125" style="249" customWidth="1"/>
    <col min="5639" max="5639" width="10.140625" style="249" bestFit="1" customWidth="1"/>
    <col min="5640" max="5888" width="9.140625" style="249"/>
    <col min="5889" max="5889" width="7.42578125" style="249" customWidth="1"/>
    <col min="5890" max="5890" width="44.42578125" style="249" customWidth="1"/>
    <col min="5891" max="5891" width="10.140625" style="249" customWidth="1"/>
    <col min="5892" max="5892" width="10.42578125" style="249" customWidth="1"/>
    <col min="5893" max="5893" width="10.85546875" style="249" customWidth="1"/>
    <col min="5894" max="5894" width="10.5703125" style="249" customWidth="1"/>
    <col min="5895" max="5895" width="10.140625" style="249" bestFit="1" customWidth="1"/>
    <col min="5896" max="6144" width="9.140625" style="249"/>
    <col min="6145" max="6145" width="7.42578125" style="249" customWidth="1"/>
    <col min="6146" max="6146" width="44.42578125" style="249" customWidth="1"/>
    <col min="6147" max="6147" width="10.140625" style="249" customWidth="1"/>
    <col min="6148" max="6148" width="10.42578125" style="249" customWidth="1"/>
    <col min="6149" max="6149" width="10.85546875" style="249" customWidth="1"/>
    <col min="6150" max="6150" width="10.5703125" style="249" customWidth="1"/>
    <col min="6151" max="6151" width="10.140625" style="249" bestFit="1" customWidth="1"/>
    <col min="6152" max="6400" width="9.140625" style="249"/>
    <col min="6401" max="6401" width="7.42578125" style="249" customWidth="1"/>
    <col min="6402" max="6402" width="44.42578125" style="249" customWidth="1"/>
    <col min="6403" max="6403" width="10.140625" style="249" customWidth="1"/>
    <col min="6404" max="6404" width="10.42578125" style="249" customWidth="1"/>
    <col min="6405" max="6405" width="10.85546875" style="249" customWidth="1"/>
    <col min="6406" max="6406" width="10.5703125" style="249" customWidth="1"/>
    <col min="6407" max="6407" width="10.140625" style="249" bestFit="1" customWidth="1"/>
    <col min="6408" max="6656" width="9.140625" style="249"/>
    <col min="6657" max="6657" width="7.42578125" style="249" customWidth="1"/>
    <col min="6658" max="6658" width="44.42578125" style="249" customWidth="1"/>
    <col min="6659" max="6659" width="10.140625" style="249" customWidth="1"/>
    <col min="6660" max="6660" width="10.42578125" style="249" customWidth="1"/>
    <col min="6661" max="6661" width="10.85546875" style="249" customWidth="1"/>
    <col min="6662" max="6662" width="10.5703125" style="249" customWidth="1"/>
    <col min="6663" max="6663" width="10.140625" style="249" bestFit="1" customWidth="1"/>
    <col min="6664" max="6912" width="9.140625" style="249"/>
    <col min="6913" max="6913" width="7.42578125" style="249" customWidth="1"/>
    <col min="6914" max="6914" width="44.42578125" style="249" customWidth="1"/>
    <col min="6915" max="6915" width="10.140625" style="249" customWidth="1"/>
    <col min="6916" max="6916" width="10.42578125" style="249" customWidth="1"/>
    <col min="6917" max="6917" width="10.85546875" style="249" customWidth="1"/>
    <col min="6918" max="6918" width="10.5703125" style="249" customWidth="1"/>
    <col min="6919" max="6919" width="10.140625" style="249" bestFit="1" customWidth="1"/>
    <col min="6920" max="7168" width="9.140625" style="249"/>
    <col min="7169" max="7169" width="7.42578125" style="249" customWidth="1"/>
    <col min="7170" max="7170" width="44.42578125" style="249" customWidth="1"/>
    <col min="7171" max="7171" width="10.140625" style="249" customWidth="1"/>
    <col min="7172" max="7172" width="10.42578125" style="249" customWidth="1"/>
    <col min="7173" max="7173" width="10.85546875" style="249" customWidth="1"/>
    <col min="7174" max="7174" width="10.5703125" style="249" customWidth="1"/>
    <col min="7175" max="7175" width="10.140625" style="249" bestFit="1" customWidth="1"/>
    <col min="7176" max="7424" width="9.140625" style="249"/>
    <col min="7425" max="7425" width="7.42578125" style="249" customWidth="1"/>
    <col min="7426" max="7426" width="44.42578125" style="249" customWidth="1"/>
    <col min="7427" max="7427" width="10.140625" style="249" customWidth="1"/>
    <col min="7428" max="7428" width="10.42578125" style="249" customWidth="1"/>
    <col min="7429" max="7429" width="10.85546875" style="249" customWidth="1"/>
    <col min="7430" max="7430" width="10.5703125" style="249" customWidth="1"/>
    <col min="7431" max="7431" width="10.140625" style="249" bestFit="1" customWidth="1"/>
    <col min="7432" max="7680" width="9.140625" style="249"/>
    <col min="7681" max="7681" width="7.42578125" style="249" customWidth="1"/>
    <col min="7682" max="7682" width="44.42578125" style="249" customWidth="1"/>
    <col min="7683" max="7683" width="10.140625" style="249" customWidth="1"/>
    <col min="7684" max="7684" width="10.42578125" style="249" customWidth="1"/>
    <col min="7685" max="7685" width="10.85546875" style="249" customWidth="1"/>
    <col min="7686" max="7686" width="10.5703125" style="249" customWidth="1"/>
    <col min="7687" max="7687" width="10.140625" style="249" bestFit="1" customWidth="1"/>
    <col min="7688" max="7936" width="9.140625" style="249"/>
    <col min="7937" max="7937" width="7.42578125" style="249" customWidth="1"/>
    <col min="7938" max="7938" width="44.42578125" style="249" customWidth="1"/>
    <col min="7939" max="7939" width="10.140625" style="249" customWidth="1"/>
    <col min="7940" max="7940" width="10.42578125" style="249" customWidth="1"/>
    <col min="7941" max="7941" width="10.85546875" style="249" customWidth="1"/>
    <col min="7942" max="7942" width="10.5703125" style="249" customWidth="1"/>
    <col min="7943" max="7943" width="10.140625" style="249" bestFit="1" customWidth="1"/>
    <col min="7944" max="8192" width="9.140625" style="249"/>
    <col min="8193" max="8193" width="7.42578125" style="249" customWidth="1"/>
    <col min="8194" max="8194" width="44.42578125" style="249" customWidth="1"/>
    <col min="8195" max="8195" width="10.140625" style="249" customWidth="1"/>
    <col min="8196" max="8196" width="10.42578125" style="249" customWidth="1"/>
    <col min="8197" max="8197" width="10.85546875" style="249" customWidth="1"/>
    <col min="8198" max="8198" width="10.5703125" style="249" customWidth="1"/>
    <col min="8199" max="8199" width="10.140625" style="249" bestFit="1" customWidth="1"/>
    <col min="8200" max="8448" width="9.140625" style="249"/>
    <col min="8449" max="8449" width="7.42578125" style="249" customWidth="1"/>
    <col min="8450" max="8450" width="44.42578125" style="249" customWidth="1"/>
    <col min="8451" max="8451" width="10.140625" style="249" customWidth="1"/>
    <col min="8452" max="8452" width="10.42578125" style="249" customWidth="1"/>
    <col min="8453" max="8453" width="10.85546875" style="249" customWidth="1"/>
    <col min="8454" max="8454" width="10.5703125" style="249" customWidth="1"/>
    <col min="8455" max="8455" width="10.140625" style="249" bestFit="1" customWidth="1"/>
    <col min="8456" max="8704" width="9.140625" style="249"/>
    <col min="8705" max="8705" width="7.42578125" style="249" customWidth="1"/>
    <col min="8706" max="8706" width="44.42578125" style="249" customWidth="1"/>
    <col min="8707" max="8707" width="10.140625" style="249" customWidth="1"/>
    <col min="8708" max="8708" width="10.42578125" style="249" customWidth="1"/>
    <col min="8709" max="8709" width="10.85546875" style="249" customWidth="1"/>
    <col min="8710" max="8710" width="10.5703125" style="249" customWidth="1"/>
    <col min="8711" max="8711" width="10.140625" style="249" bestFit="1" customWidth="1"/>
    <col min="8712" max="8960" width="9.140625" style="249"/>
    <col min="8961" max="8961" width="7.42578125" style="249" customWidth="1"/>
    <col min="8962" max="8962" width="44.42578125" style="249" customWidth="1"/>
    <col min="8963" max="8963" width="10.140625" style="249" customWidth="1"/>
    <col min="8964" max="8964" width="10.42578125" style="249" customWidth="1"/>
    <col min="8965" max="8965" width="10.85546875" style="249" customWidth="1"/>
    <col min="8966" max="8966" width="10.5703125" style="249" customWidth="1"/>
    <col min="8967" max="8967" width="10.140625" style="249" bestFit="1" customWidth="1"/>
    <col min="8968" max="9216" width="9.140625" style="249"/>
    <col min="9217" max="9217" width="7.42578125" style="249" customWidth="1"/>
    <col min="9218" max="9218" width="44.42578125" style="249" customWidth="1"/>
    <col min="9219" max="9219" width="10.140625" style="249" customWidth="1"/>
    <col min="9220" max="9220" width="10.42578125" style="249" customWidth="1"/>
    <col min="9221" max="9221" width="10.85546875" style="249" customWidth="1"/>
    <col min="9222" max="9222" width="10.5703125" style="249" customWidth="1"/>
    <col min="9223" max="9223" width="10.140625" style="249" bestFit="1" customWidth="1"/>
    <col min="9224" max="9472" width="9.140625" style="249"/>
    <col min="9473" max="9473" width="7.42578125" style="249" customWidth="1"/>
    <col min="9474" max="9474" width="44.42578125" style="249" customWidth="1"/>
    <col min="9475" max="9475" width="10.140625" style="249" customWidth="1"/>
    <col min="9476" max="9476" width="10.42578125" style="249" customWidth="1"/>
    <col min="9477" max="9477" width="10.85546875" style="249" customWidth="1"/>
    <col min="9478" max="9478" width="10.5703125" style="249" customWidth="1"/>
    <col min="9479" max="9479" width="10.140625" style="249" bestFit="1" customWidth="1"/>
    <col min="9480" max="9728" width="9.140625" style="249"/>
    <col min="9729" max="9729" width="7.42578125" style="249" customWidth="1"/>
    <col min="9730" max="9730" width="44.42578125" style="249" customWidth="1"/>
    <col min="9731" max="9731" width="10.140625" style="249" customWidth="1"/>
    <col min="9732" max="9732" width="10.42578125" style="249" customWidth="1"/>
    <col min="9733" max="9733" width="10.85546875" style="249" customWidth="1"/>
    <col min="9734" max="9734" width="10.5703125" style="249" customWidth="1"/>
    <col min="9735" max="9735" width="10.140625" style="249" bestFit="1" customWidth="1"/>
    <col min="9736" max="9984" width="9.140625" style="249"/>
    <col min="9985" max="9985" width="7.42578125" style="249" customWidth="1"/>
    <col min="9986" max="9986" width="44.42578125" style="249" customWidth="1"/>
    <col min="9987" max="9987" width="10.140625" style="249" customWidth="1"/>
    <col min="9988" max="9988" width="10.42578125" style="249" customWidth="1"/>
    <col min="9989" max="9989" width="10.85546875" style="249" customWidth="1"/>
    <col min="9990" max="9990" width="10.5703125" style="249" customWidth="1"/>
    <col min="9991" max="9991" width="10.140625" style="249" bestFit="1" customWidth="1"/>
    <col min="9992" max="10240" width="9.140625" style="249"/>
    <col min="10241" max="10241" width="7.42578125" style="249" customWidth="1"/>
    <col min="10242" max="10242" width="44.42578125" style="249" customWidth="1"/>
    <col min="10243" max="10243" width="10.140625" style="249" customWidth="1"/>
    <col min="10244" max="10244" width="10.42578125" style="249" customWidth="1"/>
    <col min="10245" max="10245" width="10.85546875" style="249" customWidth="1"/>
    <col min="10246" max="10246" width="10.5703125" style="249" customWidth="1"/>
    <col min="10247" max="10247" width="10.140625" style="249" bestFit="1" customWidth="1"/>
    <col min="10248" max="10496" width="9.140625" style="249"/>
    <col min="10497" max="10497" width="7.42578125" style="249" customWidth="1"/>
    <col min="10498" max="10498" width="44.42578125" style="249" customWidth="1"/>
    <col min="10499" max="10499" width="10.140625" style="249" customWidth="1"/>
    <col min="10500" max="10500" width="10.42578125" style="249" customWidth="1"/>
    <col min="10501" max="10501" width="10.85546875" style="249" customWidth="1"/>
    <col min="10502" max="10502" width="10.5703125" style="249" customWidth="1"/>
    <col min="10503" max="10503" width="10.140625" style="249" bestFit="1" customWidth="1"/>
    <col min="10504" max="10752" width="9.140625" style="249"/>
    <col min="10753" max="10753" width="7.42578125" style="249" customWidth="1"/>
    <col min="10754" max="10754" width="44.42578125" style="249" customWidth="1"/>
    <col min="10755" max="10755" width="10.140625" style="249" customWidth="1"/>
    <col min="10756" max="10756" width="10.42578125" style="249" customWidth="1"/>
    <col min="10757" max="10757" width="10.85546875" style="249" customWidth="1"/>
    <col min="10758" max="10758" width="10.5703125" style="249" customWidth="1"/>
    <col min="10759" max="10759" width="10.140625" style="249" bestFit="1" customWidth="1"/>
    <col min="10760" max="11008" width="9.140625" style="249"/>
    <col min="11009" max="11009" width="7.42578125" style="249" customWidth="1"/>
    <col min="11010" max="11010" width="44.42578125" style="249" customWidth="1"/>
    <col min="11011" max="11011" width="10.140625" style="249" customWidth="1"/>
    <col min="11012" max="11012" width="10.42578125" style="249" customWidth="1"/>
    <col min="11013" max="11013" width="10.85546875" style="249" customWidth="1"/>
    <col min="11014" max="11014" width="10.5703125" style="249" customWidth="1"/>
    <col min="11015" max="11015" width="10.140625" style="249" bestFit="1" customWidth="1"/>
    <col min="11016" max="11264" width="9.140625" style="249"/>
    <col min="11265" max="11265" width="7.42578125" style="249" customWidth="1"/>
    <col min="11266" max="11266" width="44.42578125" style="249" customWidth="1"/>
    <col min="11267" max="11267" width="10.140625" style="249" customWidth="1"/>
    <col min="11268" max="11268" width="10.42578125" style="249" customWidth="1"/>
    <col min="11269" max="11269" width="10.85546875" style="249" customWidth="1"/>
    <col min="11270" max="11270" width="10.5703125" style="249" customWidth="1"/>
    <col min="11271" max="11271" width="10.140625" style="249" bestFit="1" customWidth="1"/>
    <col min="11272" max="11520" width="9.140625" style="249"/>
    <col min="11521" max="11521" width="7.42578125" style="249" customWidth="1"/>
    <col min="11522" max="11522" width="44.42578125" style="249" customWidth="1"/>
    <col min="11523" max="11523" width="10.140625" style="249" customWidth="1"/>
    <col min="11524" max="11524" width="10.42578125" style="249" customWidth="1"/>
    <col min="11525" max="11525" width="10.85546875" style="249" customWidth="1"/>
    <col min="11526" max="11526" width="10.5703125" style="249" customWidth="1"/>
    <col min="11527" max="11527" width="10.140625" style="249" bestFit="1" customWidth="1"/>
    <col min="11528" max="11776" width="9.140625" style="249"/>
    <col min="11777" max="11777" width="7.42578125" style="249" customWidth="1"/>
    <col min="11778" max="11778" width="44.42578125" style="249" customWidth="1"/>
    <col min="11779" max="11779" width="10.140625" style="249" customWidth="1"/>
    <col min="11780" max="11780" width="10.42578125" style="249" customWidth="1"/>
    <col min="11781" max="11781" width="10.85546875" style="249" customWidth="1"/>
    <col min="11782" max="11782" width="10.5703125" style="249" customWidth="1"/>
    <col min="11783" max="11783" width="10.140625" style="249" bestFit="1" customWidth="1"/>
    <col min="11784" max="12032" width="9.140625" style="249"/>
    <col min="12033" max="12033" width="7.42578125" style="249" customWidth="1"/>
    <col min="12034" max="12034" width="44.42578125" style="249" customWidth="1"/>
    <col min="12035" max="12035" width="10.140625" style="249" customWidth="1"/>
    <col min="12036" max="12036" width="10.42578125" style="249" customWidth="1"/>
    <col min="12037" max="12037" width="10.85546875" style="249" customWidth="1"/>
    <col min="12038" max="12038" width="10.5703125" style="249" customWidth="1"/>
    <col min="12039" max="12039" width="10.140625" style="249" bestFit="1" customWidth="1"/>
    <col min="12040" max="12288" width="9.140625" style="249"/>
    <col min="12289" max="12289" width="7.42578125" style="249" customWidth="1"/>
    <col min="12290" max="12290" width="44.42578125" style="249" customWidth="1"/>
    <col min="12291" max="12291" width="10.140625" style="249" customWidth="1"/>
    <col min="12292" max="12292" width="10.42578125" style="249" customWidth="1"/>
    <col min="12293" max="12293" width="10.85546875" style="249" customWidth="1"/>
    <col min="12294" max="12294" width="10.5703125" style="249" customWidth="1"/>
    <col min="12295" max="12295" width="10.140625" style="249" bestFit="1" customWidth="1"/>
    <col min="12296" max="12544" width="9.140625" style="249"/>
    <col min="12545" max="12545" width="7.42578125" style="249" customWidth="1"/>
    <col min="12546" max="12546" width="44.42578125" style="249" customWidth="1"/>
    <col min="12547" max="12547" width="10.140625" style="249" customWidth="1"/>
    <col min="12548" max="12548" width="10.42578125" style="249" customWidth="1"/>
    <col min="12549" max="12549" width="10.85546875" style="249" customWidth="1"/>
    <col min="12550" max="12550" width="10.5703125" style="249" customWidth="1"/>
    <col min="12551" max="12551" width="10.140625" style="249" bestFit="1" customWidth="1"/>
    <col min="12552" max="12800" width="9.140625" style="249"/>
    <col min="12801" max="12801" width="7.42578125" style="249" customWidth="1"/>
    <col min="12802" max="12802" width="44.42578125" style="249" customWidth="1"/>
    <col min="12803" max="12803" width="10.140625" style="249" customWidth="1"/>
    <col min="12804" max="12804" width="10.42578125" style="249" customWidth="1"/>
    <col min="12805" max="12805" width="10.85546875" style="249" customWidth="1"/>
    <col min="12806" max="12806" width="10.5703125" style="249" customWidth="1"/>
    <col min="12807" max="12807" width="10.140625" style="249" bestFit="1" customWidth="1"/>
    <col min="12808" max="13056" width="9.140625" style="249"/>
    <col min="13057" max="13057" width="7.42578125" style="249" customWidth="1"/>
    <col min="13058" max="13058" width="44.42578125" style="249" customWidth="1"/>
    <col min="13059" max="13059" width="10.140625" style="249" customWidth="1"/>
    <col min="13060" max="13060" width="10.42578125" style="249" customWidth="1"/>
    <col min="13061" max="13061" width="10.85546875" style="249" customWidth="1"/>
    <col min="13062" max="13062" width="10.5703125" style="249" customWidth="1"/>
    <col min="13063" max="13063" width="10.140625" style="249" bestFit="1" customWidth="1"/>
    <col min="13064" max="13312" width="9.140625" style="249"/>
    <col min="13313" max="13313" width="7.42578125" style="249" customWidth="1"/>
    <col min="13314" max="13314" width="44.42578125" style="249" customWidth="1"/>
    <col min="13315" max="13315" width="10.140625" style="249" customWidth="1"/>
    <col min="13316" max="13316" width="10.42578125" style="249" customWidth="1"/>
    <col min="13317" max="13317" width="10.85546875" style="249" customWidth="1"/>
    <col min="13318" max="13318" width="10.5703125" style="249" customWidth="1"/>
    <col min="13319" max="13319" width="10.140625" style="249" bestFit="1" customWidth="1"/>
    <col min="13320" max="13568" width="9.140625" style="249"/>
    <col min="13569" max="13569" width="7.42578125" style="249" customWidth="1"/>
    <col min="13570" max="13570" width="44.42578125" style="249" customWidth="1"/>
    <col min="13571" max="13571" width="10.140625" style="249" customWidth="1"/>
    <col min="13572" max="13572" width="10.42578125" style="249" customWidth="1"/>
    <col min="13573" max="13573" width="10.85546875" style="249" customWidth="1"/>
    <col min="13574" max="13574" width="10.5703125" style="249" customWidth="1"/>
    <col min="13575" max="13575" width="10.140625" style="249" bestFit="1" customWidth="1"/>
    <col min="13576" max="13824" width="9.140625" style="249"/>
    <col min="13825" max="13825" width="7.42578125" style="249" customWidth="1"/>
    <col min="13826" max="13826" width="44.42578125" style="249" customWidth="1"/>
    <col min="13827" max="13827" width="10.140625" style="249" customWidth="1"/>
    <col min="13828" max="13828" width="10.42578125" style="249" customWidth="1"/>
    <col min="13829" max="13829" width="10.85546875" style="249" customWidth="1"/>
    <col min="13830" max="13830" width="10.5703125" style="249" customWidth="1"/>
    <col min="13831" max="13831" width="10.140625" style="249" bestFit="1" customWidth="1"/>
    <col min="13832" max="14080" width="9.140625" style="249"/>
    <col min="14081" max="14081" width="7.42578125" style="249" customWidth="1"/>
    <col min="14082" max="14082" width="44.42578125" style="249" customWidth="1"/>
    <col min="14083" max="14083" width="10.140625" style="249" customWidth="1"/>
    <col min="14084" max="14084" width="10.42578125" style="249" customWidth="1"/>
    <col min="14085" max="14085" width="10.85546875" style="249" customWidth="1"/>
    <col min="14086" max="14086" width="10.5703125" style="249" customWidth="1"/>
    <col min="14087" max="14087" width="10.140625" style="249" bestFit="1" customWidth="1"/>
    <col min="14088" max="14336" width="9.140625" style="249"/>
    <col min="14337" max="14337" width="7.42578125" style="249" customWidth="1"/>
    <col min="14338" max="14338" width="44.42578125" style="249" customWidth="1"/>
    <col min="14339" max="14339" width="10.140625" style="249" customWidth="1"/>
    <col min="14340" max="14340" width="10.42578125" style="249" customWidth="1"/>
    <col min="14341" max="14341" width="10.85546875" style="249" customWidth="1"/>
    <col min="14342" max="14342" width="10.5703125" style="249" customWidth="1"/>
    <col min="14343" max="14343" width="10.140625" style="249" bestFit="1" customWidth="1"/>
    <col min="14344" max="14592" width="9.140625" style="249"/>
    <col min="14593" max="14593" width="7.42578125" style="249" customWidth="1"/>
    <col min="14594" max="14594" width="44.42578125" style="249" customWidth="1"/>
    <col min="14595" max="14595" width="10.140625" style="249" customWidth="1"/>
    <col min="14596" max="14596" width="10.42578125" style="249" customWidth="1"/>
    <col min="14597" max="14597" width="10.85546875" style="249" customWidth="1"/>
    <col min="14598" max="14598" width="10.5703125" style="249" customWidth="1"/>
    <col min="14599" max="14599" width="10.140625" style="249" bestFit="1" customWidth="1"/>
    <col min="14600" max="14848" width="9.140625" style="249"/>
    <col min="14849" max="14849" width="7.42578125" style="249" customWidth="1"/>
    <col min="14850" max="14850" width="44.42578125" style="249" customWidth="1"/>
    <col min="14851" max="14851" width="10.140625" style="249" customWidth="1"/>
    <col min="14852" max="14852" width="10.42578125" style="249" customWidth="1"/>
    <col min="14853" max="14853" width="10.85546875" style="249" customWidth="1"/>
    <col min="14854" max="14854" width="10.5703125" style="249" customWidth="1"/>
    <col min="14855" max="14855" width="10.140625" style="249" bestFit="1" customWidth="1"/>
    <col min="14856" max="15104" width="9.140625" style="249"/>
    <col min="15105" max="15105" width="7.42578125" style="249" customWidth="1"/>
    <col min="15106" max="15106" width="44.42578125" style="249" customWidth="1"/>
    <col min="15107" max="15107" width="10.140625" style="249" customWidth="1"/>
    <col min="15108" max="15108" width="10.42578125" style="249" customWidth="1"/>
    <col min="15109" max="15109" width="10.85546875" style="249" customWidth="1"/>
    <col min="15110" max="15110" width="10.5703125" style="249" customWidth="1"/>
    <col min="15111" max="15111" width="10.140625" style="249" bestFit="1" customWidth="1"/>
    <col min="15112" max="15360" width="9.140625" style="249"/>
    <col min="15361" max="15361" width="7.42578125" style="249" customWidth="1"/>
    <col min="15362" max="15362" width="44.42578125" style="249" customWidth="1"/>
    <col min="15363" max="15363" width="10.140625" style="249" customWidth="1"/>
    <col min="15364" max="15364" width="10.42578125" style="249" customWidth="1"/>
    <col min="15365" max="15365" width="10.85546875" style="249" customWidth="1"/>
    <col min="15366" max="15366" width="10.5703125" style="249" customWidth="1"/>
    <col min="15367" max="15367" width="10.140625" style="249" bestFit="1" customWidth="1"/>
    <col min="15368" max="15616" width="9.140625" style="249"/>
    <col min="15617" max="15617" width="7.42578125" style="249" customWidth="1"/>
    <col min="15618" max="15618" width="44.42578125" style="249" customWidth="1"/>
    <col min="15619" max="15619" width="10.140625" style="249" customWidth="1"/>
    <col min="15620" max="15620" width="10.42578125" style="249" customWidth="1"/>
    <col min="15621" max="15621" width="10.85546875" style="249" customWidth="1"/>
    <col min="15622" max="15622" width="10.5703125" style="249" customWidth="1"/>
    <col min="15623" max="15623" width="10.140625" style="249" bestFit="1" customWidth="1"/>
    <col min="15624" max="15872" width="9.140625" style="249"/>
    <col min="15873" max="15873" width="7.42578125" style="249" customWidth="1"/>
    <col min="15874" max="15874" width="44.42578125" style="249" customWidth="1"/>
    <col min="15875" max="15875" width="10.140625" style="249" customWidth="1"/>
    <col min="15876" max="15876" width="10.42578125" style="249" customWidth="1"/>
    <col min="15877" max="15877" width="10.85546875" style="249" customWidth="1"/>
    <col min="15878" max="15878" width="10.5703125" style="249" customWidth="1"/>
    <col min="15879" max="15879" width="10.140625" style="249" bestFit="1" customWidth="1"/>
    <col min="15880" max="16128" width="9.140625" style="249"/>
    <col min="16129" max="16129" width="7.42578125" style="249" customWidth="1"/>
    <col min="16130" max="16130" width="44.42578125" style="249" customWidth="1"/>
    <col min="16131" max="16131" width="10.140625" style="249" customWidth="1"/>
    <col min="16132" max="16132" width="10.42578125" style="249" customWidth="1"/>
    <col min="16133" max="16133" width="10.85546875" style="249" customWidth="1"/>
    <col min="16134" max="16134" width="10.5703125" style="249" customWidth="1"/>
    <col min="16135" max="16135" width="10.140625" style="249" bestFit="1" customWidth="1"/>
    <col min="16136" max="16384" width="9.140625" style="249"/>
  </cols>
  <sheetData>
    <row r="1" spans="1:8" ht="20.25" x14ac:dyDescent="0.3">
      <c r="A1" s="660" t="s">
        <v>134</v>
      </c>
      <c r="B1" s="660"/>
      <c r="C1" s="660"/>
      <c r="D1" s="660"/>
      <c r="E1" s="660"/>
      <c r="F1" s="309"/>
    </row>
    <row r="2" spans="1:8" ht="20.25" x14ac:dyDescent="0.3">
      <c r="A2" s="311"/>
      <c r="B2" s="311"/>
      <c r="C2" s="311"/>
      <c r="D2" s="311"/>
      <c r="E2" s="311"/>
      <c r="F2" s="309"/>
    </row>
    <row r="3" spans="1:8" ht="36.75" customHeight="1" x14ac:dyDescent="0.3">
      <c r="A3" s="661" t="s">
        <v>344</v>
      </c>
      <c r="B3" s="661"/>
      <c r="C3" s="661"/>
      <c r="D3" s="661"/>
      <c r="E3" s="661"/>
      <c r="F3" s="309"/>
    </row>
    <row r="4" spans="1:8" x14ac:dyDescent="0.2">
      <c r="B4" s="249"/>
    </row>
    <row r="5" spans="1:8" s="317" customFormat="1" ht="12.75" x14ac:dyDescent="0.2">
      <c r="A5" s="312" t="s">
        <v>345</v>
      </c>
      <c r="B5" s="313"/>
      <c r="C5" s="313"/>
      <c r="D5" s="314"/>
      <c r="E5" s="315">
        <v>22000000</v>
      </c>
      <c r="F5" s="316"/>
      <c r="G5" s="316"/>
      <c r="H5" s="316"/>
    </row>
    <row r="6" spans="1:8" s="317" customFormat="1" ht="12.75" x14ac:dyDescent="0.2">
      <c r="A6" s="312" t="s">
        <v>135</v>
      </c>
      <c r="B6" s="313"/>
      <c r="C6" s="313"/>
      <c r="D6" s="314"/>
      <c r="E6" s="318">
        <f>E5/D37</f>
        <v>24.270720024005946</v>
      </c>
      <c r="F6" s="316"/>
      <c r="G6" s="316"/>
      <c r="H6" s="316"/>
    </row>
    <row r="7" spans="1:8" s="317" customFormat="1" ht="12.75" x14ac:dyDescent="0.2">
      <c r="A7" s="319"/>
      <c r="B7" s="319"/>
      <c r="C7" s="319"/>
      <c r="D7" s="319"/>
      <c r="E7" s="320"/>
      <c r="F7" s="316"/>
      <c r="G7" s="316"/>
      <c r="H7" s="316"/>
    </row>
    <row r="8" spans="1:8" s="317" customFormat="1" ht="13.5" thickBot="1" x14ac:dyDescent="0.25">
      <c r="F8" s="316"/>
      <c r="G8" s="316"/>
      <c r="H8" s="316"/>
    </row>
    <row r="9" spans="1:8" s="317" customFormat="1" ht="18.75" customHeight="1" x14ac:dyDescent="0.2">
      <c r="A9" s="662" t="s">
        <v>82</v>
      </c>
      <c r="B9" s="664" t="s">
        <v>136</v>
      </c>
      <c r="C9" s="666" t="s">
        <v>137</v>
      </c>
      <c r="D9" s="667"/>
      <c r="E9" s="668" t="s">
        <v>346</v>
      </c>
      <c r="F9" s="316"/>
      <c r="G9" s="316"/>
      <c r="H9" s="316"/>
    </row>
    <row r="10" spans="1:8" s="317" customFormat="1" ht="50.25" customHeight="1" thickBot="1" x14ac:dyDescent="0.25">
      <c r="A10" s="663"/>
      <c r="B10" s="665"/>
      <c r="C10" s="321" t="s">
        <v>138</v>
      </c>
      <c r="D10" s="322" t="s">
        <v>139</v>
      </c>
      <c r="E10" s="669"/>
      <c r="F10" s="323"/>
      <c r="G10" s="316"/>
      <c r="H10" s="323"/>
    </row>
    <row r="11" spans="1:8" s="317" customFormat="1" ht="12.75" x14ac:dyDescent="0.2">
      <c r="A11" s="324" t="s">
        <v>140</v>
      </c>
      <c r="B11" s="325" t="s">
        <v>104</v>
      </c>
      <c r="C11" s="326">
        <v>7135</v>
      </c>
      <c r="D11" s="327">
        <v>165032.92000000001</v>
      </c>
      <c r="E11" s="328">
        <f>ROUND(E$5/D$37*D11,-3)</f>
        <v>4005000</v>
      </c>
      <c r="F11" s="329"/>
      <c r="H11" s="330"/>
    </row>
    <row r="12" spans="1:8" s="317" customFormat="1" ht="12.75" x14ac:dyDescent="0.2">
      <c r="A12" s="331" t="s">
        <v>141</v>
      </c>
      <c r="B12" s="332" t="s">
        <v>105</v>
      </c>
      <c r="C12" s="333">
        <v>1343</v>
      </c>
      <c r="D12" s="334">
        <v>30869.52</v>
      </c>
      <c r="E12" s="328">
        <f t="shared" ref="E12:E36" si="0">ROUND(E$5/D$37*D12,-3)</f>
        <v>749000</v>
      </c>
      <c r="F12" s="329"/>
      <c r="G12" s="330"/>
      <c r="H12" s="330"/>
    </row>
    <row r="13" spans="1:8" s="317" customFormat="1" ht="12.75" x14ac:dyDescent="0.2">
      <c r="A13" s="331" t="s">
        <v>142</v>
      </c>
      <c r="B13" s="332" t="s">
        <v>143</v>
      </c>
      <c r="C13" s="333">
        <v>2307</v>
      </c>
      <c r="D13" s="334">
        <v>38897.120000000003</v>
      </c>
      <c r="E13" s="328">
        <f t="shared" si="0"/>
        <v>944000</v>
      </c>
      <c r="F13" s="329"/>
      <c r="G13" s="330"/>
      <c r="H13" s="330"/>
    </row>
    <row r="14" spans="1:8" s="317" customFormat="1" ht="12.75" x14ac:dyDescent="0.2">
      <c r="A14" s="331" t="s">
        <v>144</v>
      </c>
      <c r="B14" s="332" t="s">
        <v>107</v>
      </c>
      <c r="C14" s="333">
        <v>4832</v>
      </c>
      <c r="D14" s="334">
        <v>65051.28</v>
      </c>
      <c r="E14" s="328">
        <f t="shared" si="0"/>
        <v>1579000</v>
      </c>
      <c r="F14" s="329"/>
      <c r="G14" s="330"/>
      <c r="H14" s="330"/>
    </row>
    <row r="15" spans="1:8" s="317" customFormat="1" ht="12.75" x14ac:dyDescent="0.2">
      <c r="A15" s="331" t="s">
        <v>145</v>
      </c>
      <c r="B15" s="332" t="s">
        <v>108</v>
      </c>
      <c r="C15" s="333">
        <v>2435</v>
      </c>
      <c r="D15" s="334">
        <v>31464.48</v>
      </c>
      <c r="E15" s="328">
        <f t="shared" si="0"/>
        <v>764000</v>
      </c>
      <c r="F15" s="329"/>
      <c r="G15" s="330"/>
      <c r="H15" s="330"/>
    </row>
    <row r="16" spans="1:8" s="317" customFormat="1" ht="12.75" x14ac:dyDescent="0.2">
      <c r="A16" s="331" t="s">
        <v>146</v>
      </c>
      <c r="B16" s="332" t="s">
        <v>109</v>
      </c>
      <c r="C16" s="333">
        <v>692</v>
      </c>
      <c r="D16" s="334">
        <v>5093.76</v>
      </c>
      <c r="E16" s="328">
        <f t="shared" si="0"/>
        <v>124000</v>
      </c>
      <c r="F16" s="329"/>
      <c r="G16" s="330"/>
      <c r="H16" s="330"/>
    </row>
    <row r="17" spans="1:8" s="317" customFormat="1" ht="12.75" x14ac:dyDescent="0.2">
      <c r="A17" s="331" t="s">
        <v>147</v>
      </c>
      <c r="B17" s="332" t="s">
        <v>110</v>
      </c>
      <c r="C17" s="333">
        <v>1098</v>
      </c>
      <c r="D17" s="334">
        <v>39971.519999999997</v>
      </c>
      <c r="E17" s="328">
        <f t="shared" si="0"/>
        <v>970000</v>
      </c>
      <c r="F17" s="329"/>
      <c r="G17" s="330"/>
      <c r="H17" s="330"/>
    </row>
    <row r="18" spans="1:8" s="317" customFormat="1" ht="12.75" x14ac:dyDescent="0.2">
      <c r="A18" s="331" t="s">
        <v>148</v>
      </c>
      <c r="B18" s="332" t="s">
        <v>99</v>
      </c>
      <c r="C18" s="333">
        <v>1035</v>
      </c>
      <c r="D18" s="334">
        <v>12137.76</v>
      </c>
      <c r="E18" s="328">
        <f t="shared" si="0"/>
        <v>295000</v>
      </c>
      <c r="F18" s="329"/>
      <c r="G18" s="330"/>
      <c r="H18" s="330"/>
    </row>
    <row r="19" spans="1:8" s="317" customFormat="1" ht="12.75" x14ac:dyDescent="0.2">
      <c r="A19" s="331" t="s">
        <v>149</v>
      </c>
      <c r="B19" s="332" t="s">
        <v>111</v>
      </c>
      <c r="C19" s="333">
        <v>1129</v>
      </c>
      <c r="D19" s="334">
        <v>30410.799999999999</v>
      </c>
      <c r="E19" s="328">
        <f t="shared" si="0"/>
        <v>738000</v>
      </c>
      <c r="F19" s="329"/>
      <c r="G19" s="330"/>
      <c r="H19" s="330"/>
    </row>
    <row r="20" spans="1:8" s="317" customFormat="1" ht="12.75" x14ac:dyDescent="0.2">
      <c r="A20" s="331" t="s">
        <v>150</v>
      </c>
      <c r="B20" s="332" t="s">
        <v>112</v>
      </c>
      <c r="C20" s="333">
        <v>1900</v>
      </c>
      <c r="D20" s="334">
        <v>52947.199999999997</v>
      </c>
      <c r="E20" s="328">
        <f t="shared" si="0"/>
        <v>1285000</v>
      </c>
      <c r="F20" s="329"/>
      <c r="G20" s="330"/>
      <c r="H20" s="330"/>
    </row>
    <row r="21" spans="1:8" s="317" customFormat="1" ht="12.75" x14ac:dyDescent="0.2">
      <c r="A21" s="331" t="s">
        <v>151</v>
      </c>
      <c r="B21" s="332" t="s">
        <v>152</v>
      </c>
      <c r="C21" s="333">
        <v>564</v>
      </c>
      <c r="D21" s="334">
        <v>22284.76</v>
      </c>
      <c r="E21" s="328">
        <f t="shared" si="0"/>
        <v>541000</v>
      </c>
      <c r="F21" s="329"/>
      <c r="G21" s="330"/>
      <c r="H21" s="330"/>
    </row>
    <row r="22" spans="1:8" s="317" customFormat="1" ht="12.75" x14ac:dyDescent="0.2">
      <c r="A22" s="331" t="s">
        <v>153</v>
      </c>
      <c r="B22" s="332" t="s">
        <v>114</v>
      </c>
      <c r="C22" s="333">
        <v>3513</v>
      </c>
      <c r="D22" s="334">
        <v>51765.08</v>
      </c>
      <c r="E22" s="328">
        <f t="shared" si="0"/>
        <v>1256000</v>
      </c>
      <c r="F22" s="329"/>
      <c r="G22" s="330"/>
      <c r="H22" s="330"/>
    </row>
    <row r="23" spans="1:8" s="317" customFormat="1" ht="12.75" x14ac:dyDescent="0.2">
      <c r="A23" s="331" t="s">
        <v>154</v>
      </c>
      <c r="B23" s="332" t="s">
        <v>115</v>
      </c>
      <c r="C23" s="333">
        <v>1161</v>
      </c>
      <c r="D23" s="334">
        <v>33777.360000000001</v>
      </c>
      <c r="E23" s="328">
        <f t="shared" si="0"/>
        <v>820000</v>
      </c>
      <c r="F23" s="329"/>
      <c r="G23" s="330"/>
      <c r="H23" s="330"/>
    </row>
    <row r="24" spans="1:8" s="317" customFormat="1" ht="12.75" x14ac:dyDescent="0.2">
      <c r="A24" s="331" t="s">
        <v>155</v>
      </c>
      <c r="B24" s="332" t="s">
        <v>116</v>
      </c>
      <c r="C24" s="333">
        <v>447</v>
      </c>
      <c r="D24" s="334">
        <v>12007.68</v>
      </c>
      <c r="E24" s="328">
        <f t="shared" si="0"/>
        <v>291000</v>
      </c>
      <c r="F24" s="329"/>
      <c r="G24" s="330"/>
      <c r="H24" s="330"/>
    </row>
    <row r="25" spans="1:8" s="317" customFormat="1" ht="12.75" x14ac:dyDescent="0.2">
      <c r="A25" s="331" t="s">
        <v>156</v>
      </c>
      <c r="B25" s="332" t="s">
        <v>117</v>
      </c>
      <c r="C25" s="333">
        <v>2514</v>
      </c>
      <c r="D25" s="334">
        <v>44128.88</v>
      </c>
      <c r="E25" s="328">
        <f t="shared" si="0"/>
        <v>1071000</v>
      </c>
      <c r="F25" s="329"/>
      <c r="G25" s="330"/>
      <c r="H25" s="330"/>
    </row>
    <row r="26" spans="1:8" s="317" customFormat="1" ht="12.75" x14ac:dyDescent="0.2">
      <c r="A26" s="331" t="s">
        <v>157</v>
      </c>
      <c r="B26" s="332" t="s">
        <v>158</v>
      </c>
      <c r="C26" s="333">
        <v>758</v>
      </c>
      <c r="D26" s="334">
        <v>17002.080000000002</v>
      </c>
      <c r="E26" s="328">
        <f t="shared" si="0"/>
        <v>413000</v>
      </c>
      <c r="F26" s="329"/>
      <c r="G26" s="330"/>
      <c r="H26" s="330"/>
    </row>
    <row r="27" spans="1:8" s="317" customFormat="1" ht="12.75" x14ac:dyDescent="0.2">
      <c r="A27" s="331" t="s">
        <v>159</v>
      </c>
      <c r="B27" s="332" t="s">
        <v>119</v>
      </c>
      <c r="C27" s="333">
        <v>1264</v>
      </c>
      <c r="D27" s="334">
        <v>22145.279999999999</v>
      </c>
      <c r="E27" s="328">
        <f t="shared" si="0"/>
        <v>537000</v>
      </c>
      <c r="F27" s="329"/>
      <c r="G27" s="330"/>
      <c r="H27" s="330"/>
    </row>
    <row r="28" spans="1:8" s="317" customFormat="1" ht="12.75" x14ac:dyDescent="0.2">
      <c r="A28" s="331" t="s">
        <v>160</v>
      </c>
      <c r="B28" s="332" t="s">
        <v>120</v>
      </c>
      <c r="C28" s="333">
        <v>2991</v>
      </c>
      <c r="D28" s="334">
        <v>73216.800000000003</v>
      </c>
      <c r="E28" s="328">
        <f t="shared" si="0"/>
        <v>1777000</v>
      </c>
      <c r="F28" s="329"/>
      <c r="G28" s="330"/>
      <c r="H28" s="330"/>
    </row>
    <row r="29" spans="1:8" s="317" customFormat="1" ht="12.75" x14ac:dyDescent="0.2">
      <c r="A29" s="331" t="s">
        <v>161</v>
      </c>
      <c r="B29" s="332" t="s">
        <v>121</v>
      </c>
      <c r="C29" s="333">
        <v>6512</v>
      </c>
      <c r="D29" s="334">
        <v>84752.320000000007</v>
      </c>
      <c r="E29" s="328">
        <f t="shared" si="0"/>
        <v>2057000</v>
      </c>
      <c r="F29" s="329"/>
      <c r="G29" s="330"/>
      <c r="H29" s="330"/>
    </row>
    <row r="30" spans="1:8" s="317" customFormat="1" ht="12.75" x14ac:dyDescent="0.2">
      <c r="A30" s="331" t="s">
        <v>162</v>
      </c>
      <c r="B30" s="332" t="s">
        <v>122</v>
      </c>
      <c r="C30" s="333">
        <v>2904</v>
      </c>
      <c r="D30" s="334">
        <v>46393.24</v>
      </c>
      <c r="E30" s="328">
        <f t="shared" si="0"/>
        <v>1126000</v>
      </c>
      <c r="F30" s="329"/>
      <c r="G30" s="330"/>
      <c r="H30" s="330"/>
    </row>
    <row r="31" spans="1:8" s="317" customFormat="1" ht="12.75" x14ac:dyDescent="0.2">
      <c r="A31" s="331" t="s">
        <v>163</v>
      </c>
      <c r="B31" s="332" t="s">
        <v>123</v>
      </c>
      <c r="C31" s="335"/>
      <c r="D31" s="336"/>
      <c r="E31" s="337">
        <f t="shared" si="0"/>
        <v>0</v>
      </c>
      <c r="F31" s="329"/>
      <c r="G31" s="330"/>
      <c r="H31" s="330"/>
    </row>
    <row r="32" spans="1:8" s="317" customFormat="1" ht="12.75" x14ac:dyDescent="0.2">
      <c r="A32" s="331" t="s">
        <v>164</v>
      </c>
      <c r="B32" s="332" t="s">
        <v>124</v>
      </c>
      <c r="C32" s="335"/>
      <c r="D32" s="336"/>
      <c r="E32" s="337">
        <f t="shared" si="0"/>
        <v>0</v>
      </c>
      <c r="F32" s="329"/>
      <c r="G32" s="330"/>
      <c r="H32" s="330"/>
    </row>
    <row r="33" spans="1:8" s="317" customFormat="1" ht="12.75" x14ac:dyDescent="0.2">
      <c r="A33" s="331" t="s">
        <v>165</v>
      </c>
      <c r="B33" s="332" t="s">
        <v>125</v>
      </c>
      <c r="C33" s="335"/>
      <c r="D33" s="336"/>
      <c r="E33" s="337">
        <f t="shared" si="0"/>
        <v>0</v>
      </c>
      <c r="F33" s="329"/>
      <c r="G33" s="330"/>
      <c r="H33" s="330"/>
    </row>
    <row r="34" spans="1:8" s="317" customFormat="1" ht="12.75" x14ac:dyDescent="0.2">
      <c r="A34" s="331" t="s">
        <v>166</v>
      </c>
      <c r="B34" s="332" t="s">
        <v>167</v>
      </c>
      <c r="C34" s="335">
        <v>213</v>
      </c>
      <c r="D34" s="336">
        <v>4473.6000000000004</v>
      </c>
      <c r="E34" s="328">
        <f t="shared" si="0"/>
        <v>109000</v>
      </c>
      <c r="F34" s="329"/>
      <c r="G34" s="330"/>
      <c r="H34" s="330"/>
    </row>
    <row r="35" spans="1:8" s="317" customFormat="1" ht="12.75" x14ac:dyDescent="0.2">
      <c r="A35" s="331" t="s">
        <v>168</v>
      </c>
      <c r="B35" s="332" t="s">
        <v>127</v>
      </c>
      <c r="C35" s="333">
        <v>947</v>
      </c>
      <c r="D35" s="334">
        <v>22618.560000000001</v>
      </c>
      <c r="E35" s="328">
        <f t="shared" si="0"/>
        <v>549000</v>
      </c>
      <c r="F35" s="329"/>
      <c r="G35" s="330"/>
      <c r="H35" s="330"/>
    </row>
    <row r="36" spans="1:8" s="317" customFormat="1" ht="13.5" thickBot="1" x14ac:dyDescent="0.25">
      <c r="A36" s="338" t="s">
        <v>169</v>
      </c>
      <c r="B36" s="339" t="s">
        <v>170</v>
      </c>
      <c r="C36" s="340"/>
      <c r="D36" s="341"/>
      <c r="E36" s="337">
        <f t="shared" si="0"/>
        <v>0</v>
      </c>
      <c r="F36" s="329"/>
      <c r="G36" s="330"/>
      <c r="H36" s="330"/>
    </row>
    <row r="37" spans="1:8" s="317" customFormat="1" ht="13.5" thickBot="1" x14ac:dyDescent="0.25">
      <c r="A37" s="342" t="s">
        <v>81</v>
      </c>
      <c r="B37" s="343"/>
      <c r="C37" s="344">
        <f>SUM(C11:C36)</f>
        <v>47694</v>
      </c>
      <c r="D37" s="345">
        <f>SUM(D11:D36)</f>
        <v>906442.00000000012</v>
      </c>
      <c r="E37" s="346">
        <f>SUM(E11:E36)</f>
        <v>22000000</v>
      </c>
      <c r="F37" s="329"/>
      <c r="G37" s="330"/>
      <c r="H37" s="316"/>
    </row>
    <row r="38" spans="1:8" s="317" customFormat="1" ht="12.75" x14ac:dyDescent="0.2">
      <c r="B38" s="347"/>
      <c r="F38" s="316"/>
      <c r="G38" s="316"/>
      <c r="H38" s="316"/>
    </row>
    <row r="39" spans="1:8" ht="15" x14ac:dyDescent="0.2">
      <c r="A39" s="348"/>
      <c r="B39" s="349"/>
      <c r="C39" s="348"/>
      <c r="D39" s="348"/>
      <c r="E39" s="348"/>
      <c r="F39" s="350"/>
    </row>
    <row r="40" spans="1:8" ht="15.75" x14ac:dyDescent="0.25">
      <c r="A40" s="348"/>
      <c r="B40" s="349"/>
      <c r="C40" s="348"/>
      <c r="D40" s="351"/>
      <c r="E40" s="349"/>
      <c r="F40" s="350"/>
    </row>
    <row r="41" spans="1:8" ht="15" x14ac:dyDescent="0.2">
      <c r="A41" s="348"/>
      <c r="B41" s="349"/>
      <c r="C41" s="348"/>
      <c r="D41" s="348"/>
      <c r="E41" s="348"/>
      <c r="F41" s="350"/>
    </row>
    <row r="42" spans="1:8" ht="15" x14ac:dyDescent="0.2">
      <c r="A42" s="348"/>
      <c r="B42" s="349"/>
      <c r="C42" s="348"/>
      <c r="D42" s="348"/>
      <c r="E42" s="348"/>
      <c r="F42" s="350"/>
    </row>
    <row r="43" spans="1:8" ht="15" x14ac:dyDescent="0.2">
      <c r="A43" s="348"/>
      <c r="B43" s="349"/>
      <c r="C43" s="348"/>
      <c r="D43" s="348"/>
      <c r="E43" s="348"/>
      <c r="F43" s="350"/>
    </row>
    <row r="44" spans="1:8" ht="15" x14ac:dyDescent="0.2">
      <c r="A44" s="348"/>
      <c r="B44" s="349"/>
      <c r="C44" s="348"/>
      <c r="D44" s="348"/>
      <c r="E44" s="348"/>
      <c r="F44" s="350"/>
    </row>
    <row r="45" spans="1:8" ht="15" x14ac:dyDescent="0.2">
      <c r="A45" s="348"/>
      <c r="B45" s="349"/>
      <c r="C45" s="348"/>
      <c r="D45" s="348"/>
      <c r="E45" s="348"/>
      <c r="F45" s="350"/>
    </row>
    <row r="46" spans="1:8" ht="15" x14ac:dyDescent="0.2">
      <c r="A46" s="348"/>
      <c r="B46" s="349"/>
      <c r="C46" s="348"/>
      <c r="D46" s="348"/>
      <c r="E46" s="348"/>
      <c r="F46" s="350"/>
    </row>
    <row r="47" spans="1:8" ht="15.75" x14ac:dyDescent="0.25">
      <c r="A47" s="348"/>
      <c r="B47" s="349"/>
      <c r="C47" s="348"/>
      <c r="D47" s="351"/>
      <c r="E47" s="348"/>
      <c r="F47" s="350"/>
    </row>
    <row r="48" spans="1:8" ht="15" x14ac:dyDescent="0.2">
      <c r="A48" s="348"/>
      <c r="B48" s="349"/>
      <c r="C48" s="348"/>
      <c r="D48" s="348"/>
      <c r="E48" s="348"/>
      <c r="F48" s="350"/>
    </row>
  </sheetData>
  <mergeCells count="6">
    <mergeCell ref="A1:E1"/>
    <mergeCell ref="A3:E3"/>
    <mergeCell ref="A9:A10"/>
    <mergeCell ref="B9:B10"/>
    <mergeCell ref="C9:D9"/>
    <mergeCell ref="E9:E10"/>
  </mergeCells>
  <printOptions horizontalCentered="1"/>
  <pageMargins left="0.11811023622047245" right="0.11811023622047245" top="0.86614173228346458" bottom="0.78740157480314965" header="0.31496062992125984" footer="0.31496062992125984"/>
  <pageSetup paperSize="9" scale="110" orientation="portrait" horizontalDpi="300" verticalDpi="300" r:id="rId1"/>
  <headerFooter>
    <oddHeader>&amp;LNávrh pro PV
č. j. MSMT-901/2016-1&amp;RIII.</oddHead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zoomScale="110" zoomScaleNormal="110" workbookViewId="0">
      <selection activeCell="A5" sqref="A5:E5"/>
    </sheetView>
  </sheetViews>
  <sheetFormatPr defaultColWidth="5.5703125" defaultRowHeight="15" x14ac:dyDescent="0.2"/>
  <cols>
    <col min="1" max="1" width="8.5703125" style="354" customWidth="1"/>
    <col min="2" max="2" width="41.5703125" style="354" customWidth="1"/>
    <col min="3" max="3" width="12.5703125" style="354" customWidth="1"/>
    <col min="4" max="4" width="12.7109375" style="354" customWidth="1"/>
    <col min="5" max="5" width="13.28515625" style="354" customWidth="1"/>
    <col min="6" max="6" width="13" style="354" customWidth="1"/>
    <col min="7" max="230" width="9.140625" style="354" customWidth="1"/>
    <col min="231" max="231" width="5.5703125" style="354"/>
    <col min="232" max="232" width="8.5703125" style="354" customWidth="1"/>
    <col min="233" max="233" width="41.5703125" style="354" customWidth="1"/>
    <col min="234" max="234" width="12.5703125" style="354" customWidth="1"/>
    <col min="235" max="235" width="12.7109375" style="354" customWidth="1"/>
    <col min="236" max="236" width="13.28515625" style="354" customWidth="1"/>
    <col min="237" max="237" width="13" style="354" customWidth="1"/>
    <col min="238" max="238" width="11.5703125" style="354" customWidth="1"/>
    <col min="239" max="241" width="9.140625" style="354" customWidth="1"/>
    <col min="242" max="242" width="13.5703125" style="354" customWidth="1"/>
    <col min="243" max="243" width="13.7109375" style="354" customWidth="1"/>
    <col min="244" max="486" width="9.140625" style="354" customWidth="1"/>
    <col min="487" max="487" width="5.5703125" style="354"/>
    <col min="488" max="488" width="8.5703125" style="354" customWidth="1"/>
    <col min="489" max="489" width="41.5703125" style="354" customWidth="1"/>
    <col min="490" max="490" width="12.5703125" style="354" customWidth="1"/>
    <col min="491" max="491" width="12.7109375" style="354" customWidth="1"/>
    <col min="492" max="492" width="13.28515625" style="354" customWidth="1"/>
    <col min="493" max="493" width="13" style="354" customWidth="1"/>
    <col min="494" max="494" width="11.5703125" style="354" customWidth="1"/>
    <col min="495" max="497" width="9.140625" style="354" customWidth="1"/>
    <col min="498" max="498" width="13.5703125" style="354" customWidth="1"/>
    <col min="499" max="499" width="13.7109375" style="354" customWidth="1"/>
    <col min="500" max="742" width="9.140625" style="354" customWidth="1"/>
    <col min="743" max="743" width="5.5703125" style="354"/>
    <col min="744" max="744" width="8.5703125" style="354" customWidth="1"/>
    <col min="745" max="745" width="41.5703125" style="354" customWidth="1"/>
    <col min="746" max="746" width="12.5703125" style="354" customWidth="1"/>
    <col min="747" max="747" width="12.7109375" style="354" customWidth="1"/>
    <col min="748" max="748" width="13.28515625" style="354" customWidth="1"/>
    <col min="749" max="749" width="13" style="354" customWidth="1"/>
    <col min="750" max="750" width="11.5703125" style="354" customWidth="1"/>
    <col min="751" max="753" width="9.140625" style="354" customWidth="1"/>
    <col min="754" max="754" width="13.5703125" style="354" customWidth="1"/>
    <col min="755" max="755" width="13.7109375" style="354" customWidth="1"/>
    <col min="756" max="998" width="9.140625" style="354" customWidth="1"/>
    <col min="999" max="999" width="5.5703125" style="354"/>
    <col min="1000" max="1000" width="8.5703125" style="354" customWidth="1"/>
    <col min="1001" max="1001" width="41.5703125" style="354" customWidth="1"/>
    <col min="1002" max="1002" width="12.5703125" style="354" customWidth="1"/>
    <col min="1003" max="1003" width="12.7109375" style="354" customWidth="1"/>
    <col min="1004" max="1004" width="13.28515625" style="354" customWidth="1"/>
    <col min="1005" max="1005" width="13" style="354" customWidth="1"/>
    <col min="1006" max="1006" width="11.5703125" style="354" customWidth="1"/>
    <col min="1007" max="1009" width="9.140625" style="354" customWidth="1"/>
    <col min="1010" max="1010" width="13.5703125" style="354" customWidth="1"/>
    <col min="1011" max="1011" width="13.7109375" style="354" customWidth="1"/>
    <col min="1012" max="1254" width="9.140625" style="354" customWidth="1"/>
    <col min="1255" max="1255" width="5.5703125" style="354"/>
    <col min="1256" max="1256" width="8.5703125" style="354" customWidth="1"/>
    <col min="1257" max="1257" width="41.5703125" style="354" customWidth="1"/>
    <col min="1258" max="1258" width="12.5703125" style="354" customWidth="1"/>
    <col min="1259" max="1259" width="12.7109375" style="354" customWidth="1"/>
    <col min="1260" max="1260" width="13.28515625" style="354" customWidth="1"/>
    <col min="1261" max="1261" width="13" style="354" customWidth="1"/>
    <col min="1262" max="1262" width="11.5703125" style="354" customWidth="1"/>
    <col min="1263" max="1265" width="9.140625" style="354" customWidth="1"/>
    <col min="1266" max="1266" width="13.5703125" style="354" customWidth="1"/>
    <col min="1267" max="1267" width="13.7109375" style="354" customWidth="1"/>
    <col min="1268" max="1510" width="9.140625" style="354" customWidth="1"/>
    <col min="1511" max="1511" width="5.5703125" style="354"/>
    <col min="1512" max="1512" width="8.5703125" style="354" customWidth="1"/>
    <col min="1513" max="1513" width="41.5703125" style="354" customWidth="1"/>
    <col min="1514" max="1514" width="12.5703125" style="354" customWidth="1"/>
    <col min="1515" max="1515" width="12.7109375" style="354" customWidth="1"/>
    <col min="1516" max="1516" width="13.28515625" style="354" customWidth="1"/>
    <col min="1517" max="1517" width="13" style="354" customWidth="1"/>
    <col min="1518" max="1518" width="11.5703125" style="354" customWidth="1"/>
    <col min="1519" max="1521" width="9.140625" style="354" customWidth="1"/>
    <col min="1522" max="1522" width="13.5703125" style="354" customWidth="1"/>
    <col min="1523" max="1523" width="13.7109375" style="354" customWidth="1"/>
    <col min="1524" max="1766" width="9.140625" style="354" customWidth="1"/>
    <col min="1767" max="1767" width="5.5703125" style="354"/>
    <col min="1768" max="1768" width="8.5703125" style="354" customWidth="1"/>
    <col min="1769" max="1769" width="41.5703125" style="354" customWidth="1"/>
    <col min="1770" max="1770" width="12.5703125" style="354" customWidth="1"/>
    <col min="1771" max="1771" width="12.7109375" style="354" customWidth="1"/>
    <col min="1772" max="1772" width="13.28515625" style="354" customWidth="1"/>
    <col min="1773" max="1773" width="13" style="354" customWidth="1"/>
    <col min="1774" max="1774" width="11.5703125" style="354" customWidth="1"/>
    <col min="1775" max="1777" width="9.140625" style="354" customWidth="1"/>
    <col min="1778" max="1778" width="13.5703125" style="354" customWidth="1"/>
    <col min="1779" max="1779" width="13.7109375" style="354" customWidth="1"/>
    <col min="1780" max="2022" width="9.140625" style="354" customWidth="1"/>
    <col min="2023" max="2023" width="5.5703125" style="354"/>
    <col min="2024" max="2024" width="8.5703125" style="354" customWidth="1"/>
    <col min="2025" max="2025" width="41.5703125" style="354" customWidth="1"/>
    <col min="2026" max="2026" width="12.5703125" style="354" customWidth="1"/>
    <col min="2027" max="2027" width="12.7109375" style="354" customWidth="1"/>
    <col min="2028" max="2028" width="13.28515625" style="354" customWidth="1"/>
    <col min="2029" max="2029" width="13" style="354" customWidth="1"/>
    <col min="2030" max="2030" width="11.5703125" style="354" customWidth="1"/>
    <col min="2031" max="2033" width="9.140625" style="354" customWidth="1"/>
    <col min="2034" max="2034" width="13.5703125" style="354" customWidth="1"/>
    <col min="2035" max="2035" width="13.7109375" style="354" customWidth="1"/>
    <col min="2036" max="2278" width="9.140625" style="354" customWidth="1"/>
    <col min="2279" max="2279" width="5.5703125" style="354"/>
    <col min="2280" max="2280" width="8.5703125" style="354" customWidth="1"/>
    <col min="2281" max="2281" width="41.5703125" style="354" customWidth="1"/>
    <col min="2282" max="2282" width="12.5703125" style="354" customWidth="1"/>
    <col min="2283" max="2283" width="12.7109375" style="354" customWidth="1"/>
    <col min="2284" max="2284" width="13.28515625" style="354" customWidth="1"/>
    <col min="2285" max="2285" width="13" style="354" customWidth="1"/>
    <col min="2286" max="2286" width="11.5703125" style="354" customWidth="1"/>
    <col min="2287" max="2289" width="9.140625" style="354" customWidth="1"/>
    <col min="2290" max="2290" width="13.5703125" style="354" customWidth="1"/>
    <col min="2291" max="2291" width="13.7109375" style="354" customWidth="1"/>
    <col min="2292" max="2534" width="9.140625" style="354" customWidth="1"/>
    <col min="2535" max="2535" width="5.5703125" style="354"/>
    <col min="2536" max="2536" width="8.5703125" style="354" customWidth="1"/>
    <col min="2537" max="2537" width="41.5703125" style="354" customWidth="1"/>
    <col min="2538" max="2538" width="12.5703125" style="354" customWidth="1"/>
    <col min="2539" max="2539" width="12.7109375" style="354" customWidth="1"/>
    <col min="2540" max="2540" width="13.28515625" style="354" customWidth="1"/>
    <col min="2541" max="2541" width="13" style="354" customWidth="1"/>
    <col min="2542" max="2542" width="11.5703125" style="354" customWidth="1"/>
    <col min="2543" max="2545" width="9.140625" style="354" customWidth="1"/>
    <col min="2546" max="2546" width="13.5703125" style="354" customWidth="1"/>
    <col min="2547" max="2547" width="13.7109375" style="354" customWidth="1"/>
    <col min="2548" max="2790" width="9.140625" style="354" customWidth="1"/>
    <col min="2791" max="2791" width="5.5703125" style="354"/>
    <col min="2792" max="2792" width="8.5703125" style="354" customWidth="1"/>
    <col min="2793" max="2793" width="41.5703125" style="354" customWidth="1"/>
    <col min="2794" max="2794" width="12.5703125" style="354" customWidth="1"/>
    <col min="2795" max="2795" width="12.7109375" style="354" customWidth="1"/>
    <col min="2796" max="2796" width="13.28515625" style="354" customWidth="1"/>
    <col min="2797" max="2797" width="13" style="354" customWidth="1"/>
    <col min="2798" max="2798" width="11.5703125" style="354" customWidth="1"/>
    <col min="2799" max="2801" width="9.140625" style="354" customWidth="1"/>
    <col min="2802" max="2802" width="13.5703125" style="354" customWidth="1"/>
    <col min="2803" max="2803" width="13.7109375" style="354" customWidth="1"/>
    <col min="2804" max="3046" width="9.140625" style="354" customWidth="1"/>
    <col min="3047" max="3047" width="5.5703125" style="354"/>
    <col min="3048" max="3048" width="8.5703125" style="354" customWidth="1"/>
    <col min="3049" max="3049" width="41.5703125" style="354" customWidth="1"/>
    <col min="3050" max="3050" width="12.5703125" style="354" customWidth="1"/>
    <col min="3051" max="3051" width="12.7109375" style="354" customWidth="1"/>
    <col min="3052" max="3052" width="13.28515625" style="354" customWidth="1"/>
    <col min="3053" max="3053" width="13" style="354" customWidth="1"/>
    <col min="3054" max="3054" width="11.5703125" style="354" customWidth="1"/>
    <col min="3055" max="3057" width="9.140625" style="354" customWidth="1"/>
    <col min="3058" max="3058" width="13.5703125" style="354" customWidth="1"/>
    <col min="3059" max="3059" width="13.7109375" style="354" customWidth="1"/>
    <col min="3060" max="3302" width="9.140625" style="354" customWidth="1"/>
    <col min="3303" max="3303" width="5.5703125" style="354"/>
    <col min="3304" max="3304" width="8.5703125" style="354" customWidth="1"/>
    <col min="3305" max="3305" width="41.5703125" style="354" customWidth="1"/>
    <col min="3306" max="3306" width="12.5703125" style="354" customWidth="1"/>
    <col min="3307" max="3307" width="12.7109375" style="354" customWidth="1"/>
    <col min="3308" max="3308" width="13.28515625" style="354" customWidth="1"/>
    <col min="3309" max="3309" width="13" style="354" customWidth="1"/>
    <col min="3310" max="3310" width="11.5703125" style="354" customWidth="1"/>
    <col min="3311" max="3313" width="9.140625" style="354" customWidth="1"/>
    <col min="3314" max="3314" width="13.5703125" style="354" customWidth="1"/>
    <col min="3315" max="3315" width="13.7109375" style="354" customWidth="1"/>
    <col min="3316" max="3558" width="9.140625" style="354" customWidth="1"/>
    <col min="3559" max="3559" width="5.5703125" style="354"/>
    <col min="3560" max="3560" width="8.5703125" style="354" customWidth="1"/>
    <col min="3561" max="3561" width="41.5703125" style="354" customWidth="1"/>
    <col min="3562" max="3562" width="12.5703125" style="354" customWidth="1"/>
    <col min="3563" max="3563" width="12.7109375" style="354" customWidth="1"/>
    <col min="3564" max="3564" width="13.28515625" style="354" customWidth="1"/>
    <col min="3565" max="3565" width="13" style="354" customWidth="1"/>
    <col min="3566" max="3566" width="11.5703125" style="354" customWidth="1"/>
    <col min="3567" max="3569" width="9.140625" style="354" customWidth="1"/>
    <col min="3570" max="3570" width="13.5703125" style="354" customWidth="1"/>
    <col min="3571" max="3571" width="13.7109375" style="354" customWidth="1"/>
    <col min="3572" max="3814" width="9.140625" style="354" customWidth="1"/>
    <col min="3815" max="3815" width="5.5703125" style="354"/>
    <col min="3816" max="3816" width="8.5703125" style="354" customWidth="1"/>
    <col min="3817" max="3817" width="41.5703125" style="354" customWidth="1"/>
    <col min="3818" max="3818" width="12.5703125" style="354" customWidth="1"/>
    <col min="3819" max="3819" width="12.7109375" style="354" customWidth="1"/>
    <col min="3820" max="3820" width="13.28515625" style="354" customWidth="1"/>
    <col min="3821" max="3821" width="13" style="354" customWidth="1"/>
    <col min="3822" max="3822" width="11.5703125" style="354" customWidth="1"/>
    <col min="3823" max="3825" width="9.140625" style="354" customWidth="1"/>
    <col min="3826" max="3826" width="13.5703125" style="354" customWidth="1"/>
    <col min="3827" max="3827" width="13.7109375" style="354" customWidth="1"/>
    <col min="3828" max="4070" width="9.140625" style="354" customWidth="1"/>
    <col min="4071" max="4071" width="5.5703125" style="354"/>
    <col min="4072" max="4072" width="8.5703125" style="354" customWidth="1"/>
    <col min="4073" max="4073" width="41.5703125" style="354" customWidth="1"/>
    <col min="4074" max="4074" width="12.5703125" style="354" customWidth="1"/>
    <col min="4075" max="4075" width="12.7109375" style="354" customWidth="1"/>
    <col min="4076" max="4076" width="13.28515625" style="354" customWidth="1"/>
    <col min="4077" max="4077" width="13" style="354" customWidth="1"/>
    <col min="4078" max="4078" width="11.5703125" style="354" customWidth="1"/>
    <col min="4079" max="4081" width="9.140625" style="354" customWidth="1"/>
    <col min="4082" max="4082" width="13.5703125" style="354" customWidth="1"/>
    <col min="4083" max="4083" width="13.7109375" style="354" customWidth="1"/>
    <col min="4084" max="4326" width="9.140625" style="354" customWidth="1"/>
    <col min="4327" max="4327" width="5.5703125" style="354"/>
    <col min="4328" max="4328" width="8.5703125" style="354" customWidth="1"/>
    <col min="4329" max="4329" width="41.5703125" style="354" customWidth="1"/>
    <col min="4330" max="4330" width="12.5703125" style="354" customWidth="1"/>
    <col min="4331" max="4331" width="12.7109375" style="354" customWidth="1"/>
    <col min="4332" max="4332" width="13.28515625" style="354" customWidth="1"/>
    <col min="4333" max="4333" width="13" style="354" customWidth="1"/>
    <col min="4334" max="4334" width="11.5703125" style="354" customWidth="1"/>
    <col min="4335" max="4337" width="9.140625" style="354" customWidth="1"/>
    <col min="4338" max="4338" width="13.5703125" style="354" customWidth="1"/>
    <col min="4339" max="4339" width="13.7109375" style="354" customWidth="1"/>
    <col min="4340" max="4582" width="9.140625" style="354" customWidth="1"/>
    <col min="4583" max="4583" width="5.5703125" style="354"/>
    <col min="4584" max="4584" width="8.5703125" style="354" customWidth="1"/>
    <col min="4585" max="4585" width="41.5703125" style="354" customWidth="1"/>
    <col min="4586" max="4586" width="12.5703125" style="354" customWidth="1"/>
    <col min="4587" max="4587" width="12.7109375" style="354" customWidth="1"/>
    <col min="4588" max="4588" width="13.28515625" style="354" customWidth="1"/>
    <col min="4589" max="4589" width="13" style="354" customWidth="1"/>
    <col min="4590" max="4590" width="11.5703125" style="354" customWidth="1"/>
    <col min="4591" max="4593" width="9.140625" style="354" customWidth="1"/>
    <col min="4594" max="4594" width="13.5703125" style="354" customWidth="1"/>
    <col min="4595" max="4595" width="13.7109375" style="354" customWidth="1"/>
    <col min="4596" max="4838" width="9.140625" style="354" customWidth="1"/>
    <col min="4839" max="4839" width="5.5703125" style="354"/>
    <col min="4840" max="4840" width="8.5703125" style="354" customWidth="1"/>
    <col min="4841" max="4841" width="41.5703125" style="354" customWidth="1"/>
    <col min="4842" max="4842" width="12.5703125" style="354" customWidth="1"/>
    <col min="4843" max="4843" width="12.7109375" style="354" customWidth="1"/>
    <col min="4844" max="4844" width="13.28515625" style="354" customWidth="1"/>
    <col min="4845" max="4845" width="13" style="354" customWidth="1"/>
    <col min="4846" max="4846" width="11.5703125" style="354" customWidth="1"/>
    <col min="4847" max="4849" width="9.140625" style="354" customWidth="1"/>
    <col min="4850" max="4850" width="13.5703125" style="354" customWidth="1"/>
    <col min="4851" max="4851" width="13.7109375" style="354" customWidth="1"/>
    <col min="4852" max="5094" width="9.140625" style="354" customWidth="1"/>
    <col min="5095" max="5095" width="5.5703125" style="354"/>
    <col min="5096" max="5096" width="8.5703125" style="354" customWidth="1"/>
    <col min="5097" max="5097" width="41.5703125" style="354" customWidth="1"/>
    <col min="5098" max="5098" width="12.5703125" style="354" customWidth="1"/>
    <col min="5099" max="5099" width="12.7109375" style="354" customWidth="1"/>
    <col min="5100" max="5100" width="13.28515625" style="354" customWidth="1"/>
    <col min="5101" max="5101" width="13" style="354" customWidth="1"/>
    <col min="5102" max="5102" width="11.5703125" style="354" customWidth="1"/>
    <col min="5103" max="5105" width="9.140625" style="354" customWidth="1"/>
    <col min="5106" max="5106" width="13.5703125" style="354" customWidth="1"/>
    <col min="5107" max="5107" width="13.7109375" style="354" customWidth="1"/>
    <col min="5108" max="5350" width="9.140625" style="354" customWidth="1"/>
    <col min="5351" max="5351" width="5.5703125" style="354"/>
    <col min="5352" max="5352" width="8.5703125" style="354" customWidth="1"/>
    <col min="5353" max="5353" width="41.5703125" style="354" customWidth="1"/>
    <col min="5354" max="5354" width="12.5703125" style="354" customWidth="1"/>
    <col min="5355" max="5355" width="12.7109375" style="354" customWidth="1"/>
    <col min="5356" max="5356" width="13.28515625" style="354" customWidth="1"/>
    <col min="5357" max="5357" width="13" style="354" customWidth="1"/>
    <col min="5358" max="5358" width="11.5703125" style="354" customWidth="1"/>
    <col min="5359" max="5361" width="9.140625" style="354" customWidth="1"/>
    <col min="5362" max="5362" width="13.5703125" style="354" customWidth="1"/>
    <col min="5363" max="5363" width="13.7109375" style="354" customWidth="1"/>
    <col min="5364" max="5606" width="9.140625" style="354" customWidth="1"/>
    <col min="5607" max="5607" width="5.5703125" style="354"/>
    <col min="5608" max="5608" width="8.5703125" style="354" customWidth="1"/>
    <col min="5609" max="5609" width="41.5703125" style="354" customWidth="1"/>
    <col min="5610" max="5610" width="12.5703125" style="354" customWidth="1"/>
    <col min="5611" max="5611" width="12.7109375" style="354" customWidth="1"/>
    <col min="5612" max="5612" width="13.28515625" style="354" customWidth="1"/>
    <col min="5613" max="5613" width="13" style="354" customWidth="1"/>
    <col min="5614" max="5614" width="11.5703125" style="354" customWidth="1"/>
    <col min="5615" max="5617" width="9.140625" style="354" customWidth="1"/>
    <col min="5618" max="5618" width="13.5703125" style="354" customWidth="1"/>
    <col min="5619" max="5619" width="13.7109375" style="354" customWidth="1"/>
    <col min="5620" max="5862" width="9.140625" style="354" customWidth="1"/>
    <col min="5863" max="5863" width="5.5703125" style="354"/>
    <col min="5864" max="5864" width="8.5703125" style="354" customWidth="1"/>
    <col min="5865" max="5865" width="41.5703125" style="354" customWidth="1"/>
    <col min="5866" max="5866" width="12.5703125" style="354" customWidth="1"/>
    <col min="5867" max="5867" width="12.7109375" style="354" customWidth="1"/>
    <col min="5868" max="5868" width="13.28515625" style="354" customWidth="1"/>
    <col min="5869" max="5869" width="13" style="354" customWidth="1"/>
    <col min="5870" max="5870" width="11.5703125" style="354" customWidth="1"/>
    <col min="5871" max="5873" width="9.140625" style="354" customWidth="1"/>
    <col min="5874" max="5874" width="13.5703125" style="354" customWidth="1"/>
    <col min="5875" max="5875" width="13.7109375" style="354" customWidth="1"/>
    <col min="5876" max="6118" width="9.140625" style="354" customWidth="1"/>
    <col min="6119" max="6119" width="5.5703125" style="354"/>
    <col min="6120" max="6120" width="8.5703125" style="354" customWidth="1"/>
    <col min="6121" max="6121" width="41.5703125" style="354" customWidth="1"/>
    <col min="6122" max="6122" width="12.5703125" style="354" customWidth="1"/>
    <col min="6123" max="6123" width="12.7109375" style="354" customWidth="1"/>
    <col min="6124" max="6124" width="13.28515625" style="354" customWidth="1"/>
    <col min="6125" max="6125" width="13" style="354" customWidth="1"/>
    <col min="6126" max="6126" width="11.5703125" style="354" customWidth="1"/>
    <col min="6127" max="6129" width="9.140625" style="354" customWidth="1"/>
    <col min="6130" max="6130" width="13.5703125" style="354" customWidth="1"/>
    <col min="6131" max="6131" width="13.7109375" style="354" customWidth="1"/>
    <col min="6132" max="6374" width="9.140625" style="354" customWidth="1"/>
    <col min="6375" max="6375" width="5.5703125" style="354"/>
    <col min="6376" max="6376" width="8.5703125" style="354" customWidth="1"/>
    <col min="6377" max="6377" width="41.5703125" style="354" customWidth="1"/>
    <col min="6378" max="6378" width="12.5703125" style="354" customWidth="1"/>
    <col min="6379" max="6379" width="12.7109375" style="354" customWidth="1"/>
    <col min="6380" max="6380" width="13.28515625" style="354" customWidth="1"/>
    <col min="6381" max="6381" width="13" style="354" customWidth="1"/>
    <col min="6382" max="6382" width="11.5703125" style="354" customWidth="1"/>
    <col min="6383" max="6385" width="9.140625" style="354" customWidth="1"/>
    <col min="6386" max="6386" width="13.5703125" style="354" customWidth="1"/>
    <col min="6387" max="6387" width="13.7109375" style="354" customWidth="1"/>
    <col min="6388" max="6630" width="9.140625" style="354" customWidth="1"/>
    <col min="6631" max="6631" width="5.5703125" style="354"/>
    <col min="6632" max="6632" width="8.5703125" style="354" customWidth="1"/>
    <col min="6633" max="6633" width="41.5703125" style="354" customWidth="1"/>
    <col min="6634" max="6634" width="12.5703125" style="354" customWidth="1"/>
    <col min="6635" max="6635" width="12.7109375" style="354" customWidth="1"/>
    <col min="6636" max="6636" width="13.28515625" style="354" customWidth="1"/>
    <col min="6637" max="6637" width="13" style="354" customWidth="1"/>
    <col min="6638" max="6638" width="11.5703125" style="354" customWidth="1"/>
    <col min="6639" max="6641" width="9.140625" style="354" customWidth="1"/>
    <col min="6642" max="6642" width="13.5703125" style="354" customWidth="1"/>
    <col min="6643" max="6643" width="13.7109375" style="354" customWidth="1"/>
    <col min="6644" max="6886" width="9.140625" style="354" customWidth="1"/>
    <col min="6887" max="6887" width="5.5703125" style="354"/>
    <col min="6888" max="6888" width="8.5703125" style="354" customWidth="1"/>
    <col min="6889" max="6889" width="41.5703125" style="354" customWidth="1"/>
    <col min="6890" max="6890" width="12.5703125" style="354" customWidth="1"/>
    <col min="6891" max="6891" width="12.7109375" style="354" customWidth="1"/>
    <col min="6892" max="6892" width="13.28515625" style="354" customWidth="1"/>
    <col min="6893" max="6893" width="13" style="354" customWidth="1"/>
    <col min="6894" max="6894" width="11.5703125" style="354" customWidth="1"/>
    <col min="6895" max="6897" width="9.140625" style="354" customWidth="1"/>
    <col min="6898" max="6898" width="13.5703125" style="354" customWidth="1"/>
    <col min="6899" max="6899" width="13.7109375" style="354" customWidth="1"/>
    <col min="6900" max="7142" width="9.140625" style="354" customWidth="1"/>
    <col min="7143" max="7143" width="5.5703125" style="354"/>
    <col min="7144" max="7144" width="8.5703125" style="354" customWidth="1"/>
    <col min="7145" max="7145" width="41.5703125" style="354" customWidth="1"/>
    <col min="7146" max="7146" width="12.5703125" style="354" customWidth="1"/>
    <col min="7147" max="7147" width="12.7109375" style="354" customWidth="1"/>
    <col min="7148" max="7148" width="13.28515625" style="354" customWidth="1"/>
    <col min="7149" max="7149" width="13" style="354" customWidth="1"/>
    <col min="7150" max="7150" width="11.5703125" style="354" customWidth="1"/>
    <col min="7151" max="7153" width="9.140625" style="354" customWidth="1"/>
    <col min="7154" max="7154" width="13.5703125" style="354" customWidth="1"/>
    <col min="7155" max="7155" width="13.7109375" style="354" customWidth="1"/>
    <col min="7156" max="7398" width="9.140625" style="354" customWidth="1"/>
    <col min="7399" max="7399" width="5.5703125" style="354"/>
    <col min="7400" max="7400" width="8.5703125" style="354" customWidth="1"/>
    <col min="7401" max="7401" width="41.5703125" style="354" customWidth="1"/>
    <col min="7402" max="7402" width="12.5703125" style="354" customWidth="1"/>
    <col min="7403" max="7403" width="12.7109375" style="354" customWidth="1"/>
    <col min="7404" max="7404" width="13.28515625" style="354" customWidth="1"/>
    <col min="7405" max="7405" width="13" style="354" customWidth="1"/>
    <col min="7406" max="7406" width="11.5703125" style="354" customWidth="1"/>
    <col min="7407" max="7409" width="9.140625" style="354" customWidth="1"/>
    <col min="7410" max="7410" width="13.5703125" style="354" customWidth="1"/>
    <col min="7411" max="7411" width="13.7109375" style="354" customWidth="1"/>
    <col min="7412" max="7654" width="9.140625" style="354" customWidth="1"/>
    <col min="7655" max="7655" width="5.5703125" style="354"/>
    <col min="7656" max="7656" width="8.5703125" style="354" customWidth="1"/>
    <col min="7657" max="7657" width="41.5703125" style="354" customWidth="1"/>
    <col min="7658" max="7658" width="12.5703125" style="354" customWidth="1"/>
    <col min="7659" max="7659" width="12.7109375" style="354" customWidth="1"/>
    <col min="7660" max="7660" width="13.28515625" style="354" customWidth="1"/>
    <col min="7661" max="7661" width="13" style="354" customWidth="1"/>
    <col min="7662" max="7662" width="11.5703125" style="354" customWidth="1"/>
    <col min="7663" max="7665" width="9.140625" style="354" customWidth="1"/>
    <col min="7666" max="7666" width="13.5703125" style="354" customWidth="1"/>
    <col min="7667" max="7667" width="13.7109375" style="354" customWidth="1"/>
    <col min="7668" max="7910" width="9.140625" style="354" customWidth="1"/>
    <col min="7911" max="7911" width="5.5703125" style="354"/>
    <col min="7912" max="7912" width="8.5703125" style="354" customWidth="1"/>
    <col min="7913" max="7913" width="41.5703125" style="354" customWidth="1"/>
    <col min="7914" max="7914" width="12.5703125" style="354" customWidth="1"/>
    <col min="7915" max="7915" width="12.7109375" style="354" customWidth="1"/>
    <col min="7916" max="7916" width="13.28515625" style="354" customWidth="1"/>
    <col min="7917" max="7917" width="13" style="354" customWidth="1"/>
    <col min="7918" max="7918" width="11.5703125" style="354" customWidth="1"/>
    <col min="7919" max="7921" width="9.140625" style="354" customWidth="1"/>
    <col min="7922" max="7922" width="13.5703125" style="354" customWidth="1"/>
    <col min="7923" max="7923" width="13.7109375" style="354" customWidth="1"/>
    <col min="7924" max="8166" width="9.140625" style="354" customWidth="1"/>
    <col min="8167" max="8167" width="5.5703125" style="354"/>
    <col min="8168" max="8168" width="8.5703125" style="354" customWidth="1"/>
    <col min="8169" max="8169" width="41.5703125" style="354" customWidth="1"/>
    <col min="8170" max="8170" width="12.5703125" style="354" customWidth="1"/>
    <col min="8171" max="8171" width="12.7109375" style="354" customWidth="1"/>
    <col min="8172" max="8172" width="13.28515625" style="354" customWidth="1"/>
    <col min="8173" max="8173" width="13" style="354" customWidth="1"/>
    <col min="8174" max="8174" width="11.5703125" style="354" customWidth="1"/>
    <col min="8175" max="8177" width="9.140625" style="354" customWidth="1"/>
    <col min="8178" max="8178" width="13.5703125" style="354" customWidth="1"/>
    <col min="8179" max="8179" width="13.7109375" style="354" customWidth="1"/>
    <col min="8180" max="8422" width="9.140625" style="354" customWidth="1"/>
    <col min="8423" max="8423" width="5.5703125" style="354"/>
    <col min="8424" max="8424" width="8.5703125" style="354" customWidth="1"/>
    <col min="8425" max="8425" width="41.5703125" style="354" customWidth="1"/>
    <col min="8426" max="8426" width="12.5703125" style="354" customWidth="1"/>
    <col min="8427" max="8427" width="12.7109375" style="354" customWidth="1"/>
    <col min="8428" max="8428" width="13.28515625" style="354" customWidth="1"/>
    <col min="8429" max="8429" width="13" style="354" customWidth="1"/>
    <col min="8430" max="8430" width="11.5703125" style="354" customWidth="1"/>
    <col min="8431" max="8433" width="9.140625" style="354" customWidth="1"/>
    <col min="8434" max="8434" width="13.5703125" style="354" customWidth="1"/>
    <col min="8435" max="8435" width="13.7109375" style="354" customWidth="1"/>
    <col min="8436" max="8678" width="9.140625" style="354" customWidth="1"/>
    <col min="8679" max="8679" width="5.5703125" style="354"/>
    <col min="8680" max="8680" width="8.5703125" style="354" customWidth="1"/>
    <col min="8681" max="8681" width="41.5703125" style="354" customWidth="1"/>
    <col min="8682" max="8682" width="12.5703125" style="354" customWidth="1"/>
    <col min="8683" max="8683" width="12.7109375" style="354" customWidth="1"/>
    <col min="8684" max="8684" width="13.28515625" style="354" customWidth="1"/>
    <col min="8685" max="8685" width="13" style="354" customWidth="1"/>
    <col min="8686" max="8686" width="11.5703125" style="354" customWidth="1"/>
    <col min="8687" max="8689" width="9.140625" style="354" customWidth="1"/>
    <col min="8690" max="8690" width="13.5703125" style="354" customWidth="1"/>
    <col min="8691" max="8691" width="13.7109375" style="354" customWidth="1"/>
    <col min="8692" max="8934" width="9.140625" style="354" customWidth="1"/>
    <col min="8935" max="8935" width="5.5703125" style="354"/>
    <col min="8936" max="8936" width="8.5703125" style="354" customWidth="1"/>
    <col min="8937" max="8937" width="41.5703125" style="354" customWidth="1"/>
    <col min="8938" max="8938" width="12.5703125" style="354" customWidth="1"/>
    <col min="8939" max="8939" width="12.7109375" style="354" customWidth="1"/>
    <col min="8940" max="8940" width="13.28515625" style="354" customWidth="1"/>
    <col min="8941" max="8941" width="13" style="354" customWidth="1"/>
    <col min="8942" max="8942" width="11.5703125" style="354" customWidth="1"/>
    <col min="8943" max="8945" width="9.140625" style="354" customWidth="1"/>
    <col min="8946" max="8946" width="13.5703125" style="354" customWidth="1"/>
    <col min="8947" max="8947" width="13.7109375" style="354" customWidth="1"/>
    <col min="8948" max="9190" width="9.140625" style="354" customWidth="1"/>
    <col min="9191" max="9191" width="5.5703125" style="354"/>
    <col min="9192" max="9192" width="8.5703125" style="354" customWidth="1"/>
    <col min="9193" max="9193" width="41.5703125" style="354" customWidth="1"/>
    <col min="9194" max="9194" width="12.5703125" style="354" customWidth="1"/>
    <col min="9195" max="9195" width="12.7109375" style="354" customWidth="1"/>
    <col min="9196" max="9196" width="13.28515625" style="354" customWidth="1"/>
    <col min="9197" max="9197" width="13" style="354" customWidth="1"/>
    <col min="9198" max="9198" width="11.5703125" style="354" customWidth="1"/>
    <col min="9199" max="9201" width="9.140625" style="354" customWidth="1"/>
    <col min="9202" max="9202" width="13.5703125" style="354" customWidth="1"/>
    <col min="9203" max="9203" width="13.7109375" style="354" customWidth="1"/>
    <col min="9204" max="9446" width="9.140625" style="354" customWidth="1"/>
    <col min="9447" max="9447" width="5.5703125" style="354"/>
    <col min="9448" max="9448" width="8.5703125" style="354" customWidth="1"/>
    <col min="9449" max="9449" width="41.5703125" style="354" customWidth="1"/>
    <col min="9450" max="9450" width="12.5703125" style="354" customWidth="1"/>
    <col min="9451" max="9451" width="12.7109375" style="354" customWidth="1"/>
    <col min="9452" max="9452" width="13.28515625" style="354" customWidth="1"/>
    <col min="9453" max="9453" width="13" style="354" customWidth="1"/>
    <col min="9454" max="9454" width="11.5703125" style="354" customWidth="1"/>
    <col min="9455" max="9457" width="9.140625" style="354" customWidth="1"/>
    <col min="9458" max="9458" width="13.5703125" style="354" customWidth="1"/>
    <col min="9459" max="9459" width="13.7109375" style="354" customWidth="1"/>
    <col min="9460" max="9702" width="9.140625" style="354" customWidth="1"/>
    <col min="9703" max="9703" width="5.5703125" style="354"/>
    <col min="9704" max="9704" width="8.5703125" style="354" customWidth="1"/>
    <col min="9705" max="9705" width="41.5703125" style="354" customWidth="1"/>
    <col min="9706" max="9706" width="12.5703125" style="354" customWidth="1"/>
    <col min="9707" max="9707" width="12.7109375" style="354" customWidth="1"/>
    <col min="9708" max="9708" width="13.28515625" style="354" customWidth="1"/>
    <col min="9709" max="9709" width="13" style="354" customWidth="1"/>
    <col min="9710" max="9710" width="11.5703125" style="354" customWidth="1"/>
    <col min="9711" max="9713" width="9.140625" style="354" customWidth="1"/>
    <col min="9714" max="9714" width="13.5703125" style="354" customWidth="1"/>
    <col min="9715" max="9715" width="13.7109375" style="354" customWidth="1"/>
    <col min="9716" max="9958" width="9.140625" style="354" customWidth="1"/>
    <col min="9959" max="9959" width="5.5703125" style="354"/>
    <col min="9960" max="9960" width="8.5703125" style="354" customWidth="1"/>
    <col min="9961" max="9961" width="41.5703125" style="354" customWidth="1"/>
    <col min="9962" max="9962" width="12.5703125" style="354" customWidth="1"/>
    <col min="9963" max="9963" width="12.7109375" style="354" customWidth="1"/>
    <col min="9964" max="9964" width="13.28515625" style="354" customWidth="1"/>
    <col min="9965" max="9965" width="13" style="354" customWidth="1"/>
    <col min="9966" max="9966" width="11.5703125" style="354" customWidth="1"/>
    <col min="9967" max="9969" width="9.140625" style="354" customWidth="1"/>
    <col min="9970" max="9970" width="13.5703125" style="354" customWidth="1"/>
    <col min="9971" max="9971" width="13.7109375" style="354" customWidth="1"/>
    <col min="9972" max="10214" width="9.140625" style="354" customWidth="1"/>
    <col min="10215" max="10215" width="5.5703125" style="354"/>
    <col min="10216" max="10216" width="8.5703125" style="354" customWidth="1"/>
    <col min="10217" max="10217" width="41.5703125" style="354" customWidth="1"/>
    <col min="10218" max="10218" width="12.5703125" style="354" customWidth="1"/>
    <col min="10219" max="10219" width="12.7109375" style="354" customWidth="1"/>
    <col min="10220" max="10220" width="13.28515625" style="354" customWidth="1"/>
    <col min="10221" max="10221" width="13" style="354" customWidth="1"/>
    <col min="10222" max="10222" width="11.5703125" style="354" customWidth="1"/>
    <col min="10223" max="10225" width="9.140625" style="354" customWidth="1"/>
    <col min="10226" max="10226" width="13.5703125" style="354" customWidth="1"/>
    <col min="10227" max="10227" width="13.7109375" style="354" customWidth="1"/>
    <col min="10228" max="10470" width="9.140625" style="354" customWidth="1"/>
    <col min="10471" max="10471" width="5.5703125" style="354"/>
    <col min="10472" max="10472" width="8.5703125" style="354" customWidth="1"/>
    <col min="10473" max="10473" width="41.5703125" style="354" customWidth="1"/>
    <col min="10474" max="10474" width="12.5703125" style="354" customWidth="1"/>
    <col min="10475" max="10475" width="12.7109375" style="354" customWidth="1"/>
    <col min="10476" max="10476" width="13.28515625" style="354" customWidth="1"/>
    <col min="10477" max="10477" width="13" style="354" customWidth="1"/>
    <col min="10478" max="10478" width="11.5703125" style="354" customWidth="1"/>
    <col min="10479" max="10481" width="9.140625" style="354" customWidth="1"/>
    <col min="10482" max="10482" width="13.5703125" style="354" customWidth="1"/>
    <col min="10483" max="10483" width="13.7109375" style="354" customWidth="1"/>
    <col min="10484" max="10726" width="9.140625" style="354" customWidth="1"/>
    <col min="10727" max="10727" width="5.5703125" style="354"/>
    <col min="10728" max="10728" width="8.5703125" style="354" customWidth="1"/>
    <col min="10729" max="10729" width="41.5703125" style="354" customWidth="1"/>
    <col min="10730" max="10730" width="12.5703125" style="354" customWidth="1"/>
    <col min="10731" max="10731" width="12.7109375" style="354" customWidth="1"/>
    <col min="10732" max="10732" width="13.28515625" style="354" customWidth="1"/>
    <col min="10733" max="10733" width="13" style="354" customWidth="1"/>
    <col min="10734" max="10734" width="11.5703125" style="354" customWidth="1"/>
    <col min="10735" max="10737" width="9.140625" style="354" customWidth="1"/>
    <col min="10738" max="10738" width="13.5703125" style="354" customWidth="1"/>
    <col min="10739" max="10739" width="13.7109375" style="354" customWidth="1"/>
    <col min="10740" max="10982" width="9.140625" style="354" customWidth="1"/>
    <col min="10983" max="10983" width="5.5703125" style="354"/>
    <col min="10984" max="10984" width="8.5703125" style="354" customWidth="1"/>
    <col min="10985" max="10985" width="41.5703125" style="354" customWidth="1"/>
    <col min="10986" max="10986" width="12.5703125" style="354" customWidth="1"/>
    <col min="10987" max="10987" width="12.7109375" style="354" customWidth="1"/>
    <col min="10988" max="10988" width="13.28515625" style="354" customWidth="1"/>
    <col min="10989" max="10989" width="13" style="354" customWidth="1"/>
    <col min="10990" max="10990" width="11.5703125" style="354" customWidth="1"/>
    <col min="10991" max="10993" width="9.140625" style="354" customWidth="1"/>
    <col min="10994" max="10994" width="13.5703125" style="354" customWidth="1"/>
    <col min="10995" max="10995" width="13.7109375" style="354" customWidth="1"/>
    <col min="10996" max="11238" width="9.140625" style="354" customWidth="1"/>
    <col min="11239" max="11239" width="5.5703125" style="354"/>
    <col min="11240" max="11240" width="8.5703125" style="354" customWidth="1"/>
    <col min="11241" max="11241" width="41.5703125" style="354" customWidth="1"/>
    <col min="11242" max="11242" width="12.5703125" style="354" customWidth="1"/>
    <col min="11243" max="11243" width="12.7109375" style="354" customWidth="1"/>
    <col min="11244" max="11244" width="13.28515625" style="354" customWidth="1"/>
    <col min="11245" max="11245" width="13" style="354" customWidth="1"/>
    <col min="11246" max="11246" width="11.5703125" style="354" customWidth="1"/>
    <col min="11247" max="11249" width="9.140625" style="354" customWidth="1"/>
    <col min="11250" max="11250" width="13.5703125" style="354" customWidth="1"/>
    <col min="11251" max="11251" width="13.7109375" style="354" customWidth="1"/>
    <col min="11252" max="11494" width="9.140625" style="354" customWidth="1"/>
    <col min="11495" max="11495" width="5.5703125" style="354"/>
    <col min="11496" max="11496" width="8.5703125" style="354" customWidth="1"/>
    <col min="11497" max="11497" width="41.5703125" style="354" customWidth="1"/>
    <col min="11498" max="11498" width="12.5703125" style="354" customWidth="1"/>
    <col min="11499" max="11499" width="12.7109375" style="354" customWidth="1"/>
    <col min="11500" max="11500" width="13.28515625" style="354" customWidth="1"/>
    <col min="11501" max="11501" width="13" style="354" customWidth="1"/>
    <col min="11502" max="11502" width="11.5703125" style="354" customWidth="1"/>
    <col min="11503" max="11505" width="9.140625" style="354" customWidth="1"/>
    <col min="11506" max="11506" width="13.5703125" style="354" customWidth="1"/>
    <col min="11507" max="11507" width="13.7109375" style="354" customWidth="1"/>
    <col min="11508" max="11750" width="9.140625" style="354" customWidth="1"/>
    <col min="11751" max="11751" width="5.5703125" style="354"/>
    <col min="11752" max="11752" width="8.5703125" style="354" customWidth="1"/>
    <col min="11753" max="11753" width="41.5703125" style="354" customWidth="1"/>
    <col min="11754" max="11754" width="12.5703125" style="354" customWidth="1"/>
    <col min="11755" max="11755" width="12.7109375" style="354" customWidth="1"/>
    <col min="11756" max="11756" width="13.28515625" style="354" customWidth="1"/>
    <col min="11757" max="11757" width="13" style="354" customWidth="1"/>
    <col min="11758" max="11758" width="11.5703125" style="354" customWidth="1"/>
    <col min="11759" max="11761" width="9.140625" style="354" customWidth="1"/>
    <col min="11762" max="11762" width="13.5703125" style="354" customWidth="1"/>
    <col min="11763" max="11763" width="13.7109375" style="354" customWidth="1"/>
    <col min="11764" max="12006" width="9.140625" style="354" customWidth="1"/>
    <col min="12007" max="12007" width="5.5703125" style="354"/>
    <col min="12008" max="12008" width="8.5703125" style="354" customWidth="1"/>
    <col min="12009" max="12009" width="41.5703125" style="354" customWidth="1"/>
    <col min="12010" max="12010" width="12.5703125" style="354" customWidth="1"/>
    <col min="12011" max="12011" width="12.7109375" style="354" customWidth="1"/>
    <col min="12012" max="12012" width="13.28515625" style="354" customWidth="1"/>
    <col min="12013" max="12013" width="13" style="354" customWidth="1"/>
    <col min="12014" max="12014" width="11.5703125" style="354" customWidth="1"/>
    <col min="12015" max="12017" width="9.140625" style="354" customWidth="1"/>
    <col min="12018" max="12018" width="13.5703125" style="354" customWidth="1"/>
    <col min="12019" max="12019" width="13.7109375" style="354" customWidth="1"/>
    <col min="12020" max="12262" width="9.140625" style="354" customWidth="1"/>
    <col min="12263" max="12263" width="5.5703125" style="354"/>
    <col min="12264" max="12264" width="8.5703125" style="354" customWidth="1"/>
    <col min="12265" max="12265" width="41.5703125" style="354" customWidth="1"/>
    <col min="12266" max="12266" width="12.5703125" style="354" customWidth="1"/>
    <col min="12267" max="12267" width="12.7109375" style="354" customWidth="1"/>
    <col min="12268" max="12268" width="13.28515625" style="354" customWidth="1"/>
    <col min="12269" max="12269" width="13" style="354" customWidth="1"/>
    <col min="12270" max="12270" width="11.5703125" style="354" customWidth="1"/>
    <col min="12271" max="12273" width="9.140625" style="354" customWidth="1"/>
    <col min="12274" max="12274" width="13.5703125" style="354" customWidth="1"/>
    <col min="12275" max="12275" width="13.7109375" style="354" customWidth="1"/>
    <col min="12276" max="12518" width="9.140625" style="354" customWidth="1"/>
    <col min="12519" max="12519" width="5.5703125" style="354"/>
    <col min="12520" max="12520" width="8.5703125" style="354" customWidth="1"/>
    <col min="12521" max="12521" width="41.5703125" style="354" customWidth="1"/>
    <col min="12522" max="12522" width="12.5703125" style="354" customWidth="1"/>
    <col min="12523" max="12523" width="12.7109375" style="354" customWidth="1"/>
    <col min="12524" max="12524" width="13.28515625" style="354" customWidth="1"/>
    <col min="12525" max="12525" width="13" style="354" customWidth="1"/>
    <col min="12526" max="12526" width="11.5703125" style="354" customWidth="1"/>
    <col min="12527" max="12529" width="9.140625" style="354" customWidth="1"/>
    <col min="12530" max="12530" width="13.5703125" style="354" customWidth="1"/>
    <col min="12531" max="12531" width="13.7109375" style="354" customWidth="1"/>
    <col min="12532" max="12774" width="9.140625" style="354" customWidth="1"/>
    <col min="12775" max="12775" width="5.5703125" style="354"/>
    <col min="12776" max="12776" width="8.5703125" style="354" customWidth="1"/>
    <col min="12777" max="12777" width="41.5703125" style="354" customWidth="1"/>
    <col min="12778" max="12778" width="12.5703125" style="354" customWidth="1"/>
    <col min="12779" max="12779" width="12.7109375" style="354" customWidth="1"/>
    <col min="12780" max="12780" width="13.28515625" style="354" customWidth="1"/>
    <col min="12781" max="12781" width="13" style="354" customWidth="1"/>
    <col min="12782" max="12782" width="11.5703125" style="354" customWidth="1"/>
    <col min="12783" max="12785" width="9.140625" style="354" customWidth="1"/>
    <col min="12786" max="12786" width="13.5703125" style="354" customWidth="1"/>
    <col min="12787" max="12787" width="13.7109375" style="354" customWidth="1"/>
    <col min="12788" max="13030" width="9.140625" style="354" customWidth="1"/>
    <col min="13031" max="13031" width="5.5703125" style="354"/>
    <col min="13032" max="13032" width="8.5703125" style="354" customWidth="1"/>
    <col min="13033" max="13033" width="41.5703125" style="354" customWidth="1"/>
    <col min="13034" max="13034" width="12.5703125" style="354" customWidth="1"/>
    <col min="13035" max="13035" width="12.7109375" style="354" customWidth="1"/>
    <col min="13036" max="13036" width="13.28515625" style="354" customWidth="1"/>
    <col min="13037" max="13037" width="13" style="354" customWidth="1"/>
    <col min="13038" max="13038" width="11.5703125" style="354" customWidth="1"/>
    <col min="13039" max="13041" width="9.140625" style="354" customWidth="1"/>
    <col min="13042" max="13042" width="13.5703125" style="354" customWidth="1"/>
    <col min="13043" max="13043" width="13.7109375" style="354" customWidth="1"/>
    <col min="13044" max="13286" width="9.140625" style="354" customWidth="1"/>
    <col min="13287" max="13287" width="5.5703125" style="354"/>
    <col min="13288" max="13288" width="8.5703125" style="354" customWidth="1"/>
    <col min="13289" max="13289" width="41.5703125" style="354" customWidth="1"/>
    <col min="13290" max="13290" width="12.5703125" style="354" customWidth="1"/>
    <col min="13291" max="13291" width="12.7109375" style="354" customWidth="1"/>
    <col min="13292" max="13292" width="13.28515625" style="354" customWidth="1"/>
    <col min="13293" max="13293" width="13" style="354" customWidth="1"/>
    <col min="13294" max="13294" width="11.5703125" style="354" customWidth="1"/>
    <col min="13295" max="13297" width="9.140625" style="354" customWidth="1"/>
    <col min="13298" max="13298" width="13.5703125" style="354" customWidth="1"/>
    <col min="13299" max="13299" width="13.7109375" style="354" customWidth="1"/>
    <col min="13300" max="13542" width="9.140625" style="354" customWidth="1"/>
    <col min="13543" max="13543" width="5.5703125" style="354"/>
    <col min="13544" max="13544" width="8.5703125" style="354" customWidth="1"/>
    <col min="13545" max="13545" width="41.5703125" style="354" customWidth="1"/>
    <col min="13546" max="13546" width="12.5703125" style="354" customWidth="1"/>
    <col min="13547" max="13547" width="12.7109375" style="354" customWidth="1"/>
    <col min="13548" max="13548" width="13.28515625" style="354" customWidth="1"/>
    <col min="13549" max="13549" width="13" style="354" customWidth="1"/>
    <col min="13550" max="13550" width="11.5703125" style="354" customWidth="1"/>
    <col min="13551" max="13553" width="9.140625" style="354" customWidth="1"/>
    <col min="13554" max="13554" width="13.5703125" style="354" customWidth="1"/>
    <col min="13555" max="13555" width="13.7109375" style="354" customWidth="1"/>
    <col min="13556" max="13798" width="9.140625" style="354" customWidth="1"/>
    <col min="13799" max="13799" width="5.5703125" style="354"/>
    <col min="13800" max="13800" width="8.5703125" style="354" customWidth="1"/>
    <col min="13801" max="13801" width="41.5703125" style="354" customWidth="1"/>
    <col min="13802" max="13802" width="12.5703125" style="354" customWidth="1"/>
    <col min="13803" max="13803" width="12.7109375" style="354" customWidth="1"/>
    <col min="13804" max="13804" width="13.28515625" style="354" customWidth="1"/>
    <col min="13805" max="13805" width="13" style="354" customWidth="1"/>
    <col min="13806" max="13806" width="11.5703125" style="354" customWidth="1"/>
    <col min="13807" max="13809" width="9.140625" style="354" customWidth="1"/>
    <col min="13810" max="13810" width="13.5703125" style="354" customWidth="1"/>
    <col min="13811" max="13811" width="13.7109375" style="354" customWidth="1"/>
    <col min="13812" max="14054" width="9.140625" style="354" customWidth="1"/>
    <col min="14055" max="14055" width="5.5703125" style="354"/>
    <col min="14056" max="14056" width="8.5703125" style="354" customWidth="1"/>
    <col min="14057" max="14057" width="41.5703125" style="354" customWidth="1"/>
    <col min="14058" max="14058" width="12.5703125" style="354" customWidth="1"/>
    <col min="14059" max="14059" width="12.7109375" style="354" customWidth="1"/>
    <col min="14060" max="14060" width="13.28515625" style="354" customWidth="1"/>
    <col min="14061" max="14061" width="13" style="354" customWidth="1"/>
    <col min="14062" max="14062" width="11.5703125" style="354" customWidth="1"/>
    <col min="14063" max="14065" width="9.140625" style="354" customWidth="1"/>
    <col min="14066" max="14066" width="13.5703125" style="354" customWidth="1"/>
    <col min="14067" max="14067" width="13.7109375" style="354" customWidth="1"/>
    <col min="14068" max="14310" width="9.140625" style="354" customWidth="1"/>
    <col min="14311" max="14311" width="5.5703125" style="354"/>
    <col min="14312" max="14312" width="8.5703125" style="354" customWidth="1"/>
    <col min="14313" max="14313" width="41.5703125" style="354" customWidth="1"/>
    <col min="14314" max="14314" width="12.5703125" style="354" customWidth="1"/>
    <col min="14315" max="14315" width="12.7109375" style="354" customWidth="1"/>
    <col min="14316" max="14316" width="13.28515625" style="354" customWidth="1"/>
    <col min="14317" max="14317" width="13" style="354" customWidth="1"/>
    <col min="14318" max="14318" width="11.5703125" style="354" customWidth="1"/>
    <col min="14319" max="14321" width="9.140625" style="354" customWidth="1"/>
    <col min="14322" max="14322" width="13.5703125" style="354" customWidth="1"/>
    <col min="14323" max="14323" width="13.7109375" style="354" customWidth="1"/>
    <col min="14324" max="14566" width="9.140625" style="354" customWidth="1"/>
    <col min="14567" max="14567" width="5.5703125" style="354"/>
    <col min="14568" max="14568" width="8.5703125" style="354" customWidth="1"/>
    <col min="14569" max="14569" width="41.5703125" style="354" customWidth="1"/>
    <col min="14570" max="14570" width="12.5703125" style="354" customWidth="1"/>
    <col min="14571" max="14571" width="12.7109375" style="354" customWidth="1"/>
    <col min="14572" max="14572" width="13.28515625" style="354" customWidth="1"/>
    <col min="14573" max="14573" width="13" style="354" customWidth="1"/>
    <col min="14574" max="14574" width="11.5703125" style="354" customWidth="1"/>
    <col min="14575" max="14577" width="9.140625" style="354" customWidth="1"/>
    <col min="14578" max="14578" width="13.5703125" style="354" customWidth="1"/>
    <col min="14579" max="14579" width="13.7109375" style="354" customWidth="1"/>
    <col min="14580" max="14822" width="9.140625" style="354" customWidth="1"/>
    <col min="14823" max="14823" width="5.5703125" style="354"/>
    <col min="14824" max="14824" width="8.5703125" style="354" customWidth="1"/>
    <col min="14825" max="14825" width="41.5703125" style="354" customWidth="1"/>
    <col min="14826" max="14826" width="12.5703125" style="354" customWidth="1"/>
    <col min="14827" max="14827" width="12.7109375" style="354" customWidth="1"/>
    <col min="14828" max="14828" width="13.28515625" style="354" customWidth="1"/>
    <col min="14829" max="14829" width="13" style="354" customWidth="1"/>
    <col min="14830" max="14830" width="11.5703125" style="354" customWidth="1"/>
    <col min="14831" max="14833" width="9.140625" style="354" customWidth="1"/>
    <col min="14834" max="14834" width="13.5703125" style="354" customWidth="1"/>
    <col min="14835" max="14835" width="13.7109375" style="354" customWidth="1"/>
    <col min="14836" max="15078" width="9.140625" style="354" customWidth="1"/>
    <col min="15079" max="15079" width="5.5703125" style="354"/>
    <col min="15080" max="15080" width="8.5703125" style="354" customWidth="1"/>
    <col min="15081" max="15081" width="41.5703125" style="354" customWidth="1"/>
    <col min="15082" max="15082" width="12.5703125" style="354" customWidth="1"/>
    <col min="15083" max="15083" width="12.7109375" style="354" customWidth="1"/>
    <col min="15084" max="15084" width="13.28515625" style="354" customWidth="1"/>
    <col min="15085" max="15085" width="13" style="354" customWidth="1"/>
    <col min="15086" max="15086" width="11.5703125" style="354" customWidth="1"/>
    <col min="15087" max="15089" width="9.140625" style="354" customWidth="1"/>
    <col min="15090" max="15090" width="13.5703125" style="354" customWidth="1"/>
    <col min="15091" max="15091" width="13.7109375" style="354" customWidth="1"/>
    <col min="15092" max="15334" width="9.140625" style="354" customWidth="1"/>
    <col min="15335" max="15335" width="5.5703125" style="354"/>
    <col min="15336" max="15336" width="8.5703125" style="354" customWidth="1"/>
    <col min="15337" max="15337" width="41.5703125" style="354" customWidth="1"/>
    <col min="15338" max="15338" width="12.5703125" style="354" customWidth="1"/>
    <col min="15339" max="15339" width="12.7109375" style="354" customWidth="1"/>
    <col min="15340" max="15340" width="13.28515625" style="354" customWidth="1"/>
    <col min="15341" max="15341" width="13" style="354" customWidth="1"/>
    <col min="15342" max="15342" width="11.5703125" style="354" customWidth="1"/>
    <col min="15343" max="15345" width="9.140625" style="354" customWidth="1"/>
    <col min="15346" max="15346" width="13.5703125" style="354" customWidth="1"/>
    <col min="15347" max="15347" width="13.7109375" style="354" customWidth="1"/>
    <col min="15348" max="15590" width="9.140625" style="354" customWidth="1"/>
    <col min="15591" max="15591" width="5.5703125" style="354"/>
    <col min="15592" max="15592" width="8.5703125" style="354" customWidth="1"/>
    <col min="15593" max="15593" width="41.5703125" style="354" customWidth="1"/>
    <col min="15594" max="15594" width="12.5703125" style="354" customWidth="1"/>
    <col min="15595" max="15595" width="12.7109375" style="354" customWidth="1"/>
    <col min="15596" max="15596" width="13.28515625" style="354" customWidth="1"/>
    <col min="15597" max="15597" width="13" style="354" customWidth="1"/>
    <col min="15598" max="15598" width="11.5703125" style="354" customWidth="1"/>
    <col min="15599" max="15601" width="9.140625" style="354" customWidth="1"/>
    <col min="15602" max="15602" width="13.5703125" style="354" customWidth="1"/>
    <col min="15603" max="15603" width="13.7109375" style="354" customWidth="1"/>
    <col min="15604" max="15846" width="9.140625" style="354" customWidth="1"/>
    <col min="15847" max="15847" width="5.5703125" style="354"/>
    <col min="15848" max="15848" width="8.5703125" style="354" customWidth="1"/>
    <col min="15849" max="15849" width="41.5703125" style="354" customWidth="1"/>
    <col min="15850" max="15850" width="12.5703125" style="354" customWidth="1"/>
    <col min="15851" max="15851" width="12.7109375" style="354" customWidth="1"/>
    <col min="15852" max="15852" width="13.28515625" style="354" customWidth="1"/>
    <col min="15853" max="15853" width="13" style="354" customWidth="1"/>
    <col min="15854" max="15854" width="11.5703125" style="354" customWidth="1"/>
    <col min="15855" max="15857" width="9.140625" style="354" customWidth="1"/>
    <col min="15858" max="15858" width="13.5703125" style="354" customWidth="1"/>
    <col min="15859" max="15859" width="13.7109375" style="354" customWidth="1"/>
    <col min="15860" max="16102" width="9.140625" style="354" customWidth="1"/>
    <col min="16103" max="16103" width="5.5703125" style="354"/>
    <col min="16104" max="16104" width="8.5703125" style="354" customWidth="1"/>
    <col min="16105" max="16105" width="41.5703125" style="354" customWidth="1"/>
    <col min="16106" max="16106" width="12.5703125" style="354" customWidth="1"/>
    <col min="16107" max="16107" width="12.7109375" style="354" customWidth="1"/>
    <col min="16108" max="16108" width="13.28515625" style="354" customWidth="1"/>
    <col min="16109" max="16109" width="13" style="354" customWidth="1"/>
    <col min="16110" max="16110" width="11.5703125" style="354" customWidth="1"/>
    <col min="16111" max="16113" width="9.140625" style="354" customWidth="1"/>
    <col min="16114" max="16114" width="13.5703125" style="354" customWidth="1"/>
    <col min="16115" max="16115" width="13.7109375" style="354" customWidth="1"/>
    <col min="16116" max="16358" width="9.140625" style="354" customWidth="1"/>
    <col min="16359" max="16384" width="5.5703125" style="354"/>
  </cols>
  <sheetData>
    <row r="1" spans="1:6" x14ac:dyDescent="0.2">
      <c r="A1" s="353"/>
    </row>
    <row r="3" spans="1:6" ht="15.75" x14ac:dyDescent="0.2">
      <c r="A3" s="660" t="s">
        <v>171</v>
      </c>
      <c r="B3" s="660"/>
      <c r="C3" s="660"/>
      <c r="D3" s="660"/>
      <c r="E3" s="660"/>
    </row>
    <row r="4" spans="1:6" ht="15.75" x14ac:dyDescent="0.2">
      <c r="A4" s="311"/>
      <c r="B4" s="311"/>
      <c r="C4" s="311"/>
      <c r="D4" s="311"/>
      <c r="E4" s="311"/>
    </row>
    <row r="5" spans="1:6" ht="31.5" customHeight="1" x14ac:dyDescent="0.2">
      <c r="A5" s="661" t="s">
        <v>347</v>
      </c>
      <c r="B5" s="661"/>
      <c r="C5" s="661"/>
      <c r="D5" s="661"/>
      <c r="E5" s="661"/>
    </row>
    <row r="6" spans="1:6" s="355" customFormat="1" ht="14.25" x14ac:dyDescent="0.2"/>
    <row r="7" spans="1:6" s="360" customFormat="1" ht="12.75" x14ac:dyDescent="0.2">
      <c r="A7" s="356" t="s">
        <v>348</v>
      </c>
      <c r="B7" s="357"/>
      <c r="C7" s="357"/>
      <c r="D7" s="358"/>
      <c r="E7" s="359">
        <v>51300000</v>
      </c>
    </row>
    <row r="8" spans="1:6" s="360" customFormat="1" ht="12.75" x14ac:dyDescent="0.2">
      <c r="A8" s="356" t="s">
        <v>172</v>
      </c>
      <c r="B8" s="357"/>
      <c r="C8" s="357"/>
      <c r="D8" s="358"/>
      <c r="E8" s="361">
        <f>+E39/D39*100</f>
        <v>75.391506772009038</v>
      </c>
    </row>
    <row r="9" spans="1:6" s="360" customFormat="1" ht="27.75" x14ac:dyDescent="0.2">
      <c r="A9" s="362"/>
      <c r="B9" s="363"/>
      <c r="C9" s="362"/>
      <c r="D9" s="364"/>
    </row>
    <row r="10" spans="1:6" s="360" customFormat="1" ht="13.5" thickBot="1" x14ac:dyDescent="0.25">
      <c r="A10" s="365"/>
      <c r="E10" s="366"/>
    </row>
    <row r="11" spans="1:6" s="360" customFormat="1" ht="18.75" customHeight="1" x14ac:dyDescent="0.2">
      <c r="A11" s="670" t="s">
        <v>82</v>
      </c>
      <c r="B11" s="672" t="s">
        <v>136</v>
      </c>
      <c r="C11" s="674" t="s">
        <v>137</v>
      </c>
      <c r="D11" s="675"/>
      <c r="E11" s="676" t="s">
        <v>353</v>
      </c>
    </row>
    <row r="12" spans="1:6" s="360" customFormat="1" ht="50.25" customHeight="1" thickBot="1" x14ac:dyDescent="0.25">
      <c r="A12" s="671"/>
      <c r="B12" s="673"/>
      <c r="C12" s="367" t="s">
        <v>173</v>
      </c>
      <c r="D12" s="368" t="s">
        <v>174</v>
      </c>
      <c r="E12" s="677"/>
    </row>
    <row r="13" spans="1:6" s="360" customFormat="1" ht="13.5" thickTop="1" x14ac:dyDescent="0.2">
      <c r="A13" s="369" t="s">
        <v>140</v>
      </c>
      <c r="B13" s="370" t="s">
        <v>104</v>
      </c>
      <c r="C13" s="371">
        <v>327</v>
      </c>
      <c r="D13" s="372">
        <v>13604500</v>
      </c>
      <c r="E13" s="373">
        <f>ROUND(+D13/D$39*E$7,-3)</f>
        <v>10257000</v>
      </c>
      <c r="F13" s="374"/>
    </row>
    <row r="14" spans="1:6" s="360" customFormat="1" ht="12.75" x14ac:dyDescent="0.2">
      <c r="A14" s="375" t="s">
        <v>141</v>
      </c>
      <c r="B14" s="376" t="s">
        <v>105</v>
      </c>
      <c r="C14" s="377">
        <v>43.8</v>
      </c>
      <c r="D14" s="378">
        <v>1767400</v>
      </c>
      <c r="E14" s="379">
        <f t="shared" ref="E14:E38" si="0">ROUND(+D14/D$39*E$7,-3)</f>
        <v>1332000</v>
      </c>
      <c r="F14" s="374"/>
    </row>
    <row r="15" spans="1:6" s="360" customFormat="1" ht="12.75" x14ac:dyDescent="0.2">
      <c r="A15" s="375" t="s">
        <v>142</v>
      </c>
      <c r="B15" s="376" t="s">
        <v>143</v>
      </c>
      <c r="C15" s="377">
        <v>48</v>
      </c>
      <c r="D15" s="378">
        <v>1414500</v>
      </c>
      <c r="E15" s="379">
        <f t="shared" si="0"/>
        <v>1066000</v>
      </c>
      <c r="F15" s="374"/>
    </row>
    <row r="16" spans="1:6" s="360" customFormat="1" ht="12.75" x14ac:dyDescent="0.2">
      <c r="A16" s="375" t="s">
        <v>144</v>
      </c>
      <c r="B16" s="376" t="s">
        <v>107</v>
      </c>
      <c r="C16" s="377">
        <v>424.5</v>
      </c>
      <c r="D16" s="378">
        <v>19962200</v>
      </c>
      <c r="E16" s="379">
        <f t="shared" si="0"/>
        <v>15050000</v>
      </c>
      <c r="F16" s="374"/>
    </row>
    <row r="17" spans="1:6" s="360" customFormat="1" ht="12.75" x14ac:dyDescent="0.2">
      <c r="A17" s="375" t="s">
        <v>145</v>
      </c>
      <c r="B17" s="376" t="s">
        <v>108</v>
      </c>
      <c r="C17" s="377">
        <v>115.60000000000002</v>
      </c>
      <c r="D17" s="378">
        <v>6062750.0000000009</v>
      </c>
      <c r="E17" s="379">
        <f t="shared" si="0"/>
        <v>4571000</v>
      </c>
      <c r="F17" s="374"/>
    </row>
    <row r="18" spans="1:6" s="360" customFormat="1" ht="12.75" x14ac:dyDescent="0.2">
      <c r="A18" s="375" t="s">
        <v>146</v>
      </c>
      <c r="B18" s="376" t="s">
        <v>109</v>
      </c>
      <c r="C18" s="377"/>
      <c r="D18" s="378"/>
      <c r="E18" s="379">
        <f t="shared" si="0"/>
        <v>0</v>
      </c>
      <c r="F18" s="374"/>
    </row>
    <row r="19" spans="1:6" s="360" customFormat="1" ht="12.75" x14ac:dyDescent="0.2">
      <c r="A19" s="375" t="s">
        <v>147</v>
      </c>
      <c r="B19" s="376" t="s">
        <v>110</v>
      </c>
      <c r="C19" s="377">
        <v>57</v>
      </c>
      <c r="D19" s="378">
        <v>2136500</v>
      </c>
      <c r="E19" s="379">
        <f t="shared" si="0"/>
        <v>1611000</v>
      </c>
      <c r="F19" s="374"/>
    </row>
    <row r="20" spans="1:6" s="360" customFormat="1" ht="12.75" x14ac:dyDescent="0.2">
      <c r="A20" s="375" t="s">
        <v>148</v>
      </c>
      <c r="B20" s="376" t="s">
        <v>99</v>
      </c>
      <c r="C20" s="377">
        <v>45.2</v>
      </c>
      <c r="D20" s="378">
        <v>1165900</v>
      </c>
      <c r="E20" s="379">
        <f t="shared" si="0"/>
        <v>879000</v>
      </c>
      <c r="F20" s="374"/>
    </row>
    <row r="21" spans="1:6" s="360" customFormat="1" ht="12.75" x14ac:dyDescent="0.2">
      <c r="A21" s="375" t="s">
        <v>149</v>
      </c>
      <c r="B21" s="376" t="s">
        <v>111</v>
      </c>
      <c r="C21" s="377">
        <v>24.799999999999997</v>
      </c>
      <c r="D21" s="378">
        <v>840100</v>
      </c>
      <c r="E21" s="379">
        <f t="shared" si="0"/>
        <v>633000</v>
      </c>
      <c r="F21" s="374"/>
    </row>
    <row r="22" spans="1:6" s="360" customFormat="1" ht="12.75" x14ac:dyDescent="0.2">
      <c r="A22" s="375" t="s">
        <v>150</v>
      </c>
      <c r="B22" s="376" t="s">
        <v>112</v>
      </c>
      <c r="C22" s="377">
        <v>69</v>
      </c>
      <c r="D22" s="378">
        <v>2400000</v>
      </c>
      <c r="E22" s="379">
        <f t="shared" si="0"/>
        <v>1809000</v>
      </c>
      <c r="F22" s="374"/>
    </row>
    <row r="23" spans="1:6" s="360" customFormat="1" ht="12.75" x14ac:dyDescent="0.2">
      <c r="A23" s="375" t="s">
        <v>151</v>
      </c>
      <c r="B23" s="376" t="s">
        <v>152</v>
      </c>
      <c r="C23" s="377"/>
      <c r="D23" s="378"/>
      <c r="E23" s="379">
        <f t="shared" si="0"/>
        <v>0</v>
      </c>
      <c r="F23" s="374"/>
    </row>
    <row r="24" spans="1:6" s="360" customFormat="1" ht="12.75" x14ac:dyDescent="0.2">
      <c r="A24" s="375" t="s">
        <v>153</v>
      </c>
      <c r="B24" s="376" t="s">
        <v>114</v>
      </c>
      <c r="C24" s="377">
        <v>74</v>
      </c>
      <c r="D24" s="378">
        <v>2246000</v>
      </c>
      <c r="E24" s="379">
        <f t="shared" si="0"/>
        <v>1693000</v>
      </c>
      <c r="F24" s="374"/>
    </row>
    <row r="25" spans="1:6" s="360" customFormat="1" ht="12.75" x14ac:dyDescent="0.2">
      <c r="A25" s="375" t="s">
        <v>154</v>
      </c>
      <c r="B25" s="376" t="s">
        <v>115</v>
      </c>
      <c r="C25" s="377">
        <v>47.2</v>
      </c>
      <c r="D25" s="378">
        <v>1640150</v>
      </c>
      <c r="E25" s="379">
        <f t="shared" si="0"/>
        <v>1237000</v>
      </c>
      <c r="F25" s="374"/>
    </row>
    <row r="26" spans="1:6" s="360" customFormat="1" ht="12.75" x14ac:dyDescent="0.2">
      <c r="A26" s="375" t="s">
        <v>155</v>
      </c>
      <c r="B26" s="376" t="s">
        <v>116</v>
      </c>
      <c r="C26" s="377">
        <v>53.399999999999991</v>
      </c>
      <c r="D26" s="378">
        <v>2371500</v>
      </c>
      <c r="E26" s="379">
        <f t="shared" si="0"/>
        <v>1788000</v>
      </c>
      <c r="F26" s="374"/>
    </row>
    <row r="27" spans="1:6" s="360" customFormat="1" ht="12.75" x14ac:dyDescent="0.2">
      <c r="A27" s="375" t="s">
        <v>156</v>
      </c>
      <c r="B27" s="376" t="s">
        <v>117</v>
      </c>
      <c r="C27" s="377">
        <v>132</v>
      </c>
      <c r="D27" s="378">
        <v>3651000</v>
      </c>
      <c r="E27" s="379">
        <f t="shared" si="0"/>
        <v>2753000</v>
      </c>
      <c r="F27" s="374"/>
    </row>
    <row r="28" spans="1:6" s="360" customFormat="1" ht="12.75" x14ac:dyDescent="0.2">
      <c r="A28" s="375" t="s">
        <v>157</v>
      </c>
      <c r="B28" s="376" t="s">
        <v>158</v>
      </c>
      <c r="C28" s="377">
        <v>33</v>
      </c>
      <c r="D28" s="378">
        <v>1404000</v>
      </c>
      <c r="E28" s="379">
        <f t="shared" si="0"/>
        <v>1058000</v>
      </c>
      <c r="F28" s="374"/>
    </row>
    <row r="29" spans="1:6" s="360" customFormat="1" ht="12.75" x14ac:dyDescent="0.2">
      <c r="A29" s="375" t="s">
        <v>159</v>
      </c>
      <c r="B29" s="376" t="s">
        <v>119</v>
      </c>
      <c r="C29" s="377">
        <v>15.200000000000001</v>
      </c>
      <c r="D29" s="378">
        <v>1079300</v>
      </c>
      <c r="E29" s="379">
        <f t="shared" si="0"/>
        <v>814000</v>
      </c>
      <c r="F29" s="374"/>
    </row>
    <row r="30" spans="1:6" s="360" customFormat="1" ht="12.75" x14ac:dyDescent="0.2">
      <c r="A30" s="375" t="s">
        <v>160</v>
      </c>
      <c r="B30" s="376" t="s">
        <v>120</v>
      </c>
      <c r="C30" s="377">
        <v>25</v>
      </c>
      <c r="D30" s="378">
        <v>1175000</v>
      </c>
      <c r="E30" s="379">
        <f t="shared" si="0"/>
        <v>886000</v>
      </c>
      <c r="F30" s="374"/>
    </row>
    <row r="31" spans="1:6" s="360" customFormat="1" ht="12.75" x14ac:dyDescent="0.2">
      <c r="A31" s="375" t="s">
        <v>161</v>
      </c>
      <c r="B31" s="376" t="s">
        <v>121</v>
      </c>
      <c r="C31" s="377">
        <v>74</v>
      </c>
      <c r="D31" s="378">
        <v>2394000</v>
      </c>
      <c r="E31" s="379">
        <f t="shared" si="0"/>
        <v>1805000</v>
      </c>
      <c r="F31" s="380"/>
    </row>
    <row r="32" spans="1:6" s="360" customFormat="1" ht="12.75" x14ac:dyDescent="0.2">
      <c r="A32" s="375" t="s">
        <v>162</v>
      </c>
      <c r="B32" s="376" t="s">
        <v>122</v>
      </c>
      <c r="C32" s="377">
        <v>48</v>
      </c>
      <c r="D32" s="378">
        <v>994000</v>
      </c>
      <c r="E32" s="379">
        <f t="shared" si="0"/>
        <v>749000</v>
      </c>
      <c r="F32" s="374"/>
    </row>
    <row r="33" spans="1:6" s="360" customFormat="1" ht="12.75" x14ac:dyDescent="0.2">
      <c r="A33" s="375" t="s">
        <v>163</v>
      </c>
      <c r="B33" s="376" t="s">
        <v>123</v>
      </c>
      <c r="C33" s="377"/>
      <c r="D33" s="378"/>
      <c r="E33" s="379">
        <f t="shared" si="0"/>
        <v>0</v>
      </c>
      <c r="F33" s="374"/>
    </row>
    <row r="34" spans="1:6" s="360" customFormat="1" ht="12.75" x14ac:dyDescent="0.2">
      <c r="A34" s="375" t="s">
        <v>164</v>
      </c>
      <c r="B34" s="376" t="s">
        <v>124</v>
      </c>
      <c r="C34" s="377"/>
      <c r="D34" s="378"/>
      <c r="E34" s="379">
        <f t="shared" si="0"/>
        <v>0</v>
      </c>
      <c r="F34" s="374"/>
    </row>
    <row r="35" spans="1:6" s="360" customFormat="1" ht="12.75" x14ac:dyDescent="0.2">
      <c r="A35" s="375" t="s">
        <v>165</v>
      </c>
      <c r="B35" s="376" t="s">
        <v>125</v>
      </c>
      <c r="C35" s="377"/>
      <c r="D35" s="378"/>
      <c r="E35" s="379">
        <f t="shared" si="0"/>
        <v>0</v>
      </c>
      <c r="F35" s="374"/>
    </row>
    <row r="36" spans="1:6" s="360" customFormat="1" ht="12.75" x14ac:dyDescent="0.2">
      <c r="A36" s="375" t="s">
        <v>166</v>
      </c>
      <c r="B36" s="376" t="s">
        <v>175</v>
      </c>
      <c r="C36" s="377">
        <v>9</v>
      </c>
      <c r="D36" s="378">
        <v>1030000</v>
      </c>
      <c r="E36" s="379">
        <f t="shared" si="0"/>
        <v>777000</v>
      </c>
      <c r="F36" s="374"/>
    </row>
    <row r="37" spans="1:6" s="360" customFormat="1" ht="12.75" x14ac:dyDescent="0.2">
      <c r="A37" s="375" t="s">
        <v>168</v>
      </c>
      <c r="B37" s="376" t="s">
        <v>127</v>
      </c>
      <c r="C37" s="377"/>
      <c r="D37" s="378"/>
      <c r="E37" s="379">
        <f t="shared" si="0"/>
        <v>0</v>
      </c>
      <c r="F37" s="374"/>
    </row>
    <row r="38" spans="1:6" s="360" customFormat="1" ht="13.5" thickBot="1" x14ac:dyDescent="0.25">
      <c r="A38" s="381" t="s">
        <v>169</v>
      </c>
      <c r="B38" s="382" t="s">
        <v>170</v>
      </c>
      <c r="C38" s="377">
        <v>16</v>
      </c>
      <c r="D38" s="378">
        <v>706000</v>
      </c>
      <c r="E38" s="379">
        <f t="shared" si="0"/>
        <v>532000</v>
      </c>
      <c r="F38" s="374"/>
    </row>
    <row r="39" spans="1:6" s="389" customFormat="1" ht="14.25" thickTop="1" thickBot="1" x14ac:dyDescent="0.25">
      <c r="A39" s="383"/>
      <c r="B39" s="384" t="s">
        <v>176</v>
      </c>
      <c r="C39" s="385">
        <f>SUM(C13:C38)</f>
        <v>1681.7</v>
      </c>
      <c r="D39" s="386">
        <f>SUM(D13:D38)</f>
        <v>68044800</v>
      </c>
      <c r="E39" s="387">
        <f>SUM(E13:E38)</f>
        <v>51300000</v>
      </c>
      <c r="F39" s="388"/>
    </row>
    <row r="40" spans="1:6" s="390" customFormat="1" ht="12.75" x14ac:dyDescent="0.2">
      <c r="C40" s="391"/>
    </row>
    <row r="41" spans="1:6" s="392" customFormat="1" ht="12.75" x14ac:dyDescent="0.2"/>
    <row r="42" spans="1:6" s="392" customFormat="1" ht="12.75" x14ac:dyDescent="0.2"/>
    <row r="43" spans="1:6" s="392" customFormat="1" ht="12.75" x14ac:dyDescent="0.2">
      <c r="C43" s="393"/>
    </row>
    <row r="44" spans="1:6" ht="15.75" x14ac:dyDescent="0.2">
      <c r="A44" s="394"/>
      <c r="B44" s="394"/>
      <c r="C44" s="394"/>
      <c r="D44" s="394"/>
      <c r="E44" s="394"/>
      <c r="F44" s="394"/>
    </row>
    <row r="45" spans="1:6" ht="15.75" x14ac:dyDescent="0.2">
      <c r="A45" s="394"/>
      <c r="B45" s="394"/>
      <c r="C45" s="394"/>
      <c r="D45" s="394"/>
      <c r="E45" s="394"/>
      <c r="F45" s="394"/>
    </row>
    <row r="46" spans="1:6" ht="15.75" x14ac:dyDescent="0.2">
      <c r="A46" s="394"/>
      <c r="B46" s="394"/>
      <c r="C46" s="394"/>
      <c r="D46" s="394"/>
      <c r="E46" s="394"/>
      <c r="F46" s="394"/>
    </row>
    <row r="47" spans="1:6" ht="15.75" x14ac:dyDescent="0.2">
      <c r="A47" s="394"/>
      <c r="B47" s="394"/>
      <c r="C47" s="394"/>
      <c r="D47" s="394"/>
      <c r="E47" s="394"/>
      <c r="F47" s="394"/>
    </row>
    <row r="48" spans="1:6" ht="15.75" x14ac:dyDescent="0.2">
      <c r="A48" s="394"/>
      <c r="B48" s="394"/>
      <c r="C48" s="394"/>
      <c r="D48" s="394"/>
      <c r="E48" s="394"/>
      <c r="F48" s="394"/>
    </row>
    <row r="49" spans="1:6" ht="15.75" x14ac:dyDescent="0.2">
      <c r="A49" s="394"/>
      <c r="B49" s="394"/>
      <c r="C49" s="394"/>
      <c r="D49" s="394"/>
      <c r="E49" s="394"/>
      <c r="F49" s="394"/>
    </row>
    <row r="50" spans="1:6" ht="15.75" x14ac:dyDescent="0.2">
      <c r="A50" s="394"/>
      <c r="B50" s="394"/>
      <c r="C50" s="394"/>
      <c r="D50" s="394"/>
      <c r="E50" s="394"/>
      <c r="F50" s="394"/>
    </row>
    <row r="51" spans="1:6" ht="15.75" x14ac:dyDescent="0.2">
      <c r="A51" s="394"/>
      <c r="B51" s="394"/>
      <c r="C51" s="394"/>
      <c r="D51" s="394"/>
      <c r="E51" s="394"/>
      <c r="F51" s="394"/>
    </row>
    <row r="52" spans="1:6" ht="15.75" x14ac:dyDescent="0.2">
      <c r="A52" s="394"/>
      <c r="B52" s="394"/>
      <c r="C52" s="394"/>
      <c r="D52" s="394"/>
      <c r="E52" s="394"/>
      <c r="F52" s="394"/>
    </row>
    <row r="53" spans="1:6" ht="15.75" x14ac:dyDescent="0.2">
      <c r="A53" s="394"/>
      <c r="B53" s="394"/>
      <c r="C53" s="394"/>
      <c r="D53" s="394"/>
      <c r="E53" s="394"/>
      <c r="F53" s="394"/>
    </row>
    <row r="54" spans="1:6" ht="15.75" x14ac:dyDescent="0.2">
      <c r="A54" s="394"/>
      <c r="B54" s="394"/>
      <c r="C54" s="394"/>
      <c r="D54" s="394"/>
      <c r="E54" s="394"/>
      <c r="F54" s="394"/>
    </row>
    <row r="55" spans="1:6" ht="15.75" x14ac:dyDescent="0.2">
      <c r="A55" s="394"/>
      <c r="B55" s="394"/>
      <c r="C55" s="394"/>
      <c r="D55" s="394"/>
      <c r="E55" s="394"/>
      <c r="F55" s="394"/>
    </row>
    <row r="56" spans="1:6" ht="15.75" x14ac:dyDescent="0.2">
      <c r="A56" s="394"/>
      <c r="B56" s="394"/>
      <c r="C56" s="394"/>
      <c r="D56" s="394"/>
      <c r="E56" s="394"/>
      <c r="F56" s="394"/>
    </row>
    <row r="57" spans="1:6" ht="15.75" x14ac:dyDescent="0.2">
      <c r="A57" s="394"/>
      <c r="B57" s="394"/>
      <c r="C57" s="394"/>
      <c r="D57" s="394"/>
      <c r="E57" s="394"/>
      <c r="F57" s="394"/>
    </row>
    <row r="58" spans="1:6" ht="15.75" x14ac:dyDescent="0.2">
      <c r="A58" s="394"/>
      <c r="B58" s="394"/>
      <c r="C58" s="394"/>
      <c r="D58" s="394"/>
      <c r="E58" s="394"/>
      <c r="F58" s="394"/>
    </row>
    <row r="59" spans="1:6" ht="15.75" x14ac:dyDescent="0.2">
      <c r="A59" s="394"/>
      <c r="B59" s="394"/>
      <c r="C59" s="394"/>
      <c r="D59" s="394"/>
      <c r="E59" s="394"/>
      <c r="F59" s="394"/>
    </row>
    <row r="60" spans="1:6" ht="15.75" x14ac:dyDescent="0.2">
      <c r="A60" s="394"/>
      <c r="B60" s="394"/>
      <c r="C60" s="394"/>
      <c r="D60" s="394"/>
      <c r="E60" s="394"/>
      <c r="F60" s="394"/>
    </row>
    <row r="61" spans="1:6" ht="15.75" x14ac:dyDescent="0.2">
      <c r="A61" s="394"/>
      <c r="B61" s="394"/>
      <c r="C61" s="394"/>
      <c r="D61" s="394"/>
      <c r="E61" s="394"/>
      <c r="F61" s="394"/>
    </row>
    <row r="62" spans="1:6" ht="15.75" x14ac:dyDescent="0.2">
      <c r="A62" s="394"/>
      <c r="B62" s="394"/>
      <c r="C62" s="394"/>
      <c r="D62" s="394"/>
      <c r="E62" s="394"/>
      <c r="F62" s="394"/>
    </row>
    <row r="63" spans="1:6" ht="15.75" x14ac:dyDescent="0.2">
      <c r="A63" s="394"/>
      <c r="B63" s="394"/>
      <c r="C63" s="394"/>
      <c r="D63" s="394"/>
      <c r="E63" s="394"/>
      <c r="F63" s="394"/>
    </row>
    <row r="64" spans="1:6" ht="15.75" x14ac:dyDescent="0.2">
      <c r="A64" s="394"/>
      <c r="B64" s="394"/>
      <c r="C64" s="394"/>
      <c r="D64" s="394"/>
      <c r="E64" s="394"/>
      <c r="F64" s="394"/>
    </row>
    <row r="65" spans="1:6" ht="15.75" x14ac:dyDescent="0.2">
      <c r="A65" s="394"/>
      <c r="B65" s="394"/>
      <c r="C65" s="394"/>
      <c r="D65" s="394"/>
      <c r="E65" s="394"/>
      <c r="F65" s="394"/>
    </row>
    <row r="66" spans="1:6" ht="15.75" x14ac:dyDescent="0.2">
      <c r="A66" s="394"/>
      <c r="B66" s="394"/>
      <c r="C66" s="394"/>
      <c r="D66" s="394"/>
      <c r="E66" s="394"/>
      <c r="F66" s="394"/>
    </row>
    <row r="67" spans="1:6" ht="15.75" x14ac:dyDescent="0.2">
      <c r="A67" s="394"/>
      <c r="B67" s="394"/>
      <c r="C67" s="394"/>
      <c r="D67" s="394"/>
      <c r="E67" s="394"/>
      <c r="F67" s="394"/>
    </row>
    <row r="68" spans="1:6" ht="15.75" x14ac:dyDescent="0.2">
      <c r="A68" s="394"/>
      <c r="B68" s="394"/>
      <c r="C68" s="394"/>
      <c r="D68" s="394"/>
      <c r="E68" s="394"/>
      <c r="F68" s="394"/>
    </row>
    <row r="69" spans="1:6" ht="15.75" x14ac:dyDescent="0.2">
      <c r="A69" s="394"/>
      <c r="B69" s="394"/>
      <c r="C69" s="394"/>
      <c r="D69" s="394"/>
      <c r="E69" s="394"/>
      <c r="F69" s="394"/>
    </row>
    <row r="70" spans="1:6" ht="15.75" x14ac:dyDescent="0.2">
      <c r="A70" s="394"/>
      <c r="B70" s="394"/>
      <c r="C70" s="394"/>
      <c r="D70" s="394"/>
      <c r="E70" s="394"/>
      <c r="F70" s="394"/>
    </row>
    <row r="71" spans="1:6" ht="15.75" x14ac:dyDescent="0.2">
      <c r="A71" s="394"/>
      <c r="B71" s="394"/>
      <c r="C71" s="394"/>
      <c r="D71" s="394"/>
      <c r="E71" s="394"/>
      <c r="F71" s="394"/>
    </row>
    <row r="72" spans="1:6" ht="15.75" x14ac:dyDescent="0.2">
      <c r="A72" s="394"/>
      <c r="B72" s="394"/>
      <c r="C72" s="394"/>
      <c r="D72" s="394"/>
      <c r="E72" s="394"/>
      <c r="F72" s="394"/>
    </row>
    <row r="73" spans="1:6" ht="15.75" x14ac:dyDescent="0.2">
      <c r="A73" s="394"/>
      <c r="B73" s="394"/>
      <c r="C73" s="394"/>
      <c r="D73" s="394"/>
      <c r="E73" s="394"/>
      <c r="F73" s="394"/>
    </row>
    <row r="74" spans="1:6" ht="15.75" x14ac:dyDescent="0.2">
      <c r="A74" s="394"/>
      <c r="B74" s="394"/>
      <c r="C74" s="394"/>
      <c r="D74" s="394"/>
      <c r="E74" s="394"/>
      <c r="F74" s="394"/>
    </row>
    <row r="75" spans="1:6" ht="15.75" x14ac:dyDescent="0.2">
      <c r="A75" s="394"/>
      <c r="B75" s="394"/>
      <c r="C75" s="394"/>
      <c r="D75" s="394"/>
      <c r="E75" s="394"/>
      <c r="F75" s="394"/>
    </row>
  </sheetData>
  <mergeCells count="6">
    <mergeCell ref="A3:E3"/>
    <mergeCell ref="A5:E5"/>
    <mergeCell ref="A11:A12"/>
    <mergeCell ref="B11:B12"/>
    <mergeCell ref="C11:D11"/>
    <mergeCell ref="E11:E12"/>
  </mergeCells>
  <printOptions horizontalCentered="1"/>
  <pageMargins left="0.9055118110236221" right="0.9055118110236221" top="0.78740157480314965" bottom="0.78740157480314965" header="0.31496062992125984" footer="0.31496062992125984"/>
  <pageSetup paperSize="9" scale="85" orientation="portrait" r:id="rId1"/>
  <headerFooter>
    <oddHeader>&amp;LNávrh pro PV
č. j. MSMT-901/2016-1&amp;RIII.</oddHeader>
    <oddFooter>&amp;R6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zoomScaleSheetLayoutView="100" workbookViewId="0">
      <selection activeCell="A6" sqref="A6"/>
    </sheetView>
  </sheetViews>
  <sheetFormatPr defaultRowHeight="12.75" x14ac:dyDescent="0.2"/>
  <cols>
    <col min="1" max="1" width="8" style="396" customWidth="1"/>
    <col min="2" max="2" width="48.85546875" style="396" bestFit="1" customWidth="1"/>
    <col min="3" max="3" width="17.28515625" style="396" customWidth="1"/>
    <col min="4" max="4" width="11.85546875" style="396" bestFit="1" customWidth="1"/>
    <col min="5" max="5" width="9.5703125" style="396" bestFit="1" customWidth="1"/>
    <col min="6" max="6" width="9.42578125" style="396" bestFit="1" customWidth="1"/>
    <col min="7" max="7" width="10.140625" style="396" customWidth="1"/>
    <col min="8" max="8" width="9.28515625" style="396" customWidth="1"/>
    <col min="9" max="256" width="9.140625" style="396"/>
    <col min="257" max="257" width="8" style="396" customWidth="1"/>
    <col min="258" max="258" width="48.85546875" style="396" bestFit="1" customWidth="1"/>
    <col min="259" max="259" width="11.28515625" style="396" customWidth="1"/>
    <col min="260" max="260" width="11.85546875" style="396" bestFit="1" customWidth="1"/>
    <col min="261" max="261" width="9.5703125" style="396" bestFit="1" customWidth="1"/>
    <col min="262" max="262" width="9.42578125" style="396" bestFit="1" customWidth="1"/>
    <col min="263" max="263" width="10.140625" style="396" customWidth="1"/>
    <col min="264" max="264" width="9.28515625" style="396" customWidth="1"/>
    <col min="265" max="512" width="9.140625" style="396"/>
    <col min="513" max="513" width="8" style="396" customWidth="1"/>
    <col min="514" max="514" width="48.85546875" style="396" bestFit="1" customWidth="1"/>
    <col min="515" max="515" width="11.28515625" style="396" customWidth="1"/>
    <col min="516" max="516" width="11.85546875" style="396" bestFit="1" customWidth="1"/>
    <col min="517" max="517" width="9.5703125" style="396" bestFit="1" customWidth="1"/>
    <col min="518" max="518" width="9.42578125" style="396" bestFit="1" customWidth="1"/>
    <col min="519" max="519" width="10.140625" style="396" customWidth="1"/>
    <col min="520" max="520" width="9.28515625" style="396" customWidth="1"/>
    <col min="521" max="768" width="9.140625" style="396"/>
    <col min="769" max="769" width="8" style="396" customWidth="1"/>
    <col min="770" max="770" width="48.85546875" style="396" bestFit="1" customWidth="1"/>
    <col min="771" max="771" width="11.28515625" style="396" customWidth="1"/>
    <col min="772" max="772" width="11.85546875" style="396" bestFit="1" customWidth="1"/>
    <col min="773" max="773" width="9.5703125" style="396" bestFit="1" customWidth="1"/>
    <col min="774" max="774" width="9.42578125" style="396" bestFit="1" customWidth="1"/>
    <col min="775" max="775" width="10.140625" style="396" customWidth="1"/>
    <col min="776" max="776" width="9.28515625" style="396" customWidth="1"/>
    <col min="777" max="1024" width="9.140625" style="396"/>
    <col min="1025" max="1025" width="8" style="396" customWidth="1"/>
    <col min="1026" max="1026" width="48.85546875" style="396" bestFit="1" customWidth="1"/>
    <col min="1027" max="1027" width="11.28515625" style="396" customWidth="1"/>
    <col min="1028" max="1028" width="11.85546875" style="396" bestFit="1" customWidth="1"/>
    <col min="1029" max="1029" width="9.5703125" style="396" bestFit="1" customWidth="1"/>
    <col min="1030" max="1030" width="9.42578125" style="396" bestFit="1" customWidth="1"/>
    <col min="1031" max="1031" width="10.140625" style="396" customWidth="1"/>
    <col min="1032" max="1032" width="9.28515625" style="396" customWidth="1"/>
    <col min="1033" max="1280" width="9.140625" style="396"/>
    <col min="1281" max="1281" width="8" style="396" customWidth="1"/>
    <col min="1282" max="1282" width="48.85546875" style="396" bestFit="1" customWidth="1"/>
    <col min="1283" max="1283" width="11.28515625" style="396" customWidth="1"/>
    <col min="1284" max="1284" width="11.85546875" style="396" bestFit="1" customWidth="1"/>
    <col min="1285" max="1285" width="9.5703125" style="396" bestFit="1" customWidth="1"/>
    <col min="1286" max="1286" width="9.42578125" style="396" bestFit="1" customWidth="1"/>
    <col min="1287" max="1287" width="10.140625" style="396" customWidth="1"/>
    <col min="1288" max="1288" width="9.28515625" style="396" customWidth="1"/>
    <col min="1289" max="1536" width="9.140625" style="396"/>
    <col min="1537" max="1537" width="8" style="396" customWidth="1"/>
    <col min="1538" max="1538" width="48.85546875" style="396" bestFit="1" customWidth="1"/>
    <col min="1539" max="1539" width="11.28515625" style="396" customWidth="1"/>
    <col min="1540" max="1540" width="11.85546875" style="396" bestFit="1" customWidth="1"/>
    <col min="1541" max="1541" width="9.5703125" style="396" bestFit="1" customWidth="1"/>
    <col min="1542" max="1542" width="9.42578125" style="396" bestFit="1" customWidth="1"/>
    <col min="1543" max="1543" width="10.140625" style="396" customWidth="1"/>
    <col min="1544" max="1544" width="9.28515625" style="396" customWidth="1"/>
    <col min="1545" max="1792" width="9.140625" style="396"/>
    <col min="1793" max="1793" width="8" style="396" customWidth="1"/>
    <col min="1794" max="1794" width="48.85546875" style="396" bestFit="1" customWidth="1"/>
    <col min="1795" max="1795" width="11.28515625" style="396" customWidth="1"/>
    <col min="1796" max="1796" width="11.85546875" style="396" bestFit="1" customWidth="1"/>
    <col min="1797" max="1797" width="9.5703125" style="396" bestFit="1" customWidth="1"/>
    <col min="1798" max="1798" width="9.42578125" style="396" bestFit="1" customWidth="1"/>
    <col min="1799" max="1799" width="10.140625" style="396" customWidth="1"/>
    <col min="1800" max="1800" width="9.28515625" style="396" customWidth="1"/>
    <col min="1801" max="2048" width="9.140625" style="396"/>
    <col min="2049" max="2049" width="8" style="396" customWidth="1"/>
    <col min="2050" max="2050" width="48.85546875" style="396" bestFit="1" customWidth="1"/>
    <col min="2051" max="2051" width="11.28515625" style="396" customWidth="1"/>
    <col min="2052" max="2052" width="11.85546875" style="396" bestFit="1" customWidth="1"/>
    <col min="2053" max="2053" width="9.5703125" style="396" bestFit="1" customWidth="1"/>
    <col min="2054" max="2054" width="9.42578125" style="396" bestFit="1" customWidth="1"/>
    <col min="2055" max="2055" width="10.140625" style="396" customWidth="1"/>
    <col min="2056" max="2056" width="9.28515625" style="396" customWidth="1"/>
    <col min="2057" max="2304" width="9.140625" style="396"/>
    <col min="2305" max="2305" width="8" style="396" customWidth="1"/>
    <col min="2306" max="2306" width="48.85546875" style="396" bestFit="1" customWidth="1"/>
    <col min="2307" max="2307" width="11.28515625" style="396" customWidth="1"/>
    <col min="2308" max="2308" width="11.85546875" style="396" bestFit="1" customWidth="1"/>
    <col min="2309" max="2309" width="9.5703125" style="396" bestFit="1" customWidth="1"/>
    <col min="2310" max="2310" width="9.42578125" style="396" bestFit="1" customWidth="1"/>
    <col min="2311" max="2311" width="10.140625" style="396" customWidth="1"/>
    <col min="2312" max="2312" width="9.28515625" style="396" customWidth="1"/>
    <col min="2313" max="2560" width="9.140625" style="396"/>
    <col min="2561" max="2561" width="8" style="396" customWidth="1"/>
    <col min="2562" max="2562" width="48.85546875" style="396" bestFit="1" customWidth="1"/>
    <col min="2563" max="2563" width="11.28515625" style="396" customWidth="1"/>
    <col min="2564" max="2564" width="11.85546875" style="396" bestFit="1" customWidth="1"/>
    <col min="2565" max="2565" width="9.5703125" style="396" bestFit="1" customWidth="1"/>
    <col min="2566" max="2566" width="9.42578125" style="396" bestFit="1" customWidth="1"/>
    <col min="2567" max="2567" width="10.140625" style="396" customWidth="1"/>
    <col min="2568" max="2568" width="9.28515625" style="396" customWidth="1"/>
    <col min="2569" max="2816" width="9.140625" style="396"/>
    <col min="2817" max="2817" width="8" style="396" customWidth="1"/>
    <col min="2818" max="2818" width="48.85546875" style="396" bestFit="1" customWidth="1"/>
    <col min="2819" max="2819" width="11.28515625" style="396" customWidth="1"/>
    <col min="2820" max="2820" width="11.85546875" style="396" bestFit="1" customWidth="1"/>
    <col min="2821" max="2821" width="9.5703125" style="396" bestFit="1" customWidth="1"/>
    <col min="2822" max="2822" width="9.42578125" style="396" bestFit="1" customWidth="1"/>
    <col min="2823" max="2823" width="10.140625" style="396" customWidth="1"/>
    <col min="2824" max="2824" width="9.28515625" style="396" customWidth="1"/>
    <col min="2825" max="3072" width="9.140625" style="396"/>
    <col min="3073" max="3073" width="8" style="396" customWidth="1"/>
    <col min="3074" max="3074" width="48.85546875" style="396" bestFit="1" customWidth="1"/>
    <col min="3075" max="3075" width="11.28515625" style="396" customWidth="1"/>
    <col min="3076" max="3076" width="11.85546875" style="396" bestFit="1" customWidth="1"/>
    <col min="3077" max="3077" width="9.5703125" style="396" bestFit="1" customWidth="1"/>
    <col min="3078" max="3078" width="9.42578125" style="396" bestFit="1" customWidth="1"/>
    <col min="3079" max="3079" width="10.140625" style="396" customWidth="1"/>
    <col min="3080" max="3080" width="9.28515625" style="396" customWidth="1"/>
    <col min="3081" max="3328" width="9.140625" style="396"/>
    <col min="3329" max="3329" width="8" style="396" customWidth="1"/>
    <col min="3330" max="3330" width="48.85546875" style="396" bestFit="1" customWidth="1"/>
    <col min="3331" max="3331" width="11.28515625" style="396" customWidth="1"/>
    <col min="3332" max="3332" width="11.85546875" style="396" bestFit="1" customWidth="1"/>
    <col min="3333" max="3333" width="9.5703125" style="396" bestFit="1" customWidth="1"/>
    <col min="3334" max="3334" width="9.42578125" style="396" bestFit="1" customWidth="1"/>
    <col min="3335" max="3335" width="10.140625" style="396" customWidth="1"/>
    <col min="3336" max="3336" width="9.28515625" style="396" customWidth="1"/>
    <col min="3337" max="3584" width="9.140625" style="396"/>
    <col min="3585" max="3585" width="8" style="396" customWidth="1"/>
    <col min="3586" max="3586" width="48.85546875" style="396" bestFit="1" customWidth="1"/>
    <col min="3587" max="3587" width="11.28515625" style="396" customWidth="1"/>
    <col min="3588" max="3588" width="11.85546875" style="396" bestFit="1" customWidth="1"/>
    <col min="3589" max="3589" width="9.5703125" style="396" bestFit="1" customWidth="1"/>
    <col min="3590" max="3590" width="9.42578125" style="396" bestFit="1" customWidth="1"/>
    <col min="3591" max="3591" width="10.140625" style="396" customWidth="1"/>
    <col min="3592" max="3592" width="9.28515625" style="396" customWidth="1"/>
    <col min="3593" max="3840" width="9.140625" style="396"/>
    <col min="3841" max="3841" width="8" style="396" customWidth="1"/>
    <col min="3842" max="3842" width="48.85546875" style="396" bestFit="1" customWidth="1"/>
    <col min="3843" max="3843" width="11.28515625" style="396" customWidth="1"/>
    <col min="3844" max="3844" width="11.85546875" style="396" bestFit="1" customWidth="1"/>
    <col min="3845" max="3845" width="9.5703125" style="396" bestFit="1" customWidth="1"/>
    <col min="3846" max="3846" width="9.42578125" style="396" bestFit="1" customWidth="1"/>
    <col min="3847" max="3847" width="10.140625" style="396" customWidth="1"/>
    <col min="3848" max="3848" width="9.28515625" style="396" customWidth="1"/>
    <col min="3849" max="4096" width="9.140625" style="396"/>
    <col min="4097" max="4097" width="8" style="396" customWidth="1"/>
    <col min="4098" max="4098" width="48.85546875" style="396" bestFit="1" customWidth="1"/>
    <col min="4099" max="4099" width="11.28515625" style="396" customWidth="1"/>
    <col min="4100" max="4100" width="11.85546875" style="396" bestFit="1" customWidth="1"/>
    <col min="4101" max="4101" width="9.5703125" style="396" bestFit="1" customWidth="1"/>
    <col min="4102" max="4102" width="9.42578125" style="396" bestFit="1" customWidth="1"/>
    <col min="4103" max="4103" width="10.140625" style="396" customWidth="1"/>
    <col min="4104" max="4104" width="9.28515625" style="396" customWidth="1"/>
    <col min="4105" max="4352" width="9.140625" style="396"/>
    <col min="4353" max="4353" width="8" style="396" customWidth="1"/>
    <col min="4354" max="4354" width="48.85546875" style="396" bestFit="1" customWidth="1"/>
    <col min="4355" max="4355" width="11.28515625" style="396" customWidth="1"/>
    <col min="4356" max="4356" width="11.85546875" style="396" bestFit="1" customWidth="1"/>
    <col min="4357" max="4357" width="9.5703125" style="396" bestFit="1" customWidth="1"/>
    <col min="4358" max="4358" width="9.42578125" style="396" bestFit="1" customWidth="1"/>
    <col min="4359" max="4359" width="10.140625" style="396" customWidth="1"/>
    <col min="4360" max="4360" width="9.28515625" style="396" customWidth="1"/>
    <col min="4361" max="4608" width="9.140625" style="396"/>
    <col min="4609" max="4609" width="8" style="396" customWidth="1"/>
    <col min="4610" max="4610" width="48.85546875" style="396" bestFit="1" customWidth="1"/>
    <col min="4611" max="4611" width="11.28515625" style="396" customWidth="1"/>
    <col min="4612" max="4612" width="11.85546875" style="396" bestFit="1" customWidth="1"/>
    <col min="4613" max="4613" width="9.5703125" style="396" bestFit="1" customWidth="1"/>
    <col min="4614" max="4614" width="9.42578125" style="396" bestFit="1" customWidth="1"/>
    <col min="4615" max="4615" width="10.140625" style="396" customWidth="1"/>
    <col min="4616" max="4616" width="9.28515625" style="396" customWidth="1"/>
    <col min="4617" max="4864" width="9.140625" style="396"/>
    <col min="4865" max="4865" width="8" style="396" customWidth="1"/>
    <col min="4866" max="4866" width="48.85546875" style="396" bestFit="1" customWidth="1"/>
    <col min="4867" max="4867" width="11.28515625" style="396" customWidth="1"/>
    <col min="4868" max="4868" width="11.85546875" style="396" bestFit="1" customWidth="1"/>
    <col min="4869" max="4869" width="9.5703125" style="396" bestFit="1" customWidth="1"/>
    <col min="4870" max="4870" width="9.42578125" style="396" bestFit="1" customWidth="1"/>
    <col min="4871" max="4871" width="10.140625" style="396" customWidth="1"/>
    <col min="4872" max="4872" width="9.28515625" style="396" customWidth="1"/>
    <col min="4873" max="5120" width="9.140625" style="396"/>
    <col min="5121" max="5121" width="8" style="396" customWidth="1"/>
    <col min="5122" max="5122" width="48.85546875" style="396" bestFit="1" customWidth="1"/>
    <col min="5123" max="5123" width="11.28515625" style="396" customWidth="1"/>
    <col min="5124" max="5124" width="11.85546875" style="396" bestFit="1" customWidth="1"/>
    <col min="5125" max="5125" width="9.5703125" style="396" bestFit="1" customWidth="1"/>
    <col min="5126" max="5126" width="9.42578125" style="396" bestFit="1" customWidth="1"/>
    <col min="5127" max="5127" width="10.140625" style="396" customWidth="1"/>
    <col min="5128" max="5128" width="9.28515625" style="396" customWidth="1"/>
    <col min="5129" max="5376" width="9.140625" style="396"/>
    <col min="5377" max="5377" width="8" style="396" customWidth="1"/>
    <col min="5378" max="5378" width="48.85546875" style="396" bestFit="1" customWidth="1"/>
    <col min="5379" max="5379" width="11.28515625" style="396" customWidth="1"/>
    <col min="5380" max="5380" width="11.85546875" style="396" bestFit="1" customWidth="1"/>
    <col min="5381" max="5381" width="9.5703125" style="396" bestFit="1" customWidth="1"/>
    <col min="5382" max="5382" width="9.42578125" style="396" bestFit="1" customWidth="1"/>
    <col min="5383" max="5383" width="10.140625" style="396" customWidth="1"/>
    <col min="5384" max="5384" width="9.28515625" style="396" customWidth="1"/>
    <col min="5385" max="5632" width="9.140625" style="396"/>
    <col min="5633" max="5633" width="8" style="396" customWidth="1"/>
    <col min="5634" max="5634" width="48.85546875" style="396" bestFit="1" customWidth="1"/>
    <col min="5635" max="5635" width="11.28515625" style="396" customWidth="1"/>
    <col min="5636" max="5636" width="11.85546875" style="396" bestFit="1" customWidth="1"/>
    <col min="5637" max="5637" width="9.5703125" style="396" bestFit="1" customWidth="1"/>
    <col min="5638" max="5638" width="9.42578125" style="396" bestFit="1" customWidth="1"/>
    <col min="5639" max="5639" width="10.140625" style="396" customWidth="1"/>
    <col min="5640" max="5640" width="9.28515625" style="396" customWidth="1"/>
    <col min="5641" max="5888" width="9.140625" style="396"/>
    <col min="5889" max="5889" width="8" style="396" customWidth="1"/>
    <col min="5890" max="5890" width="48.85546875" style="396" bestFit="1" customWidth="1"/>
    <col min="5891" max="5891" width="11.28515625" style="396" customWidth="1"/>
    <col min="5892" max="5892" width="11.85546875" style="396" bestFit="1" customWidth="1"/>
    <col min="5893" max="5893" width="9.5703125" style="396" bestFit="1" customWidth="1"/>
    <col min="5894" max="5894" width="9.42578125" style="396" bestFit="1" customWidth="1"/>
    <col min="5895" max="5895" width="10.140625" style="396" customWidth="1"/>
    <col min="5896" max="5896" width="9.28515625" style="396" customWidth="1"/>
    <col min="5897" max="6144" width="9.140625" style="396"/>
    <col min="6145" max="6145" width="8" style="396" customWidth="1"/>
    <col min="6146" max="6146" width="48.85546875" style="396" bestFit="1" customWidth="1"/>
    <col min="6147" max="6147" width="11.28515625" style="396" customWidth="1"/>
    <col min="6148" max="6148" width="11.85546875" style="396" bestFit="1" customWidth="1"/>
    <col min="6149" max="6149" width="9.5703125" style="396" bestFit="1" customWidth="1"/>
    <col min="6150" max="6150" width="9.42578125" style="396" bestFit="1" customWidth="1"/>
    <col min="6151" max="6151" width="10.140625" style="396" customWidth="1"/>
    <col min="6152" max="6152" width="9.28515625" style="396" customWidth="1"/>
    <col min="6153" max="6400" width="9.140625" style="396"/>
    <col min="6401" max="6401" width="8" style="396" customWidth="1"/>
    <col min="6402" max="6402" width="48.85546875" style="396" bestFit="1" customWidth="1"/>
    <col min="6403" max="6403" width="11.28515625" style="396" customWidth="1"/>
    <col min="6404" max="6404" width="11.85546875" style="396" bestFit="1" customWidth="1"/>
    <col min="6405" max="6405" width="9.5703125" style="396" bestFit="1" customWidth="1"/>
    <col min="6406" max="6406" width="9.42578125" style="396" bestFit="1" customWidth="1"/>
    <col min="6407" max="6407" width="10.140625" style="396" customWidth="1"/>
    <col min="6408" max="6408" width="9.28515625" style="396" customWidth="1"/>
    <col min="6409" max="6656" width="9.140625" style="396"/>
    <col min="6657" max="6657" width="8" style="396" customWidth="1"/>
    <col min="6658" max="6658" width="48.85546875" style="396" bestFit="1" customWidth="1"/>
    <col min="6659" max="6659" width="11.28515625" style="396" customWidth="1"/>
    <col min="6660" max="6660" width="11.85546875" style="396" bestFit="1" customWidth="1"/>
    <col min="6661" max="6661" width="9.5703125" style="396" bestFit="1" customWidth="1"/>
    <col min="6662" max="6662" width="9.42578125" style="396" bestFit="1" customWidth="1"/>
    <col min="6663" max="6663" width="10.140625" style="396" customWidth="1"/>
    <col min="6664" max="6664" width="9.28515625" style="396" customWidth="1"/>
    <col min="6665" max="6912" width="9.140625" style="396"/>
    <col min="6913" max="6913" width="8" style="396" customWidth="1"/>
    <col min="6914" max="6914" width="48.85546875" style="396" bestFit="1" customWidth="1"/>
    <col min="6915" max="6915" width="11.28515625" style="396" customWidth="1"/>
    <col min="6916" max="6916" width="11.85546875" style="396" bestFit="1" customWidth="1"/>
    <col min="6917" max="6917" width="9.5703125" style="396" bestFit="1" customWidth="1"/>
    <col min="6918" max="6918" width="9.42578125" style="396" bestFit="1" customWidth="1"/>
    <col min="6919" max="6919" width="10.140625" style="396" customWidth="1"/>
    <col min="6920" max="6920" width="9.28515625" style="396" customWidth="1"/>
    <col min="6921" max="7168" width="9.140625" style="396"/>
    <col min="7169" max="7169" width="8" style="396" customWidth="1"/>
    <col min="7170" max="7170" width="48.85546875" style="396" bestFit="1" customWidth="1"/>
    <col min="7171" max="7171" width="11.28515625" style="396" customWidth="1"/>
    <col min="7172" max="7172" width="11.85546875" style="396" bestFit="1" customWidth="1"/>
    <col min="7173" max="7173" width="9.5703125" style="396" bestFit="1" customWidth="1"/>
    <col min="7174" max="7174" width="9.42578125" style="396" bestFit="1" customWidth="1"/>
    <col min="7175" max="7175" width="10.140625" style="396" customWidth="1"/>
    <col min="7176" max="7176" width="9.28515625" style="396" customWidth="1"/>
    <col min="7177" max="7424" width="9.140625" style="396"/>
    <col min="7425" max="7425" width="8" style="396" customWidth="1"/>
    <col min="7426" max="7426" width="48.85546875" style="396" bestFit="1" customWidth="1"/>
    <col min="7427" max="7427" width="11.28515625" style="396" customWidth="1"/>
    <col min="7428" max="7428" width="11.85546875" style="396" bestFit="1" customWidth="1"/>
    <col min="7429" max="7429" width="9.5703125" style="396" bestFit="1" customWidth="1"/>
    <col min="7430" max="7430" width="9.42578125" style="396" bestFit="1" customWidth="1"/>
    <col min="7431" max="7431" width="10.140625" style="396" customWidth="1"/>
    <col min="7432" max="7432" width="9.28515625" style="396" customWidth="1"/>
    <col min="7433" max="7680" width="9.140625" style="396"/>
    <col min="7681" max="7681" width="8" style="396" customWidth="1"/>
    <col min="7682" max="7682" width="48.85546875" style="396" bestFit="1" customWidth="1"/>
    <col min="7683" max="7683" width="11.28515625" style="396" customWidth="1"/>
    <col min="7684" max="7684" width="11.85546875" style="396" bestFit="1" customWidth="1"/>
    <col min="7685" max="7685" width="9.5703125" style="396" bestFit="1" customWidth="1"/>
    <col min="7686" max="7686" width="9.42578125" style="396" bestFit="1" customWidth="1"/>
    <col min="7687" max="7687" width="10.140625" style="396" customWidth="1"/>
    <col min="7688" max="7688" width="9.28515625" style="396" customWidth="1"/>
    <col min="7689" max="7936" width="9.140625" style="396"/>
    <col min="7937" max="7937" width="8" style="396" customWidth="1"/>
    <col min="7938" max="7938" width="48.85546875" style="396" bestFit="1" customWidth="1"/>
    <col min="7939" max="7939" width="11.28515625" style="396" customWidth="1"/>
    <col min="7940" max="7940" width="11.85546875" style="396" bestFit="1" customWidth="1"/>
    <col min="7941" max="7941" width="9.5703125" style="396" bestFit="1" customWidth="1"/>
    <col min="7942" max="7942" width="9.42578125" style="396" bestFit="1" customWidth="1"/>
    <col min="7943" max="7943" width="10.140625" style="396" customWidth="1"/>
    <col min="7944" max="7944" width="9.28515625" style="396" customWidth="1"/>
    <col min="7945" max="8192" width="9.140625" style="396"/>
    <col min="8193" max="8193" width="8" style="396" customWidth="1"/>
    <col min="8194" max="8194" width="48.85546875" style="396" bestFit="1" customWidth="1"/>
    <col min="8195" max="8195" width="11.28515625" style="396" customWidth="1"/>
    <col min="8196" max="8196" width="11.85546875" style="396" bestFit="1" customWidth="1"/>
    <col min="8197" max="8197" width="9.5703125" style="396" bestFit="1" customWidth="1"/>
    <col min="8198" max="8198" width="9.42578125" style="396" bestFit="1" customWidth="1"/>
    <col min="8199" max="8199" width="10.140625" style="396" customWidth="1"/>
    <col min="8200" max="8200" width="9.28515625" style="396" customWidth="1"/>
    <col min="8201" max="8448" width="9.140625" style="396"/>
    <col min="8449" max="8449" width="8" style="396" customWidth="1"/>
    <col min="8450" max="8450" width="48.85546875" style="396" bestFit="1" customWidth="1"/>
    <col min="8451" max="8451" width="11.28515625" style="396" customWidth="1"/>
    <col min="8452" max="8452" width="11.85546875" style="396" bestFit="1" customWidth="1"/>
    <col min="8453" max="8453" width="9.5703125" style="396" bestFit="1" customWidth="1"/>
    <col min="8454" max="8454" width="9.42578125" style="396" bestFit="1" customWidth="1"/>
    <col min="8455" max="8455" width="10.140625" style="396" customWidth="1"/>
    <col min="8456" max="8456" width="9.28515625" style="396" customWidth="1"/>
    <col min="8457" max="8704" width="9.140625" style="396"/>
    <col min="8705" max="8705" width="8" style="396" customWidth="1"/>
    <col min="8706" max="8706" width="48.85546875" style="396" bestFit="1" customWidth="1"/>
    <col min="8707" max="8707" width="11.28515625" style="396" customWidth="1"/>
    <col min="8708" max="8708" width="11.85546875" style="396" bestFit="1" customWidth="1"/>
    <col min="8709" max="8709" width="9.5703125" style="396" bestFit="1" customWidth="1"/>
    <col min="8710" max="8710" width="9.42578125" style="396" bestFit="1" customWidth="1"/>
    <col min="8711" max="8711" width="10.140625" style="396" customWidth="1"/>
    <col min="8712" max="8712" width="9.28515625" style="396" customWidth="1"/>
    <col min="8713" max="8960" width="9.140625" style="396"/>
    <col min="8961" max="8961" width="8" style="396" customWidth="1"/>
    <col min="8962" max="8962" width="48.85546875" style="396" bestFit="1" customWidth="1"/>
    <col min="8963" max="8963" width="11.28515625" style="396" customWidth="1"/>
    <col min="8964" max="8964" width="11.85546875" style="396" bestFit="1" customWidth="1"/>
    <col min="8965" max="8965" width="9.5703125" style="396" bestFit="1" customWidth="1"/>
    <col min="8966" max="8966" width="9.42578125" style="396" bestFit="1" customWidth="1"/>
    <col min="8967" max="8967" width="10.140625" style="396" customWidth="1"/>
    <col min="8968" max="8968" width="9.28515625" style="396" customWidth="1"/>
    <col min="8969" max="9216" width="9.140625" style="396"/>
    <col min="9217" max="9217" width="8" style="396" customWidth="1"/>
    <col min="9218" max="9218" width="48.85546875" style="396" bestFit="1" customWidth="1"/>
    <col min="9219" max="9219" width="11.28515625" style="396" customWidth="1"/>
    <col min="9220" max="9220" width="11.85546875" style="396" bestFit="1" customWidth="1"/>
    <col min="9221" max="9221" width="9.5703125" style="396" bestFit="1" customWidth="1"/>
    <col min="9222" max="9222" width="9.42578125" style="396" bestFit="1" customWidth="1"/>
    <col min="9223" max="9223" width="10.140625" style="396" customWidth="1"/>
    <col min="9224" max="9224" width="9.28515625" style="396" customWidth="1"/>
    <col min="9225" max="9472" width="9.140625" style="396"/>
    <col min="9473" max="9473" width="8" style="396" customWidth="1"/>
    <col min="9474" max="9474" width="48.85546875" style="396" bestFit="1" customWidth="1"/>
    <col min="9475" max="9475" width="11.28515625" style="396" customWidth="1"/>
    <col min="9476" max="9476" width="11.85546875" style="396" bestFit="1" customWidth="1"/>
    <col min="9477" max="9477" width="9.5703125" style="396" bestFit="1" customWidth="1"/>
    <col min="9478" max="9478" width="9.42578125" style="396" bestFit="1" customWidth="1"/>
    <col min="9479" max="9479" width="10.140625" style="396" customWidth="1"/>
    <col min="9480" max="9480" width="9.28515625" style="396" customWidth="1"/>
    <col min="9481" max="9728" width="9.140625" style="396"/>
    <col min="9729" max="9729" width="8" style="396" customWidth="1"/>
    <col min="9730" max="9730" width="48.85546875" style="396" bestFit="1" customWidth="1"/>
    <col min="9731" max="9731" width="11.28515625" style="396" customWidth="1"/>
    <col min="9732" max="9732" width="11.85546875" style="396" bestFit="1" customWidth="1"/>
    <col min="9733" max="9733" width="9.5703125" style="396" bestFit="1" customWidth="1"/>
    <col min="9734" max="9734" width="9.42578125" style="396" bestFit="1" customWidth="1"/>
    <col min="9735" max="9735" width="10.140625" style="396" customWidth="1"/>
    <col min="9736" max="9736" width="9.28515625" style="396" customWidth="1"/>
    <col min="9737" max="9984" width="9.140625" style="396"/>
    <col min="9985" max="9985" width="8" style="396" customWidth="1"/>
    <col min="9986" max="9986" width="48.85546875" style="396" bestFit="1" customWidth="1"/>
    <col min="9987" max="9987" width="11.28515625" style="396" customWidth="1"/>
    <col min="9988" max="9988" width="11.85546875" style="396" bestFit="1" customWidth="1"/>
    <col min="9989" max="9989" width="9.5703125" style="396" bestFit="1" customWidth="1"/>
    <col min="9990" max="9990" width="9.42578125" style="396" bestFit="1" customWidth="1"/>
    <col min="9991" max="9991" width="10.140625" style="396" customWidth="1"/>
    <col min="9992" max="9992" width="9.28515625" style="396" customWidth="1"/>
    <col min="9993" max="10240" width="9.140625" style="396"/>
    <col min="10241" max="10241" width="8" style="396" customWidth="1"/>
    <col min="10242" max="10242" width="48.85546875" style="396" bestFit="1" customWidth="1"/>
    <col min="10243" max="10243" width="11.28515625" style="396" customWidth="1"/>
    <col min="10244" max="10244" width="11.85546875" style="396" bestFit="1" customWidth="1"/>
    <col min="10245" max="10245" width="9.5703125" style="396" bestFit="1" customWidth="1"/>
    <col min="10246" max="10246" width="9.42578125" style="396" bestFit="1" customWidth="1"/>
    <col min="10247" max="10247" width="10.140625" style="396" customWidth="1"/>
    <col min="10248" max="10248" width="9.28515625" style="396" customWidth="1"/>
    <col min="10249" max="10496" width="9.140625" style="396"/>
    <col min="10497" max="10497" width="8" style="396" customWidth="1"/>
    <col min="10498" max="10498" width="48.85546875" style="396" bestFit="1" customWidth="1"/>
    <col min="10499" max="10499" width="11.28515625" style="396" customWidth="1"/>
    <col min="10500" max="10500" width="11.85546875" style="396" bestFit="1" customWidth="1"/>
    <col min="10501" max="10501" width="9.5703125" style="396" bestFit="1" customWidth="1"/>
    <col min="10502" max="10502" width="9.42578125" style="396" bestFit="1" customWidth="1"/>
    <col min="10503" max="10503" width="10.140625" style="396" customWidth="1"/>
    <col min="10504" max="10504" width="9.28515625" style="396" customWidth="1"/>
    <col min="10505" max="10752" width="9.140625" style="396"/>
    <col min="10753" max="10753" width="8" style="396" customWidth="1"/>
    <col min="10754" max="10754" width="48.85546875" style="396" bestFit="1" customWidth="1"/>
    <col min="10755" max="10755" width="11.28515625" style="396" customWidth="1"/>
    <col min="10756" max="10756" width="11.85546875" style="396" bestFit="1" customWidth="1"/>
    <col min="10757" max="10757" width="9.5703125" style="396" bestFit="1" customWidth="1"/>
    <col min="10758" max="10758" width="9.42578125" style="396" bestFit="1" customWidth="1"/>
    <col min="10759" max="10759" width="10.140625" style="396" customWidth="1"/>
    <col min="10760" max="10760" width="9.28515625" style="396" customWidth="1"/>
    <col min="10761" max="11008" width="9.140625" style="396"/>
    <col min="11009" max="11009" width="8" style="396" customWidth="1"/>
    <col min="11010" max="11010" width="48.85546875" style="396" bestFit="1" customWidth="1"/>
    <col min="11011" max="11011" width="11.28515625" style="396" customWidth="1"/>
    <col min="11012" max="11012" width="11.85546875" style="396" bestFit="1" customWidth="1"/>
    <col min="11013" max="11013" width="9.5703125" style="396" bestFit="1" customWidth="1"/>
    <col min="11014" max="11014" width="9.42578125" style="396" bestFit="1" customWidth="1"/>
    <col min="11015" max="11015" width="10.140625" style="396" customWidth="1"/>
    <col min="11016" max="11016" width="9.28515625" style="396" customWidth="1"/>
    <col min="11017" max="11264" width="9.140625" style="396"/>
    <col min="11265" max="11265" width="8" style="396" customWidth="1"/>
    <col min="11266" max="11266" width="48.85546875" style="396" bestFit="1" customWidth="1"/>
    <col min="11267" max="11267" width="11.28515625" style="396" customWidth="1"/>
    <col min="11268" max="11268" width="11.85546875" style="396" bestFit="1" customWidth="1"/>
    <col min="11269" max="11269" width="9.5703125" style="396" bestFit="1" customWidth="1"/>
    <col min="11270" max="11270" width="9.42578125" style="396" bestFit="1" customWidth="1"/>
    <col min="11271" max="11271" width="10.140625" style="396" customWidth="1"/>
    <col min="11272" max="11272" width="9.28515625" style="396" customWidth="1"/>
    <col min="11273" max="11520" width="9.140625" style="396"/>
    <col min="11521" max="11521" width="8" style="396" customWidth="1"/>
    <col min="11522" max="11522" width="48.85546875" style="396" bestFit="1" customWidth="1"/>
    <col min="11523" max="11523" width="11.28515625" style="396" customWidth="1"/>
    <col min="11524" max="11524" width="11.85546875" style="396" bestFit="1" customWidth="1"/>
    <col min="11525" max="11525" width="9.5703125" style="396" bestFit="1" customWidth="1"/>
    <col min="11526" max="11526" width="9.42578125" style="396" bestFit="1" customWidth="1"/>
    <col min="11527" max="11527" width="10.140625" style="396" customWidth="1"/>
    <col min="11528" max="11528" width="9.28515625" style="396" customWidth="1"/>
    <col min="11529" max="11776" width="9.140625" style="396"/>
    <col min="11777" max="11777" width="8" style="396" customWidth="1"/>
    <col min="11778" max="11778" width="48.85546875" style="396" bestFit="1" customWidth="1"/>
    <col min="11779" max="11779" width="11.28515625" style="396" customWidth="1"/>
    <col min="11780" max="11780" width="11.85546875" style="396" bestFit="1" customWidth="1"/>
    <col min="11781" max="11781" width="9.5703125" style="396" bestFit="1" customWidth="1"/>
    <col min="11782" max="11782" width="9.42578125" style="396" bestFit="1" customWidth="1"/>
    <col min="11783" max="11783" width="10.140625" style="396" customWidth="1"/>
    <col min="11784" max="11784" width="9.28515625" style="396" customWidth="1"/>
    <col min="11785" max="12032" width="9.140625" style="396"/>
    <col min="12033" max="12033" width="8" style="396" customWidth="1"/>
    <col min="12034" max="12034" width="48.85546875" style="396" bestFit="1" customWidth="1"/>
    <col min="12035" max="12035" width="11.28515625" style="396" customWidth="1"/>
    <col min="12036" max="12036" width="11.85546875" style="396" bestFit="1" customWidth="1"/>
    <col min="12037" max="12037" width="9.5703125" style="396" bestFit="1" customWidth="1"/>
    <col min="12038" max="12038" width="9.42578125" style="396" bestFit="1" customWidth="1"/>
    <col min="12039" max="12039" width="10.140625" style="396" customWidth="1"/>
    <col min="12040" max="12040" width="9.28515625" style="396" customWidth="1"/>
    <col min="12041" max="12288" width="9.140625" style="396"/>
    <col min="12289" max="12289" width="8" style="396" customWidth="1"/>
    <col min="12290" max="12290" width="48.85546875" style="396" bestFit="1" customWidth="1"/>
    <col min="12291" max="12291" width="11.28515625" style="396" customWidth="1"/>
    <col min="12292" max="12292" width="11.85546875" style="396" bestFit="1" customWidth="1"/>
    <col min="12293" max="12293" width="9.5703125" style="396" bestFit="1" customWidth="1"/>
    <col min="12294" max="12294" width="9.42578125" style="396" bestFit="1" customWidth="1"/>
    <col min="12295" max="12295" width="10.140625" style="396" customWidth="1"/>
    <col min="12296" max="12296" width="9.28515625" style="396" customWidth="1"/>
    <col min="12297" max="12544" width="9.140625" style="396"/>
    <col min="12545" max="12545" width="8" style="396" customWidth="1"/>
    <col min="12546" max="12546" width="48.85546875" style="396" bestFit="1" customWidth="1"/>
    <col min="12547" max="12547" width="11.28515625" style="396" customWidth="1"/>
    <col min="12548" max="12548" width="11.85546875" style="396" bestFit="1" customWidth="1"/>
    <col min="12549" max="12549" width="9.5703125" style="396" bestFit="1" customWidth="1"/>
    <col min="12550" max="12550" width="9.42578125" style="396" bestFit="1" customWidth="1"/>
    <col min="12551" max="12551" width="10.140625" style="396" customWidth="1"/>
    <col min="12552" max="12552" width="9.28515625" style="396" customWidth="1"/>
    <col min="12553" max="12800" width="9.140625" style="396"/>
    <col min="12801" max="12801" width="8" style="396" customWidth="1"/>
    <col min="12802" max="12802" width="48.85546875" style="396" bestFit="1" customWidth="1"/>
    <col min="12803" max="12803" width="11.28515625" style="396" customWidth="1"/>
    <col min="12804" max="12804" width="11.85546875" style="396" bestFit="1" customWidth="1"/>
    <col min="12805" max="12805" width="9.5703125" style="396" bestFit="1" customWidth="1"/>
    <col min="12806" max="12806" width="9.42578125" style="396" bestFit="1" customWidth="1"/>
    <col min="12807" max="12807" width="10.140625" style="396" customWidth="1"/>
    <col min="12808" max="12808" width="9.28515625" style="396" customWidth="1"/>
    <col min="12809" max="13056" width="9.140625" style="396"/>
    <col min="13057" max="13057" width="8" style="396" customWidth="1"/>
    <col min="13058" max="13058" width="48.85546875" style="396" bestFit="1" customWidth="1"/>
    <col min="13059" max="13059" width="11.28515625" style="396" customWidth="1"/>
    <col min="13060" max="13060" width="11.85546875" style="396" bestFit="1" customWidth="1"/>
    <col min="13061" max="13061" width="9.5703125" style="396" bestFit="1" customWidth="1"/>
    <col min="13062" max="13062" width="9.42578125" style="396" bestFit="1" customWidth="1"/>
    <col min="13063" max="13063" width="10.140625" style="396" customWidth="1"/>
    <col min="13064" max="13064" width="9.28515625" style="396" customWidth="1"/>
    <col min="13065" max="13312" width="9.140625" style="396"/>
    <col min="13313" max="13313" width="8" style="396" customWidth="1"/>
    <col min="13314" max="13314" width="48.85546875" style="396" bestFit="1" customWidth="1"/>
    <col min="13315" max="13315" width="11.28515625" style="396" customWidth="1"/>
    <col min="13316" max="13316" width="11.85546875" style="396" bestFit="1" customWidth="1"/>
    <col min="13317" max="13317" width="9.5703125" style="396" bestFit="1" customWidth="1"/>
    <col min="13318" max="13318" width="9.42578125" style="396" bestFit="1" customWidth="1"/>
    <col min="13319" max="13319" width="10.140625" style="396" customWidth="1"/>
    <col min="13320" max="13320" width="9.28515625" style="396" customWidth="1"/>
    <col min="13321" max="13568" width="9.140625" style="396"/>
    <col min="13569" max="13569" width="8" style="396" customWidth="1"/>
    <col min="13570" max="13570" width="48.85546875" style="396" bestFit="1" customWidth="1"/>
    <col min="13571" max="13571" width="11.28515625" style="396" customWidth="1"/>
    <col min="13572" max="13572" width="11.85546875" style="396" bestFit="1" customWidth="1"/>
    <col min="13573" max="13573" width="9.5703125" style="396" bestFit="1" customWidth="1"/>
    <col min="13574" max="13574" width="9.42578125" style="396" bestFit="1" customWidth="1"/>
    <col min="13575" max="13575" width="10.140625" style="396" customWidth="1"/>
    <col min="13576" max="13576" width="9.28515625" style="396" customWidth="1"/>
    <col min="13577" max="13824" width="9.140625" style="396"/>
    <col min="13825" max="13825" width="8" style="396" customWidth="1"/>
    <col min="13826" max="13826" width="48.85546875" style="396" bestFit="1" customWidth="1"/>
    <col min="13827" max="13827" width="11.28515625" style="396" customWidth="1"/>
    <col min="13828" max="13828" width="11.85546875" style="396" bestFit="1" customWidth="1"/>
    <col min="13829" max="13829" width="9.5703125" style="396" bestFit="1" customWidth="1"/>
    <col min="13830" max="13830" width="9.42578125" style="396" bestFit="1" customWidth="1"/>
    <col min="13831" max="13831" width="10.140625" style="396" customWidth="1"/>
    <col min="13832" max="13832" width="9.28515625" style="396" customWidth="1"/>
    <col min="13833" max="14080" width="9.140625" style="396"/>
    <col min="14081" max="14081" width="8" style="396" customWidth="1"/>
    <col min="14082" max="14082" width="48.85546875" style="396" bestFit="1" customWidth="1"/>
    <col min="14083" max="14083" width="11.28515625" style="396" customWidth="1"/>
    <col min="14084" max="14084" width="11.85546875" style="396" bestFit="1" customWidth="1"/>
    <col min="14085" max="14085" width="9.5703125" style="396" bestFit="1" customWidth="1"/>
    <col min="14086" max="14086" width="9.42578125" style="396" bestFit="1" customWidth="1"/>
    <col min="14087" max="14087" width="10.140625" style="396" customWidth="1"/>
    <col min="14088" max="14088" width="9.28515625" style="396" customWidth="1"/>
    <col min="14089" max="14336" width="9.140625" style="396"/>
    <col min="14337" max="14337" width="8" style="396" customWidth="1"/>
    <col min="14338" max="14338" width="48.85546875" style="396" bestFit="1" customWidth="1"/>
    <col min="14339" max="14339" width="11.28515625" style="396" customWidth="1"/>
    <col min="14340" max="14340" width="11.85546875" style="396" bestFit="1" customWidth="1"/>
    <col min="14341" max="14341" width="9.5703125" style="396" bestFit="1" customWidth="1"/>
    <col min="14342" max="14342" width="9.42578125" style="396" bestFit="1" customWidth="1"/>
    <col min="14343" max="14343" width="10.140625" style="396" customWidth="1"/>
    <col min="14344" max="14344" width="9.28515625" style="396" customWidth="1"/>
    <col min="14345" max="14592" width="9.140625" style="396"/>
    <col min="14593" max="14593" width="8" style="396" customWidth="1"/>
    <col min="14594" max="14594" width="48.85546875" style="396" bestFit="1" customWidth="1"/>
    <col min="14595" max="14595" width="11.28515625" style="396" customWidth="1"/>
    <col min="14596" max="14596" width="11.85546875" style="396" bestFit="1" customWidth="1"/>
    <col min="14597" max="14597" width="9.5703125" style="396" bestFit="1" customWidth="1"/>
    <col min="14598" max="14598" width="9.42578125" style="396" bestFit="1" customWidth="1"/>
    <col min="14599" max="14599" width="10.140625" style="396" customWidth="1"/>
    <col min="14600" max="14600" width="9.28515625" style="396" customWidth="1"/>
    <col min="14601" max="14848" width="9.140625" style="396"/>
    <col min="14849" max="14849" width="8" style="396" customWidth="1"/>
    <col min="14850" max="14850" width="48.85546875" style="396" bestFit="1" customWidth="1"/>
    <col min="14851" max="14851" width="11.28515625" style="396" customWidth="1"/>
    <col min="14852" max="14852" width="11.85546875" style="396" bestFit="1" customWidth="1"/>
    <col min="14853" max="14853" width="9.5703125" style="396" bestFit="1" customWidth="1"/>
    <col min="14854" max="14854" width="9.42578125" style="396" bestFit="1" customWidth="1"/>
    <col min="14855" max="14855" width="10.140625" style="396" customWidth="1"/>
    <col min="14856" max="14856" width="9.28515625" style="396" customWidth="1"/>
    <col min="14857" max="15104" width="9.140625" style="396"/>
    <col min="15105" max="15105" width="8" style="396" customWidth="1"/>
    <col min="15106" max="15106" width="48.85546875" style="396" bestFit="1" customWidth="1"/>
    <col min="15107" max="15107" width="11.28515625" style="396" customWidth="1"/>
    <col min="15108" max="15108" width="11.85546875" style="396" bestFit="1" customWidth="1"/>
    <col min="15109" max="15109" width="9.5703125" style="396" bestFit="1" customWidth="1"/>
    <col min="15110" max="15110" width="9.42578125" style="396" bestFit="1" customWidth="1"/>
    <col min="15111" max="15111" width="10.140625" style="396" customWidth="1"/>
    <col min="15112" max="15112" width="9.28515625" style="396" customWidth="1"/>
    <col min="15113" max="15360" width="9.140625" style="396"/>
    <col min="15361" max="15361" width="8" style="396" customWidth="1"/>
    <col min="15362" max="15362" width="48.85546875" style="396" bestFit="1" customWidth="1"/>
    <col min="15363" max="15363" width="11.28515625" style="396" customWidth="1"/>
    <col min="15364" max="15364" width="11.85546875" style="396" bestFit="1" customWidth="1"/>
    <col min="15365" max="15365" width="9.5703125" style="396" bestFit="1" customWidth="1"/>
    <col min="15366" max="15366" width="9.42578125" style="396" bestFit="1" customWidth="1"/>
    <col min="15367" max="15367" width="10.140625" style="396" customWidth="1"/>
    <col min="15368" max="15368" width="9.28515625" style="396" customWidth="1"/>
    <col min="15369" max="15616" width="9.140625" style="396"/>
    <col min="15617" max="15617" width="8" style="396" customWidth="1"/>
    <col min="15618" max="15618" width="48.85546875" style="396" bestFit="1" customWidth="1"/>
    <col min="15619" max="15619" width="11.28515625" style="396" customWidth="1"/>
    <col min="15620" max="15620" width="11.85546875" style="396" bestFit="1" customWidth="1"/>
    <col min="15621" max="15621" width="9.5703125" style="396" bestFit="1" customWidth="1"/>
    <col min="15622" max="15622" width="9.42578125" style="396" bestFit="1" customWidth="1"/>
    <col min="15623" max="15623" width="10.140625" style="396" customWidth="1"/>
    <col min="15624" max="15624" width="9.28515625" style="396" customWidth="1"/>
    <col min="15625" max="15872" width="9.140625" style="396"/>
    <col min="15873" max="15873" width="8" style="396" customWidth="1"/>
    <col min="15874" max="15874" width="48.85546875" style="396" bestFit="1" customWidth="1"/>
    <col min="15875" max="15875" width="11.28515625" style="396" customWidth="1"/>
    <col min="15876" max="15876" width="11.85546875" style="396" bestFit="1" customWidth="1"/>
    <col min="15877" max="15877" width="9.5703125" style="396" bestFit="1" customWidth="1"/>
    <col min="15878" max="15878" width="9.42578125" style="396" bestFit="1" customWidth="1"/>
    <col min="15879" max="15879" width="10.140625" style="396" customWidth="1"/>
    <col min="15880" max="15880" width="9.28515625" style="396" customWidth="1"/>
    <col min="15881" max="16128" width="9.140625" style="396"/>
    <col min="16129" max="16129" width="8" style="396" customWidth="1"/>
    <col min="16130" max="16130" width="48.85546875" style="396" bestFit="1" customWidth="1"/>
    <col min="16131" max="16131" width="11.28515625" style="396" customWidth="1"/>
    <col min="16132" max="16132" width="11.85546875" style="396" bestFit="1" customWidth="1"/>
    <col min="16133" max="16133" width="9.5703125" style="396" bestFit="1" customWidth="1"/>
    <col min="16134" max="16134" width="9.42578125" style="396" bestFit="1" customWidth="1"/>
    <col min="16135" max="16135" width="10.140625" style="396" customWidth="1"/>
    <col min="16136" max="16136" width="9.28515625" style="396" customWidth="1"/>
    <col min="16137" max="16384" width="9.140625" style="396"/>
  </cols>
  <sheetData>
    <row r="1" spans="1:10" x14ac:dyDescent="0.2">
      <c r="A1" s="395"/>
    </row>
    <row r="3" spans="1:10" ht="23.25" x14ac:dyDescent="0.2">
      <c r="A3" s="397" t="s">
        <v>177</v>
      </c>
    </row>
    <row r="4" spans="1:10" x14ac:dyDescent="0.2">
      <c r="A4" s="398"/>
    </row>
    <row r="5" spans="1:10" ht="20.25" x14ac:dyDescent="0.2">
      <c r="A5" s="399" t="s">
        <v>332</v>
      </c>
      <c r="C5" s="400"/>
      <c r="D5" s="401"/>
      <c r="E5" s="401"/>
      <c r="F5" s="401"/>
      <c r="G5" s="401"/>
      <c r="H5" s="401"/>
      <c r="I5" s="401"/>
      <c r="J5" s="401"/>
    </row>
    <row r="6" spans="1:10" ht="15" x14ac:dyDescent="0.2">
      <c r="A6" s="402"/>
      <c r="C6" s="400"/>
      <c r="D6" s="401"/>
      <c r="E6" s="401"/>
      <c r="F6" s="401"/>
      <c r="G6" s="401"/>
      <c r="H6" s="401"/>
      <c r="I6" s="401"/>
      <c r="J6" s="401"/>
    </row>
    <row r="7" spans="1:10" ht="15" x14ac:dyDescent="0.2">
      <c r="A7" s="402" t="s">
        <v>349</v>
      </c>
      <c r="C7" s="400"/>
      <c r="D7" s="401"/>
      <c r="E7" s="401"/>
      <c r="F7" s="401"/>
      <c r="G7" s="401"/>
      <c r="H7" s="401"/>
      <c r="I7" s="401"/>
      <c r="J7" s="401"/>
    </row>
    <row r="8" spans="1:10" ht="15.75" thickBot="1" x14ac:dyDescent="0.25">
      <c r="A8" s="403"/>
      <c r="B8" s="403"/>
      <c r="C8" s="400"/>
      <c r="D8" s="401"/>
      <c r="E8" s="401"/>
      <c r="F8" s="401"/>
      <c r="G8" s="401"/>
      <c r="H8" s="401"/>
      <c r="I8" s="401"/>
      <c r="J8" s="401"/>
    </row>
    <row r="9" spans="1:10" ht="13.5" thickBot="1" x14ac:dyDescent="0.25">
      <c r="A9" s="404" t="s">
        <v>178</v>
      </c>
      <c r="B9" s="405" t="s">
        <v>179</v>
      </c>
      <c r="C9" s="406" t="s">
        <v>180</v>
      </c>
      <c r="D9" s="401"/>
      <c r="E9" s="401"/>
      <c r="F9" s="407"/>
      <c r="G9" s="407"/>
      <c r="H9" s="407"/>
      <c r="I9" s="407"/>
      <c r="J9" s="407"/>
    </row>
    <row r="10" spans="1:10" x14ac:dyDescent="0.2">
      <c r="A10" s="408">
        <v>1100</v>
      </c>
      <c r="B10" s="409" t="s">
        <v>104</v>
      </c>
      <c r="C10" s="410">
        <v>201040000</v>
      </c>
      <c r="D10" s="401"/>
      <c r="E10" s="401"/>
      <c r="F10" s="407"/>
      <c r="G10" s="407"/>
      <c r="H10" s="407"/>
      <c r="I10" s="407"/>
      <c r="J10" s="407"/>
    </row>
    <row r="11" spans="1:10" x14ac:dyDescent="0.2">
      <c r="A11" s="411">
        <v>1200</v>
      </c>
      <c r="B11" s="409" t="s">
        <v>105</v>
      </c>
      <c r="C11" s="410">
        <v>30888000</v>
      </c>
      <c r="D11" s="401"/>
      <c r="E11" s="401"/>
      <c r="F11" s="407"/>
      <c r="G11" s="407"/>
      <c r="H11" s="407"/>
      <c r="I11" s="407"/>
      <c r="J11" s="407"/>
    </row>
    <row r="12" spans="1:10" x14ac:dyDescent="0.2">
      <c r="A12" s="411">
        <v>1300</v>
      </c>
      <c r="B12" s="409" t="s">
        <v>106</v>
      </c>
      <c r="C12" s="410">
        <v>26893000</v>
      </c>
      <c r="D12" s="401"/>
      <c r="E12" s="401"/>
      <c r="F12" s="407"/>
      <c r="G12" s="407"/>
      <c r="H12" s="407"/>
      <c r="I12" s="407"/>
      <c r="J12" s="407"/>
    </row>
    <row r="13" spans="1:10" x14ac:dyDescent="0.2">
      <c r="A13" s="411">
        <v>1400</v>
      </c>
      <c r="B13" s="409" t="s">
        <v>107</v>
      </c>
      <c r="C13" s="410">
        <v>120366000</v>
      </c>
      <c r="D13" s="401"/>
      <c r="E13" s="401"/>
      <c r="F13" s="407"/>
      <c r="G13" s="407"/>
      <c r="H13" s="407"/>
      <c r="I13" s="407"/>
      <c r="J13" s="407"/>
    </row>
    <row r="14" spans="1:10" x14ac:dyDescent="0.2">
      <c r="A14" s="411">
        <v>1500</v>
      </c>
      <c r="B14" s="409" t="s">
        <v>108</v>
      </c>
      <c r="C14" s="410">
        <v>61207000</v>
      </c>
      <c r="D14" s="401"/>
      <c r="E14" s="401"/>
      <c r="F14" s="407"/>
      <c r="G14" s="407"/>
      <c r="H14" s="407"/>
      <c r="I14" s="407"/>
      <c r="J14" s="407"/>
    </row>
    <row r="15" spans="1:10" ht="15" x14ac:dyDescent="0.2">
      <c r="A15" s="411">
        <v>1600</v>
      </c>
      <c r="B15" s="409" t="s">
        <v>109</v>
      </c>
      <c r="C15" s="410">
        <v>13113000</v>
      </c>
      <c r="D15" s="401"/>
      <c r="E15" s="412"/>
      <c r="F15" s="407"/>
      <c r="G15" s="407"/>
      <c r="H15" s="407"/>
      <c r="I15" s="407"/>
      <c r="J15" s="407"/>
    </row>
    <row r="16" spans="1:10" x14ac:dyDescent="0.2">
      <c r="A16" s="411">
        <v>1700</v>
      </c>
      <c r="B16" s="409" t="s">
        <v>110</v>
      </c>
      <c r="C16" s="410">
        <v>28209000</v>
      </c>
      <c r="D16" s="401"/>
      <c r="E16" s="401"/>
      <c r="F16" s="407"/>
      <c r="G16" s="407"/>
      <c r="H16" s="407"/>
      <c r="I16" s="407"/>
      <c r="J16" s="407"/>
    </row>
    <row r="17" spans="1:10" x14ac:dyDescent="0.2">
      <c r="A17" s="411">
        <v>1800</v>
      </c>
      <c r="B17" s="409" t="s">
        <v>99</v>
      </c>
      <c r="C17" s="410">
        <v>20557000</v>
      </c>
      <c r="D17" s="401"/>
      <c r="E17" s="401"/>
      <c r="F17" s="407"/>
      <c r="G17" s="407"/>
      <c r="H17" s="407"/>
      <c r="I17" s="407"/>
      <c r="J17" s="407"/>
    </row>
    <row r="18" spans="1:10" x14ac:dyDescent="0.2">
      <c r="A18" s="411">
        <v>1900</v>
      </c>
      <c r="B18" s="409" t="s">
        <v>111</v>
      </c>
      <c r="C18" s="410">
        <v>15406000</v>
      </c>
      <c r="D18" s="401"/>
      <c r="E18" s="401"/>
      <c r="F18" s="407"/>
      <c r="G18" s="407"/>
      <c r="H18" s="407"/>
      <c r="I18" s="407"/>
      <c r="J18" s="407"/>
    </row>
    <row r="19" spans="1:10" x14ac:dyDescent="0.2">
      <c r="A19" s="411">
        <v>2100</v>
      </c>
      <c r="B19" s="409" t="s">
        <v>112</v>
      </c>
      <c r="C19" s="413">
        <v>83314000</v>
      </c>
      <c r="D19" s="401"/>
      <c r="E19" s="401"/>
      <c r="F19" s="407"/>
      <c r="G19" s="407"/>
      <c r="H19" s="407"/>
      <c r="I19" s="407"/>
      <c r="J19" s="407"/>
    </row>
    <row r="20" spans="1:10" ht="15" x14ac:dyDescent="0.2">
      <c r="A20" s="411">
        <v>2200</v>
      </c>
      <c r="B20" s="409" t="s">
        <v>113</v>
      </c>
      <c r="C20" s="410">
        <v>21521000</v>
      </c>
      <c r="D20" s="401"/>
      <c r="E20" s="412"/>
      <c r="F20" s="407"/>
      <c r="G20" s="407"/>
      <c r="H20" s="407"/>
      <c r="I20" s="407"/>
      <c r="J20" s="407"/>
    </row>
    <row r="21" spans="1:10" ht="15" x14ac:dyDescent="0.2">
      <c r="A21" s="411">
        <v>2300</v>
      </c>
      <c r="B21" s="409" t="s">
        <v>114</v>
      </c>
      <c r="C21" s="410">
        <v>39343000</v>
      </c>
      <c r="D21" s="401"/>
      <c r="E21" s="412"/>
      <c r="F21" s="407"/>
      <c r="G21" s="407"/>
      <c r="H21" s="407"/>
      <c r="I21" s="407"/>
      <c r="J21" s="407"/>
    </row>
    <row r="22" spans="1:10" x14ac:dyDescent="0.2">
      <c r="A22" s="411">
        <v>2400</v>
      </c>
      <c r="B22" s="409" t="s">
        <v>115</v>
      </c>
      <c r="C22" s="410">
        <v>23833000</v>
      </c>
      <c r="D22" s="401"/>
      <c r="E22" s="401"/>
      <c r="F22" s="407"/>
      <c r="G22" s="407"/>
      <c r="H22" s="407"/>
      <c r="I22" s="407"/>
      <c r="J22" s="407"/>
    </row>
    <row r="23" spans="1:10" x14ac:dyDescent="0.2">
      <c r="A23" s="411">
        <v>2500</v>
      </c>
      <c r="B23" s="409" t="s">
        <v>116</v>
      </c>
      <c r="C23" s="410">
        <v>25555000</v>
      </c>
      <c r="D23" s="401"/>
      <c r="E23" s="401"/>
      <c r="F23" s="407"/>
      <c r="G23" s="407"/>
      <c r="H23" s="407"/>
      <c r="I23" s="407"/>
      <c r="J23" s="407"/>
    </row>
    <row r="24" spans="1:10" ht="15" x14ac:dyDescent="0.2">
      <c r="A24" s="411">
        <v>2600</v>
      </c>
      <c r="B24" s="409" t="s">
        <v>117</v>
      </c>
      <c r="C24" s="410">
        <v>67292000</v>
      </c>
      <c r="D24" s="401"/>
      <c r="E24" s="414"/>
      <c r="F24" s="407"/>
      <c r="G24" s="407"/>
      <c r="H24" s="407"/>
      <c r="I24" s="407"/>
      <c r="J24" s="407"/>
    </row>
    <row r="25" spans="1:10" ht="15" x14ac:dyDescent="0.2">
      <c r="A25" s="411">
        <v>2700</v>
      </c>
      <c r="B25" s="409" t="s">
        <v>118</v>
      </c>
      <c r="C25" s="410">
        <v>53637000</v>
      </c>
      <c r="D25" s="401"/>
      <c r="E25" s="412"/>
      <c r="F25" s="407"/>
      <c r="G25" s="407"/>
      <c r="H25" s="407"/>
      <c r="I25" s="407"/>
      <c r="J25" s="407"/>
    </row>
    <row r="26" spans="1:10" ht="15" x14ac:dyDescent="0.2">
      <c r="A26" s="411">
        <v>2800</v>
      </c>
      <c r="B26" s="409" t="s">
        <v>119</v>
      </c>
      <c r="C26" s="410">
        <v>28040000</v>
      </c>
      <c r="D26" s="401"/>
      <c r="E26" s="412"/>
      <c r="F26" s="407"/>
      <c r="G26" s="407"/>
      <c r="H26" s="407"/>
      <c r="I26" s="407"/>
      <c r="J26" s="407"/>
    </row>
    <row r="27" spans="1:10" ht="15" x14ac:dyDescent="0.2">
      <c r="A27" s="411">
        <v>3100</v>
      </c>
      <c r="B27" s="409" t="s">
        <v>120</v>
      </c>
      <c r="C27" s="410">
        <v>47746000</v>
      </c>
      <c r="D27" s="401"/>
      <c r="E27" s="412"/>
      <c r="F27" s="407"/>
      <c r="G27" s="407"/>
      <c r="H27" s="407"/>
      <c r="I27" s="407"/>
      <c r="J27" s="407"/>
    </row>
    <row r="28" spans="1:10" x14ac:dyDescent="0.2">
      <c r="A28" s="411">
        <v>4100</v>
      </c>
      <c r="B28" s="409" t="s">
        <v>121</v>
      </c>
      <c r="C28" s="410">
        <v>52828000</v>
      </c>
      <c r="D28" s="401"/>
      <c r="E28" s="401"/>
      <c r="F28" s="407"/>
      <c r="G28" s="407"/>
      <c r="H28" s="407"/>
      <c r="I28" s="407"/>
      <c r="J28" s="407"/>
    </row>
    <row r="29" spans="1:10" x14ac:dyDescent="0.2">
      <c r="A29" s="411">
        <v>4300</v>
      </c>
      <c r="B29" s="409" t="s">
        <v>122</v>
      </c>
      <c r="C29" s="410">
        <v>30575000</v>
      </c>
      <c r="D29" s="401"/>
      <c r="E29" s="401"/>
      <c r="F29" s="407"/>
      <c r="G29" s="407"/>
      <c r="H29" s="407"/>
      <c r="I29" s="407"/>
      <c r="J29" s="407"/>
    </row>
    <row r="30" spans="1:10" x14ac:dyDescent="0.2">
      <c r="A30" s="411">
        <v>5100</v>
      </c>
      <c r="B30" s="415" t="s">
        <v>123</v>
      </c>
      <c r="C30" s="413">
        <v>14734000</v>
      </c>
      <c r="D30" s="401"/>
      <c r="E30" s="401"/>
      <c r="F30" s="407"/>
      <c r="G30" s="407"/>
      <c r="H30" s="407"/>
      <c r="I30" s="407"/>
      <c r="J30" s="407"/>
    </row>
    <row r="31" spans="1:10" x14ac:dyDescent="0.2">
      <c r="A31" s="411">
        <v>5200</v>
      </c>
      <c r="B31" s="415" t="s">
        <v>124</v>
      </c>
      <c r="C31" s="413">
        <v>3101000</v>
      </c>
      <c r="D31" s="401"/>
      <c r="E31" s="401"/>
      <c r="F31" s="407"/>
      <c r="G31" s="407"/>
      <c r="H31" s="407"/>
      <c r="I31" s="407"/>
      <c r="J31" s="407"/>
    </row>
    <row r="32" spans="1:10" ht="15" x14ac:dyDescent="0.2">
      <c r="A32" s="411">
        <v>5300</v>
      </c>
      <c r="B32" s="415" t="s">
        <v>125</v>
      </c>
      <c r="C32" s="413">
        <v>4488000</v>
      </c>
      <c r="D32" s="401"/>
      <c r="E32" s="416"/>
      <c r="F32" s="407"/>
      <c r="G32" s="407"/>
      <c r="H32" s="407"/>
      <c r="I32" s="407"/>
      <c r="J32" s="407"/>
    </row>
    <row r="33" spans="1:10" x14ac:dyDescent="0.2">
      <c r="A33" s="411">
        <v>5400</v>
      </c>
      <c r="B33" s="415" t="s">
        <v>126</v>
      </c>
      <c r="C33" s="413">
        <v>7568000</v>
      </c>
      <c r="D33" s="401"/>
      <c r="E33" s="401"/>
      <c r="F33" s="407"/>
      <c r="G33" s="407"/>
      <c r="H33" s="407"/>
      <c r="I33" s="407"/>
      <c r="J33" s="407"/>
    </row>
    <row r="34" spans="1:10" ht="15" x14ac:dyDescent="0.2">
      <c r="A34" s="411">
        <v>5500</v>
      </c>
      <c r="B34" s="415" t="s">
        <v>127</v>
      </c>
      <c r="C34" s="413">
        <v>5928000</v>
      </c>
      <c r="D34" s="401"/>
      <c r="E34" s="412"/>
      <c r="F34" s="407"/>
      <c r="G34" s="407"/>
      <c r="H34" s="407"/>
      <c r="I34" s="407"/>
      <c r="J34" s="407"/>
    </row>
    <row r="35" spans="1:10" ht="15.75" thickBot="1" x14ac:dyDescent="0.25">
      <c r="A35" s="417">
        <v>5600</v>
      </c>
      <c r="B35" s="418" t="s">
        <v>181</v>
      </c>
      <c r="C35" s="419">
        <v>7818000</v>
      </c>
      <c r="D35" s="401"/>
      <c r="E35" s="414"/>
      <c r="F35" s="407"/>
      <c r="G35" s="407"/>
      <c r="H35" s="407"/>
      <c r="I35" s="407"/>
      <c r="J35" s="407"/>
    </row>
    <row r="36" spans="1:10" ht="15" thickBot="1" x14ac:dyDescent="0.25">
      <c r="A36" s="678" t="s">
        <v>81</v>
      </c>
      <c r="B36" s="679"/>
      <c r="C36" s="420">
        <v>1035000000</v>
      </c>
      <c r="D36" s="401"/>
      <c r="E36" s="421"/>
      <c r="F36" s="407"/>
      <c r="G36" s="407"/>
      <c r="H36" s="407"/>
      <c r="I36" s="407"/>
      <c r="J36" s="407"/>
    </row>
    <row r="37" spans="1:10" x14ac:dyDescent="0.2">
      <c r="A37" s="401"/>
      <c r="B37" s="401"/>
      <c r="C37" s="401"/>
      <c r="D37" s="401"/>
      <c r="E37" s="401"/>
      <c r="F37" s="407"/>
      <c r="G37" s="407"/>
      <c r="H37" s="407"/>
      <c r="I37" s="407"/>
      <c r="J37" s="407"/>
    </row>
    <row r="38" spans="1:10" x14ac:dyDescent="0.2">
      <c r="A38" s="401"/>
      <c r="B38" s="401"/>
      <c r="C38" s="401"/>
      <c r="D38" s="401"/>
      <c r="E38" s="401"/>
      <c r="F38" s="407"/>
      <c r="G38" s="407"/>
      <c r="H38" s="407"/>
      <c r="I38" s="407"/>
      <c r="J38" s="407"/>
    </row>
    <row r="39" spans="1:10" x14ac:dyDescent="0.2">
      <c r="A39" s="401"/>
      <c r="B39" s="401"/>
      <c r="C39" s="401"/>
      <c r="D39" s="401"/>
      <c r="E39" s="401"/>
      <c r="F39" s="407"/>
      <c r="G39" s="407"/>
      <c r="H39" s="407"/>
      <c r="I39" s="407"/>
      <c r="J39" s="407"/>
    </row>
    <row r="40" spans="1:10" x14ac:dyDescent="0.2">
      <c r="A40" s="401"/>
      <c r="B40" s="401"/>
      <c r="C40" s="401"/>
      <c r="D40" s="401"/>
      <c r="E40" s="401"/>
    </row>
    <row r="41" spans="1:10" x14ac:dyDescent="0.2">
      <c r="A41" s="401"/>
      <c r="B41" s="401"/>
      <c r="C41" s="401"/>
      <c r="D41" s="401"/>
      <c r="E41" s="401"/>
    </row>
    <row r="42" spans="1:10" x14ac:dyDescent="0.2">
      <c r="A42" s="401"/>
      <c r="B42" s="401"/>
      <c r="C42" s="401"/>
      <c r="D42" s="401"/>
      <c r="E42" s="401"/>
    </row>
    <row r="43" spans="1:10" x14ac:dyDescent="0.2">
      <c r="A43" s="401"/>
      <c r="B43" s="401"/>
      <c r="C43" s="401"/>
      <c r="D43" s="401"/>
      <c r="E43" s="401"/>
    </row>
    <row r="44" spans="1:10" x14ac:dyDescent="0.2">
      <c r="A44" s="401"/>
      <c r="B44" s="401"/>
      <c r="C44" s="401"/>
      <c r="D44" s="401"/>
      <c r="E44" s="401"/>
    </row>
    <row r="45" spans="1:10" x14ac:dyDescent="0.2">
      <c r="A45" s="401"/>
      <c r="B45" s="401"/>
      <c r="C45" s="401"/>
      <c r="D45" s="401"/>
      <c r="E45" s="401"/>
    </row>
    <row r="46" spans="1:10" x14ac:dyDescent="0.2">
      <c r="A46" s="401"/>
      <c r="B46" s="401"/>
      <c r="C46" s="401"/>
      <c r="D46" s="401"/>
      <c r="E46" s="401"/>
    </row>
    <row r="47" spans="1:10" x14ac:dyDescent="0.2">
      <c r="A47" s="401"/>
      <c r="B47" s="401"/>
      <c r="C47" s="401"/>
      <c r="D47" s="401"/>
      <c r="E47" s="401"/>
    </row>
    <row r="48" spans="1:10" x14ac:dyDescent="0.2">
      <c r="A48" s="401"/>
      <c r="B48" s="401"/>
      <c r="C48" s="401"/>
      <c r="D48" s="401"/>
      <c r="E48" s="401"/>
    </row>
    <row r="49" spans="1:5" x14ac:dyDescent="0.2">
      <c r="A49" s="401"/>
      <c r="B49" s="401"/>
      <c r="C49" s="401"/>
      <c r="D49" s="401"/>
      <c r="E49" s="401"/>
    </row>
  </sheetData>
  <mergeCells count="1">
    <mergeCell ref="A36:B36"/>
  </mergeCells>
  <pageMargins left="0.78740157480314965" right="0.27559055118110237" top="0.78740157480314965" bottom="0.27559055118110237" header="0.27559055118110237" footer="0.19685039370078741"/>
  <pageSetup paperSize="9" scale="90" orientation="portrait" r:id="rId1"/>
  <headerFooter alignWithMargins="0">
    <oddHeader>&amp;LNávrh pro PV
č. j. MSMT-901/2016-1&amp;RIII.</oddHeader>
    <oddFooter>&amp;R7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activeCell="A6" sqref="A6"/>
    </sheetView>
  </sheetViews>
  <sheetFormatPr defaultRowHeight="14.25" x14ac:dyDescent="0.2"/>
  <cols>
    <col min="1" max="1" width="9.140625" style="423"/>
    <col min="2" max="2" width="13.7109375" style="423" customWidth="1"/>
    <col min="3" max="3" width="12.7109375" style="423" customWidth="1"/>
    <col min="4" max="4" width="13.7109375" style="423" customWidth="1"/>
    <col min="5" max="5" width="14.7109375" style="423" customWidth="1"/>
    <col min="6" max="6" width="19.7109375" style="423" customWidth="1"/>
    <col min="7" max="7" width="15" style="423" customWidth="1"/>
    <col min="8" max="8" width="13.7109375" style="423" bestFit="1" customWidth="1"/>
    <col min="9" max="9" width="15.42578125" style="423" customWidth="1"/>
    <col min="10" max="257" width="9.140625" style="423"/>
    <col min="258" max="258" width="13.7109375" style="423" customWidth="1"/>
    <col min="259" max="259" width="12.7109375" style="423" customWidth="1"/>
    <col min="260" max="260" width="13.7109375" style="423" customWidth="1"/>
    <col min="261" max="261" width="14.7109375" style="423" customWidth="1"/>
    <col min="262" max="262" width="19.7109375" style="423" customWidth="1"/>
    <col min="263" max="263" width="15" style="423" customWidth="1"/>
    <col min="264" max="264" width="13.7109375" style="423" bestFit="1" customWidth="1"/>
    <col min="265" max="265" width="15.42578125" style="423" customWidth="1"/>
    <col min="266" max="513" width="9.140625" style="423"/>
    <col min="514" max="514" width="13.7109375" style="423" customWidth="1"/>
    <col min="515" max="515" width="12.7109375" style="423" customWidth="1"/>
    <col min="516" max="516" width="13.7109375" style="423" customWidth="1"/>
    <col min="517" max="517" width="14.7109375" style="423" customWidth="1"/>
    <col min="518" max="518" width="19.7109375" style="423" customWidth="1"/>
    <col min="519" max="519" width="15" style="423" customWidth="1"/>
    <col min="520" max="520" width="13.7109375" style="423" bestFit="1" customWidth="1"/>
    <col min="521" max="521" width="15.42578125" style="423" customWidth="1"/>
    <col min="522" max="769" width="9.140625" style="423"/>
    <col min="770" max="770" width="13.7109375" style="423" customWidth="1"/>
    <col min="771" max="771" width="12.7109375" style="423" customWidth="1"/>
    <col min="772" max="772" width="13.7109375" style="423" customWidth="1"/>
    <col min="773" max="773" width="14.7109375" style="423" customWidth="1"/>
    <col min="774" max="774" width="19.7109375" style="423" customWidth="1"/>
    <col min="775" max="775" width="15" style="423" customWidth="1"/>
    <col min="776" max="776" width="13.7109375" style="423" bestFit="1" customWidth="1"/>
    <col min="777" max="777" width="15.42578125" style="423" customWidth="1"/>
    <col min="778" max="1025" width="9.140625" style="423"/>
    <col min="1026" max="1026" width="13.7109375" style="423" customWidth="1"/>
    <col min="1027" max="1027" width="12.7109375" style="423" customWidth="1"/>
    <col min="1028" max="1028" width="13.7109375" style="423" customWidth="1"/>
    <col min="1029" max="1029" width="14.7109375" style="423" customWidth="1"/>
    <col min="1030" max="1030" width="19.7109375" style="423" customWidth="1"/>
    <col min="1031" max="1031" width="15" style="423" customWidth="1"/>
    <col min="1032" max="1032" width="13.7109375" style="423" bestFit="1" customWidth="1"/>
    <col min="1033" max="1033" width="15.42578125" style="423" customWidth="1"/>
    <col min="1034" max="1281" width="9.140625" style="423"/>
    <col min="1282" max="1282" width="13.7109375" style="423" customWidth="1"/>
    <col min="1283" max="1283" width="12.7109375" style="423" customWidth="1"/>
    <col min="1284" max="1284" width="13.7109375" style="423" customWidth="1"/>
    <col min="1285" max="1285" width="14.7109375" style="423" customWidth="1"/>
    <col min="1286" max="1286" width="19.7109375" style="423" customWidth="1"/>
    <col min="1287" max="1287" width="15" style="423" customWidth="1"/>
    <col min="1288" max="1288" width="13.7109375" style="423" bestFit="1" customWidth="1"/>
    <col min="1289" max="1289" width="15.42578125" style="423" customWidth="1"/>
    <col min="1290" max="1537" width="9.140625" style="423"/>
    <col min="1538" max="1538" width="13.7109375" style="423" customWidth="1"/>
    <col min="1539" max="1539" width="12.7109375" style="423" customWidth="1"/>
    <col min="1540" max="1540" width="13.7109375" style="423" customWidth="1"/>
    <col min="1541" max="1541" width="14.7109375" style="423" customWidth="1"/>
    <col min="1542" max="1542" width="19.7109375" style="423" customWidth="1"/>
    <col min="1543" max="1543" width="15" style="423" customWidth="1"/>
    <col min="1544" max="1544" width="13.7109375" style="423" bestFit="1" customWidth="1"/>
    <col min="1545" max="1545" width="15.42578125" style="423" customWidth="1"/>
    <col min="1546" max="1793" width="9.140625" style="423"/>
    <col min="1794" max="1794" width="13.7109375" style="423" customWidth="1"/>
    <col min="1795" max="1795" width="12.7109375" style="423" customWidth="1"/>
    <col min="1796" max="1796" width="13.7109375" style="423" customWidth="1"/>
    <col min="1797" max="1797" width="14.7109375" style="423" customWidth="1"/>
    <col min="1798" max="1798" width="19.7109375" style="423" customWidth="1"/>
    <col min="1799" max="1799" width="15" style="423" customWidth="1"/>
    <col min="1800" max="1800" width="13.7109375" style="423" bestFit="1" customWidth="1"/>
    <col min="1801" max="1801" width="15.42578125" style="423" customWidth="1"/>
    <col min="1802" max="2049" width="9.140625" style="423"/>
    <col min="2050" max="2050" width="13.7109375" style="423" customWidth="1"/>
    <col min="2051" max="2051" width="12.7109375" style="423" customWidth="1"/>
    <col min="2052" max="2052" width="13.7109375" style="423" customWidth="1"/>
    <col min="2053" max="2053" width="14.7109375" style="423" customWidth="1"/>
    <col min="2054" max="2054" width="19.7109375" style="423" customWidth="1"/>
    <col min="2055" max="2055" width="15" style="423" customWidth="1"/>
    <col min="2056" max="2056" width="13.7109375" style="423" bestFit="1" customWidth="1"/>
    <col min="2057" max="2057" width="15.42578125" style="423" customWidth="1"/>
    <col min="2058" max="2305" width="9.140625" style="423"/>
    <col min="2306" max="2306" width="13.7109375" style="423" customWidth="1"/>
    <col min="2307" max="2307" width="12.7109375" style="423" customWidth="1"/>
    <col min="2308" max="2308" width="13.7109375" style="423" customWidth="1"/>
    <col min="2309" max="2309" width="14.7109375" style="423" customWidth="1"/>
    <col min="2310" max="2310" width="19.7109375" style="423" customWidth="1"/>
    <col min="2311" max="2311" width="15" style="423" customWidth="1"/>
    <col min="2312" max="2312" width="13.7109375" style="423" bestFit="1" customWidth="1"/>
    <col min="2313" max="2313" width="15.42578125" style="423" customWidth="1"/>
    <col min="2314" max="2561" width="9.140625" style="423"/>
    <col min="2562" max="2562" width="13.7109375" style="423" customWidth="1"/>
    <col min="2563" max="2563" width="12.7109375" style="423" customWidth="1"/>
    <col min="2564" max="2564" width="13.7109375" style="423" customWidth="1"/>
    <col min="2565" max="2565" width="14.7109375" style="423" customWidth="1"/>
    <col min="2566" max="2566" width="19.7109375" style="423" customWidth="1"/>
    <col min="2567" max="2567" width="15" style="423" customWidth="1"/>
    <col min="2568" max="2568" width="13.7109375" style="423" bestFit="1" customWidth="1"/>
    <col min="2569" max="2569" width="15.42578125" style="423" customWidth="1"/>
    <col min="2570" max="2817" width="9.140625" style="423"/>
    <col min="2818" max="2818" width="13.7109375" style="423" customWidth="1"/>
    <col min="2819" max="2819" width="12.7109375" style="423" customWidth="1"/>
    <col min="2820" max="2820" width="13.7109375" style="423" customWidth="1"/>
    <col min="2821" max="2821" width="14.7109375" style="423" customWidth="1"/>
    <col min="2822" max="2822" width="19.7109375" style="423" customWidth="1"/>
    <col min="2823" max="2823" width="15" style="423" customWidth="1"/>
    <col min="2824" max="2824" width="13.7109375" style="423" bestFit="1" customWidth="1"/>
    <col min="2825" max="2825" width="15.42578125" style="423" customWidth="1"/>
    <col min="2826" max="3073" width="9.140625" style="423"/>
    <col min="3074" max="3074" width="13.7109375" style="423" customWidth="1"/>
    <col min="3075" max="3075" width="12.7109375" style="423" customWidth="1"/>
    <col min="3076" max="3076" width="13.7109375" style="423" customWidth="1"/>
    <col min="3077" max="3077" width="14.7109375" style="423" customWidth="1"/>
    <col min="3078" max="3078" width="19.7109375" style="423" customWidth="1"/>
    <col min="3079" max="3079" width="15" style="423" customWidth="1"/>
    <col min="3080" max="3080" width="13.7109375" style="423" bestFit="1" customWidth="1"/>
    <col min="3081" max="3081" width="15.42578125" style="423" customWidth="1"/>
    <col min="3082" max="3329" width="9.140625" style="423"/>
    <col min="3330" max="3330" width="13.7109375" style="423" customWidth="1"/>
    <col min="3331" max="3331" width="12.7109375" style="423" customWidth="1"/>
    <col min="3332" max="3332" width="13.7109375" style="423" customWidth="1"/>
    <col min="3333" max="3333" width="14.7109375" style="423" customWidth="1"/>
    <col min="3334" max="3334" width="19.7109375" style="423" customWidth="1"/>
    <col min="3335" max="3335" width="15" style="423" customWidth="1"/>
    <col min="3336" max="3336" width="13.7109375" style="423" bestFit="1" customWidth="1"/>
    <col min="3337" max="3337" width="15.42578125" style="423" customWidth="1"/>
    <col min="3338" max="3585" width="9.140625" style="423"/>
    <col min="3586" max="3586" width="13.7109375" style="423" customWidth="1"/>
    <col min="3587" max="3587" width="12.7109375" style="423" customWidth="1"/>
    <col min="3588" max="3588" width="13.7109375" style="423" customWidth="1"/>
    <col min="3589" max="3589" width="14.7109375" style="423" customWidth="1"/>
    <col min="3590" max="3590" width="19.7109375" style="423" customWidth="1"/>
    <col min="3591" max="3591" width="15" style="423" customWidth="1"/>
    <col min="3592" max="3592" width="13.7109375" style="423" bestFit="1" customWidth="1"/>
    <col min="3593" max="3593" width="15.42578125" style="423" customWidth="1"/>
    <col min="3594" max="3841" width="9.140625" style="423"/>
    <col min="3842" max="3842" width="13.7109375" style="423" customWidth="1"/>
    <col min="3843" max="3843" width="12.7109375" style="423" customWidth="1"/>
    <col min="3844" max="3844" width="13.7109375" style="423" customWidth="1"/>
    <col min="3845" max="3845" width="14.7109375" style="423" customWidth="1"/>
    <col min="3846" max="3846" width="19.7109375" style="423" customWidth="1"/>
    <col min="3847" max="3847" width="15" style="423" customWidth="1"/>
    <col min="3848" max="3848" width="13.7109375" style="423" bestFit="1" customWidth="1"/>
    <col min="3849" max="3849" width="15.42578125" style="423" customWidth="1"/>
    <col min="3850" max="4097" width="9.140625" style="423"/>
    <col min="4098" max="4098" width="13.7109375" style="423" customWidth="1"/>
    <col min="4099" max="4099" width="12.7109375" style="423" customWidth="1"/>
    <col min="4100" max="4100" width="13.7109375" style="423" customWidth="1"/>
    <col min="4101" max="4101" width="14.7109375" style="423" customWidth="1"/>
    <col min="4102" max="4102" width="19.7109375" style="423" customWidth="1"/>
    <col min="4103" max="4103" width="15" style="423" customWidth="1"/>
    <col min="4104" max="4104" width="13.7109375" style="423" bestFit="1" customWidth="1"/>
    <col min="4105" max="4105" width="15.42578125" style="423" customWidth="1"/>
    <col min="4106" max="4353" width="9.140625" style="423"/>
    <col min="4354" max="4354" width="13.7109375" style="423" customWidth="1"/>
    <col min="4355" max="4355" width="12.7109375" style="423" customWidth="1"/>
    <col min="4356" max="4356" width="13.7109375" style="423" customWidth="1"/>
    <col min="4357" max="4357" width="14.7109375" style="423" customWidth="1"/>
    <col min="4358" max="4358" width="19.7109375" style="423" customWidth="1"/>
    <col min="4359" max="4359" width="15" style="423" customWidth="1"/>
    <col min="4360" max="4360" width="13.7109375" style="423" bestFit="1" customWidth="1"/>
    <col min="4361" max="4361" width="15.42578125" style="423" customWidth="1"/>
    <col min="4362" max="4609" width="9.140625" style="423"/>
    <col min="4610" max="4610" width="13.7109375" style="423" customWidth="1"/>
    <col min="4611" max="4611" width="12.7109375" style="423" customWidth="1"/>
    <col min="4612" max="4612" width="13.7109375" style="423" customWidth="1"/>
    <col min="4613" max="4613" width="14.7109375" style="423" customWidth="1"/>
    <col min="4614" max="4614" width="19.7109375" style="423" customWidth="1"/>
    <col min="4615" max="4615" width="15" style="423" customWidth="1"/>
    <col min="4616" max="4616" width="13.7109375" style="423" bestFit="1" customWidth="1"/>
    <col min="4617" max="4617" width="15.42578125" style="423" customWidth="1"/>
    <col min="4618" max="4865" width="9.140625" style="423"/>
    <col min="4866" max="4866" width="13.7109375" style="423" customWidth="1"/>
    <col min="4867" max="4867" width="12.7109375" style="423" customWidth="1"/>
    <col min="4868" max="4868" width="13.7109375" style="423" customWidth="1"/>
    <col min="4869" max="4869" width="14.7109375" style="423" customWidth="1"/>
    <col min="4870" max="4870" width="19.7109375" style="423" customWidth="1"/>
    <col min="4871" max="4871" width="15" style="423" customWidth="1"/>
    <col min="4872" max="4872" width="13.7109375" style="423" bestFit="1" customWidth="1"/>
    <col min="4873" max="4873" width="15.42578125" style="423" customWidth="1"/>
    <col min="4874" max="5121" width="9.140625" style="423"/>
    <col min="5122" max="5122" width="13.7109375" style="423" customWidth="1"/>
    <col min="5123" max="5123" width="12.7109375" style="423" customWidth="1"/>
    <col min="5124" max="5124" width="13.7109375" style="423" customWidth="1"/>
    <col min="5125" max="5125" width="14.7109375" style="423" customWidth="1"/>
    <col min="5126" max="5126" width="19.7109375" style="423" customWidth="1"/>
    <col min="5127" max="5127" width="15" style="423" customWidth="1"/>
    <col min="5128" max="5128" width="13.7109375" style="423" bestFit="1" customWidth="1"/>
    <col min="5129" max="5129" width="15.42578125" style="423" customWidth="1"/>
    <col min="5130" max="5377" width="9.140625" style="423"/>
    <col min="5378" max="5378" width="13.7109375" style="423" customWidth="1"/>
    <col min="5379" max="5379" width="12.7109375" style="423" customWidth="1"/>
    <col min="5380" max="5380" width="13.7109375" style="423" customWidth="1"/>
    <col min="5381" max="5381" width="14.7109375" style="423" customWidth="1"/>
    <col min="5382" max="5382" width="19.7109375" style="423" customWidth="1"/>
    <col min="5383" max="5383" width="15" style="423" customWidth="1"/>
    <col min="5384" max="5384" width="13.7109375" style="423" bestFit="1" customWidth="1"/>
    <col min="5385" max="5385" width="15.42578125" style="423" customWidth="1"/>
    <col min="5386" max="5633" width="9.140625" style="423"/>
    <col min="5634" max="5634" width="13.7109375" style="423" customWidth="1"/>
    <col min="5635" max="5635" width="12.7109375" style="423" customWidth="1"/>
    <col min="5636" max="5636" width="13.7109375" style="423" customWidth="1"/>
    <col min="5637" max="5637" width="14.7109375" style="423" customWidth="1"/>
    <col min="5638" max="5638" width="19.7109375" style="423" customWidth="1"/>
    <col min="5639" max="5639" width="15" style="423" customWidth="1"/>
    <col min="5640" max="5640" width="13.7109375" style="423" bestFit="1" customWidth="1"/>
    <col min="5641" max="5641" width="15.42578125" style="423" customWidth="1"/>
    <col min="5642" max="5889" width="9.140625" style="423"/>
    <col min="5890" max="5890" width="13.7109375" style="423" customWidth="1"/>
    <col min="5891" max="5891" width="12.7109375" style="423" customWidth="1"/>
    <col min="5892" max="5892" width="13.7109375" style="423" customWidth="1"/>
    <col min="5893" max="5893" width="14.7109375" style="423" customWidth="1"/>
    <col min="5894" max="5894" width="19.7109375" style="423" customWidth="1"/>
    <col min="5895" max="5895" width="15" style="423" customWidth="1"/>
    <col min="5896" max="5896" width="13.7109375" style="423" bestFit="1" customWidth="1"/>
    <col min="5897" max="5897" width="15.42578125" style="423" customWidth="1"/>
    <col min="5898" max="6145" width="9.140625" style="423"/>
    <col min="6146" max="6146" width="13.7109375" style="423" customWidth="1"/>
    <col min="6147" max="6147" width="12.7109375" style="423" customWidth="1"/>
    <col min="6148" max="6148" width="13.7109375" style="423" customWidth="1"/>
    <col min="6149" max="6149" width="14.7109375" style="423" customWidth="1"/>
    <col min="6150" max="6150" width="19.7109375" style="423" customWidth="1"/>
    <col min="6151" max="6151" width="15" style="423" customWidth="1"/>
    <col min="6152" max="6152" width="13.7109375" style="423" bestFit="1" customWidth="1"/>
    <col min="6153" max="6153" width="15.42578125" style="423" customWidth="1"/>
    <col min="6154" max="6401" width="9.140625" style="423"/>
    <col min="6402" max="6402" width="13.7109375" style="423" customWidth="1"/>
    <col min="6403" max="6403" width="12.7109375" style="423" customWidth="1"/>
    <col min="6404" max="6404" width="13.7109375" style="423" customWidth="1"/>
    <col min="6405" max="6405" width="14.7109375" style="423" customWidth="1"/>
    <col min="6406" max="6406" width="19.7109375" style="423" customWidth="1"/>
    <col min="6407" max="6407" width="15" style="423" customWidth="1"/>
    <col min="6408" max="6408" width="13.7109375" style="423" bestFit="1" customWidth="1"/>
    <col min="6409" max="6409" width="15.42578125" style="423" customWidth="1"/>
    <col min="6410" max="6657" width="9.140625" style="423"/>
    <col min="6658" max="6658" width="13.7109375" style="423" customWidth="1"/>
    <col min="6659" max="6659" width="12.7109375" style="423" customWidth="1"/>
    <col min="6660" max="6660" width="13.7109375" style="423" customWidth="1"/>
    <col min="6661" max="6661" width="14.7109375" style="423" customWidth="1"/>
    <col min="6662" max="6662" width="19.7109375" style="423" customWidth="1"/>
    <col min="6663" max="6663" width="15" style="423" customWidth="1"/>
    <col min="6664" max="6664" width="13.7109375" style="423" bestFit="1" customWidth="1"/>
    <col min="6665" max="6665" width="15.42578125" style="423" customWidth="1"/>
    <col min="6666" max="6913" width="9.140625" style="423"/>
    <col min="6914" max="6914" width="13.7109375" style="423" customWidth="1"/>
    <col min="6915" max="6915" width="12.7109375" style="423" customWidth="1"/>
    <col min="6916" max="6916" width="13.7109375" style="423" customWidth="1"/>
    <col min="6917" max="6917" width="14.7109375" style="423" customWidth="1"/>
    <col min="6918" max="6918" width="19.7109375" style="423" customWidth="1"/>
    <col min="6919" max="6919" width="15" style="423" customWidth="1"/>
    <col min="6920" max="6920" width="13.7109375" style="423" bestFit="1" customWidth="1"/>
    <col min="6921" max="6921" width="15.42578125" style="423" customWidth="1"/>
    <col min="6922" max="7169" width="9.140625" style="423"/>
    <col min="7170" max="7170" width="13.7109375" style="423" customWidth="1"/>
    <col min="7171" max="7171" width="12.7109375" style="423" customWidth="1"/>
    <col min="7172" max="7172" width="13.7109375" style="423" customWidth="1"/>
    <col min="7173" max="7173" width="14.7109375" style="423" customWidth="1"/>
    <col min="7174" max="7174" width="19.7109375" style="423" customWidth="1"/>
    <col min="7175" max="7175" width="15" style="423" customWidth="1"/>
    <col min="7176" max="7176" width="13.7109375" style="423" bestFit="1" customWidth="1"/>
    <col min="7177" max="7177" width="15.42578125" style="423" customWidth="1"/>
    <col min="7178" max="7425" width="9.140625" style="423"/>
    <col min="7426" max="7426" width="13.7109375" style="423" customWidth="1"/>
    <col min="7427" max="7427" width="12.7109375" style="423" customWidth="1"/>
    <col min="7428" max="7428" width="13.7109375" style="423" customWidth="1"/>
    <col min="7429" max="7429" width="14.7109375" style="423" customWidth="1"/>
    <col min="7430" max="7430" width="19.7109375" style="423" customWidth="1"/>
    <col min="7431" max="7431" width="15" style="423" customWidth="1"/>
    <col min="7432" max="7432" width="13.7109375" style="423" bestFit="1" customWidth="1"/>
    <col min="7433" max="7433" width="15.42578125" style="423" customWidth="1"/>
    <col min="7434" max="7681" width="9.140625" style="423"/>
    <col min="7682" max="7682" width="13.7109375" style="423" customWidth="1"/>
    <col min="7683" max="7683" width="12.7109375" style="423" customWidth="1"/>
    <col min="7684" max="7684" width="13.7109375" style="423" customWidth="1"/>
    <col min="7685" max="7685" width="14.7109375" style="423" customWidth="1"/>
    <col min="7686" max="7686" width="19.7109375" style="423" customWidth="1"/>
    <col min="7687" max="7687" width="15" style="423" customWidth="1"/>
    <col min="7688" max="7688" width="13.7109375" style="423" bestFit="1" customWidth="1"/>
    <col min="7689" max="7689" width="15.42578125" style="423" customWidth="1"/>
    <col min="7690" max="7937" width="9.140625" style="423"/>
    <col min="7938" max="7938" width="13.7109375" style="423" customWidth="1"/>
    <col min="7939" max="7939" width="12.7109375" style="423" customWidth="1"/>
    <col min="7940" max="7940" width="13.7109375" style="423" customWidth="1"/>
    <col min="7941" max="7941" width="14.7109375" style="423" customWidth="1"/>
    <col min="7942" max="7942" width="19.7109375" style="423" customWidth="1"/>
    <col min="7943" max="7943" width="15" style="423" customWidth="1"/>
    <col min="7944" max="7944" width="13.7109375" style="423" bestFit="1" customWidth="1"/>
    <col min="7945" max="7945" width="15.42578125" style="423" customWidth="1"/>
    <col min="7946" max="8193" width="9.140625" style="423"/>
    <col min="8194" max="8194" width="13.7109375" style="423" customWidth="1"/>
    <col min="8195" max="8195" width="12.7109375" style="423" customWidth="1"/>
    <col min="8196" max="8196" width="13.7109375" style="423" customWidth="1"/>
    <col min="8197" max="8197" width="14.7109375" style="423" customWidth="1"/>
    <col min="8198" max="8198" width="19.7109375" style="423" customWidth="1"/>
    <col min="8199" max="8199" width="15" style="423" customWidth="1"/>
    <col min="8200" max="8200" width="13.7109375" style="423" bestFit="1" customWidth="1"/>
    <col min="8201" max="8201" width="15.42578125" style="423" customWidth="1"/>
    <col min="8202" max="8449" width="9.140625" style="423"/>
    <col min="8450" max="8450" width="13.7109375" style="423" customWidth="1"/>
    <col min="8451" max="8451" width="12.7109375" style="423" customWidth="1"/>
    <col min="8452" max="8452" width="13.7109375" style="423" customWidth="1"/>
    <col min="8453" max="8453" width="14.7109375" style="423" customWidth="1"/>
    <col min="8454" max="8454" width="19.7109375" style="423" customWidth="1"/>
    <col min="8455" max="8455" width="15" style="423" customWidth="1"/>
    <col min="8456" max="8456" width="13.7109375" style="423" bestFit="1" customWidth="1"/>
    <col min="8457" max="8457" width="15.42578125" style="423" customWidth="1"/>
    <col min="8458" max="8705" width="9.140625" style="423"/>
    <col min="8706" max="8706" width="13.7109375" style="423" customWidth="1"/>
    <col min="8707" max="8707" width="12.7109375" style="423" customWidth="1"/>
    <col min="8708" max="8708" width="13.7109375" style="423" customWidth="1"/>
    <col min="8709" max="8709" width="14.7109375" style="423" customWidth="1"/>
    <col min="8710" max="8710" width="19.7109375" style="423" customWidth="1"/>
    <col min="8711" max="8711" width="15" style="423" customWidth="1"/>
    <col min="8712" max="8712" width="13.7109375" style="423" bestFit="1" customWidth="1"/>
    <col min="8713" max="8713" width="15.42578125" style="423" customWidth="1"/>
    <col min="8714" max="8961" width="9.140625" style="423"/>
    <col min="8962" max="8962" width="13.7109375" style="423" customWidth="1"/>
    <col min="8963" max="8963" width="12.7109375" style="423" customWidth="1"/>
    <col min="8964" max="8964" width="13.7109375" style="423" customWidth="1"/>
    <col min="8965" max="8965" width="14.7109375" style="423" customWidth="1"/>
    <col min="8966" max="8966" width="19.7109375" style="423" customWidth="1"/>
    <col min="8967" max="8967" width="15" style="423" customWidth="1"/>
    <col min="8968" max="8968" width="13.7109375" style="423" bestFit="1" customWidth="1"/>
    <col min="8969" max="8969" width="15.42578125" style="423" customWidth="1"/>
    <col min="8970" max="9217" width="9.140625" style="423"/>
    <col min="9218" max="9218" width="13.7109375" style="423" customWidth="1"/>
    <col min="9219" max="9219" width="12.7109375" style="423" customWidth="1"/>
    <col min="9220" max="9220" width="13.7109375" style="423" customWidth="1"/>
    <col min="9221" max="9221" width="14.7109375" style="423" customWidth="1"/>
    <col min="9222" max="9222" width="19.7109375" style="423" customWidth="1"/>
    <col min="9223" max="9223" width="15" style="423" customWidth="1"/>
    <col min="9224" max="9224" width="13.7109375" style="423" bestFit="1" customWidth="1"/>
    <col min="9225" max="9225" width="15.42578125" style="423" customWidth="1"/>
    <col min="9226" max="9473" width="9.140625" style="423"/>
    <col min="9474" max="9474" width="13.7109375" style="423" customWidth="1"/>
    <col min="9475" max="9475" width="12.7109375" style="423" customWidth="1"/>
    <col min="9476" max="9476" width="13.7109375" style="423" customWidth="1"/>
    <col min="9477" max="9477" width="14.7109375" style="423" customWidth="1"/>
    <col min="9478" max="9478" width="19.7109375" style="423" customWidth="1"/>
    <col min="9479" max="9479" width="15" style="423" customWidth="1"/>
    <col min="9480" max="9480" width="13.7109375" style="423" bestFit="1" customWidth="1"/>
    <col min="9481" max="9481" width="15.42578125" style="423" customWidth="1"/>
    <col min="9482" max="9729" width="9.140625" style="423"/>
    <col min="9730" max="9730" width="13.7109375" style="423" customWidth="1"/>
    <col min="9731" max="9731" width="12.7109375" style="423" customWidth="1"/>
    <col min="9732" max="9732" width="13.7109375" style="423" customWidth="1"/>
    <col min="9733" max="9733" width="14.7109375" style="423" customWidth="1"/>
    <col min="9734" max="9734" width="19.7109375" style="423" customWidth="1"/>
    <col min="9735" max="9735" width="15" style="423" customWidth="1"/>
    <col min="9736" max="9736" width="13.7109375" style="423" bestFit="1" customWidth="1"/>
    <col min="9737" max="9737" width="15.42578125" style="423" customWidth="1"/>
    <col min="9738" max="9985" width="9.140625" style="423"/>
    <col min="9986" max="9986" width="13.7109375" style="423" customWidth="1"/>
    <col min="9987" max="9987" width="12.7109375" style="423" customWidth="1"/>
    <col min="9988" max="9988" width="13.7109375" style="423" customWidth="1"/>
    <col min="9989" max="9989" width="14.7109375" style="423" customWidth="1"/>
    <col min="9990" max="9990" width="19.7109375" style="423" customWidth="1"/>
    <col min="9991" max="9991" width="15" style="423" customWidth="1"/>
    <col min="9992" max="9992" width="13.7109375" style="423" bestFit="1" customWidth="1"/>
    <col min="9993" max="9993" width="15.42578125" style="423" customWidth="1"/>
    <col min="9994" max="10241" width="9.140625" style="423"/>
    <col min="10242" max="10242" width="13.7109375" style="423" customWidth="1"/>
    <col min="10243" max="10243" width="12.7109375" style="423" customWidth="1"/>
    <col min="10244" max="10244" width="13.7109375" style="423" customWidth="1"/>
    <col min="10245" max="10245" width="14.7109375" style="423" customWidth="1"/>
    <col min="10246" max="10246" width="19.7109375" style="423" customWidth="1"/>
    <col min="10247" max="10247" width="15" style="423" customWidth="1"/>
    <col min="10248" max="10248" width="13.7109375" style="423" bestFit="1" customWidth="1"/>
    <col min="10249" max="10249" width="15.42578125" style="423" customWidth="1"/>
    <col min="10250" max="10497" width="9.140625" style="423"/>
    <col min="10498" max="10498" width="13.7109375" style="423" customWidth="1"/>
    <col min="10499" max="10499" width="12.7109375" style="423" customWidth="1"/>
    <col min="10500" max="10500" width="13.7109375" style="423" customWidth="1"/>
    <col min="10501" max="10501" width="14.7109375" style="423" customWidth="1"/>
    <col min="10502" max="10502" width="19.7109375" style="423" customWidth="1"/>
    <col min="10503" max="10503" width="15" style="423" customWidth="1"/>
    <col min="10504" max="10504" width="13.7109375" style="423" bestFit="1" customWidth="1"/>
    <col min="10505" max="10505" width="15.42578125" style="423" customWidth="1"/>
    <col min="10506" max="10753" width="9.140625" style="423"/>
    <col min="10754" max="10754" width="13.7109375" style="423" customWidth="1"/>
    <col min="10755" max="10755" width="12.7109375" style="423" customWidth="1"/>
    <col min="10756" max="10756" width="13.7109375" style="423" customWidth="1"/>
    <col min="10757" max="10757" width="14.7109375" style="423" customWidth="1"/>
    <col min="10758" max="10758" width="19.7109375" style="423" customWidth="1"/>
    <col min="10759" max="10759" width="15" style="423" customWidth="1"/>
    <col min="10760" max="10760" width="13.7109375" style="423" bestFit="1" customWidth="1"/>
    <col min="10761" max="10761" width="15.42578125" style="423" customWidth="1"/>
    <col min="10762" max="11009" width="9.140625" style="423"/>
    <col min="11010" max="11010" width="13.7109375" style="423" customWidth="1"/>
    <col min="11011" max="11011" width="12.7109375" style="423" customWidth="1"/>
    <col min="11012" max="11012" width="13.7109375" style="423" customWidth="1"/>
    <col min="11013" max="11013" width="14.7109375" style="423" customWidth="1"/>
    <col min="11014" max="11014" width="19.7109375" style="423" customWidth="1"/>
    <col min="11015" max="11015" width="15" style="423" customWidth="1"/>
    <col min="11016" max="11016" width="13.7109375" style="423" bestFit="1" customWidth="1"/>
    <col min="11017" max="11017" width="15.42578125" style="423" customWidth="1"/>
    <col min="11018" max="11265" width="9.140625" style="423"/>
    <col min="11266" max="11266" width="13.7109375" style="423" customWidth="1"/>
    <col min="11267" max="11267" width="12.7109375" style="423" customWidth="1"/>
    <col min="11268" max="11268" width="13.7109375" style="423" customWidth="1"/>
    <col min="11269" max="11269" width="14.7109375" style="423" customWidth="1"/>
    <col min="11270" max="11270" width="19.7109375" style="423" customWidth="1"/>
    <col min="11271" max="11271" width="15" style="423" customWidth="1"/>
    <col min="11272" max="11272" width="13.7109375" style="423" bestFit="1" customWidth="1"/>
    <col min="11273" max="11273" width="15.42578125" style="423" customWidth="1"/>
    <col min="11274" max="11521" width="9.140625" style="423"/>
    <col min="11522" max="11522" width="13.7109375" style="423" customWidth="1"/>
    <col min="11523" max="11523" width="12.7109375" style="423" customWidth="1"/>
    <col min="11524" max="11524" width="13.7109375" style="423" customWidth="1"/>
    <col min="11525" max="11525" width="14.7109375" style="423" customWidth="1"/>
    <col min="11526" max="11526" width="19.7109375" style="423" customWidth="1"/>
    <col min="11527" max="11527" width="15" style="423" customWidth="1"/>
    <col min="11528" max="11528" width="13.7109375" style="423" bestFit="1" customWidth="1"/>
    <col min="11529" max="11529" width="15.42578125" style="423" customWidth="1"/>
    <col min="11530" max="11777" width="9.140625" style="423"/>
    <col min="11778" max="11778" width="13.7109375" style="423" customWidth="1"/>
    <col min="11779" max="11779" width="12.7109375" style="423" customWidth="1"/>
    <col min="11780" max="11780" width="13.7109375" style="423" customWidth="1"/>
    <col min="11781" max="11781" width="14.7109375" style="423" customWidth="1"/>
    <col min="11782" max="11782" width="19.7109375" style="423" customWidth="1"/>
    <col min="11783" max="11783" width="15" style="423" customWidth="1"/>
    <col min="11784" max="11784" width="13.7109375" style="423" bestFit="1" customWidth="1"/>
    <col min="11785" max="11785" width="15.42578125" style="423" customWidth="1"/>
    <col min="11786" max="12033" width="9.140625" style="423"/>
    <col min="12034" max="12034" width="13.7109375" style="423" customWidth="1"/>
    <col min="12035" max="12035" width="12.7109375" style="423" customWidth="1"/>
    <col min="12036" max="12036" width="13.7109375" style="423" customWidth="1"/>
    <col min="12037" max="12037" width="14.7109375" style="423" customWidth="1"/>
    <col min="12038" max="12038" width="19.7109375" style="423" customWidth="1"/>
    <col min="12039" max="12039" width="15" style="423" customWidth="1"/>
    <col min="12040" max="12040" width="13.7109375" style="423" bestFit="1" customWidth="1"/>
    <col min="12041" max="12041" width="15.42578125" style="423" customWidth="1"/>
    <col min="12042" max="12289" width="9.140625" style="423"/>
    <col min="12290" max="12290" width="13.7109375" style="423" customWidth="1"/>
    <col min="12291" max="12291" width="12.7109375" style="423" customWidth="1"/>
    <col min="12292" max="12292" width="13.7109375" style="423" customWidth="1"/>
    <col min="12293" max="12293" width="14.7109375" style="423" customWidth="1"/>
    <col min="12294" max="12294" width="19.7109375" style="423" customWidth="1"/>
    <col min="12295" max="12295" width="15" style="423" customWidth="1"/>
    <col min="12296" max="12296" width="13.7109375" style="423" bestFit="1" customWidth="1"/>
    <col min="12297" max="12297" width="15.42578125" style="423" customWidth="1"/>
    <col min="12298" max="12545" width="9.140625" style="423"/>
    <col min="12546" max="12546" width="13.7109375" style="423" customWidth="1"/>
    <col min="12547" max="12547" width="12.7109375" style="423" customWidth="1"/>
    <col min="12548" max="12548" width="13.7109375" style="423" customWidth="1"/>
    <col min="12549" max="12549" width="14.7109375" style="423" customWidth="1"/>
    <col min="12550" max="12550" width="19.7109375" style="423" customWidth="1"/>
    <col min="12551" max="12551" width="15" style="423" customWidth="1"/>
    <col min="12552" max="12552" width="13.7109375" style="423" bestFit="1" customWidth="1"/>
    <col min="12553" max="12553" width="15.42578125" style="423" customWidth="1"/>
    <col min="12554" max="12801" width="9.140625" style="423"/>
    <col min="12802" max="12802" width="13.7109375" style="423" customWidth="1"/>
    <col min="12803" max="12803" width="12.7109375" style="423" customWidth="1"/>
    <col min="12804" max="12804" width="13.7109375" style="423" customWidth="1"/>
    <col min="12805" max="12805" width="14.7109375" style="423" customWidth="1"/>
    <col min="12806" max="12806" width="19.7109375" style="423" customWidth="1"/>
    <col min="12807" max="12807" width="15" style="423" customWidth="1"/>
    <col min="12808" max="12808" width="13.7109375" style="423" bestFit="1" customWidth="1"/>
    <col min="12809" max="12809" width="15.42578125" style="423" customWidth="1"/>
    <col min="12810" max="13057" width="9.140625" style="423"/>
    <col min="13058" max="13058" width="13.7109375" style="423" customWidth="1"/>
    <col min="13059" max="13059" width="12.7109375" style="423" customWidth="1"/>
    <col min="13060" max="13060" width="13.7109375" style="423" customWidth="1"/>
    <col min="13061" max="13061" width="14.7109375" style="423" customWidth="1"/>
    <col min="13062" max="13062" width="19.7109375" style="423" customWidth="1"/>
    <col min="13063" max="13063" width="15" style="423" customWidth="1"/>
    <col min="13064" max="13064" width="13.7109375" style="423" bestFit="1" customWidth="1"/>
    <col min="13065" max="13065" width="15.42578125" style="423" customWidth="1"/>
    <col min="13066" max="13313" width="9.140625" style="423"/>
    <col min="13314" max="13314" width="13.7109375" style="423" customWidth="1"/>
    <col min="13315" max="13315" width="12.7109375" style="423" customWidth="1"/>
    <col min="13316" max="13316" width="13.7109375" style="423" customWidth="1"/>
    <col min="13317" max="13317" width="14.7109375" style="423" customWidth="1"/>
    <col min="13318" max="13318" width="19.7109375" style="423" customWidth="1"/>
    <col min="13319" max="13319" width="15" style="423" customWidth="1"/>
    <col min="13320" max="13320" width="13.7109375" style="423" bestFit="1" customWidth="1"/>
    <col min="13321" max="13321" width="15.42578125" style="423" customWidth="1"/>
    <col min="13322" max="13569" width="9.140625" style="423"/>
    <col min="13570" max="13570" width="13.7109375" style="423" customWidth="1"/>
    <col min="13571" max="13571" width="12.7109375" style="423" customWidth="1"/>
    <col min="13572" max="13572" width="13.7109375" style="423" customWidth="1"/>
    <col min="13573" max="13573" width="14.7109375" style="423" customWidth="1"/>
    <col min="13574" max="13574" width="19.7109375" style="423" customWidth="1"/>
    <col min="13575" max="13575" width="15" style="423" customWidth="1"/>
    <col min="13576" max="13576" width="13.7109375" style="423" bestFit="1" customWidth="1"/>
    <col min="13577" max="13577" width="15.42578125" style="423" customWidth="1"/>
    <col min="13578" max="13825" width="9.140625" style="423"/>
    <col min="13826" max="13826" width="13.7109375" style="423" customWidth="1"/>
    <col min="13827" max="13827" width="12.7109375" style="423" customWidth="1"/>
    <col min="13828" max="13828" width="13.7109375" style="423" customWidth="1"/>
    <col min="13829" max="13829" width="14.7109375" style="423" customWidth="1"/>
    <col min="13830" max="13830" width="19.7109375" style="423" customWidth="1"/>
    <col min="13831" max="13831" width="15" style="423" customWidth="1"/>
    <col min="13832" max="13832" width="13.7109375" style="423" bestFit="1" customWidth="1"/>
    <col min="13833" max="13833" width="15.42578125" style="423" customWidth="1"/>
    <col min="13834" max="14081" width="9.140625" style="423"/>
    <col min="14082" max="14082" width="13.7109375" style="423" customWidth="1"/>
    <col min="14083" max="14083" width="12.7109375" style="423" customWidth="1"/>
    <col min="14084" max="14084" width="13.7109375" style="423" customWidth="1"/>
    <col min="14085" max="14085" width="14.7109375" style="423" customWidth="1"/>
    <col min="14086" max="14086" width="19.7109375" style="423" customWidth="1"/>
    <col min="14087" max="14087" width="15" style="423" customWidth="1"/>
    <col min="14088" max="14088" width="13.7109375" style="423" bestFit="1" customWidth="1"/>
    <col min="14089" max="14089" width="15.42578125" style="423" customWidth="1"/>
    <col min="14090" max="14337" width="9.140625" style="423"/>
    <col min="14338" max="14338" width="13.7109375" style="423" customWidth="1"/>
    <col min="14339" max="14339" width="12.7109375" style="423" customWidth="1"/>
    <col min="14340" max="14340" width="13.7109375" style="423" customWidth="1"/>
    <col min="14341" max="14341" width="14.7109375" style="423" customWidth="1"/>
    <col min="14342" max="14342" width="19.7109375" style="423" customWidth="1"/>
    <col min="14343" max="14343" width="15" style="423" customWidth="1"/>
    <col min="14344" max="14344" width="13.7109375" style="423" bestFit="1" customWidth="1"/>
    <col min="14345" max="14345" width="15.42578125" style="423" customWidth="1"/>
    <col min="14346" max="14593" width="9.140625" style="423"/>
    <col min="14594" max="14594" width="13.7109375" style="423" customWidth="1"/>
    <col min="14595" max="14595" width="12.7109375" style="423" customWidth="1"/>
    <col min="14596" max="14596" width="13.7109375" style="423" customWidth="1"/>
    <col min="14597" max="14597" width="14.7109375" style="423" customWidth="1"/>
    <col min="14598" max="14598" width="19.7109375" style="423" customWidth="1"/>
    <col min="14599" max="14599" width="15" style="423" customWidth="1"/>
    <col min="14600" max="14600" width="13.7109375" style="423" bestFit="1" customWidth="1"/>
    <col min="14601" max="14601" width="15.42578125" style="423" customWidth="1"/>
    <col min="14602" max="14849" width="9.140625" style="423"/>
    <col min="14850" max="14850" width="13.7109375" style="423" customWidth="1"/>
    <col min="14851" max="14851" width="12.7109375" style="423" customWidth="1"/>
    <col min="14852" max="14852" width="13.7109375" style="423" customWidth="1"/>
    <col min="14853" max="14853" width="14.7109375" style="423" customWidth="1"/>
    <col min="14854" max="14854" width="19.7109375" style="423" customWidth="1"/>
    <col min="14855" max="14855" width="15" style="423" customWidth="1"/>
    <col min="14856" max="14856" width="13.7109375" style="423" bestFit="1" customWidth="1"/>
    <col min="14857" max="14857" width="15.42578125" style="423" customWidth="1"/>
    <col min="14858" max="15105" width="9.140625" style="423"/>
    <col min="15106" max="15106" width="13.7109375" style="423" customWidth="1"/>
    <col min="15107" max="15107" width="12.7109375" style="423" customWidth="1"/>
    <col min="15108" max="15108" width="13.7109375" style="423" customWidth="1"/>
    <col min="15109" max="15109" width="14.7109375" style="423" customWidth="1"/>
    <col min="15110" max="15110" width="19.7109375" style="423" customWidth="1"/>
    <col min="15111" max="15111" width="15" style="423" customWidth="1"/>
    <col min="15112" max="15112" width="13.7109375" style="423" bestFit="1" customWidth="1"/>
    <col min="15113" max="15113" width="15.42578125" style="423" customWidth="1"/>
    <col min="15114" max="15361" width="9.140625" style="423"/>
    <col min="15362" max="15362" width="13.7109375" style="423" customWidth="1"/>
    <col min="15363" max="15363" width="12.7109375" style="423" customWidth="1"/>
    <col min="15364" max="15364" width="13.7109375" style="423" customWidth="1"/>
    <col min="15365" max="15365" width="14.7109375" style="423" customWidth="1"/>
    <col min="15366" max="15366" width="19.7109375" style="423" customWidth="1"/>
    <col min="15367" max="15367" width="15" style="423" customWidth="1"/>
    <col min="15368" max="15368" width="13.7109375" style="423" bestFit="1" customWidth="1"/>
    <col min="15369" max="15369" width="15.42578125" style="423" customWidth="1"/>
    <col min="15370" max="15617" width="9.140625" style="423"/>
    <col min="15618" max="15618" width="13.7109375" style="423" customWidth="1"/>
    <col min="15619" max="15619" width="12.7109375" style="423" customWidth="1"/>
    <col min="15620" max="15620" width="13.7109375" style="423" customWidth="1"/>
    <col min="15621" max="15621" width="14.7109375" style="423" customWidth="1"/>
    <col min="15622" max="15622" width="19.7109375" style="423" customWidth="1"/>
    <col min="15623" max="15623" width="15" style="423" customWidth="1"/>
    <col min="15624" max="15624" width="13.7109375" style="423" bestFit="1" customWidth="1"/>
    <col min="15625" max="15625" width="15.42578125" style="423" customWidth="1"/>
    <col min="15626" max="15873" width="9.140625" style="423"/>
    <col min="15874" max="15874" width="13.7109375" style="423" customWidth="1"/>
    <col min="15875" max="15875" width="12.7109375" style="423" customWidth="1"/>
    <col min="15876" max="15876" width="13.7109375" style="423" customWidth="1"/>
    <col min="15877" max="15877" width="14.7109375" style="423" customWidth="1"/>
    <col min="15878" max="15878" width="19.7109375" style="423" customWidth="1"/>
    <col min="15879" max="15879" width="15" style="423" customWidth="1"/>
    <col min="15880" max="15880" width="13.7109375" style="423" bestFit="1" customWidth="1"/>
    <col min="15881" max="15881" width="15.42578125" style="423" customWidth="1"/>
    <col min="15882" max="16129" width="9.140625" style="423"/>
    <col min="16130" max="16130" width="13.7109375" style="423" customWidth="1"/>
    <col min="16131" max="16131" width="12.7109375" style="423" customWidth="1"/>
    <col min="16132" max="16132" width="13.7109375" style="423" customWidth="1"/>
    <col min="16133" max="16133" width="14.7109375" style="423" customWidth="1"/>
    <col min="16134" max="16134" width="19.7109375" style="423" customWidth="1"/>
    <col min="16135" max="16135" width="15" style="423" customWidth="1"/>
    <col min="16136" max="16136" width="13.7109375" style="423" bestFit="1" customWidth="1"/>
    <col min="16137" max="16137" width="15.42578125" style="423" customWidth="1"/>
    <col min="16138" max="16384" width="9.140625" style="423"/>
  </cols>
  <sheetData>
    <row r="1" spans="1:9" x14ac:dyDescent="0.2">
      <c r="A1" s="422"/>
    </row>
    <row r="3" spans="1:9" ht="18" customHeight="1" x14ac:dyDescent="0.2">
      <c r="A3" s="424" t="s">
        <v>182</v>
      </c>
      <c r="C3" s="425"/>
      <c r="D3" s="425"/>
      <c r="E3" s="425"/>
      <c r="F3" s="425"/>
      <c r="G3" s="425"/>
    </row>
    <row r="5" spans="1:9" ht="20.25" x14ac:dyDescent="0.2">
      <c r="A5" s="426" t="s">
        <v>354</v>
      </c>
    </row>
    <row r="6" spans="1:9" s="427" customFormat="1" ht="13.5" thickBot="1" x14ac:dyDescent="0.25"/>
    <row r="7" spans="1:9" x14ac:dyDescent="0.2">
      <c r="A7" s="680" t="s">
        <v>82</v>
      </c>
      <c r="B7" s="682" t="s">
        <v>83</v>
      </c>
      <c r="C7" s="428" t="s">
        <v>183</v>
      </c>
      <c r="D7" s="429"/>
      <c r="E7" s="429"/>
      <c r="F7" s="430"/>
      <c r="G7" s="431" t="s">
        <v>184</v>
      </c>
    </row>
    <row r="8" spans="1:9" ht="26.25" thickBot="1" x14ac:dyDescent="0.25">
      <c r="A8" s="681"/>
      <c r="B8" s="683"/>
      <c r="C8" s="432" t="s">
        <v>185</v>
      </c>
      <c r="D8" s="432" t="s">
        <v>186</v>
      </c>
      <c r="E8" s="432" t="s">
        <v>187</v>
      </c>
      <c r="F8" s="432" t="s">
        <v>188</v>
      </c>
      <c r="G8" s="548" t="s">
        <v>305</v>
      </c>
    </row>
    <row r="9" spans="1:9" x14ac:dyDescent="0.2">
      <c r="A9" s="241">
        <v>11000</v>
      </c>
      <c r="B9" s="433" t="s">
        <v>189</v>
      </c>
      <c r="C9" s="434">
        <v>729640</v>
      </c>
      <c r="D9" s="434">
        <v>92843</v>
      </c>
      <c r="E9" s="434">
        <v>37137.200000000004</v>
      </c>
      <c r="F9" s="434">
        <f>C9+E9</f>
        <v>766777.2</v>
      </c>
      <c r="G9" s="435">
        <f>ROUND($G$38/$F$35*F9,-3)</f>
        <v>13764000</v>
      </c>
      <c r="H9" s="549"/>
      <c r="I9" s="436"/>
    </row>
    <row r="10" spans="1:9" x14ac:dyDescent="0.2">
      <c r="A10" s="242">
        <v>12000</v>
      </c>
      <c r="B10" s="437" t="s">
        <v>84</v>
      </c>
      <c r="C10" s="434">
        <v>403914</v>
      </c>
      <c r="D10" s="434">
        <v>22721</v>
      </c>
      <c r="E10" s="434">
        <v>9088.4</v>
      </c>
      <c r="F10" s="434">
        <f>C10+E10</f>
        <v>413002.4</v>
      </c>
      <c r="G10" s="435">
        <f t="shared" ref="G10:G34" si="0">ROUND($G$38/$F$35*F10,-3)</f>
        <v>7413000</v>
      </c>
      <c r="I10" s="436"/>
    </row>
    <row r="11" spans="1:9" x14ac:dyDescent="0.2">
      <c r="A11" s="242">
        <v>13000</v>
      </c>
      <c r="B11" s="437" t="s">
        <v>190</v>
      </c>
      <c r="C11" s="434">
        <v>9795</v>
      </c>
      <c r="D11" s="434">
        <v>0</v>
      </c>
      <c r="E11" s="434">
        <v>0</v>
      </c>
      <c r="F11" s="434">
        <f t="shared" ref="F11:F34" si="1">C11+E11</f>
        <v>9795</v>
      </c>
      <c r="G11" s="435">
        <f t="shared" si="0"/>
        <v>176000</v>
      </c>
      <c r="I11" s="436"/>
    </row>
    <row r="12" spans="1:9" x14ac:dyDescent="0.2">
      <c r="A12" s="242">
        <v>14000</v>
      </c>
      <c r="B12" s="437" t="s">
        <v>85</v>
      </c>
      <c r="C12" s="434">
        <v>1318531</v>
      </c>
      <c r="D12" s="434">
        <v>107393</v>
      </c>
      <c r="E12" s="434">
        <v>42957.200000000004</v>
      </c>
      <c r="F12" s="434">
        <f t="shared" si="1"/>
        <v>1361488.2</v>
      </c>
      <c r="G12" s="435">
        <f t="shared" si="0"/>
        <v>24439000</v>
      </c>
      <c r="I12" s="436"/>
    </row>
    <row r="13" spans="1:9" x14ac:dyDescent="0.2">
      <c r="A13" s="242">
        <v>15000</v>
      </c>
      <c r="B13" s="437" t="s">
        <v>191</v>
      </c>
      <c r="C13" s="434">
        <v>461601</v>
      </c>
      <c r="D13" s="434">
        <v>29686</v>
      </c>
      <c r="E13" s="434">
        <v>11874.400000000001</v>
      </c>
      <c r="F13" s="434">
        <f t="shared" si="1"/>
        <v>473475.4</v>
      </c>
      <c r="G13" s="435">
        <f t="shared" si="0"/>
        <v>8499000</v>
      </c>
      <c r="I13" s="436"/>
    </row>
    <row r="14" spans="1:9" x14ac:dyDescent="0.2">
      <c r="A14" s="242">
        <v>16000</v>
      </c>
      <c r="B14" s="437" t="s">
        <v>192</v>
      </c>
      <c r="C14" s="434">
        <v>0</v>
      </c>
      <c r="D14" s="434">
        <v>0</v>
      </c>
      <c r="E14" s="434">
        <v>0</v>
      </c>
      <c r="F14" s="434">
        <f t="shared" si="1"/>
        <v>0</v>
      </c>
      <c r="G14" s="435">
        <f t="shared" si="0"/>
        <v>0</v>
      </c>
      <c r="I14" s="436"/>
    </row>
    <row r="15" spans="1:9" x14ac:dyDescent="0.2">
      <c r="A15" s="242">
        <v>17000</v>
      </c>
      <c r="B15" s="437" t="s">
        <v>87</v>
      </c>
      <c r="C15" s="434">
        <v>63278</v>
      </c>
      <c r="D15" s="434">
        <v>3870</v>
      </c>
      <c r="E15" s="434">
        <v>1548</v>
      </c>
      <c r="F15" s="434">
        <f t="shared" si="1"/>
        <v>64826</v>
      </c>
      <c r="G15" s="435">
        <f t="shared" si="0"/>
        <v>1164000</v>
      </c>
      <c r="I15" s="436"/>
    </row>
    <row r="16" spans="1:9" x14ac:dyDescent="0.2">
      <c r="A16" s="242">
        <v>18000</v>
      </c>
      <c r="B16" s="437" t="s">
        <v>88</v>
      </c>
      <c r="C16" s="434">
        <v>22553</v>
      </c>
      <c r="D16" s="434">
        <v>0</v>
      </c>
      <c r="E16" s="434">
        <v>0</v>
      </c>
      <c r="F16" s="434">
        <f t="shared" si="1"/>
        <v>22553</v>
      </c>
      <c r="G16" s="435">
        <f t="shared" si="0"/>
        <v>405000</v>
      </c>
      <c r="I16" s="436"/>
    </row>
    <row r="17" spans="1:9" x14ac:dyDescent="0.2">
      <c r="A17" s="242">
        <v>19000</v>
      </c>
      <c r="B17" s="437" t="s">
        <v>89</v>
      </c>
      <c r="C17" s="434">
        <v>229569</v>
      </c>
      <c r="D17" s="434">
        <v>10147</v>
      </c>
      <c r="E17" s="434">
        <v>4058.8</v>
      </c>
      <c r="F17" s="434">
        <f t="shared" si="1"/>
        <v>233627.8</v>
      </c>
      <c r="G17" s="435">
        <f t="shared" si="0"/>
        <v>4194000</v>
      </c>
      <c r="I17" s="436"/>
    </row>
    <row r="18" spans="1:9" x14ac:dyDescent="0.2">
      <c r="A18" s="242">
        <v>21000</v>
      </c>
      <c r="B18" s="437" t="s">
        <v>90</v>
      </c>
      <c r="C18" s="434">
        <v>893403</v>
      </c>
      <c r="D18" s="434">
        <v>164138</v>
      </c>
      <c r="E18" s="434">
        <v>65655.199999999997</v>
      </c>
      <c r="F18" s="434">
        <f t="shared" si="1"/>
        <v>959058.2</v>
      </c>
      <c r="G18" s="435">
        <f t="shared" si="0"/>
        <v>17215000</v>
      </c>
      <c r="I18" s="436"/>
    </row>
    <row r="19" spans="1:9" x14ac:dyDescent="0.2">
      <c r="A19" s="242">
        <v>22000</v>
      </c>
      <c r="B19" s="437" t="s">
        <v>193</v>
      </c>
      <c r="C19" s="434">
        <v>88724</v>
      </c>
      <c r="D19" s="434">
        <v>9292</v>
      </c>
      <c r="E19" s="434">
        <v>3716.8</v>
      </c>
      <c r="F19" s="434">
        <f t="shared" si="1"/>
        <v>92440.8</v>
      </c>
      <c r="G19" s="435">
        <f t="shared" si="0"/>
        <v>1659000</v>
      </c>
      <c r="I19" s="436"/>
    </row>
    <row r="20" spans="1:9" x14ac:dyDescent="0.2">
      <c r="A20" s="242">
        <v>23000</v>
      </c>
      <c r="B20" s="437" t="s">
        <v>194</v>
      </c>
      <c r="C20" s="434">
        <v>449566</v>
      </c>
      <c r="D20" s="434">
        <v>47438</v>
      </c>
      <c r="E20" s="434">
        <v>18975.2</v>
      </c>
      <c r="F20" s="434">
        <f t="shared" si="1"/>
        <v>468541.2</v>
      </c>
      <c r="G20" s="435">
        <f t="shared" si="0"/>
        <v>8410000</v>
      </c>
      <c r="I20" s="436"/>
    </row>
    <row r="21" spans="1:9" x14ac:dyDescent="0.2">
      <c r="A21" s="242">
        <v>24000</v>
      </c>
      <c r="B21" s="437" t="s">
        <v>91</v>
      </c>
      <c r="C21" s="434">
        <v>160987</v>
      </c>
      <c r="D21" s="434">
        <v>13292</v>
      </c>
      <c r="E21" s="434">
        <v>5316.8</v>
      </c>
      <c r="F21" s="434">
        <f t="shared" si="1"/>
        <v>166303.79999999999</v>
      </c>
      <c r="G21" s="435">
        <f t="shared" si="0"/>
        <v>2985000</v>
      </c>
      <c r="I21" s="436"/>
    </row>
    <row r="22" spans="1:9" x14ac:dyDescent="0.2">
      <c r="A22" s="242">
        <v>25000</v>
      </c>
      <c r="B22" s="437" t="s">
        <v>195</v>
      </c>
      <c r="C22" s="434">
        <v>245475</v>
      </c>
      <c r="D22" s="434">
        <v>18002</v>
      </c>
      <c r="E22" s="434">
        <v>7200.8</v>
      </c>
      <c r="F22" s="434">
        <f t="shared" si="1"/>
        <v>252675.8</v>
      </c>
      <c r="G22" s="435">
        <f t="shared" si="0"/>
        <v>4536000</v>
      </c>
      <c r="I22" s="436"/>
    </row>
    <row r="23" spans="1:9" x14ac:dyDescent="0.2">
      <c r="A23" s="242">
        <v>26000</v>
      </c>
      <c r="B23" s="437" t="s">
        <v>196</v>
      </c>
      <c r="C23" s="434">
        <v>799293</v>
      </c>
      <c r="D23" s="434">
        <v>64078</v>
      </c>
      <c r="E23" s="434">
        <v>25631.200000000001</v>
      </c>
      <c r="F23" s="434">
        <f t="shared" si="1"/>
        <v>824924.2</v>
      </c>
      <c r="G23" s="435">
        <f t="shared" si="0"/>
        <v>14807000</v>
      </c>
      <c r="I23" s="436"/>
    </row>
    <row r="24" spans="1:9" x14ac:dyDescent="0.2">
      <c r="A24" s="242">
        <v>27000</v>
      </c>
      <c r="B24" s="437" t="s">
        <v>197</v>
      </c>
      <c r="C24" s="434">
        <v>208015</v>
      </c>
      <c r="D24" s="434">
        <v>93301</v>
      </c>
      <c r="E24" s="434">
        <v>37320.400000000001</v>
      </c>
      <c r="F24" s="434">
        <f t="shared" si="1"/>
        <v>245335.4</v>
      </c>
      <c r="G24" s="435">
        <f t="shared" si="0"/>
        <v>4404000</v>
      </c>
      <c r="I24" s="436"/>
    </row>
    <row r="25" spans="1:9" x14ac:dyDescent="0.2">
      <c r="A25" s="242">
        <v>28000</v>
      </c>
      <c r="B25" s="437" t="s">
        <v>198</v>
      </c>
      <c r="C25" s="434">
        <v>182546</v>
      </c>
      <c r="D25" s="434">
        <v>17504</v>
      </c>
      <c r="E25" s="434">
        <v>7001.6</v>
      </c>
      <c r="F25" s="434">
        <f t="shared" si="1"/>
        <v>189547.6</v>
      </c>
      <c r="G25" s="435">
        <f t="shared" si="0"/>
        <v>3402000</v>
      </c>
      <c r="I25" s="436"/>
    </row>
    <row r="26" spans="1:9" x14ac:dyDescent="0.2">
      <c r="A26" s="242">
        <v>31000</v>
      </c>
      <c r="B26" s="437" t="s">
        <v>93</v>
      </c>
      <c r="C26" s="434">
        <v>302322</v>
      </c>
      <c r="D26" s="434">
        <v>3454</v>
      </c>
      <c r="E26" s="434">
        <v>1381.6000000000001</v>
      </c>
      <c r="F26" s="434">
        <f t="shared" si="1"/>
        <v>303703.59999999998</v>
      </c>
      <c r="G26" s="435">
        <f t="shared" si="0"/>
        <v>5451000</v>
      </c>
      <c r="I26" s="436"/>
    </row>
    <row r="27" spans="1:9" x14ac:dyDescent="0.2">
      <c r="A27" s="242">
        <v>41000</v>
      </c>
      <c r="B27" s="437" t="s">
        <v>199</v>
      </c>
      <c r="C27" s="434">
        <v>252562</v>
      </c>
      <c r="D27" s="434">
        <v>1518</v>
      </c>
      <c r="E27" s="434">
        <v>607.20000000000005</v>
      </c>
      <c r="F27" s="434">
        <f>C27+E27</f>
        <v>253169.2</v>
      </c>
      <c r="G27" s="435">
        <f t="shared" si="0"/>
        <v>4544000</v>
      </c>
      <c r="I27" s="436"/>
    </row>
    <row r="28" spans="1:9" x14ac:dyDescent="0.2">
      <c r="A28" s="242">
        <v>43000</v>
      </c>
      <c r="B28" s="437" t="s">
        <v>94</v>
      </c>
      <c r="C28" s="434">
        <v>375911</v>
      </c>
      <c r="D28" s="434">
        <v>27326</v>
      </c>
      <c r="E28" s="434">
        <v>10930.400000000001</v>
      </c>
      <c r="F28" s="434">
        <f t="shared" si="1"/>
        <v>386841.4</v>
      </c>
      <c r="G28" s="435">
        <f t="shared" si="0"/>
        <v>6944000</v>
      </c>
      <c r="I28" s="436"/>
    </row>
    <row r="29" spans="1:9" x14ac:dyDescent="0.2">
      <c r="A29" s="242">
        <v>51000</v>
      </c>
      <c r="B29" s="437" t="s">
        <v>200</v>
      </c>
      <c r="C29" s="434">
        <v>0</v>
      </c>
      <c r="D29" s="434">
        <v>0</v>
      </c>
      <c r="E29" s="434">
        <v>0</v>
      </c>
      <c r="F29" s="434">
        <f t="shared" si="1"/>
        <v>0</v>
      </c>
      <c r="G29" s="435">
        <f t="shared" si="0"/>
        <v>0</v>
      </c>
      <c r="I29" s="436"/>
    </row>
    <row r="30" spans="1:9" x14ac:dyDescent="0.2">
      <c r="A30" s="242">
        <v>52000</v>
      </c>
      <c r="B30" s="437" t="s">
        <v>201</v>
      </c>
      <c r="C30" s="434">
        <v>4560</v>
      </c>
      <c r="D30" s="434">
        <v>0</v>
      </c>
      <c r="E30" s="434">
        <v>0</v>
      </c>
      <c r="F30" s="434">
        <f t="shared" si="1"/>
        <v>4560</v>
      </c>
      <c r="G30" s="435">
        <f t="shared" si="0"/>
        <v>82000</v>
      </c>
      <c r="I30" s="436"/>
    </row>
    <row r="31" spans="1:9" x14ac:dyDescent="0.2">
      <c r="A31" s="242">
        <v>53000</v>
      </c>
      <c r="B31" s="437" t="s">
        <v>202</v>
      </c>
      <c r="C31" s="434">
        <v>0</v>
      </c>
      <c r="D31" s="434">
        <v>0</v>
      </c>
      <c r="E31" s="434">
        <v>0</v>
      </c>
      <c r="F31" s="434">
        <f t="shared" si="1"/>
        <v>0</v>
      </c>
      <c r="G31" s="435">
        <f t="shared" si="0"/>
        <v>0</v>
      </c>
      <c r="I31" s="436"/>
    </row>
    <row r="32" spans="1:9" x14ac:dyDescent="0.2">
      <c r="A32" s="242">
        <v>54000</v>
      </c>
      <c r="B32" s="437" t="s">
        <v>95</v>
      </c>
      <c r="C32" s="434">
        <v>0</v>
      </c>
      <c r="D32" s="434">
        <v>0</v>
      </c>
      <c r="E32" s="434">
        <v>0</v>
      </c>
      <c r="F32" s="434">
        <f t="shared" si="1"/>
        <v>0</v>
      </c>
      <c r="G32" s="435">
        <f t="shared" si="0"/>
        <v>0</v>
      </c>
      <c r="I32" s="436"/>
    </row>
    <row r="33" spans="1:9" x14ac:dyDescent="0.2">
      <c r="A33" s="242">
        <v>55000</v>
      </c>
      <c r="B33" s="437" t="s">
        <v>203</v>
      </c>
      <c r="C33" s="434">
        <v>28098</v>
      </c>
      <c r="D33" s="434">
        <v>0</v>
      </c>
      <c r="E33" s="434">
        <v>0</v>
      </c>
      <c r="F33" s="434">
        <f t="shared" si="1"/>
        <v>28098</v>
      </c>
      <c r="G33" s="435">
        <f t="shared" si="0"/>
        <v>504000</v>
      </c>
      <c r="I33" s="436"/>
    </row>
    <row r="34" spans="1:9" ht="15" thickBot="1" x14ac:dyDescent="0.25">
      <c r="A34" s="243">
        <v>56000</v>
      </c>
      <c r="B34" s="438" t="s">
        <v>97</v>
      </c>
      <c r="C34" s="439">
        <v>17015</v>
      </c>
      <c r="D34" s="439">
        <v>8249</v>
      </c>
      <c r="E34" s="439">
        <v>3299.6000000000004</v>
      </c>
      <c r="F34" s="439">
        <f t="shared" si="1"/>
        <v>20314.599999999999</v>
      </c>
      <c r="G34" s="435">
        <f t="shared" si="0"/>
        <v>365000</v>
      </c>
      <c r="I34" s="436"/>
    </row>
    <row r="35" spans="1:9" ht="15" thickBot="1" x14ac:dyDescent="0.25">
      <c r="A35" s="440"/>
      <c r="B35" s="441" t="s">
        <v>81</v>
      </c>
      <c r="C35" s="442">
        <f>SUM(C9:C34)</f>
        <v>7247358</v>
      </c>
      <c r="D35" s="442">
        <f>SUM(D9:D34)</f>
        <v>734252</v>
      </c>
      <c r="E35" s="442">
        <f>D35*0.4</f>
        <v>293700.8</v>
      </c>
      <c r="F35" s="442">
        <f>SUM(F9:F34)</f>
        <v>7541058.7999999989</v>
      </c>
      <c r="G35" s="443">
        <f>SUM(G9:G34)</f>
        <v>135362000</v>
      </c>
      <c r="I35" s="436"/>
    </row>
    <row r="36" spans="1:9" s="427" customFormat="1" ht="13.5" thickBot="1" x14ac:dyDescent="0.25"/>
    <row r="37" spans="1:9" ht="15" thickBot="1" x14ac:dyDescent="0.25">
      <c r="A37" s="444" t="s">
        <v>204</v>
      </c>
      <c r="B37" s="445"/>
      <c r="C37" s="445"/>
      <c r="D37" s="445"/>
      <c r="E37" s="445"/>
      <c r="F37" s="445"/>
      <c r="G37" s="446">
        <v>17.95</v>
      </c>
    </row>
    <row r="38" spans="1:9" ht="15" thickBot="1" x14ac:dyDescent="0.25">
      <c r="A38" s="447" t="s">
        <v>205</v>
      </c>
      <c r="B38" s="445"/>
      <c r="C38" s="445"/>
      <c r="D38" s="445"/>
      <c r="E38" s="445"/>
      <c r="F38" s="445"/>
      <c r="G38" s="448">
        <f>F35*G37</f>
        <v>135362005.45999998</v>
      </c>
      <c r="I38" s="436"/>
    </row>
    <row r="39" spans="1:9" ht="15" thickBot="1" x14ac:dyDescent="0.25">
      <c r="A39" s="447" t="s">
        <v>331</v>
      </c>
      <c r="B39" s="445"/>
      <c r="C39" s="445"/>
      <c r="D39" s="445"/>
      <c r="E39" s="445"/>
      <c r="F39" s="445"/>
      <c r="G39" s="449">
        <v>137000000</v>
      </c>
    </row>
    <row r="40" spans="1:9" ht="15" thickBot="1" x14ac:dyDescent="0.25">
      <c r="A40" s="447" t="s">
        <v>330</v>
      </c>
      <c r="B40" s="445"/>
      <c r="C40" s="445"/>
      <c r="D40" s="445"/>
      <c r="E40" s="445"/>
      <c r="F40" s="445"/>
      <c r="G40" s="449">
        <f>G39-G38</f>
        <v>1637994.5400000215</v>
      </c>
    </row>
  </sheetData>
  <mergeCells count="2">
    <mergeCell ref="A7:A8"/>
    <mergeCell ref="B7:B8"/>
  </mergeCells>
  <printOptions horizontalCentered="1"/>
  <pageMargins left="0.39370078740157483" right="0.39370078740157483" top="0.70866141732283472" bottom="0.98425196850393704" header="0.51181102362204722" footer="0.51181102362204722"/>
  <pageSetup paperSize="9" scale="98" orientation="portrait" horizontalDpi="300" verticalDpi="300" r:id="rId1"/>
  <headerFooter alignWithMargins="0">
    <oddHeader>&amp;LNávrh pro PV
č. j. MSMT-901/2016-1&amp;RIII.</oddHeader>
    <oddFooter>&amp;R8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="89" zoomScaleNormal="89" workbookViewId="0">
      <selection activeCell="A6" sqref="A6"/>
    </sheetView>
  </sheetViews>
  <sheetFormatPr defaultRowHeight="14.25" x14ac:dyDescent="0.2"/>
  <cols>
    <col min="1" max="1" width="10" style="245" bestFit="1" customWidth="1"/>
    <col min="2" max="2" width="52.140625" style="245" customWidth="1"/>
    <col min="3" max="3" width="11.7109375" style="245" customWidth="1"/>
    <col min="4" max="4" width="12.7109375" style="245" customWidth="1"/>
    <col min="5" max="5" width="13.42578125" style="245" bestFit="1" customWidth="1"/>
    <col min="6" max="6" width="9.85546875" style="245" customWidth="1"/>
    <col min="7" max="7" width="73" style="245" bestFit="1" customWidth="1"/>
    <col min="8" max="8" width="9.140625" style="263"/>
    <col min="9" max="9" width="12.42578125" style="263" customWidth="1"/>
    <col min="10" max="10" width="11.85546875" style="245" bestFit="1" customWidth="1"/>
    <col min="11" max="11" width="9.5703125" style="245" bestFit="1" customWidth="1"/>
    <col min="12" max="256" width="9.140625" style="245"/>
    <col min="257" max="257" width="10" style="245" bestFit="1" customWidth="1"/>
    <col min="258" max="258" width="52.140625" style="245" customWidth="1"/>
    <col min="259" max="259" width="11.7109375" style="245" customWidth="1"/>
    <col min="260" max="260" width="12.7109375" style="245" customWidth="1"/>
    <col min="261" max="261" width="13.42578125" style="245" bestFit="1" customWidth="1"/>
    <col min="262" max="262" width="9.85546875" style="245" customWidth="1"/>
    <col min="263" max="263" width="73" style="245" bestFit="1" customWidth="1"/>
    <col min="264" max="264" width="9.140625" style="245"/>
    <col min="265" max="265" width="12.42578125" style="245" customWidth="1"/>
    <col min="266" max="267" width="9.5703125" style="245" bestFit="1" customWidth="1"/>
    <col min="268" max="512" width="9.140625" style="245"/>
    <col min="513" max="513" width="10" style="245" bestFit="1" customWidth="1"/>
    <col min="514" max="514" width="52.140625" style="245" customWidth="1"/>
    <col min="515" max="515" width="11.7109375" style="245" customWidth="1"/>
    <col min="516" max="516" width="12.7109375" style="245" customWidth="1"/>
    <col min="517" max="517" width="13.42578125" style="245" bestFit="1" customWidth="1"/>
    <col min="518" max="518" width="9.85546875" style="245" customWidth="1"/>
    <col min="519" max="519" width="73" style="245" bestFit="1" customWidth="1"/>
    <col min="520" max="520" width="9.140625" style="245"/>
    <col min="521" max="521" width="12.42578125" style="245" customWidth="1"/>
    <col min="522" max="523" width="9.5703125" style="245" bestFit="1" customWidth="1"/>
    <col min="524" max="768" width="9.140625" style="245"/>
    <col min="769" max="769" width="10" style="245" bestFit="1" customWidth="1"/>
    <col min="770" max="770" width="52.140625" style="245" customWidth="1"/>
    <col min="771" max="771" width="11.7109375" style="245" customWidth="1"/>
    <col min="772" max="772" width="12.7109375" style="245" customWidth="1"/>
    <col min="773" max="773" width="13.42578125" style="245" bestFit="1" customWidth="1"/>
    <col min="774" max="774" width="9.85546875" style="245" customWidth="1"/>
    <col min="775" max="775" width="73" style="245" bestFit="1" customWidth="1"/>
    <col min="776" max="776" width="9.140625" style="245"/>
    <col min="777" max="777" width="12.42578125" style="245" customWidth="1"/>
    <col min="778" max="779" width="9.5703125" style="245" bestFit="1" customWidth="1"/>
    <col min="780" max="1024" width="9.140625" style="245"/>
    <col min="1025" max="1025" width="10" style="245" bestFit="1" customWidth="1"/>
    <col min="1026" max="1026" width="52.140625" style="245" customWidth="1"/>
    <col min="1027" max="1027" width="11.7109375" style="245" customWidth="1"/>
    <col min="1028" max="1028" width="12.7109375" style="245" customWidth="1"/>
    <col min="1029" max="1029" width="13.42578125" style="245" bestFit="1" customWidth="1"/>
    <col min="1030" max="1030" width="9.85546875" style="245" customWidth="1"/>
    <col min="1031" max="1031" width="73" style="245" bestFit="1" customWidth="1"/>
    <col min="1032" max="1032" width="9.140625" style="245"/>
    <col min="1033" max="1033" width="12.42578125" style="245" customWidth="1"/>
    <col min="1034" max="1035" width="9.5703125" style="245" bestFit="1" customWidth="1"/>
    <col min="1036" max="1280" width="9.140625" style="245"/>
    <col min="1281" max="1281" width="10" style="245" bestFit="1" customWidth="1"/>
    <col min="1282" max="1282" width="52.140625" style="245" customWidth="1"/>
    <col min="1283" max="1283" width="11.7109375" style="245" customWidth="1"/>
    <col min="1284" max="1284" width="12.7109375" style="245" customWidth="1"/>
    <col min="1285" max="1285" width="13.42578125" style="245" bestFit="1" customWidth="1"/>
    <col min="1286" max="1286" width="9.85546875" style="245" customWidth="1"/>
    <col min="1287" max="1287" width="73" style="245" bestFit="1" customWidth="1"/>
    <col min="1288" max="1288" width="9.140625" style="245"/>
    <col min="1289" max="1289" width="12.42578125" style="245" customWidth="1"/>
    <col min="1290" max="1291" width="9.5703125" style="245" bestFit="1" customWidth="1"/>
    <col min="1292" max="1536" width="9.140625" style="245"/>
    <col min="1537" max="1537" width="10" style="245" bestFit="1" customWidth="1"/>
    <col min="1538" max="1538" width="52.140625" style="245" customWidth="1"/>
    <col min="1539" max="1539" width="11.7109375" style="245" customWidth="1"/>
    <col min="1540" max="1540" width="12.7109375" style="245" customWidth="1"/>
    <col min="1541" max="1541" width="13.42578125" style="245" bestFit="1" customWidth="1"/>
    <col min="1542" max="1542" width="9.85546875" style="245" customWidth="1"/>
    <col min="1543" max="1543" width="73" style="245" bestFit="1" customWidth="1"/>
    <col min="1544" max="1544" width="9.140625" style="245"/>
    <col min="1545" max="1545" width="12.42578125" style="245" customWidth="1"/>
    <col min="1546" max="1547" width="9.5703125" style="245" bestFit="1" customWidth="1"/>
    <col min="1548" max="1792" width="9.140625" style="245"/>
    <col min="1793" max="1793" width="10" style="245" bestFit="1" customWidth="1"/>
    <col min="1794" max="1794" width="52.140625" style="245" customWidth="1"/>
    <col min="1795" max="1795" width="11.7109375" style="245" customWidth="1"/>
    <col min="1796" max="1796" width="12.7109375" style="245" customWidth="1"/>
    <col min="1797" max="1797" width="13.42578125" style="245" bestFit="1" customWidth="1"/>
    <col min="1798" max="1798" width="9.85546875" style="245" customWidth="1"/>
    <col min="1799" max="1799" width="73" style="245" bestFit="1" customWidth="1"/>
    <col min="1800" max="1800" width="9.140625" style="245"/>
    <col min="1801" max="1801" width="12.42578125" style="245" customWidth="1"/>
    <col min="1802" max="1803" width="9.5703125" style="245" bestFit="1" customWidth="1"/>
    <col min="1804" max="2048" width="9.140625" style="245"/>
    <col min="2049" max="2049" width="10" style="245" bestFit="1" customWidth="1"/>
    <col min="2050" max="2050" width="52.140625" style="245" customWidth="1"/>
    <col min="2051" max="2051" width="11.7109375" style="245" customWidth="1"/>
    <col min="2052" max="2052" width="12.7109375" style="245" customWidth="1"/>
    <col min="2053" max="2053" width="13.42578125" style="245" bestFit="1" customWidth="1"/>
    <col min="2054" max="2054" width="9.85546875" style="245" customWidth="1"/>
    <col min="2055" max="2055" width="73" style="245" bestFit="1" customWidth="1"/>
    <col min="2056" max="2056" width="9.140625" style="245"/>
    <col min="2057" max="2057" width="12.42578125" style="245" customWidth="1"/>
    <col min="2058" max="2059" width="9.5703125" style="245" bestFit="1" customWidth="1"/>
    <col min="2060" max="2304" width="9.140625" style="245"/>
    <col min="2305" max="2305" width="10" style="245" bestFit="1" customWidth="1"/>
    <col min="2306" max="2306" width="52.140625" style="245" customWidth="1"/>
    <col min="2307" max="2307" width="11.7109375" style="245" customWidth="1"/>
    <col min="2308" max="2308" width="12.7109375" style="245" customWidth="1"/>
    <col min="2309" max="2309" width="13.42578125" style="245" bestFit="1" customWidth="1"/>
    <col min="2310" max="2310" width="9.85546875" style="245" customWidth="1"/>
    <col min="2311" max="2311" width="73" style="245" bestFit="1" customWidth="1"/>
    <col min="2312" max="2312" width="9.140625" style="245"/>
    <col min="2313" max="2313" width="12.42578125" style="245" customWidth="1"/>
    <col min="2314" max="2315" width="9.5703125" style="245" bestFit="1" customWidth="1"/>
    <col min="2316" max="2560" width="9.140625" style="245"/>
    <col min="2561" max="2561" width="10" style="245" bestFit="1" customWidth="1"/>
    <col min="2562" max="2562" width="52.140625" style="245" customWidth="1"/>
    <col min="2563" max="2563" width="11.7109375" style="245" customWidth="1"/>
    <col min="2564" max="2564" width="12.7109375" style="245" customWidth="1"/>
    <col min="2565" max="2565" width="13.42578125" style="245" bestFit="1" customWidth="1"/>
    <col min="2566" max="2566" width="9.85546875" style="245" customWidth="1"/>
    <col min="2567" max="2567" width="73" style="245" bestFit="1" customWidth="1"/>
    <col min="2568" max="2568" width="9.140625" style="245"/>
    <col min="2569" max="2569" width="12.42578125" style="245" customWidth="1"/>
    <col min="2570" max="2571" width="9.5703125" style="245" bestFit="1" customWidth="1"/>
    <col min="2572" max="2816" width="9.140625" style="245"/>
    <col min="2817" max="2817" width="10" style="245" bestFit="1" customWidth="1"/>
    <col min="2818" max="2818" width="52.140625" style="245" customWidth="1"/>
    <col min="2819" max="2819" width="11.7109375" style="245" customWidth="1"/>
    <col min="2820" max="2820" width="12.7109375" style="245" customWidth="1"/>
    <col min="2821" max="2821" width="13.42578125" style="245" bestFit="1" customWidth="1"/>
    <col min="2822" max="2822" width="9.85546875" style="245" customWidth="1"/>
    <col min="2823" max="2823" width="73" style="245" bestFit="1" customWidth="1"/>
    <col min="2824" max="2824" width="9.140625" style="245"/>
    <col min="2825" max="2825" width="12.42578125" style="245" customWidth="1"/>
    <col min="2826" max="2827" width="9.5703125" style="245" bestFit="1" customWidth="1"/>
    <col min="2828" max="3072" width="9.140625" style="245"/>
    <col min="3073" max="3073" width="10" style="245" bestFit="1" customWidth="1"/>
    <col min="3074" max="3074" width="52.140625" style="245" customWidth="1"/>
    <col min="3075" max="3075" width="11.7109375" style="245" customWidth="1"/>
    <col min="3076" max="3076" width="12.7109375" style="245" customWidth="1"/>
    <col min="3077" max="3077" width="13.42578125" style="245" bestFit="1" customWidth="1"/>
    <col min="3078" max="3078" width="9.85546875" style="245" customWidth="1"/>
    <col min="3079" max="3079" width="73" style="245" bestFit="1" customWidth="1"/>
    <col min="3080" max="3080" width="9.140625" style="245"/>
    <col min="3081" max="3081" width="12.42578125" style="245" customWidth="1"/>
    <col min="3082" max="3083" width="9.5703125" style="245" bestFit="1" customWidth="1"/>
    <col min="3084" max="3328" width="9.140625" style="245"/>
    <col min="3329" max="3329" width="10" style="245" bestFit="1" customWidth="1"/>
    <col min="3330" max="3330" width="52.140625" style="245" customWidth="1"/>
    <col min="3331" max="3331" width="11.7109375" style="245" customWidth="1"/>
    <col min="3332" max="3332" width="12.7109375" style="245" customWidth="1"/>
    <col min="3333" max="3333" width="13.42578125" style="245" bestFit="1" customWidth="1"/>
    <col min="3334" max="3334" width="9.85546875" style="245" customWidth="1"/>
    <col min="3335" max="3335" width="73" style="245" bestFit="1" customWidth="1"/>
    <col min="3336" max="3336" width="9.140625" style="245"/>
    <col min="3337" max="3337" width="12.42578125" style="245" customWidth="1"/>
    <col min="3338" max="3339" width="9.5703125" style="245" bestFit="1" customWidth="1"/>
    <col min="3340" max="3584" width="9.140625" style="245"/>
    <col min="3585" max="3585" width="10" style="245" bestFit="1" customWidth="1"/>
    <col min="3586" max="3586" width="52.140625" style="245" customWidth="1"/>
    <col min="3587" max="3587" width="11.7109375" style="245" customWidth="1"/>
    <col min="3588" max="3588" width="12.7109375" style="245" customWidth="1"/>
    <col min="3589" max="3589" width="13.42578125" style="245" bestFit="1" customWidth="1"/>
    <col min="3590" max="3590" width="9.85546875" style="245" customWidth="1"/>
    <col min="3591" max="3591" width="73" style="245" bestFit="1" customWidth="1"/>
    <col min="3592" max="3592" width="9.140625" style="245"/>
    <col min="3593" max="3593" width="12.42578125" style="245" customWidth="1"/>
    <col min="3594" max="3595" width="9.5703125" style="245" bestFit="1" customWidth="1"/>
    <col min="3596" max="3840" width="9.140625" style="245"/>
    <col min="3841" max="3841" width="10" style="245" bestFit="1" customWidth="1"/>
    <col min="3842" max="3842" width="52.140625" style="245" customWidth="1"/>
    <col min="3843" max="3843" width="11.7109375" style="245" customWidth="1"/>
    <col min="3844" max="3844" width="12.7109375" style="245" customWidth="1"/>
    <col min="3845" max="3845" width="13.42578125" style="245" bestFit="1" customWidth="1"/>
    <col min="3846" max="3846" width="9.85546875" style="245" customWidth="1"/>
    <col min="3847" max="3847" width="73" style="245" bestFit="1" customWidth="1"/>
    <col min="3848" max="3848" width="9.140625" style="245"/>
    <col min="3849" max="3849" width="12.42578125" style="245" customWidth="1"/>
    <col min="3850" max="3851" width="9.5703125" style="245" bestFit="1" customWidth="1"/>
    <col min="3852" max="4096" width="9.140625" style="245"/>
    <col min="4097" max="4097" width="10" style="245" bestFit="1" customWidth="1"/>
    <col min="4098" max="4098" width="52.140625" style="245" customWidth="1"/>
    <col min="4099" max="4099" width="11.7109375" style="245" customWidth="1"/>
    <col min="4100" max="4100" width="12.7109375" style="245" customWidth="1"/>
    <col min="4101" max="4101" width="13.42578125" style="245" bestFit="1" customWidth="1"/>
    <col min="4102" max="4102" width="9.85546875" style="245" customWidth="1"/>
    <col min="4103" max="4103" width="73" style="245" bestFit="1" customWidth="1"/>
    <col min="4104" max="4104" width="9.140625" style="245"/>
    <col min="4105" max="4105" width="12.42578125" style="245" customWidth="1"/>
    <col min="4106" max="4107" width="9.5703125" style="245" bestFit="1" customWidth="1"/>
    <col min="4108" max="4352" width="9.140625" style="245"/>
    <col min="4353" max="4353" width="10" style="245" bestFit="1" customWidth="1"/>
    <col min="4354" max="4354" width="52.140625" style="245" customWidth="1"/>
    <col min="4355" max="4355" width="11.7109375" style="245" customWidth="1"/>
    <col min="4356" max="4356" width="12.7109375" style="245" customWidth="1"/>
    <col min="4357" max="4357" width="13.42578125" style="245" bestFit="1" customWidth="1"/>
    <col min="4358" max="4358" width="9.85546875" style="245" customWidth="1"/>
    <col min="4359" max="4359" width="73" style="245" bestFit="1" customWidth="1"/>
    <col min="4360" max="4360" width="9.140625" style="245"/>
    <col min="4361" max="4361" width="12.42578125" style="245" customWidth="1"/>
    <col min="4362" max="4363" width="9.5703125" style="245" bestFit="1" customWidth="1"/>
    <col min="4364" max="4608" width="9.140625" style="245"/>
    <col min="4609" max="4609" width="10" style="245" bestFit="1" customWidth="1"/>
    <col min="4610" max="4610" width="52.140625" style="245" customWidth="1"/>
    <col min="4611" max="4611" width="11.7109375" style="245" customWidth="1"/>
    <col min="4612" max="4612" width="12.7109375" style="245" customWidth="1"/>
    <col min="4613" max="4613" width="13.42578125" style="245" bestFit="1" customWidth="1"/>
    <col min="4614" max="4614" width="9.85546875" style="245" customWidth="1"/>
    <col min="4615" max="4615" width="73" style="245" bestFit="1" customWidth="1"/>
    <col min="4616" max="4616" width="9.140625" style="245"/>
    <col min="4617" max="4617" width="12.42578125" style="245" customWidth="1"/>
    <col min="4618" max="4619" width="9.5703125" style="245" bestFit="1" customWidth="1"/>
    <col min="4620" max="4864" width="9.140625" style="245"/>
    <col min="4865" max="4865" width="10" style="245" bestFit="1" customWidth="1"/>
    <col min="4866" max="4866" width="52.140625" style="245" customWidth="1"/>
    <col min="4867" max="4867" width="11.7109375" style="245" customWidth="1"/>
    <col min="4868" max="4868" width="12.7109375" style="245" customWidth="1"/>
    <col min="4869" max="4869" width="13.42578125" style="245" bestFit="1" customWidth="1"/>
    <col min="4870" max="4870" width="9.85546875" style="245" customWidth="1"/>
    <col min="4871" max="4871" width="73" style="245" bestFit="1" customWidth="1"/>
    <col min="4872" max="4872" width="9.140625" style="245"/>
    <col min="4873" max="4873" width="12.42578125" style="245" customWidth="1"/>
    <col min="4874" max="4875" width="9.5703125" style="245" bestFit="1" customWidth="1"/>
    <col min="4876" max="5120" width="9.140625" style="245"/>
    <col min="5121" max="5121" width="10" style="245" bestFit="1" customWidth="1"/>
    <col min="5122" max="5122" width="52.140625" style="245" customWidth="1"/>
    <col min="5123" max="5123" width="11.7109375" style="245" customWidth="1"/>
    <col min="5124" max="5124" width="12.7109375" style="245" customWidth="1"/>
    <col min="5125" max="5125" width="13.42578125" style="245" bestFit="1" customWidth="1"/>
    <col min="5126" max="5126" width="9.85546875" style="245" customWidth="1"/>
    <col min="5127" max="5127" width="73" style="245" bestFit="1" customWidth="1"/>
    <col min="5128" max="5128" width="9.140625" style="245"/>
    <col min="5129" max="5129" width="12.42578125" style="245" customWidth="1"/>
    <col min="5130" max="5131" width="9.5703125" style="245" bestFit="1" customWidth="1"/>
    <col min="5132" max="5376" width="9.140625" style="245"/>
    <col min="5377" max="5377" width="10" style="245" bestFit="1" customWidth="1"/>
    <col min="5378" max="5378" width="52.140625" style="245" customWidth="1"/>
    <col min="5379" max="5379" width="11.7109375" style="245" customWidth="1"/>
    <col min="5380" max="5380" width="12.7109375" style="245" customWidth="1"/>
    <col min="5381" max="5381" width="13.42578125" style="245" bestFit="1" customWidth="1"/>
    <col min="5382" max="5382" width="9.85546875" style="245" customWidth="1"/>
    <col min="5383" max="5383" width="73" style="245" bestFit="1" customWidth="1"/>
    <col min="5384" max="5384" width="9.140625" style="245"/>
    <col min="5385" max="5385" width="12.42578125" style="245" customWidth="1"/>
    <col min="5386" max="5387" width="9.5703125" style="245" bestFit="1" customWidth="1"/>
    <col min="5388" max="5632" width="9.140625" style="245"/>
    <col min="5633" max="5633" width="10" style="245" bestFit="1" customWidth="1"/>
    <col min="5634" max="5634" width="52.140625" style="245" customWidth="1"/>
    <col min="5635" max="5635" width="11.7109375" style="245" customWidth="1"/>
    <col min="5636" max="5636" width="12.7109375" style="245" customWidth="1"/>
    <col min="5637" max="5637" width="13.42578125" style="245" bestFit="1" customWidth="1"/>
    <col min="5638" max="5638" width="9.85546875" style="245" customWidth="1"/>
    <col min="5639" max="5639" width="73" style="245" bestFit="1" customWidth="1"/>
    <col min="5640" max="5640" width="9.140625" style="245"/>
    <col min="5641" max="5641" width="12.42578125" style="245" customWidth="1"/>
    <col min="5642" max="5643" width="9.5703125" style="245" bestFit="1" customWidth="1"/>
    <col min="5644" max="5888" width="9.140625" style="245"/>
    <col min="5889" max="5889" width="10" style="245" bestFit="1" customWidth="1"/>
    <col min="5890" max="5890" width="52.140625" style="245" customWidth="1"/>
    <col min="5891" max="5891" width="11.7109375" style="245" customWidth="1"/>
    <col min="5892" max="5892" width="12.7109375" style="245" customWidth="1"/>
    <col min="5893" max="5893" width="13.42578125" style="245" bestFit="1" customWidth="1"/>
    <col min="5894" max="5894" width="9.85546875" style="245" customWidth="1"/>
    <col min="5895" max="5895" width="73" style="245" bestFit="1" customWidth="1"/>
    <col min="5896" max="5896" width="9.140625" style="245"/>
    <col min="5897" max="5897" width="12.42578125" style="245" customWidth="1"/>
    <col min="5898" max="5899" width="9.5703125" style="245" bestFit="1" customWidth="1"/>
    <col min="5900" max="6144" width="9.140625" style="245"/>
    <col min="6145" max="6145" width="10" style="245" bestFit="1" customWidth="1"/>
    <col min="6146" max="6146" width="52.140625" style="245" customWidth="1"/>
    <col min="6147" max="6147" width="11.7109375" style="245" customWidth="1"/>
    <col min="6148" max="6148" width="12.7109375" style="245" customWidth="1"/>
    <col min="6149" max="6149" width="13.42578125" style="245" bestFit="1" customWidth="1"/>
    <col min="6150" max="6150" width="9.85546875" style="245" customWidth="1"/>
    <col min="6151" max="6151" width="73" style="245" bestFit="1" customWidth="1"/>
    <col min="6152" max="6152" width="9.140625" style="245"/>
    <col min="6153" max="6153" width="12.42578125" style="245" customWidth="1"/>
    <col min="6154" max="6155" width="9.5703125" style="245" bestFit="1" customWidth="1"/>
    <col min="6156" max="6400" width="9.140625" style="245"/>
    <col min="6401" max="6401" width="10" style="245" bestFit="1" customWidth="1"/>
    <col min="6402" max="6402" width="52.140625" style="245" customWidth="1"/>
    <col min="6403" max="6403" width="11.7109375" style="245" customWidth="1"/>
    <col min="6404" max="6404" width="12.7109375" style="245" customWidth="1"/>
    <col min="6405" max="6405" width="13.42578125" style="245" bestFit="1" customWidth="1"/>
    <col min="6406" max="6406" width="9.85546875" style="245" customWidth="1"/>
    <col min="6407" max="6407" width="73" style="245" bestFit="1" customWidth="1"/>
    <col min="6408" max="6408" width="9.140625" style="245"/>
    <col min="6409" max="6409" width="12.42578125" style="245" customWidth="1"/>
    <col min="6410" max="6411" width="9.5703125" style="245" bestFit="1" customWidth="1"/>
    <col min="6412" max="6656" width="9.140625" style="245"/>
    <col min="6657" max="6657" width="10" style="245" bestFit="1" customWidth="1"/>
    <col min="6658" max="6658" width="52.140625" style="245" customWidth="1"/>
    <col min="6659" max="6659" width="11.7109375" style="245" customWidth="1"/>
    <col min="6660" max="6660" width="12.7109375" style="245" customWidth="1"/>
    <col min="6661" max="6661" width="13.42578125" style="245" bestFit="1" customWidth="1"/>
    <col min="6662" max="6662" width="9.85546875" style="245" customWidth="1"/>
    <col min="6663" max="6663" width="73" style="245" bestFit="1" customWidth="1"/>
    <col min="6664" max="6664" width="9.140625" style="245"/>
    <col min="6665" max="6665" width="12.42578125" style="245" customWidth="1"/>
    <col min="6666" max="6667" width="9.5703125" style="245" bestFit="1" customWidth="1"/>
    <col min="6668" max="6912" width="9.140625" style="245"/>
    <col min="6913" max="6913" width="10" style="245" bestFit="1" customWidth="1"/>
    <col min="6914" max="6914" width="52.140625" style="245" customWidth="1"/>
    <col min="6915" max="6915" width="11.7109375" style="245" customWidth="1"/>
    <col min="6916" max="6916" width="12.7109375" style="245" customWidth="1"/>
    <col min="6917" max="6917" width="13.42578125" style="245" bestFit="1" customWidth="1"/>
    <col min="6918" max="6918" width="9.85546875" style="245" customWidth="1"/>
    <col min="6919" max="6919" width="73" style="245" bestFit="1" customWidth="1"/>
    <col min="6920" max="6920" width="9.140625" style="245"/>
    <col min="6921" max="6921" width="12.42578125" style="245" customWidth="1"/>
    <col min="6922" max="6923" width="9.5703125" style="245" bestFit="1" customWidth="1"/>
    <col min="6924" max="7168" width="9.140625" style="245"/>
    <col min="7169" max="7169" width="10" style="245" bestFit="1" customWidth="1"/>
    <col min="7170" max="7170" width="52.140625" style="245" customWidth="1"/>
    <col min="7171" max="7171" width="11.7109375" style="245" customWidth="1"/>
    <col min="7172" max="7172" width="12.7109375" style="245" customWidth="1"/>
    <col min="7173" max="7173" width="13.42578125" style="245" bestFit="1" customWidth="1"/>
    <col min="7174" max="7174" width="9.85546875" style="245" customWidth="1"/>
    <col min="7175" max="7175" width="73" style="245" bestFit="1" customWidth="1"/>
    <col min="7176" max="7176" width="9.140625" style="245"/>
    <col min="7177" max="7177" width="12.42578125" style="245" customWidth="1"/>
    <col min="7178" max="7179" width="9.5703125" style="245" bestFit="1" customWidth="1"/>
    <col min="7180" max="7424" width="9.140625" style="245"/>
    <col min="7425" max="7425" width="10" style="245" bestFit="1" customWidth="1"/>
    <col min="7426" max="7426" width="52.140625" style="245" customWidth="1"/>
    <col min="7427" max="7427" width="11.7109375" style="245" customWidth="1"/>
    <col min="7428" max="7428" width="12.7109375" style="245" customWidth="1"/>
    <col min="7429" max="7429" width="13.42578125" style="245" bestFit="1" customWidth="1"/>
    <col min="7430" max="7430" width="9.85546875" style="245" customWidth="1"/>
    <col min="7431" max="7431" width="73" style="245" bestFit="1" customWidth="1"/>
    <col min="7432" max="7432" width="9.140625" style="245"/>
    <col min="7433" max="7433" width="12.42578125" style="245" customWidth="1"/>
    <col min="7434" max="7435" width="9.5703125" style="245" bestFit="1" customWidth="1"/>
    <col min="7436" max="7680" width="9.140625" style="245"/>
    <col min="7681" max="7681" width="10" style="245" bestFit="1" customWidth="1"/>
    <col min="7682" max="7682" width="52.140625" style="245" customWidth="1"/>
    <col min="7683" max="7683" width="11.7109375" style="245" customWidth="1"/>
    <col min="7684" max="7684" width="12.7109375" style="245" customWidth="1"/>
    <col min="7685" max="7685" width="13.42578125" style="245" bestFit="1" customWidth="1"/>
    <col min="7686" max="7686" width="9.85546875" style="245" customWidth="1"/>
    <col min="7687" max="7687" width="73" style="245" bestFit="1" customWidth="1"/>
    <col min="7688" max="7688" width="9.140625" style="245"/>
    <col min="7689" max="7689" width="12.42578125" style="245" customWidth="1"/>
    <col min="7690" max="7691" width="9.5703125" style="245" bestFit="1" customWidth="1"/>
    <col min="7692" max="7936" width="9.140625" style="245"/>
    <col min="7937" max="7937" width="10" style="245" bestFit="1" customWidth="1"/>
    <col min="7938" max="7938" width="52.140625" style="245" customWidth="1"/>
    <col min="7939" max="7939" width="11.7109375" style="245" customWidth="1"/>
    <col min="7940" max="7940" width="12.7109375" style="245" customWidth="1"/>
    <col min="7941" max="7941" width="13.42578125" style="245" bestFit="1" customWidth="1"/>
    <col min="7942" max="7942" width="9.85546875" style="245" customWidth="1"/>
    <col min="7943" max="7943" width="73" style="245" bestFit="1" customWidth="1"/>
    <col min="7944" max="7944" width="9.140625" style="245"/>
    <col min="7945" max="7945" width="12.42578125" style="245" customWidth="1"/>
    <col min="7946" max="7947" width="9.5703125" style="245" bestFit="1" customWidth="1"/>
    <col min="7948" max="8192" width="9.140625" style="245"/>
    <col min="8193" max="8193" width="10" style="245" bestFit="1" customWidth="1"/>
    <col min="8194" max="8194" width="52.140625" style="245" customWidth="1"/>
    <col min="8195" max="8195" width="11.7109375" style="245" customWidth="1"/>
    <col min="8196" max="8196" width="12.7109375" style="245" customWidth="1"/>
    <col min="8197" max="8197" width="13.42578125" style="245" bestFit="1" customWidth="1"/>
    <col min="8198" max="8198" width="9.85546875" style="245" customWidth="1"/>
    <col min="8199" max="8199" width="73" style="245" bestFit="1" customWidth="1"/>
    <col min="8200" max="8200" width="9.140625" style="245"/>
    <col min="8201" max="8201" width="12.42578125" style="245" customWidth="1"/>
    <col min="8202" max="8203" width="9.5703125" style="245" bestFit="1" customWidth="1"/>
    <col min="8204" max="8448" width="9.140625" style="245"/>
    <col min="8449" max="8449" width="10" style="245" bestFit="1" customWidth="1"/>
    <col min="8450" max="8450" width="52.140625" style="245" customWidth="1"/>
    <col min="8451" max="8451" width="11.7109375" style="245" customWidth="1"/>
    <col min="8452" max="8452" width="12.7109375" style="245" customWidth="1"/>
    <col min="8453" max="8453" width="13.42578125" style="245" bestFit="1" customWidth="1"/>
    <col min="8454" max="8454" width="9.85546875" style="245" customWidth="1"/>
    <col min="8455" max="8455" width="73" style="245" bestFit="1" customWidth="1"/>
    <col min="8456" max="8456" width="9.140625" style="245"/>
    <col min="8457" max="8457" width="12.42578125" style="245" customWidth="1"/>
    <col min="8458" max="8459" width="9.5703125" style="245" bestFit="1" customWidth="1"/>
    <col min="8460" max="8704" width="9.140625" style="245"/>
    <col min="8705" max="8705" width="10" style="245" bestFit="1" customWidth="1"/>
    <col min="8706" max="8706" width="52.140625" style="245" customWidth="1"/>
    <col min="8707" max="8707" width="11.7109375" style="245" customWidth="1"/>
    <col min="8708" max="8708" width="12.7109375" style="245" customWidth="1"/>
    <col min="8709" max="8709" width="13.42578125" style="245" bestFit="1" customWidth="1"/>
    <col min="8710" max="8710" width="9.85546875" style="245" customWidth="1"/>
    <col min="8711" max="8711" width="73" style="245" bestFit="1" customWidth="1"/>
    <col min="8712" max="8712" width="9.140625" style="245"/>
    <col min="8713" max="8713" width="12.42578125" style="245" customWidth="1"/>
    <col min="8714" max="8715" width="9.5703125" style="245" bestFit="1" customWidth="1"/>
    <col min="8716" max="8960" width="9.140625" style="245"/>
    <col min="8961" max="8961" width="10" style="245" bestFit="1" customWidth="1"/>
    <col min="8962" max="8962" width="52.140625" style="245" customWidth="1"/>
    <col min="8963" max="8963" width="11.7109375" style="245" customWidth="1"/>
    <col min="8964" max="8964" width="12.7109375" style="245" customWidth="1"/>
    <col min="8965" max="8965" width="13.42578125" style="245" bestFit="1" customWidth="1"/>
    <col min="8966" max="8966" width="9.85546875" style="245" customWidth="1"/>
    <col min="8967" max="8967" width="73" style="245" bestFit="1" customWidth="1"/>
    <col min="8968" max="8968" width="9.140625" style="245"/>
    <col min="8969" max="8969" width="12.42578125" style="245" customWidth="1"/>
    <col min="8970" max="8971" width="9.5703125" style="245" bestFit="1" customWidth="1"/>
    <col min="8972" max="9216" width="9.140625" style="245"/>
    <col min="9217" max="9217" width="10" style="245" bestFit="1" customWidth="1"/>
    <col min="9218" max="9218" width="52.140625" style="245" customWidth="1"/>
    <col min="9219" max="9219" width="11.7109375" style="245" customWidth="1"/>
    <col min="9220" max="9220" width="12.7109375" style="245" customWidth="1"/>
    <col min="9221" max="9221" width="13.42578125" style="245" bestFit="1" customWidth="1"/>
    <col min="9222" max="9222" width="9.85546875" style="245" customWidth="1"/>
    <col min="9223" max="9223" width="73" style="245" bestFit="1" customWidth="1"/>
    <col min="9224" max="9224" width="9.140625" style="245"/>
    <col min="9225" max="9225" width="12.42578125" style="245" customWidth="1"/>
    <col min="9226" max="9227" width="9.5703125" style="245" bestFit="1" customWidth="1"/>
    <col min="9228" max="9472" width="9.140625" style="245"/>
    <col min="9473" max="9473" width="10" style="245" bestFit="1" customWidth="1"/>
    <col min="9474" max="9474" width="52.140625" style="245" customWidth="1"/>
    <col min="9475" max="9475" width="11.7109375" style="245" customWidth="1"/>
    <col min="9476" max="9476" width="12.7109375" style="245" customWidth="1"/>
    <col min="9477" max="9477" width="13.42578125" style="245" bestFit="1" customWidth="1"/>
    <col min="9478" max="9478" width="9.85546875" style="245" customWidth="1"/>
    <col min="9479" max="9479" width="73" style="245" bestFit="1" customWidth="1"/>
    <col min="9480" max="9480" width="9.140625" style="245"/>
    <col min="9481" max="9481" width="12.42578125" style="245" customWidth="1"/>
    <col min="9482" max="9483" width="9.5703125" style="245" bestFit="1" customWidth="1"/>
    <col min="9484" max="9728" width="9.140625" style="245"/>
    <col min="9729" max="9729" width="10" style="245" bestFit="1" customWidth="1"/>
    <col min="9730" max="9730" width="52.140625" style="245" customWidth="1"/>
    <col min="9731" max="9731" width="11.7109375" style="245" customWidth="1"/>
    <col min="9732" max="9732" width="12.7109375" style="245" customWidth="1"/>
    <col min="9733" max="9733" width="13.42578125" style="245" bestFit="1" customWidth="1"/>
    <col min="9734" max="9734" width="9.85546875" style="245" customWidth="1"/>
    <col min="9735" max="9735" width="73" style="245" bestFit="1" customWidth="1"/>
    <col min="9736" max="9736" width="9.140625" style="245"/>
    <col min="9737" max="9737" width="12.42578125" style="245" customWidth="1"/>
    <col min="9738" max="9739" width="9.5703125" style="245" bestFit="1" customWidth="1"/>
    <col min="9740" max="9984" width="9.140625" style="245"/>
    <col min="9985" max="9985" width="10" style="245" bestFit="1" customWidth="1"/>
    <col min="9986" max="9986" width="52.140625" style="245" customWidth="1"/>
    <col min="9987" max="9987" width="11.7109375" style="245" customWidth="1"/>
    <col min="9988" max="9988" width="12.7109375" style="245" customWidth="1"/>
    <col min="9989" max="9989" width="13.42578125" style="245" bestFit="1" customWidth="1"/>
    <col min="9990" max="9990" width="9.85546875" style="245" customWidth="1"/>
    <col min="9991" max="9991" width="73" style="245" bestFit="1" customWidth="1"/>
    <col min="9992" max="9992" width="9.140625" style="245"/>
    <col min="9993" max="9993" width="12.42578125" style="245" customWidth="1"/>
    <col min="9994" max="9995" width="9.5703125" style="245" bestFit="1" customWidth="1"/>
    <col min="9996" max="10240" width="9.140625" style="245"/>
    <col min="10241" max="10241" width="10" style="245" bestFit="1" customWidth="1"/>
    <col min="10242" max="10242" width="52.140625" style="245" customWidth="1"/>
    <col min="10243" max="10243" width="11.7109375" style="245" customWidth="1"/>
    <col min="10244" max="10244" width="12.7109375" style="245" customWidth="1"/>
    <col min="10245" max="10245" width="13.42578125" style="245" bestFit="1" customWidth="1"/>
    <col min="10246" max="10246" width="9.85546875" style="245" customWidth="1"/>
    <col min="10247" max="10247" width="73" style="245" bestFit="1" customWidth="1"/>
    <col min="10248" max="10248" width="9.140625" style="245"/>
    <col min="10249" max="10249" width="12.42578125" style="245" customWidth="1"/>
    <col min="10250" max="10251" width="9.5703125" style="245" bestFit="1" customWidth="1"/>
    <col min="10252" max="10496" width="9.140625" style="245"/>
    <col min="10497" max="10497" width="10" style="245" bestFit="1" customWidth="1"/>
    <col min="10498" max="10498" width="52.140625" style="245" customWidth="1"/>
    <col min="10499" max="10499" width="11.7109375" style="245" customWidth="1"/>
    <col min="10500" max="10500" width="12.7109375" style="245" customWidth="1"/>
    <col min="10501" max="10501" width="13.42578125" style="245" bestFit="1" customWidth="1"/>
    <col min="10502" max="10502" width="9.85546875" style="245" customWidth="1"/>
    <col min="10503" max="10503" width="73" style="245" bestFit="1" customWidth="1"/>
    <col min="10504" max="10504" width="9.140625" style="245"/>
    <col min="10505" max="10505" width="12.42578125" style="245" customWidth="1"/>
    <col min="10506" max="10507" width="9.5703125" style="245" bestFit="1" customWidth="1"/>
    <col min="10508" max="10752" width="9.140625" style="245"/>
    <col min="10753" max="10753" width="10" style="245" bestFit="1" customWidth="1"/>
    <col min="10754" max="10754" width="52.140625" style="245" customWidth="1"/>
    <col min="10755" max="10755" width="11.7109375" style="245" customWidth="1"/>
    <col min="10756" max="10756" width="12.7109375" style="245" customWidth="1"/>
    <col min="10757" max="10757" width="13.42578125" style="245" bestFit="1" customWidth="1"/>
    <col min="10758" max="10758" width="9.85546875" style="245" customWidth="1"/>
    <col min="10759" max="10759" width="73" style="245" bestFit="1" customWidth="1"/>
    <col min="10760" max="10760" width="9.140625" style="245"/>
    <col min="10761" max="10761" width="12.42578125" style="245" customWidth="1"/>
    <col min="10762" max="10763" width="9.5703125" style="245" bestFit="1" customWidth="1"/>
    <col min="10764" max="11008" width="9.140625" style="245"/>
    <col min="11009" max="11009" width="10" style="245" bestFit="1" customWidth="1"/>
    <col min="11010" max="11010" width="52.140625" style="245" customWidth="1"/>
    <col min="11011" max="11011" width="11.7109375" style="245" customWidth="1"/>
    <col min="11012" max="11012" width="12.7109375" style="245" customWidth="1"/>
    <col min="11013" max="11013" width="13.42578125" style="245" bestFit="1" customWidth="1"/>
    <col min="11014" max="11014" width="9.85546875" style="245" customWidth="1"/>
    <col min="11015" max="11015" width="73" style="245" bestFit="1" customWidth="1"/>
    <col min="11016" max="11016" width="9.140625" style="245"/>
    <col min="11017" max="11017" width="12.42578125" style="245" customWidth="1"/>
    <col min="11018" max="11019" width="9.5703125" style="245" bestFit="1" customWidth="1"/>
    <col min="11020" max="11264" width="9.140625" style="245"/>
    <col min="11265" max="11265" width="10" style="245" bestFit="1" customWidth="1"/>
    <col min="11266" max="11266" width="52.140625" style="245" customWidth="1"/>
    <col min="11267" max="11267" width="11.7109375" style="245" customWidth="1"/>
    <col min="11268" max="11268" width="12.7109375" style="245" customWidth="1"/>
    <col min="11269" max="11269" width="13.42578125" style="245" bestFit="1" customWidth="1"/>
    <col min="11270" max="11270" width="9.85546875" style="245" customWidth="1"/>
    <col min="11271" max="11271" width="73" style="245" bestFit="1" customWidth="1"/>
    <col min="11272" max="11272" width="9.140625" style="245"/>
    <col min="11273" max="11273" width="12.42578125" style="245" customWidth="1"/>
    <col min="11274" max="11275" width="9.5703125" style="245" bestFit="1" customWidth="1"/>
    <col min="11276" max="11520" width="9.140625" style="245"/>
    <col min="11521" max="11521" width="10" style="245" bestFit="1" customWidth="1"/>
    <col min="11522" max="11522" width="52.140625" style="245" customWidth="1"/>
    <col min="11523" max="11523" width="11.7109375" style="245" customWidth="1"/>
    <col min="11524" max="11524" width="12.7109375" style="245" customWidth="1"/>
    <col min="11525" max="11525" width="13.42578125" style="245" bestFit="1" customWidth="1"/>
    <col min="11526" max="11526" width="9.85546875" style="245" customWidth="1"/>
    <col min="11527" max="11527" width="73" style="245" bestFit="1" customWidth="1"/>
    <col min="11528" max="11528" width="9.140625" style="245"/>
    <col min="11529" max="11529" width="12.42578125" style="245" customWidth="1"/>
    <col min="11530" max="11531" width="9.5703125" style="245" bestFit="1" customWidth="1"/>
    <col min="11532" max="11776" width="9.140625" style="245"/>
    <col min="11777" max="11777" width="10" style="245" bestFit="1" customWidth="1"/>
    <col min="11778" max="11778" width="52.140625" style="245" customWidth="1"/>
    <col min="11779" max="11779" width="11.7109375" style="245" customWidth="1"/>
    <col min="11780" max="11780" width="12.7109375" style="245" customWidth="1"/>
    <col min="11781" max="11781" width="13.42578125" style="245" bestFit="1" customWidth="1"/>
    <col min="11782" max="11782" width="9.85546875" style="245" customWidth="1"/>
    <col min="11783" max="11783" width="73" style="245" bestFit="1" customWidth="1"/>
    <col min="11784" max="11784" width="9.140625" style="245"/>
    <col min="11785" max="11785" width="12.42578125" style="245" customWidth="1"/>
    <col min="11786" max="11787" width="9.5703125" style="245" bestFit="1" customWidth="1"/>
    <col min="11788" max="12032" width="9.140625" style="245"/>
    <col min="12033" max="12033" width="10" style="245" bestFit="1" customWidth="1"/>
    <col min="12034" max="12034" width="52.140625" style="245" customWidth="1"/>
    <col min="12035" max="12035" width="11.7109375" style="245" customWidth="1"/>
    <col min="12036" max="12036" width="12.7109375" style="245" customWidth="1"/>
    <col min="12037" max="12037" width="13.42578125" style="245" bestFit="1" customWidth="1"/>
    <col min="12038" max="12038" width="9.85546875" style="245" customWidth="1"/>
    <col min="12039" max="12039" width="73" style="245" bestFit="1" customWidth="1"/>
    <col min="12040" max="12040" width="9.140625" style="245"/>
    <col min="12041" max="12041" width="12.42578125" style="245" customWidth="1"/>
    <col min="12042" max="12043" width="9.5703125" style="245" bestFit="1" customWidth="1"/>
    <col min="12044" max="12288" width="9.140625" style="245"/>
    <col min="12289" max="12289" width="10" style="245" bestFit="1" customWidth="1"/>
    <col min="12290" max="12290" width="52.140625" style="245" customWidth="1"/>
    <col min="12291" max="12291" width="11.7109375" style="245" customWidth="1"/>
    <col min="12292" max="12292" width="12.7109375" style="245" customWidth="1"/>
    <col min="12293" max="12293" width="13.42578125" style="245" bestFit="1" customWidth="1"/>
    <col min="12294" max="12294" width="9.85546875" style="245" customWidth="1"/>
    <col min="12295" max="12295" width="73" style="245" bestFit="1" customWidth="1"/>
    <col min="12296" max="12296" width="9.140625" style="245"/>
    <col min="12297" max="12297" width="12.42578125" style="245" customWidth="1"/>
    <col min="12298" max="12299" width="9.5703125" style="245" bestFit="1" customWidth="1"/>
    <col min="12300" max="12544" width="9.140625" style="245"/>
    <col min="12545" max="12545" width="10" style="245" bestFit="1" customWidth="1"/>
    <col min="12546" max="12546" width="52.140625" style="245" customWidth="1"/>
    <col min="12547" max="12547" width="11.7109375" style="245" customWidth="1"/>
    <col min="12548" max="12548" width="12.7109375" style="245" customWidth="1"/>
    <col min="12549" max="12549" width="13.42578125" style="245" bestFit="1" customWidth="1"/>
    <col min="12550" max="12550" width="9.85546875" style="245" customWidth="1"/>
    <col min="12551" max="12551" width="73" style="245" bestFit="1" customWidth="1"/>
    <col min="12552" max="12552" width="9.140625" style="245"/>
    <col min="12553" max="12553" width="12.42578125" style="245" customWidth="1"/>
    <col min="12554" max="12555" width="9.5703125" style="245" bestFit="1" customWidth="1"/>
    <col min="12556" max="12800" width="9.140625" style="245"/>
    <col min="12801" max="12801" width="10" style="245" bestFit="1" customWidth="1"/>
    <col min="12802" max="12802" width="52.140625" style="245" customWidth="1"/>
    <col min="12803" max="12803" width="11.7109375" style="245" customWidth="1"/>
    <col min="12804" max="12804" width="12.7109375" style="245" customWidth="1"/>
    <col min="12805" max="12805" width="13.42578125" style="245" bestFit="1" customWidth="1"/>
    <col min="12806" max="12806" width="9.85546875" style="245" customWidth="1"/>
    <col min="12807" max="12807" width="73" style="245" bestFit="1" customWidth="1"/>
    <col min="12808" max="12808" width="9.140625" style="245"/>
    <col min="12809" max="12809" width="12.42578125" style="245" customWidth="1"/>
    <col min="12810" max="12811" width="9.5703125" style="245" bestFit="1" customWidth="1"/>
    <col min="12812" max="13056" width="9.140625" style="245"/>
    <col min="13057" max="13057" width="10" style="245" bestFit="1" customWidth="1"/>
    <col min="13058" max="13058" width="52.140625" style="245" customWidth="1"/>
    <col min="13059" max="13059" width="11.7109375" style="245" customWidth="1"/>
    <col min="13060" max="13060" width="12.7109375" style="245" customWidth="1"/>
    <col min="13061" max="13061" width="13.42578125" style="245" bestFit="1" customWidth="1"/>
    <col min="13062" max="13062" width="9.85546875" style="245" customWidth="1"/>
    <col min="13063" max="13063" width="73" style="245" bestFit="1" customWidth="1"/>
    <col min="13064" max="13064" width="9.140625" style="245"/>
    <col min="13065" max="13065" width="12.42578125" style="245" customWidth="1"/>
    <col min="13066" max="13067" width="9.5703125" style="245" bestFit="1" customWidth="1"/>
    <col min="13068" max="13312" width="9.140625" style="245"/>
    <col min="13313" max="13313" width="10" style="245" bestFit="1" customWidth="1"/>
    <col min="13314" max="13314" width="52.140625" style="245" customWidth="1"/>
    <col min="13315" max="13315" width="11.7109375" style="245" customWidth="1"/>
    <col min="13316" max="13316" width="12.7109375" style="245" customWidth="1"/>
    <col min="13317" max="13317" width="13.42578125" style="245" bestFit="1" customWidth="1"/>
    <col min="13318" max="13318" width="9.85546875" style="245" customWidth="1"/>
    <col min="13319" max="13319" width="73" style="245" bestFit="1" customWidth="1"/>
    <col min="13320" max="13320" width="9.140625" style="245"/>
    <col min="13321" max="13321" width="12.42578125" style="245" customWidth="1"/>
    <col min="13322" max="13323" width="9.5703125" style="245" bestFit="1" customWidth="1"/>
    <col min="13324" max="13568" width="9.140625" style="245"/>
    <col min="13569" max="13569" width="10" style="245" bestFit="1" customWidth="1"/>
    <col min="13570" max="13570" width="52.140625" style="245" customWidth="1"/>
    <col min="13571" max="13571" width="11.7109375" style="245" customWidth="1"/>
    <col min="13572" max="13572" width="12.7109375" style="245" customWidth="1"/>
    <col min="13573" max="13573" width="13.42578125" style="245" bestFit="1" customWidth="1"/>
    <col min="13574" max="13574" width="9.85546875" style="245" customWidth="1"/>
    <col min="13575" max="13575" width="73" style="245" bestFit="1" customWidth="1"/>
    <col min="13576" max="13576" width="9.140625" style="245"/>
    <col min="13577" max="13577" width="12.42578125" style="245" customWidth="1"/>
    <col min="13578" max="13579" width="9.5703125" style="245" bestFit="1" customWidth="1"/>
    <col min="13580" max="13824" width="9.140625" style="245"/>
    <col min="13825" max="13825" width="10" style="245" bestFit="1" customWidth="1"/>
    <col min="13826" max="13826" width="52.140625" style="245" customWidth="1"/>
    <col min="13827" max="13827" width="11.7109375" style="245" customWidth="1"/>
    <col min="13828" max="13828" width="12.7109375" style="245" customWidth="1"/>
    <col min="13829" max="13829" width="13.42578125" style="245" bestFit="1" customWidth="1"/>
    <col min="13830" max="13830" width="9.85546875" style="245" customWidth="1"/>
    <col min="13831" max="13831" width="73" style="245" bestFit="1" customWidth="1"/>
    <col min="13832" max="13832" width="9.140625" style="245"/>
    <col min="13833" max="13833" width="12.42578125" style="245" customWidth="1"/>
    <col min="13834" max="13835" width="9.5703125" style="245" bestFit="1" customWidth="1"/>
    <col min="13836" max="14080" width="9.140625" style="245"/>
    <col min="14081" max="14081" width="10" style="245" bestFit="1" customWidth="1"/>
    <col min="14082" max="14082" width="52.140625" style="245" customWidth="1"/>
    <col min="14083" max="14083" width="11.7109375" style="245" customWidth="1"/>
    <col min="14084" max="14084" width="12.7109375" style="245" customWidth="1"/>
    <col min="14085" max="14085" width="13.42578125" style="245" bestFit="1" customWidth="1"/>
    <col min="14086" max="14086" width="9.85546875" style="245" customWidth="1"/>
    <col min="14087" max="14087" width="73" style="245" bestFit="1" customWidth="1"/>
    <col min="14088" max="14088" width="9.140625" style="245"/>
    <col min="14089" max="14089" width="12.42578125" style="245" customWidth="1"/>
    <col min="14090" max="14091" width="9.5703125" style="245" bestFit="1" customWidth="1"/>
    <col min="14092" max="14336" width="9.140625" style="245"/>
    <col min="14337" max="14337" width="10" style="245" bestFit="1" customWidth="1"/>
    <col min="14338" max="14338" width="52.140625" style="245" customWidth="1"/>
    <col min="14339" max="14339" width="11.7109375" style="245" customWidth="1"/>
    <col min="14340" max="14340" width="12.7109375" style="245" customWidth="1"/>
    <col min="14341" max="14341" width="13.42578125" style="245" bestFit="1" customWidth="1"/>
    <col min="14342" max="14342" width="9.85546875" style="245" customWidth="1"/>
    <col min="14343" max="14343" width="73" style="245" bestFit="1" customWidth="1"/>
    <col min="14344" max="14344" width="9.140625" style="245"/>
    <col min="14345" max="14345" width="12.42578125" style="245" customWidth="1"/>
    <col min="14346" max="14347" width="9.5703125" style="245" bestFit="1" customWidth="1"/>
    <col min="14348" max="14592" width="9.140625" style="245"/>
    <col min="14593" max="14593" width="10" style="245" bestFit="1" customWidth="1"/>
    <col min="14594" max="14594" width="52.140625" style="245" customWidth="1"/>
    <col min="14595" max="14595" width="11.7109375" style="245" customWidth="1"/>
    <col min="14596" max="14596" width="12.7109375" style="245" customWidth="1"/>
    <col min="14597" max="14597" width="13.42578125" style="245" bestFit="1" customWidth="1"/>
    <col min="14598" max="14598" width="9.85546875" style="245" customWidth="1"/>
    <col min="14599" max="14599" width="73" style="245" bestFit="1" customWidth="1"/>
    <col min="14600" max="14600" width="9.140625" style="245"/>
    <col min="14601" max="14601" width="12.42578125" style="245" customWidth="1"/>
    <col min="14602" max="14603" width="9.5703125" style="245" bestFit="1" customWidth="1"/>
    <col min="14604" max="14848" width="9.140625" style="245"/>
    <col min="14849" max="14849" width="10" style="245" bestFit="1" customWidth="1"/>
    <col min="14850" max="14850" width="52.140625" style="245" customWidth="1"/>
    <col min="14851" max="14851" width="11.7109375" style="245" customWidth="1"/>
    <col min="14852" max="14852" width="12.7109375" style="245" customWidth="1"/>
    <col min="14853" max="14853" width="13.42578125" style="245" bestFit="1" customWidth="1"/>
    <col min="14854" max="14854" width="9.85546875" style="245" customWidth="1"/>
    <col min="14855" max="14855" width="73" style="245" bestFit="1" customWidth="1"/>
    <col min="14856" max="14856" width="9.140625" style="245"/>
    <col min="14857" max="14857" width="12.42578125" style="245" customWidth="1"/>
    <col min="14858" max="14859" width="9.5703125" style="245" bestFit="1" customWidth="1"/>
    <col min="14860" max="15104" width="9.140625" style="245"/>
    <col min="15105" max="15105" width="10" style="245" bestFit="1" customWidth="1"/>
    <col min="15106" max="15106" width="52.140625" style="245" customWidth="1"/>
    <col min="15107" max="15107" width="11.7109375" style="245" customWidth="1"/>
    <col min="15108" max="15108" width="12.7109375" style="245" customWidth="1"/>
    <col min="15109" max="15109" width="13.42578125" style="245" bestFit="1" customWidth="1"/>
    <col min="15110" max="15110" width="9.85546875" style="245" customWidth="1"/>
    <col min="15111" max="15111" width="73" style="245" bestFit="1" customWidth="1"/>
    <col min="15112" max="15112" width="9.140625" style="245"/>
    <col min="15113" max="15113" width="12.42578125" style="245" customWidth="1"/>
    <col min="15114" max="15115" width="9.5703125" style="245" bestFit="1" customWidth="1"/>
    <col min="15116" max="15360" width="9.140625" style="245"/>
    <col min="15361" max="15361" width="10" style="245" bestFit="1" customWidth="1"/>
    <col min="15362" max="15362" width="52.140625" style="245" customWidth="1"/>
    <col min="15363" max="15363" width="11.7109375" style="245" customWidth="1"/>
    <col min="15364" max="15364" width="12.7109375" style="245" customWidth="1"/>
    <col min="15365" max="15365" width="13.42578125" style="245" bestFit="1" customWidth="1"/>
    <col min="15366" max="15366" width="9.85546875" style="245" customWidth="1"/>
    <col min="15367" max="15367" width="73" style="245" bestFit="1" customWidth="1"/>
    <col min="15368" max="15368" width="9.140625" style="245"/>
    <col min="15369" max="15369" width="12.42578125" style="245" customWidth="1"/>
    <col min="15370" max="15371" width="9.5703125" style="245" bestFit="1" customWidth="1"/>
    <col min="15372" max="15616" width="9.140625" style="245"/>
    <col min="15617" max="15617" width="10" style="245" bestFit="1" customWidth="1"/>
    <col min="15618" max="15618" width="52.140625" style="245" customWidth="1"/>
    <col min="15619" max="15619" width="11.7109375" style="245" customWidth="1"/>
    <col min="15620" max="15620" width="12.7109375" style="245" customWidth="1"/>
    <col min="15621" max="15621" width="13.42578125" style="245" bestFit="1" customWidth="1"/>
    <col min="15622" max="15622" width="9.85546875" style="245" customWidth="1"/>
    <col min="15623" max="15623" width="73" style="245" bestFit="1" customWidth="1"/>
    <col min="15624" max="15624" width="9.140625" style="245"/>
    <col min="15625" max="15625" width="12.42578125" style="245" customWidth="1"/>
    <col min="15626" max="15627" width="9.5703125" style="245" bestFit="1" customWidth="1"/>
    <col min="15628" max="15872" width="9.140625" style="245"/>
    <col min="15873" max="15873" width="10" style="245" bestFit="1" customWidth="1"/>
    <col min="15874" max="15874" width="52.140625" style="245" customWidth="1"/>
    <col min="15875" max="15875" width="11.7109375" style="245" customWidth="1"/>
    <col min="15876" max="15876" width="12.7109375" style="245" customWidth="1"/>
    <col min="15877" max="15877" width="13.42578125" style="245" bestFit="1" customWidth="1"/>
    <col min="15878" max="15878" width="9.85546875" style="245" customWidth="1"/>
    <col min="15879" max="15879" width="73" style="245" bestFit="1" customWidth="1"/>
    <col min="15880" max="15880" width="9.140625" style="245"/>
    <col min="15881" max="15881" width="12.42578125" style="245" customWidth="1"/>
    <col min="15882" max="15883" width="9.5703125" style="245" bestFit="1" customWidth="1"/>
    <col min="15884" max="16128" width="9.140625" style="245"/>
    <col min="16129" max="16129" width="10" style="245" bestFit="1" customWidth="1"/>
    <col min="16130" max="16130" width="52.140625" style="245" customWidth="1"/>
    <col min="16131" max="16131" width="11.7109375" style="245" customWidth="1"/>
    <col min="16132" max="16132" width="12.7109375" style="245" customWidth="1"/>
    <col min="16133" max="16133" width="13.42578125" style="245" bestFit="1" customWidth="1"/>
    <col min="16134" max="16134" width="9.85546875" style="245" customWidth="1"/>
    <col min="16135" max="16135" width="73" style="245" bestFit="1" customWidth="1"/>
    <col min="16136" max="16136" width="9.140625" style="245"/>
    <col min="16137" max="16137" width="12.42578125" style="245" customWidth="1"/>
    <col min="16138" max="16139" width="9.5703125" style="245" bestFit="1" customWidth="1"/>
    <col min="16140" max="16384" width="9.140625" style="245"/>
  </cols>
  <sheetData>
    <row r="1" spans="1:9" x14ac:dyDescent="0.2">
      <c r="A1" s="450"/>
    </row>
    <row r="3" spans="1:9" ht="23.25" x14ac:dyDescent="0.2">
      <c r="A3" s="451" t="s">
        <v>206</v>
      </c>
      <c r="B3" s="250"/>
      <c r="C3" s="250"/>
      <c r="D3" s="250"/>
      <c r="E3" s="250"/>
    </row>
    <row r="4" spans="1:9" ht="14.25" customHeight="1" x14ac:dyDescent="0.2">
      <c r="A4" s="451"/>
      <c r="B4" s="250"/>
      <c r="C4" s="250"/>
      <c r="D4" s="250"/>
      <c r="E4" s="250"/>
    </row>
    <row r="5" spans="1:9" ht="23.25" x14ac:dyDescent="0.2">
      <c r="A5" s="451" t="s">
        <v>306</v>
      </c>
      <c r="B5" s="250"/>
      <c r="C5" s="250"/>
      <c r="D5" s="250"/>
      <c r="E5" s="250"/>
    </row>
    <row r="6" spans="1:9" s="275" customFormat="1" ht="12.75" x14ac:dyDescent="0.2"/>
    <row r="7" spans="1:9" s="250" customFormat="1" ht="12.75" x14ac:dyDescent="0.2">
      <c r="A7" s="250" t="s">
        <v>337</v>
      </c>
      <c r="C7" s="317"/>
      <c r="D7" s="317"/>
    </row>
    <row r="8" spans="1:9" s="275" customFormat="1" ht="12.75" x14ac:dyDescent="0.2"/>
    <row r="9" spans="1:9" s="452" customFormat="1" ht="19.5" x14ac:dyDescent="0.2">
      <c r="A9" s="452" t="s">
        <v>207</v>
      </c>
      <c r="F9" s="452" t="s">
        <v>208</v>
      </c>
    </row>
    <row r="10" spans="1:9" s="250" customFormat="1" ht="13.5" thickBot="1" x14ac:dyDescent="0.25">
      <c r="A10" s="453"/>
    </row>
    <row r="11" spans="1:9" s="250" customFormat="1" ht="26.25" thickBot="1" x14ac:dyDescent="0.25">
      <c r="A11" s="300" t="s">
        <v>209</v>
      </c>
      <c r="B11" s="301"/>
      <c r="C11" s="301"/>
      <c r="D11" s="286">
        <f>C50</f>
        <v>135385</v>
      </c>
      <c r="F11" s="454" t="s">
        <v>82</v>
      </c>
      <c r="G11" s="455" t="s">
        <v>98</v>
      </c>
      <c r="H11" s="456" t="s">
        <v>210</v>
      </c>
      <c r="I11" s="457" t="s">
        <v>305</v>
      </c>
    </row>
    <row r="12" spans="1:9" s="250" customFormat="1" ht="12.75" x14ac:dyDescent="0.2">
      <c r="A12" s="458" t="s">
        <v>211</v>
      </c>
      <c r="B12" s="306"/>
      <c r="C12" s="306"/>
      <c r="D12" s="459">
        <f>H62</f>
        <v>9049</v>
      </c>
      <c r="F12" s="460" t="s">
        <v>307</v>
      </c>
      <c r="G12" s="461" t="s">
        <v>212</v>
      </c>
      <c r="H12" s="462">
        <v>192</v>
      </c>
      <c r="I12" s="463">
        <f>ROUND(H12*$D$15/$D$13,-3)</f>
        <v>1037000</v>
      </c>
    </row>
    <row r="13" spans="1:9" s="250" customFormat="1" ht="13.5" thickBot="1" x14ac:dyDescent="0.25">
      <c r="A13" s="464" t="s">
        <v>213</v>
      </c>
      <c r="B13" s="465"/>
      <c r="C13" s="465"/>
      <c r="D13" s="466">
        <f>SUM(D11:D12)</f>
        <v>144434</v>
      </c>
      <c r="F13" s="467" t="s">
        <v>308</v>
      </c>
      <c r="G13" s="292" t="s">
        <v>214</v>
      </c>
      <c r="H13" s="293">
        <v>28</v>
      </c>
      <c r="I13" s="463">
        <f t="shared" ref="I13:I61" si="0">ROUND(H13*$D$15/$D$13,-3)</f>
        <v>151000</v>
      </c>
    </row>
    <row r="14" spans="1:9" s="250" customFormat="1" ht="13.5" thickBot="1" x14ac:dyDescent="0.25">
      <c r="A14" s="468" t="s">
        <v>329</v>
      </c>
      <c r="B14" s="469"/>
      <c r="C14" s="469"/>
      <c r="D14" s="470">
        <v>779946000</v>
      </c>
      <c r="E14" s="471"/>
      <c r="F14" s="467" t="s">
        <v>309</v>
      </c>
      <c r="G14" s="292" t="s">
        <v>215</v>
      </c>
      <c r="H14" s="293">
        <v>656</v>
      </c>
      <c r="I14" s="463">
        <f t="shared" si="0"/>
        <v>3542000</v>
      </c>
    </row>
    <row r="15" spans="1:9" s="250" customFormat="1" ht="13.5" thickBot="1" x14ac:dyDescent="0.25">
      <c r="A15" s="472" t="s">
        <v>216</v>
      </c>
      <c r="B15" s="473"/>
      <c r="C15" s="474"/>
      <c r="D15" s="475">
        <v>779947000</v>
      </c>
      <c r="E15" s="476"/>
      <c r="F15" s="467" t="s">
        <v>310</v>
      </c>
      <c r="G15" s="292" t="s">
        <v>217</v>
      </c>
      <c r="H15" s="293">
        <v>1056</v>
      </c>
      <c r="I15" s="463">
        <f t="shared" si="0"/>
        <v>5702000</v>
      </c>
    </row>
    <row r="16" spans="1:9" s="250" customFormat="1" ht="12.75" x14ac:dyDescent="0.2">
      <c r="A16" s="477" t="s">
        <v>218</v>
      </c>
      <c r="B16" s="478"/>
      <c r="C16" s="479"/>
      <c r="D16" s="480">
        <f>D15/D13</f>
        <v>5400.0235401636737</v>
      </c>
      <c r="F16" s="467" t="s">
        <v>311</v>
      </c>
      <c r="G16" s="292" t="s">
        <v>219</v>
      </c>
      <c r="H16" s="293">
        <v>65</v>
      </c>
      <c r="I16" s="463">
        <f t="shared" si="0"/>
        <v>351000</v>
      </c>
    </row>
    <row r="17" spans="1:9" s="250" customFormat="1" ht="12.75" x14ac:dyDescent="0.2">
      <c r="A17" s="458" t="s">
        <v>326</v>
      </c>
      <c r="B17" s="306"/>
      <c r="C17" s="306"/>
      <c r="D17" s="294">
        <f>D50</f>
        <v>731081000</v>
      </c>
      <c r="F17" s="467" t="s">
        <v>312</v>
      </c>
      <c r="G17" s="292" t="s">
        <v>220</v>
      </c>
      <c r="H17" s="293">
        <v>0</v>
      </c>
      <c r="I17" s="463">
        <f t="shared" si="0"/>
        <v>0</v>
      </c>
    </row>
    <row r="18" spans="1:9" s="250" customFormat="1" ht="12.75" x14ac:dyDescent="0.2">
      <c r="A18" s="458" t="s">
        <v>327</v>
      </c>
      <c r="B18" s="306"/>
      <c r="C18" s="306"/>
      <c r="D18" s="294">
        <f>I62</f>
        <v>48865000</v>
      </c>
      <c r="E18" s="453"/>
      <c r="F18" s="467" t="s">
        <v>313</v>
      </c>
      <c r="G18" s="292" t="s">
        <v>221</v>
      </c>
      <c r="H18" s="293">
        <v>37</v>
      </c>
      <c r="I18" s="463">
        <f t="shared" si="0"/>
        <v>200000</v>
      </c>
    </row>
    <row r="19" spans="1:9" s="250" customFormat="1" ht="13.5" thickBot="1" x14ac:dyDescent="0.25">
      <c r="A19" s="481" t="s">
        <v>81</v>
      </c>
      <c r="B19" s="482"/>
      <c r="C19" s="482"/>
      <c r="D19" s="483">
        <f>SUM(D17:D18)</f>
        <v>779946000</v>
      </c>
      <c r="F19" s="467" t="s">
        <v>314</v>
      </c>
      <c r="G19" s="292" t="s">
        <v>222</v>
      </c>
      <c r="H19" s="293">
        <v>0</v>
      </c>
      <c r="I19" s="463">
        <f t="shared" si="0"/>
        <v>0</v>
      </c>
    </row>
    <row r="20" spans="1:9" s="250" customFormat="1" ht="12.75" x14ac:dyDescent="0.2">
      <c r="A20" s="484"/>
      <c r="B20" s="484"/>
      <c r="C20" s="484"/>
      <c r="D20" s="485"/>
      <c r="F20" s="467" t="s">
        <v>223</v>
      </c>
      <c r="G20" s="292" t="s">
        <v>224</v>
      </c>
      <c r="H20" s="293">
        <v>33</v>
      </c>
      <c r="I20" s="463">
        <f t="shared" si="0"/>
        <v>178000</v>
      </c>
    </row>
    <row r="21" spans="1:9" s="250" customFormat="1" ht="19.5" x14ac:dyDescent="0.2">
      <c r="A21" s="452" t="s">
        <v>225</v>
      </c>
      <c r="B21" s="484"/>
      <c r="C21" s="484"/>
      <c r="D21" s="486"/>
      <c r="F21" s="467" t="s">
        <v>226</v>
      </c>
      <c r="G21" s="292" t="s">
        <v>227</v>
      </c>
      <c r="H21" s="293">
        <v>231</v>
      </c>
      <c r="I21" s="463">
        <f t="shared" si="0"/>
        <v>1247000</v>
      </c>
    </row>
    <row r="22" spans="1:9" s="250" customFormat="1" ht="13.5" thickBot="1" x14ac:dyDescent="0.25">
      <c r="F22" s="467" t="s">
        <v>228</v>
      </c>
      <c r="G22" s="292" t="s">
        <v>229</v>
      </c>
      <c r="H22" s="293">
        <v>421</v>
      </c>
      <c r="I22" s="463">
        <f t="shared" si="0"/>
        <v>2273000</v>
      </c>
    </row>
    <row r="23" spans="1:9" s="250" customFormat="1" ht="26.25" thickBot="1" x14ac:dyDescent="0.25">
      <c r="A23" s="487" t="s">
        <v>82</v>
      </c>
      <c r="B23" s="488" t="s">
        <v>98</v>
      </c>
      <c r="C23" s="488" t="s">
        <v>210</v>
      </c>
      <c r="D23" s="489" t="s">
        <v>328</v>
      </c>
      <c r="F23" s="490" t="s">
        <v>230</v>
      </c>
      <c r="G23" s="292" t="s">
        <v>231</v>
      </c>
      <c r="H23" s="293">
        <v>2</v>
      </c>
      <c r="I23" s="463">
        <f t="shared" si="0"/>
        <v>11000</v>
      </c>
    </row>
    <row r="24" spans="1:9" s="250" customFormat="1" ht="12.75" x14ac:dyDescent="0.2">
      <c r="A24" s="491">
        <v>11000</v>
      </c>
      <c r="B24" s="492" t="s">
        <v>104</v>
      </c>
      <c r="C24" s="493">
        <v>19239</v>
      </c>
      <c r="D24" s="494">
        <f>ROUND(C24*$D$15/$D$13,-3)</f>
        <v>103891000</v>
      </c>
      <c r="E24" s="495"/>
      <c r="F24" s="467" t="s">
        <v>232</v>
      </c>
      <c r="G24" s="292" t="s">
        <v>233</v>
      </c>
      <c r="H24" s="293">
        <v>311</v>
      </c>
      <c r="I24" s="463">
        <f t="shared" si="0"/>
        <v>1679000</v>
      </c>
    </row>
    <row r="25" spans="1:9" s="250" customFormat="1" ht="12.75" x14ac:dyDescent="0.2">
      <c r="A25" s="496">
        <v>12000</v>
      </c>
      <c r="B25" s="497" t="s">
        <v>105</v>
      </c>
      <c r="C25" s="260">
        <v>4511</v>
      </c>
      <c r="D25" s="498">
        <f t="shared" ref="D25:D49" si="1">ROUND(C25*$D$15/$D$13,-3)</f>
        <v>24360000</v>
      </c>
      <c r="E25" s="495"/>
      <c r="F25" s="467" t="s">
        <v>234</v>
      </c>
      <c r="G25" s="292" t="s">
        <v>235</v>
      </c>
      <c r="H25" s="293">
        <v>0</v>
      </c>
      <c r="I25" s="463">
        <f t="shared" si="0"/>
        <v>0</v>
      </c>
    </row>
    <row r="26" spans="1:9" s="250" customFormat="1" ht="12.75" x14ac:dyDescent="0.2">
      <c r="A26" s="496">
        <v>13000</v>
      </c>
      <c r="B26" s="497" t="s">
        <v>106</v>
      </c>
      <c r="C26" s="260">
        <v>3200</v>
      </c>
      <c r="D26" s="499">
        <f t="shared" si="1"/>
        <v>17280000</v>
      </c>
      <c r="E26" s="495"/>
      <c r="F26" s="467" t="s">
        <v>236</v>
      </c>
      <c r="G26" s="292" t="s">
        <v>237</v>
      </c>
      <c r="H26" s="293"/>
      <c r="I26" s="463">
        <f t="shared" si="0"/>
        <v>0</v>
      </c>
    </row>
    <row r="27" spans="1:9" s="250" customFormat="1" ht="12.75" x14ac:dyDescent="0.2">
      <c r="A27" s="496">
        <v>14000</v>
      </c>
      <c r="B27" s="497" t="s">
        <v>107</v>
      </c>
      <c r="C27" s="260">
        <v>15970</v>
      </c>
      <c r="D27" s="499">
        <f t="shared" si="1"/>
        <v>86238000</v>
      </c>
      <c r="E27" s="495"/>
      <c r="F27" s="467" t="s">
        <v>238</v>
      </c>
      <c r="G27" s="292" t="s">
        <v>239</v>
      </c>
      <c r="H27" s="293">
        <v>12</v>
      </c>
      <c r="I27" s="463">
        <f t="shared" si="0"/>
        <v>65000</v>
      </c>
    </row>
    <row r="28" spans="1:9" s="250" customFormat="1" ht="12.75" x14ac:dyDescent="0.2">
      <c r="A28" s="496">
        <v>15000</v>
      </c>
      <c r="B28" s="497" t="s">
        <v>108</v>
      </c>
      <c r="C28" s="260">
        <v>9725</v>
      </c>
      <c r="D28" s="499">
        <f t="shared" si="1"/>
        <v>52515000</v>
      </c>
      <c r="E28" s="495"/>
      <c r="F28" s="467" t="s">
        <v>240</v>
      </c>
      <c r="G28" s="292" t="s">
        <v>241</v>
      </c>
      <c r="H28" s="293">
        <v>27</v>
      </c>
      <c r="I28" s="463">
        <f t="shared" si="0"/>
        <v>146000</v>
      </c>
    </row>
    <row r="29" spans="1:9" s="250" customFormat="1" ht="12.75" x14ac:dyDescent="0.2">
      <c r="A29" s="496">
        <v>16000</v>
      </c>
      <c r="B29" s="497" t="s">
        <v>109</v>
      </c>
      <c r="C29" s="260">
        <v>1844</v>
      </c>
      <c r="D29" s="499">
        <f t="shared" si="1"/>
        <v>9958000</v>
      </c>
      <c r="E29" s="495"/>
      <c r="F29" s="467" t="s">
        <v>242</v>
      </c>
      <c r="G29" s="292" t="s">
        <v>243</v>
      </c>
      <c r="H29" s="293">
        <v>0</v>
      </c>
      <c r="I29" s="463">
        <f t="shared" si="0"/>
        <v>0</v>
      </c>
    </row>
    <row r="30" spans="1:9" s="250" customFormat="1" ht="12.75" x14ac:dyDescent="0.2">
      <c r="A30" s="496">
        <v>17000</v>
      </c>
      <c r="B30" s="497" t="s">
        <v>110</v>
      </c>
      <c r="C30" s="260">
        <v>3707</v>
      </c>
      <c r="D30" s="499">
        <f t="shared" si="1"/>
        <v>20018000</v>
      </c>
      <c r="E30" s="495"/>
      <c r="F30" s="467" t="s">
        <v>244</v>
      </c>
      <c r="G30" s="292" t="s">
        <v>245</v>
      </c>
      <c r="H30" s="293">
        <v>152</v>
      </c>
      <c r="I30" s="463">
        <f t="shared" si="0"/>
        <v>821000</v>
      </c>
    </row>
    <row r="31" spans="1:9" s="250" customFormat="1" ht="12.75" x14ac:dyDescent="0.2">
      <c r="A31" s="496">
        <v>18000</v>
      </c>
      <c r="B31" s="497" t="s">
        <v>99</v>
      </c>
      <c r="C31" s="260">
        <v>2822</v>
      </c>
      <c r="D31" s="499">
        <f t="shared" si="1"/>
        <v>15239000</v>
      </c>
      <c r="E31" s="495"/>
      <c r="F31" s="467" t="s">
        <v>246</v>
      </c>
      <c r="G31" s="292" t="s">
        <v>247</v>
      </c>
      <c r="H31" s="293">
        <v>110</v>
      </c>
      <c r="I31" s="463">
        <f t="shared" si="0"/>
        <v>594000</v>
      </c>
    </row>
    <row r="32" spans="1:9" s="250" customFormat="1" ht="12.75" x14ac:dyDescent="0.2">
      <c r="A32" s="496">
        <v>19000</v>
      </c>
      <c r="B32" s="497" t="s">
        <v>111</v>
      </c>
      <c r="C32" s="260">
        <v>1381</v>
      </c>
      <c r="D32" s="499">
        <f t="shared" si="1"/>
        <v>7457000</v>
      </c>
      <c r="E32" s="495"/>
      <c r="F32" s="467" t="s">
        <v>248</v>
      </c>
      <c r="G32" s="292" t="s">
        <v>249</v>
      </c>
      <c r="H32" s="293">
        <v>113</v>
      </c>
      <c r="I32" s="463">
        <f t="shared" si="0"/>
        <v>610000</v>
      </c>
    </row>
    <row r="33" spans="1:9" s="250" customFormat="1" ht="12.75" x14ac:dyDescent="0.2">
      <c r="A33" s="496">
        <v>21000</v>
      </c>
      <c r="B33" s="497" t="s">
        <v>112</v>
      </c>
      <c r="C33" s="260">
        <v>10925</v>
      </c>
      <c r="D33" s="499">
        <f t="shared" si="1"/>
        <v>58995000</v>
      </c>
      <c r="E33" s="495"/>
      <c r="F33" s="467" t="s">
        <v>250</v>
      </c>
      <c r="G33" s="292" t="s">
        <v>251</v>
      </c>
      <c r="H33" s="293">
        <v>393</v>
      </c>
      <c r="I33" s="463">
        <f t="shared" si="0"/>
        <v>2122000</v>
      </c>
    </row>
    <row r="34" spans="1:9" s="250" customFormat="1" ht="12.75" x14ac:dyDescent="0.2">
      <c r="A34" s="496">
        <v>22000</v>
      </c>
      <c r="B34" s="497" t="s">
        <v>113</v>
      </c>
      <c r="C34" s="260">
        <v>2383</v>
      </c>
      <c r="D34" s="499">
        <f t="shared" si="1"/>
        <v>12868000</v>
      </c>
      <c r="E34" s="495"/>
      <c r="F34" s="467" t="s">
        <v>252</v>
      </c>
      <c r="G34" s="292" t="s">
        <v>253</v>
      </c>
      <c r="H34" s="293">
        <v>117</v>
      </c>
      <c r="I34" s="463">
        <f t="shared" si="0"/>
        <v>632000</v>
      </c>
    </row>
    <row r="35" spans="1:9" s="250" customFormat="1" ht="12.75" x14ac:dyDescent="0.2">
      <c r="A35" s="496">
        <v>23000</v>
      </c>
      <c r="B35" s="497" t="s">
        <v>114</v>
      </c>
      <c r="C35" s="260">
        <v>5523</v>
      </c>
      <c r="D35" s="499">
        <f t="shared" si="1"/>
        <v>29824000</v>
      </c>
      <c r="E35" s="495"/>
      <c r="F35" s="467" t="s">
        <v>254</v>
      </c>
      <c r="G35" s="292" t="s">
        <v>255</v>
      </c>
      <c r="H35" s="293">
        <v>321</v>
      </c>
      <c r="I35" s="463">
        <f t="shared" si="0"/>
        <v>1733000</v>
      </c>
    </row>
    <row r="36" spans="1:9" s="250" customFormat="1" ht="12.75" x14ac:dyDescent="0.2">
      <c r="A36" s="496">
        <v>24000</v>
      </c>
      <c r="B36" s="497" t="s">
        <v>115</v>
      </c>
      <c r="C36" s="260">
        <v>2702</v>
      </c>
      <c r="D36" s="499">
        <f t="shared" si="1"/>
        <v>14591000</v>
      </c>
      <c r="E36" s="495"/>
      <c r="F36" s="467" t="s">
        <v>256</v>
      </c>
      <c r="G36" s="292" t="s">
        <v>257</v>
      </c>
      <c r="H36" s="293">
        <v>0</v>
      </c>
      <c r="I36" s="463">
        <f t="shared" si="0"/>
        <v>0</v>
      </c>
    </row>
    <row r="37" spans="1:9" s="250" customFormat="1" ht="12.75" x14ac:dyDescent="0.2">
      <c r="A37" s="496">
        <v>25000</v>
      </c>
      <c r="B37" s="497" t="s">
        <v>116</v>
      </c>
      <c r="C37" s="260">
        <v>4219</v>
      </c>
      <c r="D37" s="499">
        <f t="shared" si="1"/>
        <v>22783000</v>
      </c>
      <c r="E37" s="495"/>
      <c r="F37" s="467" t="s">
        <v>315</v>
      </c>
      <c r="G37" s="292" t="s">
        <v>258</v>
      </c>
      <c r="H37" s="293"/>
      <c r="I37" s="463">
        <f t="shared" si="0"/>
        <v>0</v>
      </c>
    </row>
    <row r="38" spans="1:9" s="250" customFormat="1" ht="12.75" x14ac:dyDescent="0.2">
      <c r="A38" s="496">
        <v>26000</v>
      </c>
      <c r="B38" s="497" t="s">
        <v>117</v>
      </c>
      <c r="C38" s="260">
        <v>13740</v>
      </c>
      <c r="D38" s="499">
        <f t="shared" si="1"/>
        <v>74196000</v>
      </c>
      <c r="E38" s="495"/>
      <c r="F38" s="467" t="s">
        <v>316</v>
      </c>
      <c r="G38" s="292" t="s">
        <v>259</v>
      </c>
      <c r="H38" s="293">
        <v>42</v>
      </c>
      <c r="I38" s="463">
        <f t="shared" si="0"/>
        <v>227000</v>
      </c>
    </row>
    <row r="39" spans="1:9" s="250" customFormat="1" ht="12.75" x14ac:dyDescent="0.2">
      <c r="A39" s="496">
        <v>27000</v>
      </c>
      <c r="B39" s="497" t="s">
        <v>118</v>
      </c>
      <c r="C39" s="260">
        <v>6444</v>
      </c>
      <c r="D39" s="499">
        <f t="shared" si="1"/>
        <v>34798000</v>
      </c>
      <c r="E39" s="495"/>
      <c r="F39" s="467" t="s">
        <v>317</v>
      </c>
      <c r="G39" s="292" t="s">
        <v>260</v>
      </c>
      <c r="H39" s="293">
        <v>1152</v>
      </c>
      <c r="I39" s="463">
        <f t="shared" si="0"/>
        <v>6221000</v>
      </c>
    </row>
    <row r="40" spans="1:9" s="250" customFormat="1" ht="12.75" x14ac:dyDescent="0.2">
      <c r="A40" s="496">
        <v>28000</v>
      </c>
      <c r="B40" s="497" t="s">
        <v>119</v>
      </c>
      <c r="C40" s="260">
        <v>3288</v>
      </c>
      <c r="D40" s="499">
        <f t="shared" si="1"/>
        <v>17755000</v>
      </c>
      <c r="E40" s="495"/>
      <c r="F40" s="467" t="s">
        <v>318</v>
      </c>
      <c r="G40" s="292" t="s">
        <v>261</v>
      </c>
      <c r="H40" s="293">
        <v>133</v>
      </c>
      <c r="I40" s="463">
        <f t="shared" si="0"/>
        <v>718000</v>
      </c>
    </row>
    <row r="41" spans="1:9" s="250" customFormat="1" ht="12.75" x14ac:dyDescent="0.2">
      <c r="A41" s="496">
        <v>31000</v>
      </c>
      <c r="B41" s="497" t="s">
        <v>120</v>
      </c>
      <c r="C41" s="260">
        <v>7463</v>
      </c>
      <c r="D41" s="499">
        <f t="shared" si="1"/>
        <v>40300000</v>
      </c>
      <c r="E41" s="495"/>
      <c r="F41" s="467" t="s">
        <v>319</v>
      </c>
      <c r="G41" s="292" t="s">
        <v>262</v>
      </c>
      <c r="H41" s="293">
        <v>1167</v>
      </c>
      <c r="I41" s="463">
        <f t="shared" si="0"/>
        <v>6302000</v>
      </c>
    </row>
    <row r="42" spans="1:9" s="250" customFormat="1" ht="12.75" x14ac:dyDescent="0.2">
      <c r="A42" s="496">
        <v>41000</v>
      </c>
      <c r="B42" s="497" t="s">
        <v>121</v>
      </c>
      <c r="C42" s="260">
        <v>7555</v>
      </c>
      <c r="D42" s="499">
        <f t="shared" si="1"/>
        <v>40797000</v>
      </c>
      <c r="E42" s="495"/>
      <c r="F42" s="467" t="s">
        <v>320</v>
      </c>
      <c r="G42" s="292" t="s">
        <v>263</v>
      </c>
      <c r="H42" s="293">
        <v>489</v>
      </c>
      <c r="I42" s="463">
        <f t="shared" si="0"/>
        <v>2641000</v>
      </c>
    </row>
    <row r="43" spans="1:9" s="250" customFormat="1" ht="12.75" x14ac:dyDescent="0.2">
      <c r="A43" s="496">
        <v>43000</v>
      </c>
      <c r="B43" s="497" t="s">
        <v>122</v>
      </c>
      <c r="C43" s="260">
        <v>5516</v>
      </c>
      <c r="D43" s="499">
        <f t="shared" si="1"/>
        <v>29787000</v>
      </c>
      <c r="E43" s="495"/>
      <c r="F43" s="467" t="s">
        <v>321</v>
      </c>
      <c r="G43" s="292" t="s">
        <v>264</v>
      </c>
      <c r="H43" s="293">
        <v>133</v>
      </c>
      <c r="I43" s="463">
        <f t="shared" si="0"/>
        <v>718000</v>
      </c>
    </row>
    <row r="44" spans="1:9" s="250" customFormat="1" ht="12.75" x14ac:dyDescent="0.2">
      <c r="A44" s="496">
        <v>51000</v>
      </c>
      <c r="B44" s="497" t="s">
        <v>123</v>
      </c>
      <c r="C44" s="260">
        <v>500</v>
      </c>
      <c r="D44" s="499">
        <f t="shared" si="1"/>
        <v>2700000</v>
      </c>
      <c r="E44" s="495"/>
      <c r="F44" s="467" t="s">
        <v>322</v>
      </c>
      <c r="G44" s="292" t="s">
        <v>265</v>
      </c>
      <c r="H44" s="293">
        <v>361</v>
      </c>
      <c r="I44" s="463">
        <f t="shared" si="0"/>
        <v>1949000</v>
      </c>
    </row>
    <row r="45" spans="1:9" s="250" customFormat="1" ht="12.75" x14ac:dyDescent="0.2">
      <c r="A45" s="496">
        <v>52000</v>
      </c>
      <c r="B45" s="497" t="s">
        <v>124</v>
      </c>
      <c r="C45" s="260">
        <v>167</v>
      </c>
      <c r="D45" s="499">
        <f t="shared" si="1"/>
        <v>902000</v>
      </c>
      <c r="E45" s="495"/>
      <c r="F45" s="467" t="s">
        <v>323</v>
      </c>
      <c r="G45" s="292" t="s">
        <v>266</v>
      </c>
      <c r="H45" s="293">
        <v>92</v>
      </c>
      <c r="I45" s="463">
        <f t="shared" si="0"/>
        <v>497000</v>
      </c>
    </row>
    <row r="46" spans="1:9" s="250" customFormat="1" ht="12.75" x14ac:dyDescent="0.2">
      <c r="A46" s="496">
        <v>53000</v>
      </c>
      <c r="B46" s="497" t="s">
        <v>125</v>
      </c>
      <c r="C46" s="260">
        <v>251</v>
      </c>
      <c r="D46" s="499">
        <f t="shared" si="1"/>
        <v>1355000</v>
      </c>
      <c r="E46" s="495"/>
      <c r="F46" s="467" t="s">
        <v>267</v>
      </c>
      <c r="G46" s="292" t="s">
        <v>268</v>
      </c>
      <c r="H46" s="293">
        <v>0</v>
      </c>
      <c r="I46" s="463">
        <f t="shared" si="0"/>
        <v>0</v>
      </c>
    </row>
    <row r="47" spans="1:9" s="250" customFormat="1" ht="12.75" x14ac:dyDescent="0.2">
      <c r="A47" s="496">
        <v>54000</v>
      </c>
      <c r="B47" s="497" t="s">
        <v>126</v>
      </c>
      <c r="C47" s="260">
        <v>447</v>
      </c>
      <c r="D47" s="499">
        <f t="shared" si="1"/>
        <v>2414000</v>
      </c>
      <c r="E47" s="495"/>
      <c r="F47" s="467" t="s">
        <v>269</v>
      </c>
      <c r="G47" s="292" t="s">
        <v>270</v>
      </c>
      <c r="H47" s="293">
        <v>39</v>
      </c>
      <c r="I47" s="463">
        <f t="shared" si="0"/>
        <v>211000</v>
      </c>
    </row>
    <row r="48" spans="1:9" s="250" customFormat="1" ht="12.75" x14ac:dyDescent="0.2">
      <c r="A48" s="496">
        <v>55000</v>
      </c>
      <c r="B48" s="497" t="s">
        <v>127</v>
      </c>
      <c r="C48" s="260">
        <v>796</v>
      </c>
      <c r="D48" s="499">
        <f t="shared" si="1"/>
        <v>4298000</v>
      </c>
      <c r="E48" s="495"/>
      <c r="F48" s="467" t="s">
        <v>271</v>
      </c>
      <c r="G48" s="292" t="s">
        <v>272</v>
      </c>
      <c r="H48" s="293">
        <v>69</v>
      </c>
      <c r="I48" s="463">
        <f t="shared" si="0"/>
        <v>373000</v>
      </c>
    </row>
    <row r="49" spans="1:11" s="250" customFormat="1" ht="13.5" thickBot="1" x14ac:dyDescent="0.25">
      <c r="A49" s="500">
        <v>56000</v>
      </c>
      <c r="B49" s="501" t="s">
        <v>273</v>
      </c>
      <c r="C49" s="502">
        <v>1067</v>
      </c>
      <c r="D49" s="503">
        <f t="shared" si="1"/>
        <v>5762000</v>
      </c>
      <c r="E49" s="495"/>
      <c r="F49" s="467" t="s">
        <v>274</v>
      </c>
      <c r="G49" s="292" t="s">
        <v>275</v>
      </c>
      <c r="H49" s="293">
        <v>154</v>
      </c>
      <c r="I49" s="463">
        <f t="shared" si="0"/>
        <v>832000</v>
      </c>
    </row>
    <row r="50" spans="1:11" s="250" customFormat="1" ht="13.5" thickBot="1" x14ac:dyDescent="0.25">
      <c r="A50" s="270" t="s">
        <v>81</v>
      </c>
      <c r="B50" s="504"/>
      <c r="C50" s="273">
        <f>SUM(C24:C49)</f>
        <v>135385</v>
      </c>
      <c r="D50" s="505">
        <f>SUM(D24:D49)</f>
        <v>731081000</v>
      </c>
      <c r="E50" s="495"/>
      <c r="F50" s="490" t="s">
        <v>276</v>
      </c>
      <c r="G50" s="292" t="s">
        <v>277</v>
      </c>
      <c r="H50" s="293">
        <v>38</v>
      </c>
      <c r="I50" s="463">
        <f t="shared" si="0"/>
        <v>205000</v>
      </c>
    </row>
    <row r="51" spans="1:11" s="250" customFormat="1" ht="12.75" x14ac:dyDescent="0.2">
      <c r="C51" s="251"/>
      <c r="D51" s="251"/>
      <c r="F51" s="467" t="s">
        <v>278</v>
      </c>
      <c r="G51" s="292" t="s">
        <v>279</v>
      </c>
      <c r="H51" s="293"/>
      <c r="I51" s="463">
        <f t="shared" si="0"/>
        <v>0</v>
      </c>
    </row>
    <row r="52" spans="1:11" s="250" customFormat="1" ht="12.75" x14ac:dyDescent="0.2">
      <c r="F52" s="467" t="s">
        <v>280</v>
      </c>
      <c r="G52" s="292" t="s">
        <v>281</v>
      </c>
      <c r="H52" s="293">
        <v>137</v>
      </c>
      <c r="I52" s="463">
        <f t="shared" si="0"/>
        <v>740000</v>
      </c>
    </row>
    <row r="53" spans="1:11" s="250" customFormat="1" ht="12.75" x14ac:dyDescent="0.2">
      <c r="F53" s="467" t="s">
        <v>282</v>
      </c>
      <c r="G53" s="292" t="s">
        <v>283</v>
      </c>
      <c r="H53" s="293">
        <v>0</v>
      </c>
      <c r="I53" s="463">
        <f t="shared" si="0"/>
        <v>0</v>
      </c>
    </row>
    <row r="54" spans="1:11" s="250" customFormat="1" ht="12.75" x14ac:dyDescent="0.2">
      <c r="F54" s="467" t="s">
        <v>284</v>
      </c>
      <c r="G54" s="292" t="s">
        <v>285</v>
      </c>
      <c r="H54" s="293">
        <v>12</v>
      </c>
      <c r="I54" s="463">
        <f t="shared" si="0"/>
        <v>65000</v>
      </c>
    </row>
    <row r="55" spans="1:11" s="250" customFormat="1" ht="12.75" x14ac:dyDescent="0.2">
      <c r="F55" s="467" t="s">
        <v>286</v>
      </c>
      <c r="G55" s="292" t="s">
        <v>287</v>
      </c>
      <c r="H55" s="293"/>
      <c r="I55" s="463">
        <f t="shared" si="0"/>
        <v>0</v>
      </c>
    </row>
    <row r="56" spans="1:11" x14ac:dyDescent="0.2">
      <c r="F56" s="467" t="s">
        <v>288</v>
      </c>
      <c r="G56" s="292" t="s">
        <v>289</v>
      </c>
      <c r="H56" s="293">
        <v>15</v>
      </c>
      <c r="I56" s="463">
        <f t="shared" si="0"/>
        <v>81000</v>
      </c>
      <c r="J56" s="250"/>
      <c r="K56" s="250"/>
    </row>
    <row r="57" spans="1:11" x14ac:dyDescent="0.2">
      <c r="F57" s="467" t="s">
        <v>290</v>
      </c>
      <c r="G57" s="292" t="s">
        <v>291</v>
      </c>
      <c r="H57" s="293">
        <v>10</v>
      </c>
      <c r="I57" s="463">
        <f t="shared" si="0"/>
        <v>54000</v>
      </c>
      <c r="J57" s="250"/>
      <c r="K57" s="250"/>
    </row>
    <row r="58" spans="1:11" x14ac:dyDescent="0.2">
      <c r="F58" s="467" t="s">
        <v>292</v>
      </c>
      <c r="G58" s="292" t="s">
        <v>293</v>
      </c>
      <c r="H58" s="293">
        <v>24</v>
      </c>
      <c r="I58" s="463">
        <f t="shared" si="0"/>
        <v>130000</v>
      </c>
      <c r="J58" s="250"/>
      <c r="K58" s="250"/>
    </row>
    <row r="59" spans="1:11" x14ac:dyDescent="0.2">
      <c r="F59" s="467" t="s">
        <v>294</v>
      </c>
      <c r="G59" s="292" t="s">
        <v>295</v>
      </c>
      <c r="H59" s="293">
        <v>534</v>
      </c>
      <c r="I59" s="463">
        <f t="shared" si="0"/>
        <v>2884000</v>
      </c>
      <c r="J59" s="250"/>
      <c r="K59" s="250"/>
    </row>
    <row r="60" spans="1:11" x14ac:dyDescent="0.2">
      <c r="F60" s="467" t="s">
        <v>296</v>
      </c>
      <c r="G60" s="292" t="s">
        <v>297</v>
      </c>
      <c r="H60" s="293">
        <v>53</v>
      </c>
      <c r="I60" s="463">
        <f t="shared" si="0"/>
        <v>286000</v>
      </c>
      <c r="J60" s="250"/>
      <c r="K60" s="250"/>
    </row>
    <row r="61" spans="1:11" ht="15" thickBot="1" x14ac:dyDescent="0.25">
      <c r="F61" s="467" t="s">
        <v>324</v>
      </c>
      <c r="G61" s="292" t="s">
        <v>325</v>
      </c>
      <c r="H61" s="293">
        <v>118</v>
      </c>
      <c r="I61" s="506">
        <f t="shared" si="0"/>
        <v>637000</v>
      </c>
      <c r="J61" s="250"/>
    </row>
    <row r="62" spans="1:11" ht="15" thickBot="1" x14ac:dyDescent="0.25">
      <c r="F62" s="270"/>
      <c r="G62" s="504"/>
      <c r="H62" s="273">
        <f>SUM(H12:H61)</f>
        <v>9049</v>
      </c>
      <c r="I62" s="507">
        <f>SUM(I12:I61)</f>
        <v>48865000</v>
      </c>
      <c r="J62" s="508"/>
      <c r="K62" s="508"/>
    </row>
    <row r="63" spans="1:11" x14ac:dyDescent="0.2">
      <c r="F63" s="250"/>
      <c r="G63" s="250"/>
      <c r="H63" s="250"/>
      <c r="I63" s="250"/>
    </row>
    <row r="64" spans="1:11" x14ac:dyDescent="0.2">
      <c r="F64" s="250"/>
      <c r="G64" s="250"/>
      <c r="H64" s="250"/>
      <c r="I64" s="250"/>
    </row>
    <row r="65" spans="6:9" x14ac:dyDescent="0.2">
      <c r="F65" s="250"/>
      <c r="G65" s="250"/>
      <c r="H65" s="250"/>
      <c r="I65" s="250"/>
    </row>
    <row r="66" spans="6:9" x14ac:dyDescent="0.2">
      <c r="F66" s="250"/>
      <c r="G66" s="250"/>
      <c r="H66" s="250"/>
      <c r="I66" s="250"/>
    </row>
    <row r="67" spans="6:9" x14ac:dyDescent="0.2">
      <c r="F67" s="250"/>
      <c r="G67" s="250"/>
      <c r="H67" s="250"/>
      <c r="I67" s="250"/>
    </row>
    <row r="68" spans="6:9" x14ac:dyDescent="0.2">
      <c r="H68" s="245"/>
      <c r="I68" s="245"/>
    </row>
    <row r="69" spans="6:9" x14ac:dyDescent="0.2">
      <c r="H69" s="245"/>
      <c r="I69" s="245"/>
    </row>
    <row r="70" spans="6:9" x14ac:dyDescent="0.2">
      <c r="H70" s="245"/>
      <c r="I70" s="245"/>
    </row>
    <row r="71" spans="6:9" x14ac:dyDescent="0.2">
      <c r="H71" s="245"/>
      <c r="I71" s="245"/>
    </row>
    <row r="72" spans="6:9" x14ac:dyDescent="0.2">
      <c r="H72" s="245"/>
      <c r="I72" s="245"/>
    </row>
    <row r="73" spans="6:9" x14ac:dyDescent="0.2">
      <c r="H73" s="245"/>
      <c r="I73" s="245"/>
    </row>
    <row r="74" spans="6:9" x14ac:dyDescent="0.2">
      <c r="H74" s="245"/>
      <c r="I74" s="245"/>
    </row>
  </sheetData>
  <printOptions horizontalCentered="1"/>
  <pageMargins left="0.51181102362204722" right="0.35433070866141736" top="0.55118110236220474" bottom="0.51181102362204722" header="0.31496062992125984" footer="0.31496062992125984"/>
  <pageSetup paperSize="9" scale="61" orientation="landscape" r:id="rId1"/>
  <headerFooter>
    <oddHeader>&amp;LNávrh pro PV
č. j. MSMT-901/2016-1&amp;RIII.</oddHeader>
    <oddFooter>&amp;R9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Seznam</vt:lpstr>
      <vt:lpstr>1 Bilance pro výpočet</vt:lpstr>
      <vt:lpstr>2 RO 1</vt:lpstr>
      <vt:lpstr>3 Ukaz C</vt:lpstr>
      <vt:lpstr>4 Ukaz. F - U3V </vt:lpstr>
      <vt:lpstr>5 Ukaz. F - SSP</vt:lpstr>
      <vt:lpstr>6 Ukaz I</vt:lpstr>
      <vt:lpstr>7 Ukaz J</vt:lpstr>
      <vt:lpstr>8 Ukaz U</vt:lpstr>
      <vt:lpstr>9 Ukaz. D</vt:lpstr>
      <vt:lpstr>'1 Bilance pro výpočet'!Oblast_tisku</vt:lpstr>
      <vt:lpstr>'3 Ukaz C'!Oblast_tisku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Valášek Petr</dc:creator>
  <cp:lastModifiedBy>Valášek Petr</cp:lastModifiedBy>
  <cp:lastPrinted>2016-01-21T11:52:24Z</cp:lastPrinted>
  <dcterms:created xsi:type="dcterms:W3CDTF">2016-01-05T08:25:48Z</dcterms:created>
  <dcterms:modified xsi:type="dcterms:W3CDTF">2016-01-28T12:50:38Z</dcterms:modified>
</cp:coreProperties>
</file>