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el\Desktop\StudioW\"/>
    </mc:Choice>
  </mc:AlternateContent>
  <bookViews>
    <workbookView xWindow="0" yWindow="0" windowWidth="19200" windowHeight="6810" firstSheet="6" activeTab="8"/>
  </bookViews>
  <sheets>
    <sheet name="rady" sheetId="2" r:id="rId1"/>
    <sheet name="formaty cisel" sheetId="3" r:id="rId2"/>
    <sheet name="trzby" sheetId="4" r:id="rId3"/>
    <sheet name="trzby (funkce)" sheetId="19" r:id="rId4"/>
    <sheet name="procenta" sheetId="20" r:id="rId5"/>
    <sheet name="trzby (VO)" sheetId="18" r:id="rId6"/>
    <sheet name="trzby (DPH)" sheetId="16" r:id="rId7"/>
    <sheet name="nasobilka" sheetId="17" r:id="rId8"/>
    <sheet name="trzby (tabulka)" sheetId="14" r:id="rId9"/>
    <sheet name="List8" sheetId="22" r:id="rId10"/>
    <sheet name="trzby tisk" sheetId="21" r:id="rId11"/>
    <sheet name="trzby (finale)" sheetId="11" r:id="rId12"/>
  </sheets>
  <definedNames>
    <definedName name="_xlnm._FilterDatabase" localSheetId="2" hidden="1">trzby!#REF!</definedName>
    <definedName name="_xlnm._FilterDatabase" localSheetId="6" hidden="1">'trzby (DPH)'!#REF!</definedName>
    <definedName name="_xlnm._FilterDatabase" localSheetId="3" hidden="1">'trzby (funkce)'!#REF!</definedName>
    <definedName name="_xlnm._FilterDatabase" localSheetId="5" hidden="1">'trzby (VO)'!#REF!</definedName>
    <definedName name="_xlnm.Print_Titles" localSheetId="10">'trzby tisk'!$1:$1</definedName>
  </definedNames>
  <calcPr calcId="171027"/>
</workbook>
</file>

<file path=xl/calcChain.xml><?xml version="1.0" encoding="utf-8"?>
<calcChain xmlns="http://schemas.openxmlformats.org/spreadsheetml/2006/main">
  <c r="C16" i="14" l="1"/>
  <c r="D16" i="14"/>
  <c r="E16" i="14"/>
  <c r="G16" i="14"/>
  <c r="E49" i="21" l="1"/>
  <c r="G49" i="21" s="1"/>
  <c r="E41" i="21"/>
  <c r="G41" i="21" s="1"/>
  <c r="E33" i="21"/>
  <c r="G33" i="21" s="1"/>
  <c r="E65" i="21"/>
  <c r="G65" i="21" s="1"/>
  <c r="E97" i="21"/>
  <c r="G97" i="21" s="1"/>
  <c r="E25" i="21"/>
  <c r="G25" i="21" s="1"/>
  <c r="E105" i="21"/>
  <c r="G105" i="21" s="1"/>
  <c r="E73" i="21"/>
  <c r="G73" i="21" s="1"/>
  <c r="E81" i="21"/>
  <c r="G81" i="21" s="1"/>
  <c r="E9" i="21"/>
  <c r="G9" i="21" s="1"/>
  <c r="E89" i="21"/>
  <c r="G89" i="21" s="1"/>
  <c r="E17" i="21"/>
  <c r="G17" i="21" s="1"/>
  <c r="E57" i="21"/>
  <c r="G57" i="21" s="1"/>
  <c r="E48" i="21"/>
  <c r="G48" i="21" s="1"/>
  <c r="E40" i="21"/>
  <c r="G40" i="21" s="1"/>
  <c r="E32" i="21"/>
  <c r="G32" i="21" s="1"/>
  <c r="E64" i="21"/>
  <c r="G64" i="21" s="1"/>
  <c r="E96" i="21"/>
  <c r="G96" i="21" s="1"/>
  <c r="E24" i="21"/>
  <c r="G24" i="21" s="1"/>
  <c r="E104" i="21"/>
  <c r="G104" i="21" s="1"/>
  <c r="E72" i="21"/>
  <c r="G72" i="21" s="1"/>
  <c r="E80" i="21"/>
  <c r="G80" i="21" s="1"/>
  <c r="E8" i="21"/>
  <c r="G8" i="21" s="1"/>
  <c r="E88" i="21"/>
  <c r="G88" i="21" s="1"/>
  <c r="E16" i="21"/>
  <c r="G16" i="21" s="1"/>
  <c r="E56" i="21"/>
  <c r="G56" i="21" s="1"/>
  <c r="E47" i="21"/>
  <c r="G47" i="21" s="1"/>
  <c r="E39" i="21"/>
  <c r="G39" i="21" s="1"/>
  <c r="E31" i="21"/>
  <c r="G31" i="21" s="1"/>
  <c r="E63" i="21"/>
  <c r="G63" i="21" s="1"/>
  <c r="E95" i="21"/>
  <c r="G95" i="21" s="1"/>
  <c r="E23" i="21"/>
  <c r="G23" i="21" s="1"/>
  <c r="E103" i="21"/>
  <c r="G103" i="21" s="1"/>
  <c r="E71" i="21"/>
  <c r="G71" i="21" s="1"/>
  <c r="E79" i="21"/>
  <c r="G79" i="21" s="1"/>
  <c r="E7" i="21"/>
  <c r="G7" i="21" s="1"/>
  <c r="E87" i="21"/>
  <c r="G87" i="21" s="1"/>
  <c r="E15" i="21"/>
  <c r="G15" i="21" s="1"/>
  <c r="E55" i="21"/>
  <c r="G55" i="21" s="1"/>
  <c r="E46" i="21"/>
  <c r="G46" i="21" s="1"/>
  <c r="E38" i="21"/>
  <c r="G38" i="21" s="1"/>
  <c r="E30" i="21"/>
  <c r="G30" i="21" s="1"/>
  <c r="E62" i="21"/>
  <c r="G62" i="21" s="1"/>
  <c r="E94" i="21"/>
  <c r="G94" i="21" s="1"/>
  <c r="E22" i="21"/>
  <c r="G22" i="21" s="1"/>
  <c r="E102" i="21"/>
  <c r="G102" i="21" s="1"/>
  <c r="E70" i="21"/>
  <c r="G70" i="21" s="1"/>
  <c r="E78" i="21"/>
  <c r="G78" i="21" s="1"/>
  <c r="E6" i="21"/>
  <c r="G6" i="21" s="1"/>
  <c r="E86" i="21"/>
  <c r="G86" i="21" s="1"/>
  <c r="E14" i="21"/>
  <c r="G14" i="21" s="1"/>
  <c r="E54" i="21"/>
  <c r="G54" i="21" s="1"/>
  <c r="E45" i="21"/>
  <c r="G45" i="21" s="1"/>
  <c r="E37" i="21"/>
  <c r="G37" i="21" s="1"/>
  <c r="E29" i="21"/>
  <c r="G29" i="21" s="1"/>
  <c r="E61" i="21"/>
  <c r="G61" i="21" s="1"/>
  <c r="E93" i="21"/>
  <c r="G93" i="21" s="1"/>
  <c r="E21" i="21"/>
  <c r="G21" i="21" s="1"/>
  <c r="E101" i="21"/>
  <c r="G101" i="21" s="1"/>
  <c r="E69" i="21"/>
  <c r="G69" i="21" s="1"/>
  <c r="E77" i="21"/>
  <c r="G77" i="21" s="1"/>
  <c r="E5" i="21"/>
  <c r="G5" i="21" s="1"/>
  <c r="E85" i="21"/>
  <c r="G85" i="21" s="1"/>
  <c r="E13" i="21"/>
  <c r="G13" i="21" s="1"/>
  <c r="E53" i="21"/>
  <c r="G53" i="21" s="1"/>
  <c r="E44" i="21"/>
  <c r="G44" i="21" s="1"/>
  <c r="E36" i="21"/>
  <c r="G36" i="21" s="1"/>
  <c r="E28" i="21"/>
  <c r="G28" i="21" s="1"/>
  <c r="E60" i="21"/>
  <c r="G60" i="21" s="1"/>
  <c r="E92" i="21"/>
  <c r="G92" i="21" s="1"/>
  <c r="E20" i="21"/>
  <c r="G20" i="21" s="1"/>
  <c r="E100" i="21"/>
  <c r="G100" i="21" s="1"/>
  <c r="E68" i="21"/>
  <c r="G68" i="21" s="1"/>
  <c r="E76" i="21"/>
  <c r="G76" i="21" s="1"/>
  <c r="E4" i="21"/>
  <c r="G4" i="21" s="1"/>
  <c r="E84" i="21"/>
  <c r="G84" i="21" s="1"/>
  <c r="E12" i="21"/>
  <c r="G12" i="21" s="1"/>
  <c r="E52" i="21"/>
  <c r="G52" i="21" s="1"/>
  <c r="E43" i="21"/>
  <c r="G43" i="21" s="1"/>
  <c r="E35" i="21"/>
  <c r="G35" i="21" s="1"/>
  <c r="E27" i="21"/>
  <c r="G27" i="21" s="1"/>
  <c r="E59" i="21"/>
  <c r="G59" i="21" s="1"/>
  <c r="E91" i="21"/>
  <c r="G91" i="21" s="1"/>
  <c r="E19" i="21"/>
  <c r="G19" i="21" s="1"/>
  <c r="E99" i="21"/>
  <c r="G99" i="21" s="1"/>
  <c r="E67" i="21"/>
  <c r="G67" i="21" s="1"/>
  <c r="E75" i="21"/>
  <c r="G75" i="21" s="1"/>
  <c r="E3" i="21"/>
  <c r="G3" i="21" s="1"/>
  <c r="E83" i="21"/>
  <c r="G83" i="21" s="1"/>
  <c r="E11" i="21"/>
  <c r="G11" i="21" s="1"/>
  <c r="E51" i="21"/>
  <c r="G51" i="21" s="1"/>
  <c r="E42" i="21"/>
  <c r="G42" i="21" s="1"/>
  <c r="E34" i="21"/>
  <c r="G34" i="21" s="1"/>
  <c r="E26" i="21"/>
  <c r="G26" i="21" s="1"/>
  <c r="E58" i="21"/>
  <c r="G58" i="21" s="1"/>
  <c r="E90" i="21"/>
  <c r="G90" i="21" s="1"/>
  <c r="E18" i="21"/>
  <c r="G18" i="21" s="1"/>
  <c r="E98" i="21"/>
  <c r="G98" i="21" s="1"/>
  <c r="E66" i="21"/>
  <c r="G66" i="21" s="1"/>
  <c r="E74" i="21"/>
  <c r="G74" i="21" s="1"/>
  <c r="E2" i="21"/>
  <c r="G2" i="21" s="1"/>
  <c r="E82" i="21"/>
  <c r="G82" i="21" s="1"/>
  <c r="E10" i="21"/>
  <c r="G10" i="21" s="1"/>
  <c r="E50" i="21"/>
  <c r="G50" i="21" l="1"/>
  <c r="D2" i="20"/>
  <c r="A31" i="19"/>
  <c r="A29" i="19"/>
  <c r="A33" i="19" s="1"/>
  <c r="G25" i="19"/>
  <c r="G16" i="19"/>
  <c r="G22" i="19"/>
  <c r="C21" i="19"/>
  <c r="F21" i="19"/>
  <c r="C20" i="19"/>
  <c r="F19" i="19"/>
  <c r="C19" i="19"/>
  <c r="B18" i="19"/>
  <c r="F17" i="19"/>
  <c r="E14" i="19"/>
  <c r="G14" i="19" s="1"/>
  <c r="E13" i="19"/>
  <c r="G13" i="19" s="1"/>
  <c r="E12" i="19"/>
  <c r="G12" i="19" s="1"/>
  <c r="E11" i="19"/>
  <c r="G11" i="19" s="1"/>
  <c r="E10" i="19"/>
  <c r="G10" i="19" s="1"/>
  <c r="E9" i="19"/>
  <c r="G9" i="19" s="1"/>
  <c r="E8" i="19"/>
  <c r="G8" i="19" s="1"/>
  <c r="E7" i="19"/>
  <c r="G7" i="19" s="1"/>
  <c r="E6" i="19"/>
  <c r="G6" i="19" s="1"/>
  <c r="E5" i="19"/>
  <c r="G5" i="19" s="1"/>
  <c r="E4" i="19"/>
  <c r="G4" i="19" s="1"/>
  <c r="E3" i="19"/>
  <c r="G3" i="19" s="1"/>
  <c r="E2" i="19"/>
  <c r="G2" i="19" s="1"/>
  <c r="E4" i="18"/>
  <c r="F4" i="18" s="1"/>
  <c r="E5" i="18"/>
  <c r="E6" i="18"/>
  <c r="F6" i="18" s="1"/>
  <c r="E7" i="18"/>
  <c r="G7" i="18" s="1"/>
  <c r="E8" i="18"/>
  <c r="H8" i="18" s="1"/>
  <c r="E9" i="18"/>
  <c r="H9" i="18" s="1"/>
  <c r="E10" i="18"/>
  <c r="F10" i="18" s="1"/>
  <c r="E11" i="18"/>
  <c r="F11" i="18" s="1"/>
  <c r="E12" i="18"/>
  <c r="F12" i="18" s="1"/>
  <c r="E13" i="18"/>
  <c r="F13" i="18" s="1"/>
  <c r="E14" i="18"/>
  <c r="F14" i="18" s="1"/>
  <c r="E15" i="18"/>
  <c r="H15" i="18" s="1"/>
  <c r="E16" i="18"/>
  <c r="F16" i="18" s="1"/>
  <c r="G8" i="18"/>
  <c r="G9" i="18"/>
  <c r="F5" i="18"/>
  <c r="G5" i="18"/>
  <c r="D5" i="17"/>
  <c r="E5" i="17"/>
  <c r="F5" i="17"/>
  <c r="G5" i="17"/>
  <c r="H5" i="17"/>
  <c r="I5" i="17"/>
  <c r="J5" i="17"/>
  <c r="K5" i="17"/>
  <c r="L5" i="17"/>
  <c r="M5" i="17"/>
  <c r="D6" i="17"/>
  <c r="E6" i="17"/>
  <c r="F6" i="17"/>
  <c r="G6" i="17"/>
  <c r="H6" i="17"/>
  <c r="I6" i="17"/>
  <c r="J6" i="17"/>
  <c r="K6" i="17"/>
  <c r="L6" i="17"/>
  <c r="M6" i="17"/>
  <c r="D7" i="17"/>
  <c r="E7" i="17"/>
  <c r="F7" i="17"/>
  <c r="G7" i="17"/>
  <c r="H7" i="17"/>
  <c r="I7" i="17"/>
  <c r="J7" i="17"/>
  <c r="K7" i="17"/>
  <c r="L7" i="17"/>
  <c r="M7" i="17"/>
  <c r="D8" i="17"/>
  <c r="E8" i="17"/>
  <c r="F8" i="17"/>
  <c r="G8" i="17"/>
  <c r="H8" i="17"/>
  <c r="I8" i="17"/>
  <c r="J8" i="17"/>
  <c r="K8" i="17"/>
  <c r="L8" i="17"/>
  <c r="M8" i="17"/>
  <c r="D9" i="17"/>
  <c r="E9" i="17"/>
  <c r="F9" i="17"/>
  <c r="G9" i="17"/>
  <c r="H9" i="17"/>
  <c r="I9" i="17"/>
  <c r="J9" i="17"/>
  <c r="K9" i="17"/>
  <c r="L9" i="17"/>
  <c r="M9" i="17"/>
  <c r="D10" i="17"/>
  <c r="E10" i="17"/>
  <c r="F10" i="17"/>
  <c r="G10" i="17"/>
  <c r="H10" i="17"/>
  <c r="I10" i="17"/>
  <c r="J10" i="17"/>
  <c r="K10" i="17"/>
  <c r="L10" i="17"/>
  <c r="M10" i="17"/>
  <c r="D11" i="17"/>
  <c r="E11" i="17"/>
  <c r="F11" i="17"/>
  <c r="G11" i="17"/>
  <c r="H11" i="17"/>
  <c r="I11" i="17"/>
  <c r="J11" i="17"/>
  <c r="K11" i="17"/>
  <c r="L11" i="17"/>
  <c r="M11" i="17"/>
  <c r="D12" i="17"/>
  <c r="E12" i="17"/>
  <c r="F12" i="17"/>
  <c r="G12" i="17"/>
  <c r="H12" i="17"/>
  <c r="I12" i="17"/>
  <c r="J12" i="17"/>
  <c r="K12" i="17"/>
  <c r="L12" i="17"/>
  <c r="M12" i="17"/>
  <c r="D13" i="17"/>
  <c r="E13" i="17"/>
  <c r="F13" i="17"/>
  <c r="G13" i="17"/>
  <c r="H13" i="17"/>
  <c r="I13" i="17"/>
  <c r="J13" i="17"/>
  <c r="K13" i="17"/>
  <c r="L13" i="17"/>
  <c r="M13" i="17"/>
  <c r="E4" i="17"/>
  <c r="F4" i="17"/>
  <c r="G4" i="17"/>
  <c r="H4" i="17"/>
  <c r="I4" i="17"/>
  <c r="J4" i="17"/>
  <c r="K4" i="17"/>
  <c r="L4" i="17"/>
  <c r="M4" i="17"/>
  <c r="D4" i="17"/>
  <c r="E17" i="16"/>
  <c r="F17" i="16" s="1"/>
  <c r="E16" i="16"/>
  <c r="F16" i="16" s="1"/>
  <c r="E15" i="16"/>
  <c r="F15" i="16" s="1"/>
  <c r="E14" i="16"/>
  <c r="F14" i="16" s="1"/>
  <c r="E13" i="16"/>
  <c r="F13" i="16" s="1"/>
  <c r="E12" i="16"/>
  <c r="F12" i="16" s="1"/>
  <c r="E11" i="16"/>
  <c r="F11" i="16" s="1"/>
  <c r="E10" i="16"/>
  <c r="F10" i="16" s="1"/>
  <c r="E9" i="16"/>
  <c r="F9" i="16" s="1"/>
  <c r="E8" i="16"/>
  <c r="F8" i="16" s="1"/>
  <c r="E7" i="16"/>
  <c r="F7" i="16" s="1"/>
  <c r="E6" i="16"/>
  <c r="F6" i="16" s="1"/>
  <c r="E5" i="16"/>
  <c r="F5" i="16" s="1"/>
  <c r="F6" i="14"/>
  <c r="H6" i="14" s="1"/>
  <c r="F3" i="14"/>
  <c r="F4" i="14"/>
  <c r="H4" i="14" s="1"/>
  <c r="F5" i="14"/>
  <c r="H5" i="14" s="1"/>
  <c r="F7" i="14"/>
  <c r="H7" i="14" s="1"/>
  <c r="F8" i="14"/>
  <c r="H8" i="14" s="1"/>
  <c r="F9" i="14"/>
  <c r="H9" i="14" s="1"/>
  <c r="F10" i="14"/>
  <c r="H10" i="14" s="1"/>
  <c r="F11" i="14"/>
  <c r="H11" i="14" s="1"/>
  <c r="F12" i="14"/>
  <c r="H12" i="14" s="1"/>
  <c r="F13" i="14"/>
  <c r="H13" i="14" s="1"/>
  <c r="F14" i="14"/>
  <c r="H14" i="14" s="1"/>
  <c r="F15" i="14"/>
  <c r="H15" i="14" s="1"/>
  <c r="E4" i="11"/>
  <c r="G4" i="11" s="1"/>
  <c r="G18" i="11" s="1"/>
  <c r="E5" i="11"/>
  <c r="G5" i="11"/>
  <c r="E6" i="11"/>
  <c r="G6" i="11" s="1"/>
  <c r="E7" i="11"/>
  <c r="G7" i="11"/>
  <c r="E8" i="11"/>
  <c r="G8" i="11" s="1"/>
  <c r="E9" i="11"/>
  <c r="G9" i="11"/>
  <c r="E10" i="11"/>
  <c r="G10" i="11" s="1"/>
  <c r="E11" i="11"/>
  <c r="G11" i="11"/>
  <c r="E12" i="11"/>
  <c r="G12" i="11" s="1"/>
  <c r="E13" i="11"/>
  <c r="G13" i="11"/>
  <c r="E14" i="11"/>
  <c r="G14" i="11" s="1"/>
  <c r="E15" i="11"/>
  <c r="G15" i="11"/>
  <c r="E16" i="11"/>
  <c r="G16" i="11" s="1"/>
  <c r="H4" i="3"/>
  <c r="H3" i="14" l="1"/>
  <c r="H16" i="14" s="1"/>
  <c r="F16" i="14"/>
  <c r="A37" i="19"/>
  <c r="A35" i="19"/>
  <c r="G23" i="19"/>
  <c r="G24" i="19"/>
  <c r="E16" i="19"/>
  <c r="G13" i="18"/>
  <c r="H11" i="18"/>
  <c r="F7" i="18"/>
  <c r="G15" i="18"/>
  <c r="H6" i="18"/>
  <c r="F15" i="18"/>
  <c r="F9" i="18"/>
  <c r="G14" i="18"/>
  <c r="H10" i="18"/>
  <c r="G6" i="18"/>
  <c r="H14" i="18"/>
  <c r="G10" i="18"/>
  <c r="F8" i="18"/>
  <c r="G11" i="18"/>
  <c r="H7" i="18"/>
  <c r="H16" i="18"/>
  <c r="H12" i="18"/>
  <c r="H4" i="18"/>
  <c r="G16" i="18"/>
  <c r="H13" i="18"/>
  <c r="G12" i="18"/>
  <c r="H5" i="18"/>
  <c r="G4" i="18"/>
  <c r="E5" i="4"/>
  <c r="G5" i="4" s="1"/>
  <c r="E2" i="4"/>
  <c r="G2" i="4" s="1"/>
  <c r="E3" i="4"/>
  <c r="G3" i="4" s="1"/>
  <c r="E4" i="4"/>
  <c r="G4" i="4" s="1"/>
  <c r="E6" i="4"/>
  <c r="G6" i="4" s="1"/>
  <c r="E7" i="4"/>
  <c r="G7" i="4" s="1"/>
  <c r="E8" i="4"/>
  <c r="G8" i="4" s="1"/>
  <c r="E9" i="4"/>
  <c r="G9" i="4" s="1"/>
  <c r="E10" i="4"/>
  <c r="G10" i="4" s="1"/>
  <c r="E11" i="4"/>
  <c r="G11" i="4" s="1"/>
  <c r="E12" i="4"/>
  <c r="G12" i="4" s="1"/>
  <c r="E13" i="4"/>
  <c r="G13" i="4" s="1"/>
  <c r="E14" i="4"/>
  <c r="G14" i="4" s="1"/>
  <c r="D17" i="3"/>
  <c r="E18" i="3"/>
  <c r="D18" i="3" s="1"/>
  <c r="G17" i="3"/>
  <c r="E15" i="3"/>
  <c r="C11" i="3"/>
  <c r="A39" i="19" l="1"/>
</calcChain>
</file>

<file path=xl/comments1.xml><?xml version="1.0" encoding="utf-8"?>
<comments xmlns="http://schemas.openxmlformats.org/spreadsheetml/2006/main">
  <authors>
    <author>Pavel</author>
  </authors>
  <commentList>
    <comment ref="F2" authorId="0" shapeId="0">
      <text>
        <r>
          <rPr>
            <b/>
            <sz val="9"/>
            <color indexed="81"/>
            <rFont val="Tahoma"/>
            <charset val="1"/>
          </rPr>
          <t>Pavel:</t>
        </r>
        <r>
          <rPr>
            <sz val="9"/>
            <color indexed="81"/>
            <rFont val="Tahoma"/>
            <charset val="1"/>
          </rPr>
          <t xml:space="preserve">
snižená sazba DPH</t>
        </r>
      </text>
    </comment>
  </commentList>
</comments>
</file>

<file path=xl/sharedStrings.xml><?xml version="1.0" encoding="utf-8"?>
<sst xmlns="http://schemas.openxmlformats.org/spreadsheetml/2006/main" count="471" uniqueCount="81">
  <si>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</si>
  <si>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</si>
  <si>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</si>
  <si>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</si>
  <si>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</si>
  <si>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</si>
  <si>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</si>
  <si>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</si>
  <si>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</si>
  <si>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leden</t>
  </si>
  <si>
    <t>pondělí</t>
  </si>
  <si>
    <t>úterý</t>
  </si>
  <si>
    <t>středa</t>
  </si>
  <si>
    <t>čtvrtek</t>
  </si>
  <si>
    <t>pátek</t>
  </si>
  <si>
    <t>zima</t>
  </si>
  <si>
    <t>obecný</t>
  </si>
  <si>
    <t>text</t>
  </si>
  <si>
    <t>007</t>
  </si>
  <si>
    <t>5 CZK</t>
  </si>
  <si>
    <t>5 EUR</t>
  </si>
  <si>
    <t>mena</t>
  </si>
  <si>
    <t>5 kč</t>
  </si>
  <si>
    <t>cislo</t>
  </si>
  <si>
    <t>zlomky</t>
  </si>
  <si>
    <t>procenta</t>
  </si>
  <si>
    <t>datum</t>
  </si>
  <si>
    <t>31/4</t>
  </si>
  <si>
    <t>1/4</t>
  </si>
  <si>
    <t>polozka</t>
  </si>
  <si>
    <t>cena</t>
  </si>
  <si>
    <t>mnozstvi</t>
  </si>
  <si>
    <t>jednotka</t>
  </si>
  <si>
    <t>ks</t>
  </si>
  <si>
    <t>celkem</t>
  </si>
  <si>
    <t>sleva</t>
  </si>
  <si>
    <t>celkem po sleva</t>
  </si>
  <si>
    <t>kedlubna</t>
  </si>
  <si>
    <t>banan</t>
  </si>
  <si>
    <t>kg</t>
  </si>
  <si>
    <t>mrkeff</t>
  </si>
  <si>
    <t>avokado</t>
  </si>
  <si>
    <t>meloun</t>
  </si>
  <si>
    <t>mandarinka</t>
  </si>
  <si>
    <t>Tarapaca, č.v.</t>
  </si>
  <si>
    <t>lahev</t>
  </si>
  <si>
    <t>celer</t>
  </si>
  <si>
    <t>okurka</t>
  </si>
  <si>
    <t>mak</t>
  </si>
  <si>
    <t>cigarety</t>
  </si>
  <si>
    <t>krabicka</t>
  </si>
  <si>
    <t>gumaky</t>
  </si>
  <si>
    <t>pár</t>
  </si>
  <si>
    <t>jahody</t>
  </si>
  <si>
    <t>Prehled trzeb</t>
  </si>
  <si>
    <t>celkem 
po slevě</t>
  </si>
  <si>
    <t>Celkem</t>
  </si>
  <si>
    <t>DPH</t>
  </si>
  <si>
    <t>VO1</t>
  </si>
  <si>
    <t>VO2</t>
  </si>
  <si>
    <t>VO3</t>
  </si>
  <si>
    <t>suma</t>
  </si>
  <si>
    <t>maximum</t>
  </si>
  <si>
    <t>minimum</t>
  </si>
  <si>
    <t>prumer</t>
  </si>
  <si>
    <t>počet</t>
  </si>
  <si>
    <t>median</t>
  </si>
  <si>
    <t>zaokrouhlit</t>
  </si>
  <si>
    <t>celkem po sleve</t>
  </si>
  <si>
    <t>rounddown</t>
  </si>
  <si>
    <t>(stejná jako ZAOKROUHLIT,zaokr.vždy dolů)</t>
  </si>
  <si>
    <t>zaokr.dolů</t>
  </si>
  <si>
    <t>mround</t>
  </si>
  <si>
    <t>dnes</t>
  </si>
  <si>
    <t>mesic</t>
  </si>
  <si>
    <t>den</t>
  </si>
  <si>
    <t>rok</t>
  </si>
  <si>
    <t>rok 2014</t>
  </si>
  <si>
    <t>rok 2015</t>
  </si>
  <si>
    <t>obrat</t>
  </si>
  <si>
    <t>nárůst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</si>
</sst>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#,##0\ &quot;Kč&quot;;[Red]\-#,##0\ &quot;Kč&quot;"/>
    <numFmt numFmtId="44" formatCode="_-* #,##0.00\ &quot;Kč&quot;_-;\-* #,##0.00\ &quot;Kč&quot;_-;_-* &quot;-&quot;??\ &quot;Kč&quot;_-;_-@_-"/>
    <numFmt numFmtId="164" formatCode="#,##0.00\ [$CZK]"/>
    <numFmt numFmtId="165" formatCode="0.0"/>
    <numFmt numFmtId="166" formatCode="0.0%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61">
    <xf numFmtId="0" fontId="0" fillId="0" borderId="0" xfId="0"/>
    <xf numFmtId="14" fontId="0" fillId="0" borderId="0" xfId="0" applyNumberFormat="1"/>
    <xf numFmtId="2" fontId="0" fillId="0" borderId="0" xfId="0" applyNumberFormat="1"/>
    <xf numFmtId="10" fontId="0" fillId="0" borderId="0" xfId="0" applyNumberFormat="1"/>
    <xf numFmtId="49" fontId="0" fillId="0" borderId="0" xfId="0" applyNumberFormat="1"/>
    <xf numFmtId="44" fontId="0" fillId="0" borderId="0" xfId="1" applyFont="1"/>
    <xf numFmtId="164" fontId="0" fillId="0" borderId="0" xfId="1" applyNumberFormat="1" applyFont="1"/>
    <xf numFmtId="0" fontId="0" fillId="0" borderId="0" xfId="0" applyNumberFormat="1" applyAlignment="1"/>
    <xf numFmtId="0" fontId="0" fillId="0" borderId="0" xfId="0" applyAlignment="1"/>
    <xf numFmtId="6" fontId="0" fillId="0" borderId="0" xfId="0" applyNumberFormat="1" applyAlignment="1"/>
    <xf numFmtId="12" fontId="0" fillId="0" borderId="0" xfId="0" applyNumberFormat="1"/>
    <xf numFmtId="16" fontId="0" fillId="0" borderId="0" xfId="0" applyNumberFormat="1" applyAlignment="1"/>
    <xf numFmtId="9" fontId="0" fillId="0" borderId="0" xfId="0" applyNumberFormat="1" applyAlignment="1"/>
    <xf numFmtId="9" fontId="0" fillId="0" borderId="0" xfId="2" applyFont="1" applyAlignment="1"/>
    <xf numFmtId="165" fontId="0" fillId="0" borderId="0" xfId="0" applyNumberFormat="1"/>
    <xf numFmtId="166" fontId="0" fillId="0" borderId="0" xfId="2" applyNumberFormat="1" applyFont="1"/>
    <xf numFmtId="44" fontId="0" fillId="0" borderId="0" xfId="1" applyFont="1" applyAlignment="1"/>
    <xf numFmtId="0" fontId="0" fillId="0" borderId="0" xfId="0" applyFill="1"/>
    <xf numFmtId="0" fontId="3" fillId="0" borderId="0" xfId="0" applyFont="1" applyFill="1"/>
    <xf numFmtId="0" fontId="1" fillId="3" borderId="1" xfId="4" applyBorder="1"/>
    <xf numFmtId="44" fontId="0" fillId="0" borderId="1" xfId="1" applyFont="1" applyFill="1" applyBorder="1"/>
    <xf numFmtId="165" fontId="0" fillId="0" borderId="1" xfId="0" applyNumberFormat="1" applyFill="1" applyBorder="1"/>
    <xf numFmtId="44" fontId="1" fillId="4" borderId="1" xfId="5" applyNumberFormat="1" applyBorder="1"/>
    <xf numFmtId="166" fontId="0" fillId="0" borderId="1" xfId="2" applyNumberFormat="1" applyFont="1" applyFill="1" applyBorder="1"/>
    <xf numFmtId="44" fontId="0" fillId="0" borderId="1" xfId="1" applyFont="1" applyBorder="1"/>
    <xf numFmtId="165" fontId="0" fillId="0" borderId="1" xfId="0" applyNumberFormat="1" applyBorder="1"/>
    <xf numFmtId="166" fontId="0" fillId="0" borderId="1" xfId="2" applyNumberFormat="1" applyFont="1" applyBorder="1"/>
    <xf numFmtId="0" fontId="1" fillId="3" borderId="5" xfId="4" applyBorder="1"/>
    <xf numFmtId="44" fontId="1" fillId="4" borderId="6" xfId="5" applyNumberFormat="1" applyBorder="1" applyAlignment="1"/>
    <xf numFmtId="0" fontId="1" fillId="3" borderId="7" xfId="4" applyBorder="1"/>
    <xf numFmtId="44" fontId="0" fillId="0" borderId="8" xfId="1" applyFont="1" applyBorder="1"/>
    <xf numFmtId="165" fontId="0" fillId="0" borderId="8" xfId="0" applyNumberFormat="1" applyBorder="1"/>
    <xf numFmtId="0" fontId="1" fillId="3" borderId="8" xfId="4" applyBorder="1"/>
    <xf numFmtId="44" fontId="1" fillId="4" borderId="8" xfId="5" applyNumberFormat="1" applyBorder="1"/>
    <xf numFmtId="166" fontId="0" fillId="0" borderId="8" xfId="2" applyNumberFormat="1" applyFont="1" applyBorder="1"/>
    <xf numFmtId="44" fontId="1" fillId="4" borderId="9" xfId="5" applyNumberFormat="1" applyBorder="1" applyAlignment="1"/>
    <xf numFmtId="44" fontId="2" fillId="2" borderId="4" xfId="3" applyNumberFormat="1" applyBorder="1" applyAlignment="1">
      <alignment horizontal="center" vertical="center" wrapText="1"/>
    </xf>
    <xf numFmtId="0" fontId="2" fillId="2" borderId="2" xfId="3" applyBorder="1" applyAlignment="1">
      <alignment horizontal="center" vertical="center" wrapText="1"/>
    </xf>
    <xf numFmtId="44" fontId="2" fillId="2" borderId="3" xfId="3" applyNumberFormat="1" applyBorder="1" applyAlignment="1">
      <alignment horizontal="center" vertical="center" wrapText="1"/>
    </xf>
    <xf numFmtId="165" fontId="2" fillId="2" borderId="3" xfId="3" applyNumberFormat="1" applyBorder="1" applyAlignment="1">
      <alignment horizontal="center" vertical="center" wrapText="1"/>
    </xf>
    <xf numFmtId="0" fontId="2" fillId="2" borderId="3" xfId="3" applyBorder="1" applyAlignment="1">
      <alignment horizontal="center" vertical="center" wrapText="1"/>
    </xf>
    <xf numFmtId="166" fontId="2" fillId="2" borderId="3" xfId="3" applyNumberFormat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4" fontId="0" fillId="0" borderId="0" xfId="0" applyNumberFormat="1" applyFont="1"/>
    <xf numFmtId="166" fontId="0" fillId="0" borderId="0" xfId="0" applyNumberFormat="1" applyFont="1"/>
    <xf numFmtId="44" fontId="0" fillId="0" borderId="0" xfId="0" applyNumberFormat="1" applyFont="1" applyAlignment="1"/>
    <xf numFmtId="0" fontId="3" fillId="0" borderId="0" xfId="0" applyFont="1" applyFill="1" applyAlignment="1">
      <alignment horizontal="center"/>
    </xf>
    <xf numFmtId="1" fontId="0" fillId="0" borderId="0" xfId="0" applyNumberFormat="1"/>
    <xf numFmtId="2" fontId="0" fillId="0" borderId="0" xfId="0" applyNumberFormat="1" applyAlignment="1"/>
    <xf numFmtId="9" fontId="0" fillId="0" borderId="0" xfId="1" applyNumberFormat="1" applyFont="1"/>
    <xf numFmtId="0" fontId="0" fillId="0" borderId="1" xfId="0" applyBorder="1"/>
    <xf numFmtId="0" fontId="0" fillId="6" borderId="1" xfId="0" applyFill="1" applyBorder="1"/>
    <xf numFmtId="0" fontId="0" fillId="7" borderId="1" xfId="0" applyFill="1" applyBorder="1"/>
    <xf numFmtId="0" fontId="0" fillId="0" borderId="1" xfId="0" applyFill="1" applyBorder="1"/>
    <xf numFmtId="44" fontId="0" fillId="5" borderId="0" xfId="1" applyFont="1" applyFill="1"/>
    <xf numFmtId="9" fontId="0" fillId="5" borderId="0" xfId="2" applyFont="1" applyFill="1" applyAlignment="1"/>
    <xf numFmtId="9" fontId="0" fillId="5" borderId="0" xfId="2" applyFont="1" applyFill="1"/>
    <xf numFmtId="44" fontId="4" fillId="0" borderId="0" xfId="1" applyFont="1"/>
    <xf numFmtId="44" fontId="4" fillId="0" borderId="0" xfId="1" applyNumberFormat="1" applyFont="1"/>
    <xf numFmtId="166" fontId="4" fillId="0" borderId="0" xfId="2" applyNumberFormat="1" applyFont="1"/>
    <xf numFmtId="44" fontId="4" fillId="0" borderId="0" xfId="1" applyFont="1" applyAlignment="1"/>
  </cellXfs>
  <cellStyles count="6">
    <cellStyle name="40 % – Zvýraznění3" xfId="4" builtinId="39"/>
    <cellStyle name="40 % – Zvýraznění6" xfId="5" builtinId="51"/>
    <cellStyle name="Měna" xfId="1" builtinId="4"/>
    <cellStyle name="Normální" xfId="0" builtinId="0"/>
    <cellStyle name="Procenta" xfId="2" builtinId="5"/>
    <cellStyle name="Zvýraznění 3" xfId="3" builtinId="37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4" formatCode="_-* #,##0.00\ &quot;Kč&quot;_-;\-* #,##0.00\ &quot;Kč&quot;_-;_-* &quot;-&quot;??\ &quot;Kč&quot;_-;_-@_-"/>
    </dxf>
    <dxf>
      <numFmt numFmtId="165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4" formatCode="_-* #,##0.00\ &quot;Kč&quot;_-;\-* #,##0.00\ &quot;Kč&quot;_-;_-* &quot;-&quot;??\ &quot;Kč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4" formatCode="_-* #,##0.00\ &quot;Kč&quot;_-;\-* #,##0.00\ &quot;Kč&quot;_-;_-* &quot;-&quot;??\ &quot;Kč&quot;_-;_-@_-"/>
      <alignment horizontal="general" vertical="bottom" textRotation="0" wrapText="0" indent="0" justifyLastLine="0" shrinkToFit="0" readingOrder="0"/>
    </dxf>
    <dxf>
      <numFmt numFmtId="165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4" formatCode="_-* #,##0.00\ &quot;Kč&quot;_-;\-* #,##0.00\ &quot;Kč&quot;_-;_-* &quot;-&quot;??\ &quot;Kč&quot;_-;_-@_-"/>
    </dxf>
    <dxf>
      <numFmt numFmtId="165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4" formatCode="_-* #,##0.00\ &quot;Kč&quot;_-;\-* #,##0.00\ &quot;Kč&quot;_-;_-* &quot;-&quot;??\ &quot;Kč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4" formatCode="_-* #,##0.00\ &quot;Kč&quot;_-;\-* #,##0.00\ &quot;Kč&quot;_-;_-* &quot;-&quot;??\ &quot;Kč&quot;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* #,##0.00\ &quot;Kč&quot;_-;\-* #,##0.00\ &quot;Kč&quot;_-;_-* &quot;-&quot;??\ &quot;Kč&quot;_-;_-@_-"/>
    </dxf>
    <dxf>
      <numFmt numFmtId="165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* #,##0.00\ &quot;Kč&quot;_-;\-* #,##0.00\ &quot;Kč&quot;_-;_-* &quot;-&quot;??\ &quot;Kč&quot;_-;_-@_-"/>
    </dxf>
    <dxf>
      <numFmt numFmtId="165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'trzby (tabulka)'!$D$2</c:f>
              <c:strCache>
                <c:ptCount val="1"/>
                <c:pt idx="0">
                  <c:v>mnozstvi</c:v>
                </c:pt>
              </c:strCache>
            </c:strRef>
          </c:tx>
          <c:spPr>
            <a:pattFill prst="narHorz">
              <a:fgClr>
                <a:schemeClr val="accent6"/>
              </a:fgClr>
              <a:bgClr>
                <a:schemeClr val="accent6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6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'trzby (tabulka)'!$B$3:$B$15</c:f>
              <c:strCache>
                <c:ptCount val="13"/>
                <c:pt idx="0">
                  <c:v>kedlubna</c:v>
                </c:pt>
                <c:pt idx="1">
                  <c:v>banan</c:v>
                </c:pt>
                <c:pt idx="2">
                  <c:v>mrkeff</c:v>
                </c:pt>
                <c:pt idx="3">
                  <c:v>avokado</c:v>
                </c:pt>
                <c:pt idx="4">
                  <c:v>meloun</c:v>
                </c:pt>
                <c:pt idx="5">
                  <c:v>mandarinka</c:v>
                </c:pt>
                <c:pt idx="6">
                  <c:v>Tarapaca, č.v.</c:v>
                </c:pt>
                <c:pt idx="7">
                  <c:v>celer</c:v>
                </c:pt>
                <c:pt idx="8">
                  <c:v>okurka</c:v>
                </c:pt>
                <c:pt idx="9">
                  <c:v>mak</c:v>
                </c:pt>
                <c:pt idx="10">
                  <c:v>cigarety</c:v>
                </c:pt>
                <c:pt idx="11">
                  <c:v>gumaky</c:v>
                </c:pt>
                <c:pt idx="12">
                  <c:v>jahody</c:v>
                </c:pt>
              </c:strCache>
            </c:strRef>
          </c:cat>
          <c:val>
            <c:numRef>
              <c:f>'trzby (tabulka)'!$D$3:$D$15</c:f>
              <c:numCache>
                <c:formatCode>0.0</c:formatCode>
                <c:ptCount val="13"/>
                <c:pt idx="0">
                  <c:v>20</c:v>
                </c:pt>
                <c:pt idx="1">
                  <c:v>15</c:v>
                </c:pt>
                <c:pt idx="2">
                  <c:v>10</c:v>
                </c:pt>
                <c:pt idx="3">
                  <c:v>10</c:v>
                </c:pt>
                <c:pt idx="4">
                  <c:v>30</c:v>
                </c:pt>
                <c:pt idx="5">
                  <c:v>1</c:v>
                </c:pt>
                <c:pt idx="6">
                  <c:v>10</c:v>
                </c:pt>
                <c:pt idx="7">
                  <c:v>15</c:v>
                </c:pt>
                <c:pt idx="8">
                  <c:v>100</c:v>
                </c:pt>
                <c:pt idx="9">
                  <c:v>4</c:v>
                </c:pt>
                <c:pt idx="10">
                  <c:v>7</c:v>
                </c:pt>
                <c:pt idx="11">
                  <c:v>50</c:v>
                </c:pt>
                <c:pt idx="1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40-41DA-9D8D-BE93B2F8D12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461780504"/>
        <c:axId val="469044528"/>
      </c:barChart>
      <c:catAx>
        <c:axId val="46178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9044528"/>
        <c:crosses val="autoZero"/>
        <c:auto val="1"/>
        <c:lblAlgn val="ctr"/>
        <c:lblOffset val="100"/>
        <c:noMultiLvlLbl val="0"/>
      </c:catAx>
      <c:valAx>
        <c:axId val="469044528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178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165651</xdr:colOff>
      <xdr:row>2</xdr:row>
      <xdr:rowOff>61291</xdr:rowOff>
    </xdr:from>
    <xdr:to>
      <xdr:col>12</xdr:col>
      <xdr:colOff>496956</xdr:colOff>
      <xdr:row>16</xdr:row>
      <xdr:rowOff>137491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3" name="Tabulka3" displayName="Tabulka3" ref="B2:H16" totalsRowCount="1">
  <autoFilter ref="B2:H15"/>
  <tableColumns count="7">
    <tableColumn id="1" name="polozka" totalsRowLabel="Celkem"/>
    <tableColumn id="2" name="cena" totalsRowFunction="min" dataDxfId="20" totalsRowDxfId="0" dataCellStyle="Měna"/>
    <tableColumn id="3" name="mnozstvi" totalsRowFunction="average" dataDxfId="19" totalsRowDxfId="1"/>
    <tableColumn id="4" name="jednotka" totalsRowFunction="count" dataDxfId="5"/>
    <tableColumn id="5" name="celkem" totalsRowFunction="sum" dataDxfId="18" totalsRowDxfId="2" dataCellStyle="Měna">
      <calculatedColumnFormula>+Tabulka3[[#This Row],[cena]]*Tabulka3[[#This Row],[mnozstvi]]</calculatedColumnFormula>
    </tableColumn>
    <tableColumn id="6" name="sleva" totalsRowFunction="max" dataDxfId="17" totalsRowDxfId="3" dataCellStyle="Procenta"/>
    <tableColumn id="7" name="celkem po sleva" totalsRowFunction="sum" dataDxfId="16" totalsRowDxfId="4" dataCellStyle="Měna">
      <calculatedColumnFormula>+F3-F3*G3</calculatedColumnFormula>
    </tableColumn>
  </tableColumns>
  <tableStyleInfo name="TableStyleMedium7" showFirstColumn="1" showLastColumn="1" showRowStripes="1" showColumnStripes="0"/>
</table>
</file>

<file path=xl/tables/table2.xml><?xml version="1.0" encoding="utf-8"?>
<table xmlns="http://schemas.openxmlformats.org/spreadsheetml/2006/main" id="4" name="Tabulka35" displayName="Tabulka35" ref="A1:G105">
  <autoFilter ref="A1:G105"/>
  <sortState ref="A2:G105">
    <sortCondition ref="A5"/>
  </sortState>
  <tableColumns count="7">
    <tableColumn id="1" name="polozka" totalsRowLabel="Celkem"/>
    <tableColumn id="4" name="jednotka" totalsRowFunction="count"/>
    <tableColumn id="2" name="cena" totalsRowFunction="min" dataDxfId="15" totalsRowDxfId="6" dataCellStyle="Měna"/>
    <tableColumn id="3" name="mnozstvi" totalsRowFunction="average" dataDxfId="14" totalsRowDxfId="7"/>
    <tableColumn id="5" name="celkem" totalsRowFunction="sum" dataDxfId="13" totalsRowDxfId="8" dataCellStyle="Měna">
      <calculatedColumnFormula>+Tabulka35[[#This Row],[cena]]*Tabulka35[[#This Row],[mnozstvi]]</calculatedColumnFormula>
    </tableColumn>
    <tableColumn id="6" name="sleva" totalsRowFunction="max" dataDxfId="12" totalsRowDxfId="9" dataCellStyle="Procenta"/>
    <tableColumn id="7" name="celkem po sleva" totalsRowFunction="sum" dataDxfId="11" totalsRowDxfId="10" dataCellStyle="Měna">
      <calculatedColumnFormula>+E2-E2*F2</calculatedColumnFormula>
    </tableColumn>
  </tableColumns>
  <tableStyleInfo name="TableStyleMedium7" showFirstColumn="1" showLastColumn="1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L44"/>
  <sheetViews>
    <sheetView workbookViewId="0"/>
  </sheetViews>
  <sheetFormatPr defaultRowHeight="15" x14ac:dyDescent="0.25"/>
  <cols>
    <col min="2" max="2" width="7.28515625" customWidth="1"/>
    <col min="4" max="4" width="6.85546875" customWidth="1"/>
    <col min="7" max="7" width="14" customWidth="1"/>
    <col min="8" max="8" width="12" customWidth="1"/>
  </cols>
  <sheetData>
    <row r="3" spans="1:12" x14ac:dyDescent="0.25">
      <c r="A3">
        <v>1</v>
      </c>
      <c r="B3">
        <v>5</v>
      </c>
      <c r="C3">
        <v>1</v>
      </c>
      <c r="D3">
        <v>10</v>
      </c>
      <c r="E3">
        <v>1</v>
      </c>
      <c r="F3">
        <v>2</v>
      </c>
      <c r="G3" s="1">
        <v>42443</v>
      </c>
      <c r="H3" s="1">
        <v>42443</v>
      </c>
      <c r="I3">
        <v>1</v>
      </c>
      <c r="J3" t="s">
        <v>0</v>
      </c>
      <c r="K3" t="s">
        <v>10</v>
      </c>
      <c r="L3" t="s">
        <v>15</v>
      </c>
    </row>
    <row r="4" spans="1:12" x14ac:dyDescent="0.25">
      <c r="A4">
        <v>2</v>
      </c>
      <c r="B4">
        <v>10</v>
      </c>
      <c r="C4">
        <v>2</v>
      </c>
      <c r="D4">
        <v>20</v>
      </c>
      <c r="E4">
        <v>3</v>
      </c>
      <c r="F4">
        <v>4</v>
      </c>
      <c r="G4" s="1">
        <v>42443</v>
      </c>
      <c r="H4" s="1">
        <v>42450</v>
      </c>
      <c r="I4">
        <v>2</v>
      </c>
      <c r="J4" t="s">
        <v>1</v>
      </c>
      <c r="K4" t="s">
        <v>11</v>
      </c>
    </row>
    <row r="5" spans="1:12" x14ac:dyDescent="0.25">
      <c r="A5">
        <v>3</v>
      </c>
      <c r="B5">
        <v>15</v>
      </c>
      <c r="C5">
        <v>3</v>
      </c>
      <c r="D5">
        <v>30</v>
      </c>
      <c r="E5">
        <v>5</v>
      </c>
      <c r="F5">
        <v>6</v>
      </c>
      <c r="G5" s="1">
        <v>42443</v>
      </c>
      <c r="H5" s="1">
        <v>42457</v>
      </c>
      <c r="I5">
        <v>1</v>
      </c>
      <c r="J5" t="s">
        <v>2</v>
      </c>
      <c r="K5" t="s">
        <v>12</v>
      </c>
    </row>
    <row r="6" spans="1:12" x14ac:dyDescent="0.25">
      <c r="A6">
        <v>4</v>
      </c>
      <c r="B6">
        <v>20</v>
      </c>
      <c r="C6">
        <v>4</v>
      </c>
      <c r="D6">
        <v>40</v>
      </c>
      <c r="E6">
        <v>7</v>
      </c>
      <c r="F6">
        <v>8</v>
      </c>
      <c r="G6" s="1">
        <v>42443</v>
      </c>
      <c r="H6" s="1">
        <v>42464</v>
      </c>
      <c r="I6">
        <v>2</v>
      </c>
      <c r="J6" t="s">
        <v>3</v>
      </c>
      <c r="K6" t="s">
        <v>13</v>
      </c>
    </row>
    <row r="7" spans="1:12" x14ac:dyDescent="0.25">
      <c r="A7">
        <v>5</v>
      </c>
      <c r="B7">
        <v>25</v>
      </c>
      <c r="C7">
        <v>5</v>
      </c>
      <c r="D7">
        <v>50</v>
      </c>
      <c r="E7">
        <v>9</v>
      </c>
      <c r="F7">
        <v>10</v>
      </c>
      <c r="G7" s="1">
        <v>42443</v>
      </c>
      <c r="H7" s="1">
        <v>42471</v>
      </c>
      <c r="I7">
        <v>1</v>
      </c>
      <c r="J7" t="s">
        <v>4</v>
      </c>
      <c r="K7" t="s">
        <v>14</v>
      </c>
    </row>
    <row r="8" spans="1:12" x14ac:dyDescent="0.25">
      <c r="A8">
        <v>6</v>
      </c>
      <c r="B8">
        <v>30</v>
      </c>
      <c r="C8">
        <v>6</v>
      </c>
      <c r="D8">
        <v>60</v>
      </c>
      <c r="E8">
        <v>11</v>
      </c>
      <c r="F8">
        <v>12</v>
      </c>
      <c r="G8" s="1">
        <v>42443</v>
      </c>
      <c r="H8" s="1">
        <v>42478</v>
      </c>
      <c r="I8">
        <v>2</v>
      </c>
      <c r="J8" t="s">
        <v>5</v>
      </c>
      <c r="K8" t="s">
        <v>10</v>
      </c>
    </row>
    <row r="9" spans="1:12" x14ac:dyDescent="0.25">
      <c r="A9">
        <v>7</v>
      </c>
      <c r="B9">
        <v>35</v>
      </c>
      <c r="C9">
        <v>7</v>
      </c>
      <c r="D9">
        <v>70</v>
      </c>
      <c r="E9">
        <v>13</v>
      </c>
      <c r="F9">
        <v>14</v>
      </c>
      <c r="G9" s="1">
        <v>42443</v>
      </c>
      <c r="H9" s="1">
        <v>42485</v>
      </c>
      <c r="I9">
        <v>1</v>
      </c>
      <c r="J9" t="s">
        <v>6</v>
      </c>
      <c r="K9" t="s">
        <v>11</v>
      </c>
    </row>
    <row r="10" spans="1:12" x14ac:dyDescent="0.25">
      <c r="A10">
        <v>8</v>
      </c>
      <c r="B10">
        <v>40</v>
      </c>
      <c r="C10">
        <v>8</v>
      </c>
      <c r="D10">
        <v>80</v>
      </c>
      <c r="E10">
        <v>15</v>
      </c>
      <c r="F10">
        <v>16</v>
      </c>
      <c r="G10" s="1">
        <v>42443</v>
      </c>
      <c r="H10" s="1">
        <v>42492</v>
      </c>
      <c r="I10">
        <v>2</v>
      </c>
      <c r="J10" t="s">
        <v>7</v>
      </c>
      <c r="K10" t="s">
        <v>12</v>
      </c>
    </row>
    <row r="11" spans="1:12" x14ac:dyDescent="0.25">
      <c r="A11">
        <v>9</v>
      </c>
      <c r="B11">
        <v>45</v>
      </c>
      <c r="C11">
        <v>9</v>
      </c>
      <c r="D11">
        <v>90</v>
      </c>
      <c r="E11">
        <v>17</v>
      </c>
      <c r="F11">
        <v>18</v>
      </c>
      <c r="G11" s="1">
        <v>42443</v>
      </c>
      <c r="H11" s="1">
        <v>42499</v>
      </c>
      <c r="I11">
        <v>1</v>
      </c>
      <c r="J11" t="s">
        <v>8</v>
      </c>
      <c r="K11" t="s">
        <v>13</v>
      </c>
    </row>
    <row r="12" spans="1:12" x14ac:dyDescent="0.25">
      <c r="A12">
        <v>10</v>
      </c>
      <c r="B12">
        <v>50</v>
      </c>
      <c r="C12">
        <v>10</v>
      </c>
      <c r="D12">
        <v>100</v>
      </c>
      <c r="E12">
        <v>19</v>
      </c>
      <c r="F12">
        <v>20</v>
      </c>
      <c r="G12" s="1">
        <v>42443</v>
      </c>
      <c r="H12" s="1">
        <v>42506</v>
      </c>
      <c r="I12">
        <v>2</v>
      </c>
      <c r="J12" t="s">
        <v>9</v>
      </c>
      <c r="K12" t="s">
        <v>14</v>
      </c>
    </row>
    <row r="13" spans="1:12" x14ac:dyDescent="0.25">
      <c r="H13" s="1">
        <v>42513</v>
      </c>
    </row>
    <row r="14" spans="1:12" x14ac:dyDescent="0.25">
      <c r="H14" s="1">
        <v>42520</v>
      </c>
    </row>
    <row r="15" spans="1:12" x14ac:dyDescent="0.25">
      <c r="H15" s="1">
        <v>42527</v>
      </c>
    </row>
    <row r="16" spans="1:12" x14ac:dyDescent="0.25">
      <c r="H16" s="1">
        <v>42534</v>
      </c>
    </row>
    <row r="17" spans="8:8" x14ac:dyDescent="0.25">
      <c r="H17" s="1">
        <v>42541</v>
      </c>
    </row>
    <row r="18" spans="8:8" x14ac:dyDescent="0.25">
      <c r="H18" s="1">
        <v>42548</v>
      </c>
    </row>
    <row r="19" spans="8:8" x14ac:dyDescent="0.25">
      <c r="H19" s="1">
        <v>42555</v>
      </c>
    </row>
    <row r="20" spans="8:8" x14ac:dyDescent="0.25">
      <c r="H20" s="1">
        <v>42562</v>
      </c>
    </row>
    <row r="21" spans="8:8" x14ac:dyDescent="0.25">
      <c r="H21" s="1">
        <v>42569</v>
      </c>
    </row>
    <row r="22" spans="8:8" x14ac:dyDescent="0.25">
      <c r="H22" s="1">
        <v>42576</v>
      </c>
    </row>
    <row r="23" spans="8:8" x14ac:dyDescent="0.25">
      <c r="H23" s="1">
        <v>42583</v>
      </c>
    </row>
    <row r="24" spans="8:8" x14ac:dyDescent="0.25">
      <c r="H24" s="1">
        <v>42590</v>
      </c>
    </row>
    <row r="25" spans="8:8" x14ac:dyDescent="0.25">
      <c r="H25" s="1">
        <v>42597</v>
      </c>
    </row>
    <row r="26" spans="8:8" x14ac:dyDescent="0.25">
      <c r="H26" s="1">
        <v>42604</v>
      </c>
    </row>
    <row r="27" spans="8:8" x14ac:dyDescent="0.25">
      <c r="H27" s="1">
        <v>42611</v>
      </c>
    </row>
    <row r="28" spans="8:8" x14ac:dyDescent="0.25">
      <c r="H28" s="1">
        <v>42618</v>
      </c>
    </row>
    <row r="29" spans="8:8" x14ac:dyDescent="0.25">
      <c r="H29" s="1">
        <v>42625</v>
      </c>
    </row>
    <row r="30" spans="8:8" x14ac:dyDescent="0.25">
      <c r="H30" s="1">
        <v>42632</v>
      </c>
    </row>
    <row r="31" spans="8:8" x14ac:dyDescent="0.25">
      <c r="H31" s="1">
        <v>42639</v>
      </c>
    </row>
    <row r="32" spans="8:8" x14ac:dyDescent="0.25">
      <c r="H32" s="1">
        <v>42646</v>
      </c>
    </row>
    <row r="33" spans="8:8" x14ac:dyDescent="0.25">
      <c r="H33" s="1">
        <v>42653</v>
      </c>
    </row>
    <row r="34" spans="8:8" x14ac:dyDescent="0.25">
      <c r="H34" s="1">
        <v>42660</v>
      </c>
    </row>
    <row r="35" spans="8:8" x14ac:dyDescent="0.25">
      <c r="H35" s="1">
        <v>42667</v>
      </c>
    </row>
    <row r="36" spans="8:8" x14ac:dyDescent="0.25">
      <c r="H36" s="1">
        <v>42674</v>
      </c>
    </row>
    <row r="37" spans="8:8" x14ac:dyDescent="0.25">
      <c r="H37" s="1">
        <v>42681</v>
      </c>
    </row>
    <row r="38" spans="8:8" x14ac:dyDescent="0.25">
      <c r="H38" s="1">
        <v>42688</v>
      </c>
    </row>
    <row r="39" spans="8:8" x14ac:dyDescent="0.25">
      <c r="H39" s="1">
        <v>42695</v>
      </c>
    </row>
    <row r="40" spans="8:8" x14ac:dyDescent="0.25">
      <c r="H40" s="1">
        <v>42702</v>
      </c>
    </row>
    <row r="41" spans="8:8" x14ac:dyDescent="0.25">
      <c r="H41" s="1">
        <v>42709</v>
      </c>
    </row>
    <row r="42" spans="8:8" x14ac:dyDescent="0.25">
      <c r="H42" s="1">
        <v>42716</v>
      </c>
    </row>
    <row r="43" spans="8:8" x14ac:dyDescent="0.25">
      <c r="H43" s="1">
        <v>42723</v>
      </c>
    </row>
    <row r="44" spans="8:8" x14ac:dyDescent="0.25">
      <c r="H44" s="1">
        <v>42730</v>
      </c>
    </row>
  </sheetData>
  <pageMargins left="0.70866141732283472" right="0.70866141732283472" top="0.74803149606299213" bottom="0.74803149606299213" header="0.31496062992125984" footer="0.31496062992125984"/>
  <pageSetup paperSize="9" fitToHeight="0" orientation="landscape" horizontalDpi="4294967293" verticalDpi="0" r:id="rId1"/>
  <headerFooter>
    <oddHeader>&amp;C&amp;F&amp;R&amp;D</oddHeader>
    <oddFooter>&amp;C&amp;P /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5"/>
  <sheetViews>
    <sheetView zoomScale="145" zoomScaleNormal="145" workbookViewId="0">
      <selection activeCell="D8" sqref="D8"/>
    </sheetView>
  </sheetViews>
  <sheetFormatPr defaultColWidth="15.85546875" defaultRowHeight="15" x14ac:dyDescent="0.25"/>
  <cols>
    <col min="1" max="1" width="12.7109375" style="5" bestFit="1" customWidth="1"/>
    <col min="2" max="2" width="11.140625" style="14" bestFit="1" customWidth="1"/>
    <col min="3" max="3" width="10.42578125" bestFit="1" customWidth="1"/>
    <col min="4" max="4" width="11.28515625" style="5" bestFit="1" customWidth="1"/>
    <col min="5" max="5" width="11.85546875" style="16" bestFit="1" customWidth="1"/>
    <col min="6" max="6" width="7.85546875" bestFit="1" customWidth="1"/>
    <col min="7" max="7" width="19" bestFit="1" customWidth="1"/>
  </cols>
  <sheetData>
    <row r="1" spans="1:11" x14ac:dyDescent="0.25">
      <c r="A1" t="s">
        <v>29</v>
      </c>
      <c r="B1" t="s">
        <v>32</v>
      </c>
      <c r="C1" s="43" t="s">
        <v>30</v>
      </c>
      <c r="D1" s="14" t="s">
        <v>31</v>
      </c>
      <c r="E1" s="43" t="s">
        <v>34</v>
      </c>
      <c r="F1" s="44" t="s">
        <v>35</v>
      </c>
      <c r="G1" s="45" t="s">
        <v>36</v>
      </c>
    </row>
    <row r="2" spans="1:11" x14ac:dyDescent="0.25">
      <c r="A2" t="s">
        <v>41</v>
      </c>
      <c r="B2" t="s">
        <v>33</v>
      </c>
      <c r="C2" s="5">
        <v>29</v>
      </c>
      <c r="D2" s="14">
        <v>10</v>
      </c>
      <c r="E2" s="5">
        <f>+Tabulka35[[#This Row],[cena]]*Tabulka35[[#This Row],[mnozstvi]]</f>
        <v>290</v>
      </c>
      <c r="F2" s="15">
        <v>0.05</v>
      </c>
      <c r="G2" s="16">
        <f>+E2-E2*F2</f>
        <v>275.5</v>
      </c>
    </row>
    <row r="3" spans="1:11" x14ac:dyDescent="0.25">
      <c r="A3" t="s">
        <v>41</v>
      </c>
      <c r="B3" t="s">
        <v>33</v>
      </c>
      <c r="C3" s="57">
        <v>29</v>
      </c>
      <c r="D3" s="14">
        <v>10</v>
      </c>
      <c r="E3" s="58">
        <f>+Tabulka35[[#This Row],[cena]]*Tabulka35[[#This Row],[mnozstvi]]</f>
        <v>290</v>
      </c>
      <c r="F3" s="59">
        <v>0.05</v>
      </c>
      <c r="G3" s="60">
        <f>+E3-E3*F3</f>
        <v>275.5</v>
      </c>
    </row>
    <row r="4" spans="1:11" x14ac:dyDescent="0.25">
      <c r="A4" t="s">
        <v>41</v>
      </c>
      <c r="B4" t="s">
        <v>33</v>
      </c>
      <c r="C4" s="57">
        <v>29</v>
      </c>
      <c r="D4" s="14">
        <v>10</v>
      </c>
      <c r="E4" s="58">
        <f>+Tabulka35[[#This Row],[cena]]*Tabulka35[[#This Row],[mnozstvi]]</f>
        <v>290</v>
      </c>
      <c r="F4" s="59">
        <v>0.05</v>
      </c>
      <c r="G4" s="60">
        <f>+E4-E4*F4</f>
        <v>275.5</v>
      </c>
    </row>
    <row r="5" spans="1:11" x14ac:dyDescent="0.25">
      <c r="A5" t="s">
        <v>41</v>
      </c>
      <c r="B5" t="s">
        <v>33</v>
      </c>
      <c r="C5" s="57">
        <v>29</v>
      </c>
      <c r="D5" s="14">
        <v>10</v>
      </c>
      <c r="E5" s="58">
        <f>+Tabulka35[[#This Row],[cena]]*Tabulka35[[#This Row],[mnozstvi]]</f>
        <v>290</v>
      </c>
      <c r="F5" s="59">
        <v>0.05</v>
      </c>
      <c r="G5" s="60">
        <f>+E5-E5*F5</f>
        <v>275.5</v>
      </c>
    </row>
    <row r="6" spans="1:11" x14ac:dyDescent="0.25">
      <c r="A6" t="s">
        <v>41</v>
      </c>
      <c r="B6" t="s">
        <v>33</v>
      </c>
      <c r="C6" s="57">
        <v>29</v>
      </c>
      <c r="D6" s="14">
        <v>10</v>
      </c>
      <c r="E6" s="58">
        <f>+Tabulka35[[#This Row],[cena]]*Tabulka35[[#This Row],[mnozstvi]]</f>
        <v>290</v>
      </c>
      <c r="F6" s="59">
        <v>0.05</v>
      </c>
      <c r="G6" s="60">
        <f>+E6-E6*F6</f>
        <v>275.5</v>
      </c>
    </row>
    <row r="7" spans="1:11" x14ac:dyDescent="0.25">
      <c r="A7" t="s">
        <v>41</v>
      </c>
      <c r="B7" t="s">
        <v>33</v>
      </c>
      <c r="C7" s="57">
        <v>29</v>
      </c>
      <c r="D7" s="14">
        <v>10</v>
      </c>
      <c r="E7" s="58">
        <f>+Tabulka35[[#This Row],[cena]]*Tabulka35[[#This Row],[mnozstvi]]</f>
        <v>290</v>
      </c>
      <c r="F7" s="59">
        <v>0.05</v>
      </c>
      <c r="G7" s="60">
        <f>+E7-E7*F7</f>
        <v>275.5</v>
      </c>
    </row>
    <row r="8" spans="1:11" x14ac:dyDescent="0.25">
      <c r="A8" t="s">
        <v>41</v>
      </c>
      <c r="B8" t="s">
        <v>33</v>
      </c>
      <c r="C8" s="57">
        <v>29</v>
      </c>
      <c r="D8" s="14">
        <v>10</v>
      </c>
      <c r="E8" s="58">
        <f>+Tabulka35[[#This Row],[cena]]*Tabulka35[[#This Row],[mnozstvi]]</f>
        <v>290</v>
      </c>
      <c r="F8" s="59">
        <v>0.05</v>
      </c>
      <c r="G8" s="60">
        <f>+E8-E8*F8</f>
        <v>275.5</v>
      </c>
    </row>
    <row r="9" spans="1:11" x14ac:dyDescent="0.25">
      <c r="A9" t="s">
        <v>41</v>
      </c>
      <c r="B9" t="s">
        <v>33</v>
      </c>
      <c r="C9" s="57">
        <v>29</v>
      </c>
      <c r="D9" s="14">
        <v>10</v>
      </c>
      <c r="E9" s="58">
        <f>+Tabulka35[[#This Row],[cena]]*Tabulka35[[#This Row],[mnozstvi]]</f>
        <v>290</v>
      </c>
      <c r="F9" s="59">
        <v>0.05</v>
      </c>
      <c r="G9" s="60">
        <f>+E9-E9*F9</f>
        <v>275.5</v>
      </c>
    </row>
    <row r="10" spans="1:11" x14ac:dyDescent="0.25">
      <c r="A10" t="s">
        <v>38</v>
      </c>
      <c r="B10" t="s">
        <v>39</v>
      </c>
      <c r="C10" s="5">
        <v>30</v>
      </c>
      <c r="D10" s="14">
        <v>15</v>
      </c>
      <c r="E10" s="5">
        <f>+Tabulka35[[#This Row],[cena]]*Tabulka35[[#This Row],[mnozstvi]]</f>
        <v>450</v>
      </c>
      <c r="F10" s="15">
        <v>0.05</v>
      </c>
      <c r="G10" s="16">
        <f>+E10-E10*F10</f>
        <v>427.5</v>
      </c>
      <c r="I10" s="14"/>
      <c r="K10" s="5"/>
    </row>
    <row r="11" spans="1:11" x14ac:dyDescent="0.25">
      <c r="A11" t="s">
        <v>38</v>
      </c>
      <c r="B11" t="s">
        <v>39</v>
      </c>
      <c r="C11" s="57">
        <v>30</v>
      </c>
      <c r="D11" s="14">
        <v>15</v>
      </c>
      <c r="E11" s="58">
        <f>+Tabulka35[[#This Row],[cena]]*Tabulka35[[#This Row],[mnozstvi]]</f>
        <v>450</v>
      </c>
      <c r="F11" s="59">
        <v>0.05</v>
      </c>
      <c r="G11" s="60">
        <f>+E11-E11*F11</f>
        <v>427.5</v>
      </c>
      <c r="I11" s="5"/>
      <c r="J11" s="2"/>
      <c r="K11" s="5"/>
    </row>
    <row r="12" spans="1:11" x14ac:dyDescent="0.25">
      <c r="A12" t="s">
        <v>38</v>
      </c>
      <c r="B12" t="s">
        <v>39</v>
      </c>
      <c r="C12" s="57">
        <v>30</v>
      </c>
      <c r="D12" s="14">
        <v>15</v>
      </c>
      <c r="E12" s="58">
        <f>+Tabulka35[[#This Row],[cena]]*Tabulka35[[#This Row],[mnozstvi]]</f>
        <v>450</v>
      </c>
      <c r="F12" s="59">
        <v>0.05</v>
      </c>
      <c r="G12" s="60">
        <f>+E12-E12*F12</f>
        <v>427.5</v>
      </c>
      <c r="I12" s="5"/>
      <c r="J12" s="2"/>
      <c r="K12" s="5"/>
    </row>
    <row r="13" spans="1:11" x14ac:dyDescent="0.25">
      <c r="A13" t="s">
        <v>38</v>
      </c>
      <c r="B13" t="s">
        <v>39</v>
      </c>
      <c r="C13" s="57">
        <v>30</v>
      </c>
      <c r="D13" s="14">
        <v>15</v>
      </c>
      <c r="E13" s="58">
        <f>+Tabulka35[[#This Row],[cena]]*Tabulka35[[#This Row],[mnozstvi]]</f>
        <v>450</v>
      </c>
      <c r="F13" s="59">
        <v>0.05</v>
      </c>
      <c r="G13" s="60">
        <f>+E13-E13*F13</f>
        <v>427.5</v>
      </c>
      <c r="I13" s="5"/>
      <c r="J13" s="2"/>
      <c r="K13" s="5"/>
    </row>
    <row r="14" spans="1:11" x14ac:dyDescent="0.25">
      <c r="A14" t="s">
        <v>38</v>
      </c>
      <c r="B14" t="s">
        <v>39</v>
      </c>
      <c r="C14" s="57">
        <v>30</v>
      </c>
      <c r="D14" s="14">
        <v>15</v>
      </c>
      <c r="E14" s="58">
        <f>+Tabulka35[[#This Row],[cena]]*Tabulka35[[#This Row],[mnozstvi]]</f>
        <v>450</v>
      </c>
      <c r="F14" s="59">
        <v>0.05</v>
      </c>
      <c r="G14" s="60">
        <f>+E14-E14*F14</f>
        <v>427.5</v>
      </c>
    </row>
    <row r="15" spans="1:11" x14ac:dyDescent="0.25">
      <c r="A15" t="s">
        <v>38</v>
      </c>
      <c r="B15" t="s">
        <v>39</v>
      </c>
      <c r="C15" s="57">
        <v>30</v>
      </c>
      <c r="D15" s="14">
        <v>15</v>
      </c>
      <c r="E15" s="58">
        <f>+Tabulka35[[#This Row],[cena]]*Tabulka35[[#This Row],[mnozstvi]]</f>
        <v>450</v>
      </c>
      <c r="F15" s="59">
        <v>0.05</v>
      </c>
      <c r="G15" s="60">
        <f>+E15-E15*F15</f>
        <v>427.5</v>
      </c>
    </row>
    <row r="16" spans="1:11" x14ac:dyDescent="0.25">
      <c r="A16" t="s">
        <v>38</v>
      </c>
      <c r="B16" t="s">
        <v>39</v>
      </c>
      <c r="C16" s="57">
        <v>30</v>
      </c>
      <c r="D16" s="14">
        <v>15</v>
      </c>
      <c r="E16" s="58">
        <f>+Tabulka35[[#This Row],[cena]]*Tabulka35[[#This Row],[mnozstvi]]</f>
        <v>450</v>
      </c>
      <c r="F16" s="59">
        <v>0.05</v>
      </c>
      <c r="G16" s="60">
        <f>+E16-E16*F16</f>
        <v>427.5</v>
      </c>
    </row>
    <row r="17" spans="1:7" x14ac:dyDescent="0.25">
      <c r="A17" t="s">
        <v>38</v>
      </c>
      <c r="B17" t="s">
        <v>39</v>
      </c>
      <c r="C17" s="57">
        <v>30</v>
      </c>
      <c r="D17" s="14">
        <v>15</v>
      </c>
      <c r="E17" s="58">
        <f>+Tabulka35[[#This Row],[cena]]*Tabulka35[[#This Row],[mnozstvi]]</f>
        <v>450</v>
      </c>
      <c r="F17" s="59">
        <v>0.05</v>
      </c>
      <c r="G17" s="60">
        <f>+E17-E17*F17</f>
        <v>427.5</v>
      </c>
    </row>
    <row r="18" spans="1:7" x14ac:dyDescent="0.25">
      <c r="A18" t="s">
        <v>46</v>
      </c>
      <c r="B18" t="s">
        <v>33</v>
      </c>
      <c r="C18" s="5">
        <v>5</v>
      </c>
      <c r="D18" s="14">
        <v>15</v>
      </c>
      <c r="E18" s="5">
        <f>+Tabulka35[[#This Row],[cena]]*Tabulka35[[#This Row],[mnozstvi]]</f>
        <v>75</v>
      </c>
      <c r="F18" s="15">
        <v>0.1</v>
      </c>
      <c r="G18" s="16">
        <f>+E18-E18*F18</f>
        <v>67.5</v>
      </c>
    </row>
    <row r="19" spans="1:7" x14ac:dyDescent="0.25">
      <c r="A19" t="s">
        <v>46</v>
      </c>
      <c r="B19" t="s">
        <v>33</v>
      </c>
      <c r="C19" s="57">
        <v>5</v>
      </c>
      <c r="D19" s="14">
        <v>15</v>
      </c>
      <c r="E19" s="58">
        <f>+Tabulka35[[#This Row],[cena]]*Tabulka35[[#This Row],[mnozstvi]]</f>
        <v>75</v>
      </c>
      <c r="F19" s="59">
        <v>0.1</v>
      </c>
      <c r="G19" s="60">
        <f>+E19-E19*F19</f>
        <v>67.5</v>
      </c>
    </row>
    <row r="20" spans="1:7" x14ac:dyDescent="0.25">
      <c r="A20" t="s">
        <v>46</v>
      </c>
      <c r="B20" t="s">
        <v>33</v>
      </c>
      <c r="C20" s="57">
        <v>5</v>
      </c>
      <c r="D20" s="14">
        <v>15</v>
      </c>
      <c r="E20" s="58">
        <f>+Tabulka35[[#This Row],[cena]]*Tabulka35[[#This Row],[mnozstvi]]</f>
        <v>75</v>
      </c>
      <c r="F20" s="59">
        <v>0.1</v>
      </c>
      <c r="G20" s="60">
        <f>+E20-E20*F20</f>
        <v>67.5</v>
      </c>
    </row>
    <row r="21" spans="1:7" x14ac:dyDescent="0.25">
      <c r="A21" t="s">
        <v>46</v>
      </c>
      <c r="B21" t="s">
        <v>33</v>
      </c>
      <c r="C21" s="57">
        <v>5</v>
      </c>
      <c r="D21" s="14">
        <v>15</v>
      </c>
      <c r="E21" s="58">
        <f>+Tabulka35[[#This Row],[cena]]*Tabulka35[[#This Row],[mnozstvi]]</f>
        <v>75</v>
      </c>
      <c r="F21" s="59">
        <v>0.1</v>
      </c>
      <c r="G21" s="60">
        <f>+E21-E21*F21</f>
        <v>67.5</v>
      </c>
    </row>
    <row r="22" spans="1:7" x14ac:dyDescent="0.25">
      <c r="A22" t="s">
        <v>46</v>
      </c>
      <c r="B22" t="s">
        <v>33</v>
      </c>
      <c r="C22" s="57">
        <v>5</v>
      </c>
      <c r="D22" s="14">
        <v>15</v>
      </c>
      <c r="E22" s="58">
        <f>+Tabulka35[[#This Row],[cena]]*Tabulka35[[#This Row],[mnozstvi]]</f>
        <v>75</v>
      </c>
      <c r="F22" s="59">
        <v>0.1</v>
      </c>
      <c r="G22" s="60">
        <f>+E22-E22*F22</f>
        <v>67.5</v>
      </c>
    </row>
    <row r="23" spans="1:7" x14ac:dyDescent="0.25">
      <c r="A23" t="s">
        <v>46</v>
      </c>
      <c r="B23" t="s">
        <v>33</v>
      </c>
      <c r="C23" s="57">
        <v>5</v>
      </c>
      <c r="D23" s="14">
        <v>15</v>
      </c>
      <c r="E23" s="58">
        <f>+Tabulka35[[#This Row],[cena]]*Tabulka35[[#This Row],[mnozstvi]]</f>
        <v>75</v>
      </c>
      <c r="F23" s="59">
        <v>0.1</v>
      </c>
      <c r="G23" s="60">
        <f>+E23-E23*F23</f>
        <v>67.5</v>
      </c>
    </row>
    <row r="24" spans="1:7" x14ac:dyDescent="0.25">
      <c r="A24" t="s">
        <v>46</v>
      </c>
      <c r="B24" t="s">
        <v>33</v>
      </c>
      <c r="C24" s="57">
        <v>5</v>
      </c>
      <c r="D24" s="14">
        <v>15</v>
      </c>
      <c r="E24" s="58">
        <f>+Tabulka35[[#This Row],[cena]]*Tabulka35[[#This Row],[mnozstvi]]</f>
        <v>75</v>
      </c>
      <c r="F24" s="59">
        <v>0.1</v>
      </c>
      <c r="G24" s="60">
        <f>+E24-E24*F24</f>
        <v>67.5</v>
      </c>
    </row>
    <row r="25" spans="1:7" x14ac:dyDescent="0.25">
      <c r="A25" t="s">
        <v>46</v>
      </c>
      <c r="B25" t="s">
        <v>33</v>
      </c>
      <c r="C25" s="57">
        <v>5</v>
      </c>
      <c r="D25" s="14">
        <v>15</v>
      </c>
      <c r="E25" s="58">
        <f>+Tabulka35[[#This Row],[cena]]*Tabulka35[[#This Row],[mnozstvi]]</f>
        <v>75</v>
      </c>
      <c r="F25" s="59">
        <v>0.1</v>
      </c>
      <c r="G25" s="60">
        <f>+E25-E25*F25</f>
        <v>67.5</v>
      </c>
    </row>
    <row r="26" spans="1:7" x14ac:dyDescent="0.25">
      <c r="A26" t="s">
        <v>49</v>
      </c>
      <c r="B26" t="s">
        <v>50</v>
      </c>
      <c r="C26" s="5">
        <v>96</v>
      </c>
      <c r="D26" s="14">
        <v>7</v>
      </c>
      <c r="E26" s="5">
        <f>+Tabulka35[[#This Row],[cena]]*Tabulka35[[#This Row],[mnozstvi]]</f>
        <v>672</v>
      </c>
      <c r="F26" s="15">
        <v>0.12</v>
      </c>
      <c r="G26" s="16">
        <f>+E26-E26*F26</f>
        <v>591.36</v>
      </c>
    </row>
    <row r="27" spans="1:7" x14ac:dyDescent="0.25">
      <c r="A27" t="s">
        <v>49</v>
      </c>
      <c r="B27" t="s">
        <v>50</v>
      </c>
      <c r="C27" s="57">
        <v>96</v>
      </c>
      <c r="D27" s="14">
        <v>7</v>
      </c>
      <c r="E27" s="58">
        <f>+Tabulka35[[#This Row],[cena]]*Tabulka35[[#This Row],[mnozstvi]]</f>
        <v>672</v>
      </c>
      <c r="F27" s="59">
        <v>0.12</v>
      </c>
      <c r="G27" s="60">
        <f>+E27-E27*F27</f>
        <v>591.36</v>
      </c>
    </row>
    <row r="28" spans="1:7" x14ac:dyDescent="0.25">
      <c r="A28" t="s">
        <v>49</v>
      </c>
      <c r="B28" t="s">
        <v>50</v>
      </c>
      <c r="C28" s="57">
        <v>96</v>
      </c>
      <c r="D28" s="14">
        <v>7</v>
      </c>
      <c r="E28" s="58">
        <f>+Tabulka35[[#This Row],[cena]]*Tabulka35[[#This Row],[mnozstvi]]</f>
        <v>672</v>
      </c>
      <c r="F28" s="59">
        <v>0.12</v>
      </c>
      <c r="G28" s="60">
        <f>+E28-E28*F28</f>
        <v>591.36</v>
      </c>
    </row>
    <row r="29" spans="1:7" x14ac:dyDescent="0.25">
      <c r="A29" t="s">
        <v>49</v>
      </c>
      <c r="B29" t="s">
        <v>50</v>
      </c>
      <c r="C29" s="57">
        <v>96</v>
      </c>
      <c r="D29" s="14">
        <v>7</v>
      </c>
      <c r="E29" s="58">
        <f>+Tabulka35[[#This Row],[cena]]*Tabulka35[[#This Row],[mnozstvi]]</f>
        <v>672</v>
      </c>
      <c r="F29" s="59">
        <v>0.12</v>
      </c>
      <c r="G29" s="60">
        <f>+E29-E29*F29</f>
        <v>591.36</v>
      </c>
    </row>
    <row r="30" spans="1:7" x14ac:dyDescent="0.25">
      <c r="A30" t="s">
        <v>49</v>
      </c>
      <c r="B30" t="s">
        <v>50</v>
      </c>
      <c r="C30" s="57">
        <v>96</v>
      </c>
      <c r="D30" s="14">
        <v>7</v>
      </c>
      <c r="E30" s="58">
        <f>+Tabulka35[[#This Row],[cena]]*Tabulka35[[#This Row],[mnozstvi]]</f>
        <v>672</v>
      </c>
      <c r="F30" s="59">
        <v>0.12</v>
      </c>
      <c r="G30" s="60">
        <f>+E30-E30*F30</f>
        <v>591.36</v>
      </c>
    </row>
    <row r="31" spans="1:7" x14ac:dyDescent="0.25">
      <c r="A31" t="s">
        <v>49</v>
      </c>
      <c r="B31" t="s">
        <v>50</v>
      </c>
      <c r="C31" s="57">
        <v>96</v>
      </c>
      <c r="D31" s="14">
        <v>7</v>
      </c>
      <c r="E31" s="58">
        <f>+Tabulka35[[#This Row],[cena]]*Tabulka35[[#This Row],[mnozstvi]]</f>
        <v>672</v>
      </c>
      <c r="F31" s="59">
        <v>0.12</v>
      </c>
      <c r="G31" s="60">
        <f>+E31-E31*F31</f>
        <v>591.36</v>
      </c>
    </row>
    <row r="32" spans="1:7" x14ac:dyDescent="0.25">
      <c r="A32" t="s">
        <v>49</v>
      </c>
      <c r="B32" t="s">
        <v>50</v>
      </c>
      <c r="C32" s="57">
        <v>96</v>
      </c>
      <c r="D32" s="14">
        <v>7</v>
      </c>
      <c r="E32" s="58">
        <f>+Tabulka35[[#This Row],[cena]]*Tabulka35[[#This Row],[mnozstvi]]</f>
        <v>672</v>
      </c>
      <c r="F32" s="59">
        <v>0.12</v>
      </c>
      <c r="G32" s="60">
        <f>+E32-E32*F32</f>
        <v>591.36</v>
      </c>
    </row>
    <row r="33" spans="1:7" x14ac:dyDescent="0.25">
      <c r="A33" t="s">
        <v>49</v>
      </c>
      <c r="B33" t="s">
        <v>50</v>
      </c>
      <c r="C33" s="57">
        <v>96</v>
      </c>
      <c r="D33" s="14">
        <v>7</v>
      </c>
      <c r="E33" s="58">
        <f>+Tabulka35[[#This Row],[cena]]*Tabulka35[[#This Row],[mnozstvi]]</f>
        <v>672</v>
      </c>
      <c r="F33" s="59">
        <v>0.12</v>
      </c>
      <c r="G33" s="60">
        <f>+E33-E33*F33</f>
        <v>591.36</v>
      </c>
    </row>
    <row r="34" spans="1:7" x14ac:dyDescent="0.25">
      <c r="A34" t="s">
        <v>51</v>
      </c>
      <c r="B34" t="s">
        <v>52</v>
      </c>
      <c r="C34" s="5">
        <v>86</v>
      </c>
      <c r="D34" s="14">
        <v>50</v>
      </c>
      <c r="E34" s="5">
        <f>+Tabulka35[[#This Row],[cena]]*Tabulka35[[#This Row],[mnozstvi]]</f>
        <v>4300</v>
      </c>
      <c r="F34" s="15">
        <v>0.1</v>
      </c>
      <c r="G34" s="16">
        <f>+E34-E34*F34</f>
        <v>3870</v>
      </c>
    </row>
    <row r="35" spans="1:7" x14ac:dyDescent="0.25">
      <c r="A35" t="s">
        <v>51</v>
      </c>
      <c r="B35" t="s">
        <v>52</v>
      </c>
      <c r="C35" s="57">
        <v>86</v>
      </c>
      <c r="D35" s="14">
        <v>50</v>
      </c>
      <c r="E35" s="58">
        <f>+Tabulka35[[#This Row],[cena]]*Tabulka35[[#This Row],[mnozstvi]]</f>
        <v>4300</v>
      </c>
      <c r="F35" s="59">
        <v>0.1</v>
      </c>
      <c r="G35" s="60">
        <f>+E35-E35*F35</f>
        <v>3870</v>
      </c>
    </row>
    <row r="36" spans="1:7" x14ac:dyDescent="0.25">
      <c r="A36" t="s">
        <v>51</v>
      </c>
      <c r="B36" t="s">
        <v>52</v>
      </c>
      <c r="C36" s="57">
        <v>86</v>
      </c>
      <c r="D36" s="14">
        <v>50</v>
      </c>
      <c r="E36" s="58">
        <f>+Tabulka35[[#This Row],[cena]]*Tabulka35[[#This Row],[mnozstvi]]</f>
        <v>4300</v>
      </c>
      <c r="F36" s="59">
        <v>0.1</v>
      </c>
      <c r="G36" s="60">
        <f>+E36-E36*F36</f>
        <v>3870</v>
      </c>
    </row>
    <row r="37" spans="1:7" x14ac:dyDescent="0.25">
      <c r="A37" t="s">
        <v>51</v>
      </c>
      <c r="B37" t="s">
        <v>52</v>
      </c>
      <c r="C37" s="57">
        <v>86</v>
      </c>
      <c r="D37" s="14">
        <v>50</v>
      </c>
      <c r="E37" s="58">
        <f>+Tabulka35[[#This Row],[cena]]*Tabulka35[[#This Row],[mnozstvi]]</f>
        <v>4300</v>
      </c>
      <c r="F37" s="59">
        <v>0.1</v>
      </c>
      <c r="G37" s="60">
        <f>+E37-E37*F37</f>
        <v>3870</v>
      </c>
    </row>
    <row r="38" spans="1:7" x14ac:dyDescent="0.25">
      <c r="A38" t="s">
        <v>51</v>
      </c>
      <c r="B38" t="s">
        <v>52</v>
      </c>
      <c r="C38" s="57">
        <v>86</v>
      </c>
      <c r="D38" s="14">
        <v>50</v>
      </c>
      <c r="E38" s="58">
        <f>+Tabulka35[[#This Row],[cena]]*Tabulka35[[#This Row],[mnozstvi]]</f>
        <v>4300</v>
      </c>
      <c r="F38" s="59">
        <v>0.1</v>
      </c>
      <c r="G38" s="60">
        <f>+E38-E38*F38</f>
        <v>3870</v>
      </c>
    </row>
    <row r="39" spans="1:7" x14ac:dyDescent="0.25">
      <c r="A39" t="s">
        <v>51</v>
      </c>
      <c r="B39" t="s">
        <v>52</v>
      </c>
      <c r="C39" s="57">
        <v>86</v>
      </c>
      <c r="D39" s="14">
        <v>50</v>
      </c>
      <c r="E39" s="58">
        <f>+Tabulka35[[#This Row],[cena]]*Tabulka35[[#This Row],[mnozstvi]]</f>
        <v>4300</v>
      </c>
      <c r="F39" s="59">
        <v>0.1</v>
      </c>
      <c r="G39" s="60">
        <f>+E39-E39*F39</f>
        <v>3870</v>
      </c>
    </row>
    <row r="40" spans="1:7" x14ac:dyDescent="0.25">
      <c r="A40" t="s">
        <v>51</v>
      </c>
      <c r="B40" t="s">
        <v>52</v>
      </c>
      <c r="C40" s="57">
        <v>86</v>
      </c>
      <c r="D40" s="14">
        <v>50</v>
      </c>
      <c r="E40" s="58">
        <f>+Tabulka35[[#This Row],[cena]]*Tabulka35[[#This Row],[mnozstvi]]</f>
        <v>4300</v>
      </c>
      <c r="F40" s="59">
        <v>0.1</v>
      </c>
      <c r="G40" s="60">
        <f>+E40-E40*F40</f>
        <v>3870</v>
      </c>
    </row>
    <row r="41" spans="1:7" x14ac:dyDescent="0.25">
      <c r="A41" t="s">
        <v>51</v>
      </c>
      <c r="B41" t="s">
        <v>52</v>
      </c>
      <c r="C41" s="57">
        <v>86</v>
      </c>
      <c r="D41" s="14">
        <v>50</v>
      </c>
      <c r="E41" s="58">
        <f>+Tabulka35[[#This Row],[cena]]*Tabulka35[[#This Row],[mnozstvi]]</f>
        <v>4300</v>
      </c>
      <c r="F41" s="59">
        <v>0.1</v>
      </c>
      <c r="G41" s="60">
        <f>+E41-E41*F41</f>
        <v>3870</v>
      </c>
    </row>
    <row r="42" spans="1:7" x14ac:dyDescent="0.25">
      <c r="A42" t="s">
        <v>53</v>
      </c>
      <c r="B42" t="s">
        <v>39</v>
      </c>
      <c r="C42" s="5">
        <v>58</v>
      </c>
      <c r="D42" s="14">
        <v>2</v>
      </c>
      <c r="E42" s="5">
        <f>+Tabulka35[[#This Row],[cena]]*Tabulka35[[#This Row],[mnozstvi]]</f>
        <v>116</v>
      </c>
      <c r="F42" s="15">
        <v>0.32</v>
      </c>
      <c r="G42" s="16">
        <f>+E42-E42*F42</f>
        <v>78.88</v>
      </c>
    </row>
    <row r="43" spans="1:7" x14ac:dyDescent="0.25">
      <c r="A43" t="s">
        <v>53</v>
      </c>
      <c r="B43" t="s">
        <v>39</v>
      </c>
      <c r="C43" s="57">
        <v>58</v>
      </c>
      <c r="D43" s="14">
        <v>2</v>
      </c>
      <c r="E43" s="58">
        <f>+Tabulka35[[#This Row],[cena]]*Tabulka35[[#This Row],[mnozstvi]]</f>
        <v>116</v>
      </c>
      <c r="F43" s="59">
        <v>0.32</v>
      </c>
      <c r="G43" s="60">
        <f>+E43-E43*F43</f>
        <v>78.88</v>
      </c>
    </row>
    <row r="44" spans="1:7" x14ac:dyDescent="0.25">
      <c r="A44" t="s">
        <v>53</v>
      </c>
      <c r="B44" t="s">
        <v>39</v>
      </c>
      <c r="C44" s="57">
        <v>58</v>
      </c>
      <c r="D44" s="14">
        <v>2</v>
      </c>
      <c r="E44" s="58">
        <f>+Tabulka35[[#This Row],[cena]]*Tabulka35[[#This Row],[mnozstvi]]</f>
        <v>116</v>
      </c>
      <c r="F44" s="59">
        <v>0.32</v>
      </c>
      <c r="G44" s="60">
        <f>+E44-E44*F44</f>
        <v>78.88</v>
      </c>
    </row>
    <row r="45" spans="1:7" x14ac:dyDescent="0.25">
      <c r="A45" t="s">
        <v>53</v>
      </c>
      <c r="B45" t="s">
        <v>39</v>
      </c>
      <c r="C45" s="57">
        <v>58</v>
      </c>
      <c r="D45" s="14">
        <v>2</v>
      </c>
      <c r="E45" s="58">
        <f>+Tabulka35[[#This Row],[cena]]*Tabulka35[[#This Row],[mnozstvi]]</f>
        <v>116</v>
      </c>
      <c r="F45" s="59">
        <v>0.32</v>
      </c>
      <c r="G45" s="60">
        <f>+E45-E45*F45</f>
        <v>78.88</v>
      </c>
    </row>
    <row r="46" spans="1:7" x14ac:dyDescent="0.25">
      <c r="A46" t="s">
        <v>53</v>
      </c>
      <c r="B46" t="s">
        <v>39</v>
      </c>
      <c r="C46" s="57">
        <v>58</v>
      </c>
      <c r="D46" s="14">
        <v>2</v>
      </c>
      <c r="E46" s="58">
        <f>+Tabulka35[[#This Row],[cena]]*Tabulka35[[#This Row],[mnozstvi]]</f>
        <v>116</v>
      </c>
      <c r="F46" s="59">
        <v>0.32</v>
      </c>
      <c r="G46" s="60">
        <f>+E46-E46*F46</f>
        <v>78.88</v>
      </c>
    </row>
    <row r="47" spans="1:7" x14ac:dyDescent="0.25">
      <c r="A47" t="s">
        <v>53</v>
      </c>
      <c r="B47" t="s">
        <v>39</v>
      </c>
      <c r="C47" s="57">
        <v>58</v>
      </c>
      <c r="D47" s="14">
        <v>2</v>
      </c>
      <c r="E47" s="58">
        <f>+Tabulka35[[#This Row],[cena]]*Tabulka35[[#This Row],[mnozstvi]]</f>
        <v>116</v>
      </c>
      <c r="F47" s="59">
        <v>0.32</v>
      </c>
      <c r="G47" s="60">
        <f>+E47-E47*F47</f>
        <v>78.88</v>
      </c>
    </row>
    <row r="48" spans="1:7" x14ac:dyDescent="0.25">
      <c r="A48" t="s">
        <v>53</v>
      </c>
      <c r="B48" t="s">
        <v>39</v>
      </c>
      <c r="C48" s="57">
        <v>58</v>
      </c>
      <c r="D48" s="14">
        <v>2</v>
      </c>
      <c r="E48" s="58">
        <f>+Tabulka35[[#This Row],[cena]]*Tabulka35[[#This Row],[mnozstvi]]</f>
        <v>116</v>
      </c>
      <c r="F48" s="59">
        <v>0.32</v>
      </c>
      <c r="G48" s="60">
        <f>+E48-E48*F48</f>
        <v>78.88</v>
      </c>
    </row>
    <row r="49" spans="1:7" x14ac:dyDescent="0.25">
      <c r="A49" t="s">
        <v>53</v>
      </c>
      <c r="B49" t="s">
        <v>39</v>
      </c>
      <c r="C49" s="57">
        <v>58</v>
      </c>
      <c r="D49" s="14">
        <v>2</v>
      </c>
      <c r="E49" s="58">
        <f>+Tabulka35[[#This Row],[cena]]*Tabulka35[[#This Row],[mnozstvi]]</f>
        <v>116</v>
      </c>
      <c r="F49" s="59">
        <v>0.32</v>
      </c>
      <c r="G49" s="60">
        <f>+E49-E49*F49</f>
        <v>78.88</v>
      </c>
    </row>
    <row r="50" spans="1:7" x14ac:dyDescent="0.25">
      <c r="A50" t="s">
        <v>37</v>
      </c>
      <c r="B50" t="s">
        <v>33</v>
      </c>
      <c r="C50" s="5">
        <v>4.5</v>
      </c>
      <c r="D50" s="14">
        <v>20</v>
      </c>
      <c r="E50" s="5">
        <f>+Tabulka35[[#This Row],[cena]]*Tabulka35[[#This Row],[mnozstvi]]</f>
        <v>90</v>
      </c>
      <c r="F50" s="15">
        <v>0.1</v>
      </c>
      <c r="G50" s="16">
        <f>+E50-E50*F50</f>
        <v>81</v>
      </c>
    </row>
    <row r="51" spans="1:7" x14ac:dyDescent="0.25">
      <c r="A51" t="s">
        <v>37</v>
      </c>
      <c r="B51" t="s">
        <v>33</v>
      </c>
      <c r="C51" s="57">
        <v>4.5</v>
      </c>
      <c r="D51" s="14">
        <v>20</v>
      </c>
      <c r="E51" s="58">
        <f>+Tabulka35[[#This Row],[cena]]*Tabulka35[[#This Row],[mnozstvi]]</f>
        <v>90</v>
      </c>
      <c r="F51" s="59">
        <v>0.1</v>
      </c>
      <c r="G51" s="60">
        <f>+E51-E51*F51</f>
        <v>81</v>
      </c>
    </row>
    <row r="52" spans="1:7" x14ac:dyDescent="0.25">
      <c r="A52" t="s">
        <v>37</v>
      </c>
      <c r="B52" t="s">
        <v>33</v>
      </c>
      <c r="C52" s="57">
        <v>4.5</v>
      </c>
      <c r="D52" s="14">
        <v>20</v>
      </c>
      <c r="E52" s="58">
        <f>+Tabulka35[[#This Row],[cena]]*Tabulka35[[#This Row],[mnozstvi]]</f>
        <v>90</v>
      </c>
      <c r="F52" s="59">
        <v>0.1</v>
      </c>
      <c r="G52" s="60">
        <f>+E52-E52*F52</f>
        <v>81</v>
      </c>
    </row>
    <row r="53" spans="1:7" x14ac:dyDescent="0.25">
      <c r="A53" t="s">
        <v>37</v>
      </c>
      <c r="B53" t="s">
        <v>33</v>
      </c>
      <c r="C53" s="57">
        <v>4.5</v>
      </c>
      <c r="D53" s="14">
        <v>20</v>
      </c>
      <c r="E53" s="58">
        <f>+Tabulka35[[#This Row],[cena]]*Tabulka35[[#This Row],[mnozstvi]]</f>
        <v>90</v>
      </c>
      <c r="F53" s="59">
        <v>0.1</v>
      </c>
      <c r="G53" s="60">
        <f>+E53-E53*F53</f>
        <v>81</v>
      </c>
    </row>
    <row r="54" spans="1:7" x14ac:dyDescent="0.25">
      <c r="A54" t="s">
        <v>37</v>
      </c>
      <c r="B54" t="s">
        <v>33</v>
      </c>
      <c r="C54" s="57">
        <v>4.5</v>
      </c>
      <c r="D54" s="14">
        <v>20</v>
      </c>
      <c r="E54" s="58">
        <f>+Tabulka35[[#This Row],[cena]]*Tabulka35[[#This Row],[mnozstvi]]</f>
        <v>90</v>
      </c>
      <c r="F54" s="59">
        <v>0.1</v>
      </c>
      <c r="G54" s="60">
        <f>+E54-E54*F54</f>
        <v>81</v>
      </c>
    </row>
    <row r="55" spans="1:7" x14ac:dyDescent="0.25">
      <c r="A55" t="s">
        <v>37</v>
      </c>
      <c r="B55" t="s">
        <v>33</v>
      </c>
      <c r="C55" s="57">
        <v>4.5</v>
      </c>
      <c r="D55" s="14">
        <v>20</v>
      </c>
      <c r="E55" s="58">
        <f>+Tabulka35[[#This Row],[cena]]*Tabulka35[[#This Row],[mnozstvi]]</f>
        <v>90</v>
      </c>
      <c r="F55" s="59">
        <v>0.1</v>
      </c>
      <c r="G55" s="60">
        <f>+E55-E55*F55</f>
        <v>81</v>
      </c>
    </row>
    <row r="56" spans="1:7" x14ac:dyDescent="0.25">
      <c r="A56" t="s">
        <v>37</v>
      </c>
      <c r="B56" t="s">
        <v>33</v>
      </c>
      <c r="C56" s="57">
        <v>4.5</v>
      </c>
      <c r="D56" s="14">
        <v>20</v>
      </c>
      <c r="E56" s="58">
        <f>+Tabulka35[[#This Row],[cena]]*Tabulka35[[#This Row],[mnozstvi]]</f>
        <v>90</v>
      </c>
      <c r="F56" s="59">
        <v>0.1</v>
      </c>
      <c r="G56" s="60">
        <f>+E56-E56*F56</f>
        <v>81</v>
      </c>
    </row>
    <row r="57" spans="1:7" x14ac:dyDescent="0.25">
      <c r="A57" t="s">
        <v>37</v>
      </c>
      <c r="B57" t="s">
        <v>33</v>
      </c>
      <c r="C57" s="57">
        <v>4.5</v>
      </c>
      <c r="D57" s="14">
        <v>20</v>
      </c>
      <c r="E57" s="58">
        <f>+Tabulka35[[#This Row],[cena]]*Tabulka35[[#This Row],[mnozstvi]]</f>
        <v>90</v>
      </c>
      <c r="F57" s="59">
        <v>0.1</v>
      </c>
      <c r="G57" s="60">
        <f>+E57-E57*F57</f>
        <v>81</v>
      </c>
    </row>
    <row r="58" spans="1:7" x14ac:dyDescent="0.25">
      <c r="A58" t="s">
        <v>48</v>
      </c>
      <c r="B58" t="s">
        <v>39</v>
      </c>
      <c r="C58" s="5">
        <v>24.5</v>
      </c>
      <c r="D58" s="14">
        <v>4</v>
      </c>
      <c r="E58" s="5">
        <f>+Tabulka35[[#This Row],[cena]]*Tabulka35[[#This Row],[mnozstvi]]</f>
        <v>98</v>
      </c>
      <c r="F58" s="15">
        <v>0.03</v>
      </c>
      <c r="G58" s="16">
        <f>+E58-E58*F58</f>
        <v>95.06</v>
      </c>
    </row>
    <row r="59" spans="1:7" x14ac:dyDescent="0.25">
      <c r="A59" t="s">
        <v>48</v>
      </c>
      <c r="B59" t="s">
        <v>39</v>
      </c>
      <c r="C59" s="57">
        <v>24.5</v>
      </c>
      <c r="D59" s="14">
        <v>4</v>
      </c>
      <c r="E59" s="58">
        <f>+Tabulka35[[#This Row],[cena]]*Tabulka35[[#This Row],[mnozstvi]]</f>
        <v>98</v>
      </c>
      <c r="F59" s="59">
        <v>0.03</v>
      </c>
      <c r="G59" s="60">
        <f>+E59-E59*F59</f>
        <v>95.06</v>
      </c>
    </row>
    <row r="60" spans="1:7" x14ac:dyDescent="0.25">
      <c r="A60" t="s">
        <v>48</v>
      </c>
      <c r="B60" t="s">
        <v>39</v>
      </c>
      <c r="C60" s="57">
        <v>24.5</v>
      </c>
      <c r="D60" s="14">
        <v>4</v>
      </c>
      <c r="E60" s="58">
        <f>+Tabulka35[[#This Row],[cena]]*Tabulka35[[#This Row],[mnozstvi]]</f>
        <v>98</v>
      </c>
      <c r="F60" s="59">
        <v>0.03</v>
      </c>
      <c r="G60" s="60">
        <f>+E60-E60*F60</f>
        <v>95.06</v>
      </c>
    </row>
    <row r="61" spans="1:7" x14ac:dyDescent="0.25">
      <c r="A61" t="s">
        <v>48</v>
      </c>
      <c r="B61" t="s">
        <v>39</v>
      </c>
      <c r="C61" s="57">
        <v>24.5</v>
      </c>
      <c r="D61" s="14">
        <v>4</v>
      </c>
      <c r="E61" s="58">
        <f>+Tabulka35[[#This Row],[cena]]*Tabulka35[[#This Row],[mnozstvi]]</f>
        <v>98</v>
      </c>
      <c r="F61" s="59">
        <v>0.03</v>
      </c>
      <c r="G61" s="60">
        <f>+E61-E61*F61</f>
        <v>95.06</v>
      </c>
    </row>
    <row r="62" spans="1:7" x14ac:dyDescent="0.25">
      <c r="A62" t="s">
        <v>48</v>
      </c>
      <c r="B62" t="s">
        <v>39</v>
      </c>
      <c r="C62" s="57">
        <v>24.5</v>
      </c>
      <c r="D62" s="14">
        <v>4</v>
      </c>
      <c r="E62" s="58">
        <f>+Tabulka35[[#This Row],[cena]]*Tabulka35[[#This Row],[mnozstvi]]</f>
        <v>98</v>
      </c>
      <c r="F62" s="59">
        <v>0.03</v>
      </c>
      <c r="G62" s="60">
        <f>+E62-E62*F62</f>
        <v>95.06</v>
      </c>
    </row>
    <row r="63" spans="1:7" x14ac:dyDescent="0.25">
      <c r="A63" t="s">
        <v>48</v>
      </c>
      <c r="B63" t="s">
        <v>39</v>
      </c>
      <c r="C63" s="57">
        <v>24.5</v>
      </c>
      <c r="D63" s="14">
        <v>4</v>
      </c>
      <c r="E63" s="58">
        <f>+Tabulka35[[#This Row],[cena]]*Tabulka35[[#This Row],[mnozstvi]]</f>
        <v>98</v>
      </c>
      <c r="F63" s="59">
        <v>0.03</v>
      </c>
      <c r="G63" s="60">
        <f>+E63-E63*F63</f>
        <v>95.06</v>
      </c>
    </row>
    <row r="64" spans="1:7" x14ac:dyDescent="0.25">
      <c r="A64" t="s">
        <v>48</v>
      </c>
      <c r="B64" t="s">
        <v>39</v>
      </c>
      <c r="C64" s="57">
        <v>24.5</v>
      </c>
      <c r="D64" s="14">
        <v>4</v>
      </c>
      <c r="E64" s="58">
        <f>+Tabulka35[[#This Row],[cena]]*Tabulka35[[#This Row],[mnozstvi]]</f>
        <v>98</v>
      </c>
      <c r="F64" s="59">
        <v>0.03</v>
      </c>
      <c r="G64" s="60">
        <f>+E64-E64*F64</f>
        <v>95.06</v>
      </c>
    </row>
    <row r="65" spans="1:7" x14ac:dyDescent="0.25">
      <c r="A65" t="s">
        <v>48</v>
      </c>
      <c r="B65" t="s">
        <v>39</v>
      </c>
      <c r="C65" s="57">
        <v>24.5</v>
      </c>
      <c r="D65" s="14">
        <v>4</v>
      </c>
      <c r="E65" s="58">
        <f>+Tabulka35[[#This Row],[cena]]*Tabulka35[[#This Row],[mnozstvi]]</f>
        <v>98</v>
      </c>
      <c r="F65" s="59">
        <v>0.03</v>
      </c>
      <c r="G65" s="60">
        <f>+E65-E65*F65</f>
        <v>95.06</v>
      </c>
    </row>
    <row r="66" spans="1:7" x14ac:dyDescent="0.25">
      <c r="A66" t="s">
        <v>43</v>
      </c>
      <c r="B66" t="s">
        <v>33</v>
      </c>
      <c r="C66" s="5">
        <v>50</v>
      </c>
      <c r="D66" s="14">
        <v>1</v>
      </c>
      <c r="E66" s="5">
        <f>+Tabulka35[[#This Row],[cena]]*Tabulka35[[#This Row],[mnozstvi]]</f>
        <v>50</v>
      </c>
      <c r="F66" s="15">
        <v>0.5</v>
      </c>
      <c r="G66" s="16">
        <f>+E66-E66*F66</f>
        <v>25</v>
      </c>
    </row>
    <row r="67" spans="1:7" x14ac:dyDescent="0.25">
      <c r="A67" t="s">
        <v>43</v>
      </c>
      <c r="B67" t="s">
        <v>33</v>
      </c>
      <c r="C67" s="57">
        <v>50</v>
      </c>
      <c r="D67" s="14">
        <v>1</v>
      </c>
      <c r="E67" s="58">
        <f>+Tabulka35[[#This Row],[cena]]*Tabulka35[[#This Row],[mnozstvi]]</f>
        <v>50</v>
      </c>
      <c r="F67" s="59">
        <v>0.5</v>
      </c>
      <c r="G67" s="60">
        <f>+E67-E67*F67</f>
        <v>25</v>
      </c>
    </row>
    <row r="68" spans="1:7" x14ac:dyDescent="0.25">
      <c r="A68" t="s">
        <v>43</v>
      </c>
      <c r="B68" t="s">
        <v>33</v>
      </c>
      <c r="C68" s="57">
        <v>50</v>
      </c>
      <c r="D68" s="14">
        <v>1</v>
      </c>
      <c r="E68" s="58">
        <f>+Tabulka35[[#This Row],[cena]]*Tabulka35[[#This Row],[mnozstvi]]</f>
        <v>50</v>
      </c>
      <c r="F68" s="59">
        <v>0.5</v>
      </c>
      <c r="G68" s="60">
        <f>+E68-E68*F68</f>
        <v>25</v>
      </c>
    </row>
    <row r="69" spans="1:7" x14ac:dyDescent="0.25">
      <c r="A69" t="s">
        <v>43</v>
      </c>
      <c r="B69" t="s">
        <v>33</v>
      </c>
      <c r="C69" s="57">
        <v>50</v>
      </c>
      <c r="D69" s="14">
        <v>1</v>
      </c>
      <c r="E69" s="58">
        <f>+Tabulka35[[#This Row],[cena]]*Tabulka35[[#This Row],[mnozstvi]]</f>
        <v>50</v>
      </c>
      <c r="F69" s="59">
        <v>0.5</v>
      </c>
      <c r="G69" s="60">
        <f>+E69-E69*F69</f>
        <v>25</v>
      </c>
    </row>
    <row r="70" spans="1:7" x14ac:dyDescent="0.25">
      <c r="A70" t="s">
        <v>43</v>
      </c>
      <c r="B70" t="s">
        <v>33</v>
      </c>
      <c r="C70" s="57">
        <v>50</v>
      </c>
      <c r="D70" s="14">
        <v>1</v>
      </c>
      <c r="E70" s="58">
        <f>+Tabulka35[[#This Row],[cena]]*Tabulka35[[#This Row],[mnozstvi]]</f>
        <v>50</v>
      </c>
      <c r="F70" s="59">
        <v>0.5</v>
      </c>
      <c r="G70" s="60">
        <f>+E70-E70*F70</f>
        <v>25</v>
      </c>
    </row>
    <row r="71" spans="1:7" x14ac:dyDescent="0.25">
      <c r="A71" t="s">
        <v>43</v>
      </c>
      <c r="B71" t="s">
        <v>33</v>
      </c>
      <c r="C71" s="57">
        <v>50</v>
      </c>
      <c r="D71" s="14">
        <v>1</v>
      </c>
      <c r="E71" s="58">
        <f>+Tabulka35[[#This Row],[cena]]*Tabulka35[[#This Row],[mnozstvi]]</f>
        <v>50</v>
      </c>
      <c r="F71" s="59">
        <v>0.5</v>
      </c>
      <c r="G71" s="60">
        <f>+E71-E71*F71</f>
        <v>25</v>
      </c>
    </row>
    <row r="72" spans="1:7" x14ac:dyDescent="0.25">
      <c r="A72" t="s">
        <v>43</v>
      </c>
      <c r="B72" t="s">
        <v>33</v>
      </c>
      <c r="C72" s="57">
        <v>50</v>
      </c>
      <c r="D72" s="14">
        <v>1</v>
      </c>
      <c r="E72" s="58">
        <f>+Tabulka35[[#This Row],[cena]]*Tabulka35[[#This Row],[mnozstvi]]</f>
        <v>50</v>
      </c>
      <c r="F72" s="59">
        <v>0.5</v>
      </c>
      <c r="G72" s="60">
        <f>+E72-E72*F72</f>
        <v>25</v>
      </c>
    </row>
    <row r="73" spans="1:7" x14ac:dyDescent="0.25">
      <c r="A73" t="s">
        <v>43</v>
      </c>
      <c r="B73" t="s">
        <v>33</v>
      </c>
      <c r="C73" s="57">
        <v>50</v>
      </c>
      <c r="D73" s="14">
        <v>1</v>
      </c>
      <c r="E73" s="58">
        <f>+Tabulka35[[#This Row],[cena]]*Tabulka35[[#This Row],[mnozstvi]]</f>
        <v>50</v>
      </c>
      <c r="F73" s="59">
        <v>0.5</v>
      </c>
      <c r="G73" s="60">
        <f>+E73-E73*F73</f>
        <v>25</v>
      </c>
    </row>
    <row r="74" spans="1:7" x14ac:dyDescent="0.25">
      <c r="A74" t="s">
        <v>42</v>
      </c>
      <c r="B74" t="s">
        <v>33</v>
      </c>
      <c r="C74" s="5">
        <v>50</v>
      </c>
      <c r="D74" s="14">
        <v>30</v>
      </c>
      <c r="E74" s="5">
        <f>+Tabulka35[[#This Row],[cena]]*Tabulka35[[#This Row],[mnozstvi]]</f>
        <v>1500</v>
      </c>
      <c r="F74" s="15">
        <v>0.25</v>
      </c>
      <c r="G74" s="16">
        <f>+E74-E74*F74</f>
        <v>1125</v>
      </c>
    </row>
    <row r="75" spans="1:7" x14ac:dyDescent="0.25">
      <c r="A75" t="s">
        <v>42</v>
      </c>
      <c r="B75" t="s">
        <v>33</v>
      </c>
      <c r="C75" s="57">
        <v>50</v>
      </c>
      <c r="D75" s="14">
        <v>30</v>
      </c>
      <c r="E75" s="58">
        <f>+Tabulka35[[#This Row],[cena]]*Tabulka35[[#This Row],[mnozstvi]]</f>
        <v>1500</v>
      </c>
      <c r="F75" s="59">
        <v>0.25</v>
      </c>
      <c r="G75" s="60">
        <f>+E75-E75*F75</f>
        <v>1125</v>
      </c>
    </row>
    <row r="76" spans="1:7" x14ac:dyDescent="0.25">
      <c r="A76" t="s">
        <v>42</v>
      </c>
      <c r="B76" t="s">
        <v>33</v>
      </c>
      <c r="C76" s="57">
        <v>50</v>
      </c>
      <c r="D76" s="14">
        <v>30</v>
      </c>
      <c r="E76" s="58">
        <f>+Tabulka35[[#This Row],[cena]]*Tabulka35[[#This Row],[mnozstvi]]</f>
        <v>1500</v>
      </c>
      <c r="F76" s="59">
        <v>0.25</v>
      </c>
      <c r="G76" s="60">
        <f>+E76-E76*F76</f>
        <v>1125</v>
      </c>
    </row>
    <row r="77" spans="1:7" x14ac:dyDescent="0.25">
      <c r="A77" t="s">
        <v>42</v>
      </c>
      <c r="B77" t="s">
        <v>33</v>
      </c>
      <c r="C77" s="57">
        <v>50</v>
      </c>
      <c r="D77" s="14">
        <v>30</v>
      </c>
      <c r="E77" s="58">
        <f>+Tabulka35[[#This Row],[cena]]*Tabulka35[[#This Row],[mnozstvi]]</f>
        <v>1500</v>
      </c>
      <c r="F77" s="59">
        <v>0.25</v>
      </c>
      <c r="G77" s="60">
        <f>+E77-E77*F77</f>
        <v>1125</v>
      </c>
    </row>
    <row r="78" spans="1:7" x14ac:dyDescent="0.25">
      <c r="A78" t="s">
        <v>42</v>
      </c>
      <c r="B78" t="s">
        <v>33</v>
      </c>
      <c r="C78" s="57">
        <v>50</v>
      </c>
      <c r="D78" s="14">
        <v>30</v>
      </c>
      <c r="E78" s="58">
        <f>+Tabulka35[[#This Row],[cena]]*Tabulka35[[#This Row],[mnozstvi]]</f>
        <v>1500</v>
      </c>
      <c r="F78" s="59">
        <v>0.25</v>
      </c>
      <c r="G78" s="60">
        <f>+E78-E78*F78</f>
        <v>1125</v>
      </c>
    </row>
    <row r="79" spans="1:7" x14ac:dyDescent="0.25">
      <c r="A79" t="s">
        <v>42</v>
      </c>
      <c r="B79" t="s">
        <v>33</v>
      </c>
      <c r="C79" s="57">
        <v>50</v>
      </c>
      <c r="D79" s="14">
        <v>30</v>
      </c>
      <c r="E79" s="58">
        <f>+Tabulka35[[#This Row],[cena]]*Tabulka35[[#This Row],[mnozstvi]]</f>
        <v>1500</v>
      </c>
      <c r="F79" s="59">
        <v>0.25</v>
      </c>
      <c r="G79" s="60">
        <f>+E79-E79*F79</f>
        <v>1125</v>
      </c>
    </row>
    <row r="80" spans="1:7" x14ac:dyDescent="0.25">
      <c r="A80" t="s">
        <v>42</v>
      </c>
      <c r="B80" t="s">
        <v>33</v>
      </c>
      <c r="C80" s="57">
        <v>50</v>
      </c>
      <c r="D80" s="14">
        <v>30</v>
      </c>
      <c r="E80" s="58">
        <f>+Tabulka35[[#This Row],[cena]]*Tabulka35[[#This Row],[mnozstvi]]</f>
        <v>1500</v>
      </c>
      <c r="F80" s="59">
        <v>0.25</v>
      </c>
      <c r="G80" s="60">
        <f>+E80-E80*F80</f>
        <v>1125</v>
      </c>
    </row>
    <row r="81" spans="1:7" x14ac:dyDescent="0.25">
      <c r="A81" t="s">
        <v>42</v>
      </c>
      <c r="B81" t="s">
        <v>33</v>
      </c>
      <c r="C81" s="57">
        <v>50</v>
      </c>
      <c r="D81" s="14">
        <v>30</v>
      </c>
      <c r="E81" s="58">
        <f>+Tabulka35[[#This Row],[cena]]*Tabulka35[[#This Row],[mnozstvi]]</f>
        <v>1500</v>
      </c>
      <c r="F81" s="59">
        <v>0.25</v>
      </c>
      <c r="G81" s="60">
        <f>+E81-E81*F81</f>
        <v>1125</v>
      </c>
    </row>
    <row r="82" spans="1:7" x14ac:dyDescent="0.25">
      <c r="A82" t="s">
        <v>40</v>
      </c>
      <c r="B82" t="s">
        <v>39</v>
      </c>
      <c r="C82" s="5">
        <v>10</v>
      </c>
      <c r="D82" s="14">
        <v>10</v>
      </c>
      <c r="E82" s="5">
        <f>+Tabulka35[[#This Row],[cena]]*Tabulka35[[#This Row],[mnozstvi]]</f>
        <v>100</v>
      </c>
      <c r="F82" s="15">
        <v>0.15</v>
      </c>
      <c r="G82" s="16">
        <f>+E82-E82*F82</f>
        <v>85</v>
      </c>
    </row>
    <row r="83" spans="1:7" x14ac:dyDescent="0.25">
      <c r="A83" t="s">
        <v>40</v>
      </c>
      <c r="B83" t="s">
        <v>39</v>
      </c>
      <c r="C83" s="57">
        <v>10</v>
      </c>
      <c r="D83" s="14">
        <v>10</v>
      </c>
      <c r="E83" s="58">
        <f>+Tabulka35[[#This Row],[cena]]*Tabulka35[[#This Row],[mnozstvi]]</f>
        <v>100</v>
      </c>
      <c r="F83" s="59">
        <v>0.15</v>
      </c>
      <c r="G83" s="60">
        <f>+E83-E83*F83</f>
        <v>85</v>
      </c>
    </row>
    <row r="84" spans="1:7" x14ac:dyDescent="0.25">
      <c r="A84" t="s">
        <v>40</v>
      </c>
      <c r="B84" t="s">
        <v>39</v>
      </c>
      <c r="C84" s="57">
        <v>10</v>
      </c>
      <c r="D84" s="14">
        <v>10</v>
      </c>
      <c r="E84" s="58">
        <f>+Tabulka35[[#This Row],[cena]]*Tabulka35[[#This Row],[mnozstvi]]</f>
        <v>100</v>
      </c>
      <c r="F84" s="59">
        <v>0.15</v>
      </c>
      <c r="G84" s="60">
        <f>+E84-E84*F84</f>
        <v>85</v>
      </c>
    </row>
    <row r="85" spans="1:7" x14ac:dyDescent="0.25">
      <c r="A85" t="s">
        <v>40</v>
      </c>
      <c r="B85" t="s">
        <v>39</v>
      </c>
      <c r="C85" s="57">
        <v>10</v>
      </c>
      <c r="D85" s="14">
        <v>10</v>
      </c>
      <c r="E85" s="58">
        <f>+Tabulka35[[#This Row],[cena]]*Tabulka35[[#This Row],[mnozstvi]]</f>
        <v>100</v>
      </c>
      <c r="F85" s="59">
        <v>0.15</v>
      </c>
      <c r="G85" s="60">
        <f>+E85-E85*F85</f>
        <v>85</v>
      </c>
    </row>
    <row r="86" spans="1:7" x14ac:dyDescent="0.25">
      <c r="A86" t="s">
        <v>40</v>
      </c>
      <c r="B86" t="s">
        <v>39</v>
      </c>
      <c r="C86" s="57">
        <v>10</v>
      </c>
      <c r="D86" s="14">
        <v>10</v>
      </c>
      <c r="E86" s="58">
        <f>+Tabulka35[[#This Row],[cena]]*Tabulka35[[#This Row],[mnozstvi]]</f>
        <v>100</v>
      </c>
      <c r="F86" s="59">
        <v>0.15</v>
      </c>
      <c r="G86" s="60">
        <f>+E86-E86*F86</f>
        <v>85</v>
      </c>
    </row>
    <row r="87" spans="1:7" x14ac:dyDescent="0.25">
      <c r="A87" t="s">
        <v>40</v>
      </c>
      <c r="B87" t="s">
        <v>39</v>
      </c>
      <c r="C87" s="57">
        <v>10</v>
      </c>
      <c r="D87" s="14">
        <v>10</v>
      </c>
      <c r="E87" s="58">
        <f>+Tabulka35[[#This Row],[cena]]*Tabulka35[[#This Row],[mnozstvi]]</f>
        <v>100</v>
      </c>
      <c r="F87" s="59">
        <v>0.15</v>
      </c>
      <c r="G87" s="60">
        <f>+E87-E87*F87</f>
        <v>85</v>
      </c>
    </row>
    <row r="88" spans="1:7" x14ac:dyDescent="0.25">
      <c r="A88" t="s">
        <v>40</v>
      </c>
      <c r="B88" t="s">
        <v>39</v>
      </c>
      <c r="C88" s="57">
        <v>10</v>
      </c>
      <c r="D88" s="14">
        <v>10</v>
      </c>
      <c r="E88" s="58">
        <f>+Tabulka35[[#This Row],[cena]]*Tabulka35[[#This Row],[mnozstvi]]</f>
        <v>100</v>
      </c>
      <c r="F88" s="59">
        <v>0.15</v>
      </c>
      <c r="G88" s="60">
        <f>+E88-E88*F88</f>
        <v>85</v>
      </c>
    </row>
    <row r="89" spans="1:7" x14ac:dyDescent="0.25">
      <c r="A89" t="s">
        <v>40</v>
      </c>
      <c r="B89" t="s">
        <v>39</v>
      </c>
      <c r="C89" s="57">
        <v>10</v>
      </c>
      <c r="D89" s="14">
        <v>10</v>
      </c>
      <c r="E89" s="58">
        <f>+Tabulka35[[#This Row],[cena]]*Tabulka35[[#This Row],[mnozstvi]]</f>
        <v>100</v>
      </c>
      <c r="F89" s="59">
        <v>0.15</v>
      </c>
      <c r="G89" s="60">
        <f>+E89-E89*F89</f>
        <v>85</v>
      </c>
    </row>
    <row r="90" spans="1:7" x14ac:dyDescent="0.25">
      <c r="A90" t="s">
        <v>47</v>
      </c>
      <c r="B90" t="s">
        <v>33</v>
      </c>
      <c r="C90" s="5">
        <v>20</v>
      </c>
      <c r="D90" s="14">
        <v>100</v>
      </c>
      <c r="E90" s="5">
        <f>+Tabulka35[[#This Row],[cena]]*Tabulka35[[#This Row],[mnozstvi]]</f>
        <v>2000</v>
      </c>
      <c r="F90" s="15">
        <v>0.8</v>
      </c>
      <c r="G90" s="16">
        <f>+E90-E90*F90</f>
        <v>400</v>
      </c>
    </row>
    <row r="91" spans="1:7" x14ac:dyDescent="0.25">
      <c r="A91" t="s">
        <v>47</v>
      </c>
      <c r="B91" t="s">
        <v>33</v>
      </c>
      <c r="C91" s="57">
        <v>20</v>
      </c>
      <c r="D91" s="14">
        <v>100</v>
      </c>
      <c r="E91" s="58">
        <f>+Tabulka35[[#This Row],[cena]]*Tabulka35[[#This Row],[mnozstvi]]</f>
        <v>2000</v>
      </c>
      <c r="F91" s="59">
        <v>0.8</v>
      </c>
      <c r="G91" s="60">
        <f>+E91-E91*F91</f>
        <v>400</v>
      </c>
    </row>
    <row r="92" spans="1:7" x14ac:dyDescent="0.25">
      <c r="A92" t="s">
        <v>47</v>
      </c>
      <c r="B92" t="s">
        <v>33</v>
      </c>
      <c r="C92" s="57">
        <v>20</v>
      </c>
      <c r="D92" s="14">
        <v>100</v>
      </c>
      <c r="E92" s="58">
        <f>+Tabulka35[[#This Row],[cena]]*Tabulka35[[#This Row],[mnozstvi]]</f>
        <v>2000</v>
      </c>
      <c r="F92" s="59">
        <v>0.8</v>
      </c>
      <c r="G92" s="60">
        <f>+E92-E92*F92</f>
        <v>400</v>
      </c>
    </row>
    <row r="93" spans="1:7" x14ac:dyDescent="0.25">
      <c r="A93" t="s">
        <v>47</v>
      </c>
      <c r="B93" t="s">
        <v>33</v>
      </c>
      <c r="C93" s="57">
        <v>20</v>
      </c>
      <c r="D93" s="14">
        <v>100</v>
      </c>
      <c r="E93" s="58">
        <f>+Tabulka35[[#This Row],[cena]]*Tabulka35[[#This Row],[mnozstvi]]</f>
        <v>2000</v>
      </c>
      <c r="F93" s="59">
        <v>0.8</v>
      </c>
      <c r="G93" s="60">
        <f>+E93-E93*F93</f>
        <v>400</v>
      </c>
    </row>
    <row r="94" spans="1:7" x14ac:dyDescent="0.25">
      <c r="A94" t="s">
        <v>47</v>
      </c>
      <c r="B94" t="s">
        <v>33</v>
      </c>
      <c r="C94" s="57">
        <v>20</v>
      </c>
      <c r="D94" s="14">
        <v>100</v>
      </c>
      <c r="E94" s="58">
        <f>+Tabulka35[[#This Row],[cena]]*Tabulka35[[#This Row],[mnozstvi]]</f>
        <v>2000</v>
      </c>
      <c r="F94" s="59">
        <v>0.8</v>
      </c>
      <c r="G94" s="60">
        <f>+E94-E94*F94</f>
        <v>400</v>
      </c>
    </row>
    <row r="95" spans="1:7" x14ac:dyDescent="0.25">
      <c r="A95" t="s">
        <v>47</v>
      </c>
      <c r="B95" t="s">
        <v>33</v>
      </c>
      <c r="C95" s="57">
        <v>20</v>
      </c>
      <c r="D95" s="14">
        <v>100</v>
      </c>
      <c r="E95" s="58">
        <f>+Tabulka35[[#This Row],[cena]]*Tabulka35[[#This Row],[mnozstvi]]</f>
        <v>2000</v>
      </c>
      <c r="F95" s="59">
        <v>0.8</v>
      </c>
      <c r="G95" s="60">
        <f>+E95-E95*F95</f>
        <v>400</v>
      </c>
    </row>
    <row r="96" spans="1:7" x14ac:dyDescent="0.25">
      <c r="A96" t="s">
        <v>47</v>
      </c>
      <c r="B96" t="s">
        <v>33</v>
      </c>
      <c r="C96" s="57">
        <v>20</v>
      </c>
      <c r="D96" s="14">
        <v>100</v>
      </c>
      <c r="E96" s="58">
        <f>+Tabulka35[[#This Row],[cena]]*Tabulka35[[#This Row],[mnozstvi]]</f>
        <v>2000</v>
      </c>
      <c r="F96" s="59">
        <v>0.8</v>
      </c>
      <c r="G96" s="60">
        <f>+E96-E96*F96</f>
        <v>400</v>
      </c>
    </row>
    <row r="97" spans="1:7" x14ac:dyDescent="0.25">
      <c r="A97" t="s">
        <v>47</v>
      </c>
      <c r="B97" t="s">
        <v>33</v>
      </c>
      <c r="C97" s="57">
        <v>20</v>
      </c>
      <c r="D97" s="14">
        <v>100</v>
      </c>
      <c r="E97" s="58">
        <f>+Tabulka35[[#This Row],[cena]]*Tabulka35[[#This Row],[mnozstvi]]</f>
        <v>2000</v>
      </c>
      <c r="F97" s="59">
        <v>0.8</v>
      </c>
      <c r="G97" s="60">
        <f>+E97-E97*F97</f>
        <v>400</v>
      </c>
    </row>
    <row r="98" spans="1:7" x14ac:dyDescent="0.25">
      <c r="A98" t="s">
        <v>44</v>
      </c>
      <c r="B98" t="s">
        <v>45</v>
      </c>
      <c r="C98" s="5">
        <v>159</v>
      </c>
      <c r="D98" s="14">
        <v>10</v>
      </c>
      <c r="E98" s="5">
        <f>+Tabulka35[[#This Row],[cena]]*Tabulka35[[#This Row],[mnozstvi]]</f>
        <v>1590</v>
      </c>
      <c r="F98" s="15">
        <v>0</v>
      </c>
      <c r="G98" s="16">
        <f>+E98-E98*F98</f>
        <v>1590</v>
      </c>
    </row>
    <row r="99" spans="1:7" x14ac:dyDescent="0.25">
      <c r="A99" t="s">
        <v>44</v>
      </c>
      <c r="B99" t="s">
        <v>45</v>
      </c>
      <c r="C99" s="57">
        <v>159</v>
      </c>
      <c r="D99" s="14">
        <v>10</v>
      </c>
      <c r="E99" s="58">
        <f>+Tabulka35[[#This Row],[cena]]*Tabulka35[[#This Row],[mnozstvi]]</f>
        <v>1590</v>
      </c>
      <c r="F99" s="59">
        <v>0</v>
      </c>
      <c r="G99" s="60">
        <f>+E99-E99*F99</f>
        <v>1590</v>
      </c>
    </row>
    <row r="100" spans="1:7" x14ac:dyDescent="0.25">
      <c r="A100" t="s">
        <v>44</v>
      </c>
      <c r="B100" t="s">
        <v>45</v>
      </c>
      <c r="C100" s="57">
        <v>159</v>
      </c>
      <c r="D100" s="14">
        <v>10</v>
      </c>
      <c r="E100" s="58">
        <f>+Tabulka35[[#This Row],[cena]]*Tabulka35[[#This Row],[mnozstvi]]</f>
        <v>1590</v>
      </c>
      <c r="F100" s="59">
        <v>0</v>
      </c>
      <c r="G100" s="60">
        <f>+E100-E100*F100</f>
        <v>1590</v>
      </c>
    </row>
    <row r="101" spans="1:7" x14ac:dyDescent="0.25">
      <c r="A101" t="s">
        <v>44</v>
      </c>
      <c r="B101" t="s">
        <v>45</v>
      </c>
      <c r="C101" s="57">
        <v>159</v>
      </c>
      <c r="D101" s="14">
        <v>10</v>
      </c>
      <c r="E101" s="58">
        <f>+Tabulka35[[#This Row],[cena]]*Tabulka35[[#This Row],[mnozstvi]]</f>
        <v>1590</v>
      </c>
      <c r="F101" s="59">
        <v>0</v>
      </c>
      <c r="G101" s="60">
        <f>+E101-E101*F101</f>
        <v>1590</v>
      </c>
    </row>
    <row r="102" spans="1:7" x14ac:dyDescent="0.25">
      <c r="A102" t="s">
        <v>44</v>
      </c>
      <c r="B102" t="s">
        <v>45</v>
      </c>
      <c r="C102" s="57">
        <v>159</v>
      </c>
      <c r="D102" s="14">
        <v>10</v>
      </c>
      <c r="E102" s="58">
        <f>+Tabulka35[[#This Row],[cena]]*Tabulka35[[#This Row],[mnozstvi]]</f>
        <v>1590</v>
      </c>
      <c r="F102" s="59">
        <v>0</v>
      </c>
      <c r="G102" s="60">
        <f>+E102-E102*F102</f>
        <v>1590</v>
      </c>
    </row>
    <row r="103" spans="1:7" x14ac:dyDescent="0.25">
      <c r="A103" t="s">
        <v>44</v>
      </c>
      <c r="B103" t="s">
        <v>45</v>
      </c>
      <c r="C103" s="57">
        <v>159</v>
      </c>
      <c r="D103" s="14">
        <v>10</v>
      </c>
      <c r="E103" s="58">
        <f>+Tabulka35[[#This Row],[cena]]*Tabulka35[[#This Row],[mnozstvi]]</f>
        <v>1590</v>
      </c>
      <c r="F103" s="59">
        <v>0</v>
      </c>
      <c r="G103" s="60">
        <f>+E103-E103*F103</f>
        <v>1590</v>
      </c>
    </row>
    <row r="104" spans="1:7" x14ac:dyDescent="0.25">
      <c r="A104" t="s">
        <v>44</v>
      </c>
      <c r="B104" t="s">
        <v>45</v>
      </c>
      <c r="C104" s="57">
        <v>159</v>
      </c>
      <c r="D104" s="14">
        <v>10</v>
      </c>
      <c r="E104" s="58">
        <f>+Tabulka35[[#This Row],[cena]]*Tabulka35[[#This Row],[mnozstvi]]</f>
        <v>1590</v>
      </c>
      <c r="F104" s="59">
        <v>0</v>
      </c>
      <c r="G104" s="60">
        <f>+E104-E104*F104</f>
        <v>1590</v>
      </c>
    </row>
    <row r="105" spans="1:7" x14ac:dyDescent="0.25">
      <c r="A105" t="s">
        <v>44</v>
      </c>
      <c r="B105" t="s">
        <v>45</v>
      </c>
      <c r="C105" s="57">
        <v>159</v>
      </c>
      <c r="D105" s="14">
        <v>10</v>
      </c>
      <c r="E105" s="58">
        <f>+Tabulka35[[#This Row],[cena]]*Tabulka35[[#This Row],[mnozstvi]]</f>
        <v>1590</v>
      </c>
      <c r="F105" s="59">
        <v>0</v>
      </c>
      <c r="G105" s="60">
        <f>+E105-E105*F105</f>
        <v>1590</v>
      </c>
    </row>
  </sheetData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&amp;C&amp;F&amp;R&amp;D</oddHeader>
    <oddFooter>&amp;C&amp;P / &amp;N</oddFooter>
  </headerFooter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workbookViewId="0">
      <selection sqref="A1:G1"/>
    </sheetView>
  </sheetViews>
  <sheetFormatPr defaultRowHeight="15" x14ac:dyDescent="0.25"/>
  <cols>
    <col min="1" max="1" width="12.7109375" customWidth="1"/>
    <col min="2" max="2" width="10.42578125" style="5" customWidth="1"/>
    <col min="3" max="3" width="9" style="14" customWidth="1"/>
    <col min="4" max="4" width="8.85546875" customWidth="1"/>
    <col min="5" max="5" width="11.85546875" style="5" bestFit="1" customWidth="1"/>
    <col min="6" max="6" width="6.140625" style="15" bestFit="1" customWidth="1"/>
    <col min="7" max="7" width="11.85546875" style="16" bestFit="1" customWidth="1"/>
  </cols>
  <sheetData>
    <row r="1" spans="1:7" s="18" customFormat="1" x14ac:dyDescent="0.25">
      <c r="A1" s="46" t="s">
        <v>54</v>
      </c>
      <c r="B1" s="46"/>
      <c r="C1" s="46"/>
      <c r="D1" s="46"/>
      <c r="E1" s="46"/>
      <c r="F1" s="46"/>
      <c r="G1" s="46"/>
    </row>
    <row r="2" spans="1:7" s="17" customFormat="1" ht="15.75" thickBot="1" x14ac:dyDescent="0.3"/>
    <row r="3" spans="1:7" s="42" customFormat="1" ht="30" x14ac:dyDescent="0.25">
      <c r="A3" s="37" t="s">
        <v>29</v>
      </c>
      <c r="B3" s="38" t="s">
        <v>30</v>
      </c>
      <c r="C3" s="39" t="s">
        <v>31</v>
      </c>
      <c r="D3" s="40" t="s">
        <v>32</v>
      </c>
      <c r="E3" s="38" t="s">
        <v>34</v>
      </c>
      <c r="F3" s="41" t="s">
        <v>35</v>
      </c>
      <c r="G3" s="36" t="s">
        <v>55</v>
      </c>
    </row>
    <row r="4" spans="1:7" s="17" customFormat="1" x14ac:dyDescent="0.25">
      <c r="A4" s="27" t="s">
        <v>37</v>
      </c>
      <c r="B4" s="20">
        <v>4.5</v>
      </c>
      <c r="C4" s="21">
        <v>50</v>
      </c>
      <c r="D4" s="19" t="s">
        <v>33</v>
      </c>
      <c r="E4" s="22">
        <f t="shared" ref="E4:E16" si="0">+B4*C4</f>
        <v>225</v>
      </c>
      <c r="F4" s="23">
        <v>0.1</v>
      </c>
      <c r="G4" s="28">
        <f>+E4-E4*F4</f>
        <v>202.5</v>
      </c>
    </row>
    <row r="5" spans="1:7" s="17" customFormat="1" x14ac:dyDescent="0.25">
      <c r="A5" s="27" t="s">
        <v>38</v>
      </c>
      <c r="B5" s="20">
        <v>30</v>
      </c>
      <c r="C5" s="21">
        <v>15</v>
      </c>
      <c r="D5" s="19" t="s">
        <v>39</v>
      </c>
      <c r="E5" s="22">
        <f t="shared" si="0"/>
        <v>450</v>
      </c>
      <c r="F5" s="23">
        <v>0.05</v>
      </c>
      <c r="G5" s="28">
        <f t="shared" ref="G5:G16" si="1">+E5-E5*F5</f>
        <v>427.5</v>
      </c>
    </row>
    <row r="6" spans="1:7" s="17" customFormat="1" x14ac:dyDescent="0.25">
      <c r="A6" s="27" t="s">
        <v>40</v>
      </c>
      <c r="B6" s="20">
        <v>10</v>
      </c>
      <c r="C6" s="21">
        <v>10</v>
      </c>
      <c r="D6" s="19" t="s">
        <v>39</v>
      </c>
      <c r="E6" s="22">
        <f t="shared" si="0"/>
        <v>100</v>
      </c>
      <c r="F6" s="23">
        <v>0.15</v>
      </c>
      <c r="G6" s="28">
        <f t="shared" si="1"/>
        <v>85</v>
      </c>
    </row>
    <row r="7" spans="1:7" s="17" customFormat="1" x14ac:dyDescent="0.25">
      <c r="A7" s="27" t="s">
        <v>41</v>
      </c>
      <c r="B7" s="20">
        <v>29</v>
      </c>
      <c r="C7" s="21">
        <v>10</v>
      </c>
      <c r="D7" s="19" t="s">
        <v>33</v>
      </c>
      <c r="E7" s="22">
        <f t="shared" si="0"/>
        <v>290</v>
      </c>
      <c r="F7" s="23">
        <v>0.05</v>
      </c>
      <c r="G7" s="28">
        <f t="shared" si="1"/>
        <v>275.5</v>
      </c>
    </row>
    <row r="8" spans="1:7" s="17" customFormat="1" x14ac:dyDescent="0.25">
      <c r="A8" s="27" t="s">
        <v>42</v>
      </c>
      <c r="B8" s="20">
        <v>50</v>
      </c>
      <c r="C8" s="21">
        <v>30</v>
      </c>
      <c r="D8" s="19" t="s">
        <v>33</v>
      </c>
      <c r="E8" s="22">
        <f t="shared" si="0"/>
        <v>1500</v>
      </c>
      <c r="F8" s="23">
        <v>0.25</v>
      </c>
      <c r="G8" s="28">
        <f t="shared" si="1"/>
        <v>1125</v>
      </c>
    </row>
    <row r="9" spans="1:7" s="17" customFormat="1" x14ac:dyDescent="0.25">
      <c r="A9" s="27" t="s">
        <v>43</v>
      </c>
      <c r="B9" s="20">
        <v>50</v>
      </c>
      <c r="C9" s="21">
        <v>1</v>
      </c>
      <c r="D9" s="19" t="s">
        <v>33</v>
      </c>
      <c r="E9" s="22">
        <f t="shared" si="0"/>
        <v>50</v>
      </c>
      <c r="F9" s="23">
        <v>0.5</v>
      </c>
      <c r="G9" s="28">
        <f t="shared" si="1"/>
        <v>25</v>
      </c>
    </row>
    <row r="10" spans="1:7" x14ac:dyDescent="0.25">
      <c r="A10" s="27" t="s">
        <v>44</v>
      </c>
      <c r="B10" s="20">
        <v>159</v>
      </c>
      <c r="C10" s="21">
        <v>10</v>
      </c>
      <c r="D10" s="19" t="s">
        <v>45</v>
      </c>
      <c r="E10" s="22">
        <f t="shared" si="0"/>
        <v>1590</v>
      </c>
      <c r="F10" s="23">
        <v>0</v>
      </c>
      <c r="G10" s="28">
        <f t="shared" si="1"/>
        <v>1590</v>
      </c>
    </row>
    <row r="11" spans="1:7" x14ac:dyDescent="0.25">
      <c r="A11" s="27" t="s">
        <v>46</v>
      </c>
      <c r="B11" s="20">
        <v>5</v>
      </c>
      <c r="C11" s="21">
        <v>15</v>
      </c>
      <c r="D11" s="19" t="s">
        <v>33</v>
      </c>
      <c r="E11" s="22">
        <f t="shared" si="0"/>
        <v>75</v>
      </c>
      <c r="F11" s="23">
        <v>0.1</v>
      </c>
      <c r="G11" s="28">
        <f t="shared" si="1"/>
        <v>67.5</v>
      </c>
    </row>
    <row r="12" spans="1:7" x14ac:dyDescent="0.25">
      <c r="A12" s="27" t="s">
        <v>47</v>
      </c>
      <c r="B12" s="24">
        <v>20</v>
      </c>
      <c r="C12" s="25">
        <v>100</v>
      </c>
      <c r="D12" s="19" t="s">
        <v>33</v>
      </c>
      <c r="E12" s="22">
        <f t="shared" si="0"/>
        <v>2000</v>
      </c>
      <c r="F12" s="26">
        <v>0.8</v>
      </c>
      <c r="G12" s="28">
        <f t="shared" si="1"/>
        <v>400</v>
      </c>
    </row>
    <row r="13" spans="1:7" x14ac:dyDescent="0.25">
      <c r="A13" s="27" t="s">
        <v>48</v>
      </c>
      <c r="B13" s="24">
        <v>24.5</v>
      </c>
      <c r="C13" s="25">
        <v>4</v>
      </c>
      <c r="D13" s="19" t="s">
        <v>39</v>
      </c>
      <c r="E13" s="22">
        <f t="shared" si="0"/>
        <v>98</v>
      </c>
      <c r="F13" s="26">
        <v>0.03</v>
      </c>
      <c r="G13" s="28">
        <f t="shared" si="1"/>
        <v>95.06</v>
      </c>
    </row>
    <row r="14" spans="1:7" x14ac:dyDescent="0.25">
      <c r="A14" s="27" t="s">
        <v>49</v>
      </c>
      <c r="B14" s="24">
        <v>96</v>
      </c>
      <c r="C14" s="25">
        <v>7</v>
      </c>
      <c r="D14" s="19" t="s">
        <v>50</v>
      </c>
      <c r="E14" s="22">
        <f t="shared" si="0"/>
        <v>672</v>
      </c>
      <c r="F14" s="26">
        <v>0.12</v>
      </c>
      <c r="G14" s="28">
        <f t="shared" si="1"/>
        <v>591.36</v>
      </c>
    </row>
    <row r="15" spans="1:7" x14ac:dyDescent="0.25">
      <c r="A15" s="27" t="s">
        <v>51</v>
      </c>
      <c r="B15" s="24">
        <v>86</v>
      </c>
      <c r="C15" s="25">
        <v>50</v>
      </c>
      <c r="D15" s="19" t="s">
        <v>52</v>
      </c>
      <c r="E15" s="22">
        <f t="shared" si="0"/>
        <v>4300</v>
      </c>
      <c r="F15" s="26">
        <v>0.1</v>
      </c>
      <c r="G15" s="28">
        <f t="shared" si="1"/>
        <v>3870</v>
      </c>
    </row>
    <row r="16" spans="1:7" ht="15.75" thickBot="1" x14ac:dyDescent="0.3">
      <c r="A16" s="29" t="s">
        <v>53</v>
      </c>
      <c r="B16" s="30">
        <v>58</v>
      </c>
      <c r="C16" s="31">
        <v>2</v>
      </c>
      <c r="D16" s="32" t="s">
        <v>39</v>
      </c>
      <c r="E16" s="33">
        <f t="shared" si="0"/>
        <v>116</v>
      </c>
      <c r="F16" s="34">
        <v>0.32</v>
      </c>
      <c r="G16" s="35">
        <f t="shared" si="1"/>
        <v>78.88</v>
      </c>
    </row>
    <row r="18" spans="7:7" x14ac:dyDescent="0.25">
      <c r="G18" s="16">
        <f>SUM(G4:G17)</f>
        <v>8833.2999999999993</v>
      </c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&amp;C&amp;F&amp;R&amp;D</oddHeader>
    <oddFooter>&amp;C&amp;P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workbookViewId="0"/>
  </sheetViews>
  <sheetFormatPr defaultRowHeight="15" x14ac:dyDescent="0.25"/>
  <cols>
    <col min="1" max="1" width="12" style="8" customWidth="1"/>
    <col min="2" max="2" width="9.140625" style="4"/>
    <col min="3" max="3" width="12" style="6" customWidth="1"/>
    <col min="4" max="4" width="11.85546875" style="2" customWidth="1"/>
    <col min="5" max="5" width="13.28515625" style="10" customWidth="1"/>
    <col min="6" max="6" width="9.140625" style="3"/>
    <col min="7" max="7" width="13.140625" style="1" customWidth="1"/>
    <col min="8" max="8" width="13.140625" customWidth="1"/>
  </cols>
  <sheetData>
    <row r="1" spans="1:9" x14ac:dyDescent="0.25">
      <c r="A1" s="7" t="s">
        <v>16</v>
      </c>
      <c r="B1" s="4" t="s">
        <v>17</v>
      </c>
      <c r="C1" s="6" t="s">
        <v>21</v>
      </c>
      <c r="D1" s="2" t="s">
        <v>23</v>
      </c>
      <c r="E1" s="10" t="s">
        <v>24</v>
      </c>
      <c r="F1" s="3" t="s">
        <v>25</v>
      </c>
      <c r="G1" s="1" t="s">
        <v>26</v>
      </c>
    </row>
    <row r="2" spans="1:9" x14ac:dyDescent="0.25">
      <c r="A2" s="8">
        <v>7</v>
      </c>
      <c r="B2" s="4" t="s">
        <v>18</v>
      </c>
    </row>
    <row r="3" spans="1:9" x14ac:dyDescent="0.25">
      <c r="A3" s="8" t="s">
        <v>22</v>
      </c>
      <c r="G3" s="1">
        <v>42444</v>
      </c>
    </row>
    <row r="4" spans="1:9" x14ac:dyDescent="0.25">
      <c r="A4" s="9">
        <v>5</v>
      </c>
      <c r="C4" s="6">
        <v>5</v>
      </c>
      <c r="G4" s="1">
        <v>42552</v>
      </c>
      <c r="H4" s="47">
        <f>+G4-G3</f>
        <v>108</v>
      </c>
    </row>
    <row r="5" spans="1:9" x14ac:dyDescent="0.25">
      <c r="A5" s="8" t="s">
        <v>19</v>
      </c>
      <c r="C5" s="6">
        <v>10</v>
      </c>
      <c r="G5" s="1">
        <v>42459</v>
      </c>
    </row>
    <row r="6" spans="1:9" x14ac:dyDescent="0.25">
      <c r="A6" s="8" t="s">
        <v>20</v>
      </c>
      <c r="G6" s="1">
        <v>42824</v>
      </c>
    </row>
    <row r="7" spans="1:9" x14ac:dyDescent="0.25">
      <c r="A7" s="11">
        <v>42461</v>
      </c>
      <c r="B7" s="4" t="s">
        <v>28</v>
      </c>
      <c r="C7" s="6">
        <v>0.25</v>
      </c>
      <c r="D7" s="2">
        <v>0.25</v>
      </c>
      <c r="E7" s="10">
        <v>0.25</v>
      </c>
      <c r="F7" s="3">
        <v>2.5000000000000001E-3</v>
      </c>
      <c r="G7" s="1">
        <v>42461</v>
      </c>
    </row>
    <row r="8" spans="1:9" x14ac:dyDescent="0.25">
      <c r="A8" s="8" t="s">
        <v>27</v>
      </c>
      <c r="B8" s="4" t="s">
        <v>27</v>
      </c>
      <c r="C8" s="6">
        <v>7.75</v>
      </c>
      <c r="D8" s="2">
        <v>7.75</v>
      </c>
      <c r="E8" s="10">
        <v>7.75</v>
      </c>
      <c r="F8" s="3">
        <v>7.7499999999999999E-2</v>
      </c>
      <c r="G8" s="1" t="s">
        <v>27</v>
      </c>
    </row>
    <row r="9" spans="1:9" x14ac:dyDescent="0.25">
      <c r="A9" s="48">
        <v>42401</v>
      </c>
      <c r="G9" s="1">
        <v>42490</v>
      </c>
      <c r="I9">
        <v>5</v>
      </c>
    </row>
    <row r="10" spans="1:9" x14ac:dyDescent="0.25">
      <c r="C10" s="6">
        <v>6000</v>
      </c>
      <c r="F10" s="3">
        <v>0.6</v>
      </c>
      <c r="G10" s="1">
        <v>42429</v>
      </c>
    </row>
    <row r="11" spans="1:9" x14ac:dyDescent="0.25">
      <c r="A11" s="12">
        <v>0.05</v>
      </c>
      <c r="C11" s="6">
        <f>+C10*F10</f>
        <v>3600</v>
      </c>
      <c r="F11" s="3">
        <v>0.01</v>
      </c>
    </row>
    <row r="12" spans="1:9" x14ac:dyDescent="0.25">
      <c r="A12" s="13">
        <v>5</v>
      </c>
      <c r="F12" s="3">
        <v>1</v>
      </c>
      <c r="G12" s="1">
        <v>1</v>
      </c>
    </row>
    <row r="13" spans="1:9" x14ac:dyDescent="0.25">
      <c r="G13" s="1">
        <v>2</v>
      </c>
    </row>
    <row r="14" spans="1:9" x14ac:dyDescent="0.25">
      <c r="F14" s="3">
        <v>5.0999999999999997E-2</v>
      </c>
      <c r="G14" s="1">
        <v>42443</v>
      </c>
    </row>
    <row r="15" spans="1:9" x14ac:dyDescent="0.25">
      <c r="E15" s="10">
        <f>+G15-G14</f>
        <v>285</v>
      </c>
      <c r="G15" s="1">
        <v>42728</v>
      </c>
    </row>
    <row r="16" spans="1:9" x14ac:dyDescent="0.25">
      <c r="G16" s="1">
        <v>42443</v>
      </c>
    </row>
    <row r="17" spans="4:7" x14ac:dyDescent="0.25">
      <c r="D17" s="2">
        <f>+(G16-G18)/365.25</f>
        <v>41.270362765229294</v>
      </c>
      <c r="E17" s="10">
        <v>55</v>
      </c>
      <c r="G17" s="1">
        <f>+G16+E17</f>
        <v>42498</v>
      </c>
    </row>
    <row r="18" spans="4:7" x14ac:dyDescent="0.25">
      <c r="D18" s="2">
        <f>+E18/365.25</f>
        <v>41.270362765229294</v>
      </c>
      <c r="E18" s="10">
        <f>+G16-G18</f>
        <v>15074</v>
      </c>
      <c r="G18" s="1">
        <v>27369</v>
      </c>
    </row>
  </sheetData>
  <pageMargins left="0.70866141732283472" right="0.70866141732283472" top="0.74803149606299213" bottom="0.74803149606299213" header="0.31496062992125984" footer="0.31496062992125984"/>
  <pageSetup paperSize="9" fitToHeight="0" orientation="landscape" horizontalDpi="4294967293" verticalDpi="0" r:id="rId1"/>
  <headerFooter>
    <oddHeader>&amp;C&amp;F&amp;R&amp;D</oddHeader>
    <oddFooter>&amp;C&amp;P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workbookViewId="0"/>
  </sheetViews>
  <sheetFormatPr defaultRowHeight="15" x14ac:dyDescent="0.25"/>
  <cols>
    <col min="1" max="1" width="12.7109375" customWidth="1"/>
    <col min="2" max="2" width="10.85546875" style="5" bestFit="1" customWidth="1"/>
    <col min="3" max="3" width="9" style="14" bestFit="1" customWidth="1"/>
    <col min="4" max="4" width="8.85546875" bestFit="1" customWidth="1"/>
    <col min="5" max="5" width="12.28515625" style="5" bestFit="1" customWidth="1"/>
    <col min="6" max="6" width="6.42578125" style="15" bestFit="1" customWidth="1"/>
    <col min="7" max="7" width="16.7109375" style="16" bestFit="1" customWidth="1"/>
  </cols>
  <sheetData>
    <row r="1" spans="1:7" x14ac:dyDescent="0.25">
      <c r="A1" t="s">
        <v>29</v>
      </c>
      <c r="B1" s="5" t="s">
        <v>30</v>
      </c>
      <c r="C1" s="14" t="s">
        <v>31</v>
      </c>
      <c r="D1" t="s">
        <v>32</v>
      </c>
      <c r="E1" s="5" t="s">
        <v>34</v>
      </c>
      <c r="F1" s="15" t="s">
        <v>35</v>
      </c>
      <c r="G1" s="16" t="s">
        <v>36</v>
      </c>
    </row>
    <row r="2" spans="1:7" x14ac:dyDescent="0.25">
      <c r="A2" t="s">
        <v>37</v>
      </c>
      <c r="B2" s="5">
        <v>4.5</v>
      </c>
      <c r="C2" s="14">
        <v>20</v>
      </c>
      <c r="D2" t="s">
        <v>33</v>
      </c>
      <c r="E2" s="5">
        <f>+B2*C2</f>
        <v>90</v>
      </c>
      <c r="F2" s="15">
        <v>0.1</v>
      </c>
      <c r="G2" s="16">
        <f>+E2-E2*F2</f>
        <v>81</v>
      </c>
    </row>
    <row r="3" spans="1:7" x14ac:dyDescent="0.25">
      <c r="A3" t="s">
        <v>38</v>
      </c>
      <c r="B3" s="5">
        <v>30</v>
      </c>
      <c r="C3" s="14">
        <v>15</v>
      </c>
      <c r="D3" t="s">
        <v>39</v>
      </c>
      <c r="E3" s="5">
        <f t="shared" ref="E3:E14" si="0">+B3*C3</f>
        <v>450</v>
      </c>
      <c r="F3" s="15">
        <v>0.05</v>
      </c>
      <c r="G3" s="16">
        <f t="shared" ref="G3:G14" si="1">+E3-E3*F3</f>
        <v>427.5</v>
      </c>
    </row>
    <row r="4" spans="1:7" x14ac:dyDescent="0.25">
      <c r="A4" t="s">
        <v>40</v>
      </c>
      <c r="B4" s="5">
        <v>10</v>
      </c>
      <c r="C4" s="14">
        <v>10</v>
      </c>
      <c r="D4" t="s">
        <v>39</v>
      </c>
      <c r="E4" s="5">
        <f t="shared" si="0"/>
        <v>100</v>
      </c>
      <c r="F4" s="15">
        <v>0.15</v>
      </c>
      <c r="G4" s="16">
        <f t="shared" si="1"/>
        <v>85</v>
      </c>
    </row>
    <row r="5" spans="1:7" x14ac:dyDescent="0.25">
      <c r="A5" t="s">
        <v>41</v>
      </c>
      <c r="B5" s="5">
        <v>29</v>
      </c>
      <c r="C5" s="14">
        <v>10</v>
      </c>
      <c r="D5" t="s">
        <v>33</v>
      </c>
      <c r="E5" s="5">
        <f>+B5*C5</f>
        <v>290</v>
      </c>
      <c r="F5" s="15">
        <v>0.05</v>
      </c>
      <c r="G5" s="16">
        <f t="shared" si="1"/>
        <v>275.5</v>
      </c>
    </row>
    <row r="6" spans="1:7" x14ac:dyDescent="0.25">
      <c r="A6" t="s">
        <v>42</v>
      </c>
      <c r="B6" s="5">
        <v>50</v>
      </c>
      <c r="C6" s="14">
        <v>30</v>
      </c>
      <c r="D6" t="s">
        <v>33</v>
      </c>
      <c r="E6" s="5">
        <f t="shared" si="0"/>
        <v>1500</v>
      </c>
      <c r="F6" s="15">
        <v>0.25</v>
      </c>
      <c r="G6" s="16">
        <f t="shared" si="1"/>
        <v>1125</v>
      </c>
    </row>
    <row r="7" spans="1:7" x14ac:dyDescent="0.25">
      <c r="A7" t="s">
        <v>43</v>
      </c>
      <c r="B7" s="5">
        <v>50</v>
      </c>
      <c r="C7" s="14">
        <v>1</v>
      </c>
      <c r="D7" t="s">
        <v>33</v>
      </c>
      <c r="E7" s="5">
        <f t="shared" si="0"/>
        <v>50</v>
      </c>
      <c r="F7" s="15">
        <v>0.5</v>
      </c>
      <c r="G7" s="16">
        <f t="shared" si="1"/>
        <v>25</v>
      </c>
    </row>
    <row r="8" spans="1:7" x14ac:dyDescent="0.25">
      <c r="A8" t="s">
        <v>44</v>
      </c>
      <c r="B8" s="5">
        <v>159</v>
      </c>
      <c r="C8" s="14">
        <v>10</v>
      </c>
      <c r="D8" t="s">
        <v>45</v>
      </c>
      <c r="E8" s="5">
        <f t="shared" si="0"/>
        <v>1590</v>
      </c>
      <c r="F8" s="15">
        <v>0</v>
      </c>
      <c r="G8" s="16">
        <f t="shared" si="1"/>
        <v>1590</v>
      </c>
    </row>
    <row r="9" spans="1:7" x14ac:dyDescent="0.25">
      <c r="A9" t="s">
        <v>46</v>
      </c>
      <c r="B9" s="5">
        <v>5</v>
      </c>
      <c r="C9" s="14">
        <v>15</v>
      </c>
      <c r="D9" t="s">
        <v>33</v>
      </c>
      <c r="E9" s="5">
        <f t="shared" si="0"/>
        <v>75</v>
      </c>
      <c r="F9" s="15">
        <v>0.1</v>
      </c>
      <c r="G9" s="16">
        <f t="shared" si="1"/>
        <v>67.5</v>
      </c>
    </row>
    <row r="10" spans="1:7" x14ac:dyDescent="0.25">
      <c r="A10" t="s">
        <v>47</v>
      </c>
      <c r="B10" s="5">
        <v>20</v>
      </c>
      <c r="C10" s="14">
        <v>100</v>
      </c>
      <c r="D10" t="s">
        <v>33</v>
      </c>
      <c r="E10" s="5">
        <f t="shared" si="0"/>
        <v>2000</v>
      </c>
      <c r="F10" s="15">
        <v>0.8</v>
      </c>
      <c r="G10" s="16">
        <f t="shared" si="1"/>
        <v>400</v>
      </c>
    </row>
    <row r="11" spans="1:7" x14ac:dyDescent="0.25">
      <c r="A11" t="s">
        <v>48</v>
      </c>
      <c r="B11" s="5">
        <v>24.5</v>
      </c>
      <c r="C11" s="14">
        <v>4</v>
      </c>
      <c r="D11" t="s">
        <v>39</v>
      </c>
      <c r="E11" s="5">
        <f t="shared" si="0"/>
        <v>98</v>
      </c>
      <c r="F11" s="15">
        <v>0.03</v>
      </c>
      <c r="G11" s="16">
        <f t="shared" si="1"/>
        <v>95.06</v>
      </c>
    </row>
    <row r="12" spans="1:7" x14ac:dyDescent="0.25">
      <c r="A12" t="s">
        <v>49</v>
      </c>
      <c r="B12" s="5">
        <v>96</v>
      </c>
      <c r="C12" s="14">
        <v>7</v>
      </c>
      <c r="D12" t="s">
        <v>50</v>
      </c>
      <c r="E12" s="5">
        <f t="shared" si="0"/>
        <v>672</v>
      </c>
      <c r="F12" s="15">
        <v>0.12</v>
      </c>
      <c r="G12" s="16">
        <f t="shared" si="1"/>
        <v>591.36</v>
      </c>
    </row>
    <row r="13" spans="1:7" x14ac:dyDescent="0.25">
      <c r="A13" t="s">
        <v>51</v>
      </c>
      <c r="B13" s="5">
        <v>86</v>
      </c>
      <c r="C13" s="14">
        <v>50</v>
      </c>
      <c r="D13" t="s">
        <v>52</v>
      </c>
      <c r="E13" s="5">
        <f t="shared" si="0"/>
        <v>4300</v>
      </c>
      <c r="F13" s="15">
        <v>0.1</v>
      </c>
      <c r="G13" s="16">
        <f t="shared" si="1"/>
        <v>3870</v>
      </c>
    </row>
    <row r="14" spans="1:7" x14ac:dyDescent="0.25">
      <c r="A14" t="s">
        <v>53</v>
      </c>
      <c r="B14" s="5">
        <v>58</v>
      </c>
      <c r="C14" s="14">
        <v>2</v>
      </c>
      <c r="D14" t="s">
        <v>39</v>
      </c>
      <c r="E14" s="5">
        <f t="shared" si="0"/>
        <v>116</v>
      </c>
      <c r="F14" s="15">
        <v>0.32</v>
      </c>
      <c r="G14" s="16">
        <f t="shared" si="1"/>
        <v>78.88</v>
      </c>
    </row>
  </sheetData>
  <pageMargins left="0.70866141732283472" right="0.70866141732283472" top="0.74803149606299213" bottom="0.74803149606299213" header="0.31496062992125984" footer="0.31496062992125984"/>
  <pageSetup paperSize="9" fitToHeight="0" orientation="landscape" horizontalDpi="4294967293" verticalDpi="0" r:id="rId1"/>
  <headerFooter>
    <oddHeader>&amp;C&amp;F&amp;R&amp;D</oddHeader>
    <oddFooter>&amp;C&amp;P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workbookViewId="0"/>
  </sheetViews>
  <sheetFormatPr defaultRowHeight="15" x14ac:dyDescent="0.25"/>
  <cols>
    <col min="1" max="1" width="12.7109375" customWidth="1"/>
    <col min="2" max="2" width="10.85546875" style="5" bestFit="1" customWidth="1"/>
    <col min="3" max="3" width="9" style="14" bestFit="1" customWidth="1"/>
    <col min="4" max="4" width="8.85546875" bestFit="1" customWidth="1"/>
    <col min="5" max="5" width="13.7109375" style="5" bestFit="1" customWidth="1"/>
    <col min="6" max="6" width="16.85546875" style="15" bestFit="1" customWidth="1"/>
    <col min="7" max="7" width="16.85546875" style="16" bestFit="1" customWidth="1"/>
  </cols>
  <sheetData>
    <row r="1" spans="1:7" x14ac:dyDescent="0.25">
      <c r="A1" t="s">
        <v>29</v>
      </c>
      <c r="B1" s="5" t="s">
        <v>30</v>
      </c>
      <c r="C1" s="14" t="s">
        <v>31</v>
      </c>
      <c r="D1" t="s">
        <v>32</v>
      </c>
      <c r="E1" s="5" t="s">
        <v>34</v>
      </c>
      <c r="F1" s="15" t="s">
        <v>35</v>
      </c>
      <c r="G1" s="16" t="s">
        <v>68</v>
      </c>
    </row>
    <row r="2" spans="1:7" x14ac:dyDescent="0.25">
      <c r="A2" t="s">
        <v>37</v>
      </c>
      <c r="B2" s="5">
        <v>4.5</v>
      </c>
      <c r="C2" s="14">
        <v>20</v>
      </c>
      <c r="D2" t="s">
        <v>33</v>
      </c>
      <c r="E2" s="5">
        <f>+B2*C2</f>
        <v>90</v>
      </c>
      <c r="F2" s="15">
        <v>0.1</v>
      </c>
      <c r="G2" s="16">
        <f>+E2-E2*F2</f>
        <v>81</v>
      </c>
    </row>
    <row r="3" spans="1:7" x14ac:dyDescent="0.25">
      <c r="A3" t="s">
        <v>38</v>
      </c>
      <c r="B3" s="5">
        <v>30</v>
      </c>
      <c r="C3" s="14">
        <v>15</v>
      </c>
      <c r="D3" t="s">
        <v>39</v>
      </c>
      <c r="E3" s="5">
        <f t="shared" ref="E3:E14" si="0">+B3*C3</f>
        <v>450</v>
      </c>
      <c r="F3" s="15">
        <v>0.05</v>
      </c>
      <c r="G3" s="16">
        <f t="shared" ref="G3:G14" si="1">+E3-E3*F3</f>
        <v>427.5</v>
      </c>
    </row>
    <row r="4" spans="1:7" x14ac:dyDescent="0.25">
      <c r="A4" t="s">
        <v>40</v>
      </c>
      <c r="B4" s="5">
        <v>10</v>
      </c>
      <c r="C4" s="14">
        <v>10</v>
      </c>
      <c r="D4" t="s">
        <v>39</v>
      </c>
      <c r="E4" s="5">
        <f t="shared" si="0"/>
        <v>100</v>
      </c>
      <c r="F4" s="15">
        <v>0.15</v>
      </c>
      <c r="G4" s="16">
        <f t="shared" si="1"/>
        <v>85</v>
      </c>
    </row>
    <row r="5" spans="1:7" x14ac:dyDescent="0.25">
      <c r="A5" t="s">
        <v>41</v>
      </c>
      <c r="B5" s="5">
        <v>29</v>
      </c>
      <c r="C5" s="14">
        <v>10</v>
      </c>
      <c r="D5" t="s">
        <v>33</v>
      </c>
      <c r="E5" s="5">
        <f>+B5*C5</f>
        <v>290</v>
      </c>
      <c r="F5" s="15">
        <v>0.05</v>
      </c>
      <c r="G5" s="16">
        <f t="shared" si="1"/>
        <v>275.5</v>
      </c>
    </row>
    <row r="6" spans="1:7" x14ac:dyDescent="0.25">
      <c r="A6" t="s">
        <v>42</v>
      </c>
      <c r="B6" s="5">
        <v>50</v>
      </c>
      <c r="C6" s="14">
        <v>30</v>
      </c>
      <c r="D6" t="s">
        <v>33</v>
      </c>
      <c r="E6" s="5">
        <f t="shared" si="0"/>
        <v>1500</v>
      </c>
      <c r="F6" s="15">
        <v>0.25</v>
      </c>
      <c r="G6" s="16">
        <f t="shared" si="1"/>
        <v>1125</v>
      </c>
    </row>
    <row r="7" spans="1:7" x14ac:dyDescent="0.25">
      <c r="A7" t="s">
        <v>43</v>
      </c>
      <c r="B7" s="5">
        <v>50</v>
      </c>
      <c r="C7" s="14">
        <v>1</v>
      </c>
      <c r="D7" t="s">
        <v>33</v>
      </c>
      <c r="E7" s="5">
        <f t="shared" si="0"/>
        <v>50</v>
      </c>
      <c r="F7" s="15">
        <v>0.5</v>
      </c>
      <c r="G7" s="16">
        <f t="shared" si="1"/>
        <v>25</v>
      </c>
    </row>
    <row r="8" spans="1:7" x14ac:dyDescent="0.25">
      <c r="A8" t="s">
        <v>44</v>
      </c>
      <c r="B8" s="5">
        <v>159</v>
      </c>
      <c r="C8" s="14">
        <v>10</v>
      </c>
      <c r="D8" t="s">
        <v>45</v>
      </c>
      <c r="E8" s="5">
        <f t="shared" si="0"/>
        <v>1590</v>
      </c>
      <c r="F8" s="15">
        <v>0</v>
      </c>
      <c r="G8" s="16">
        <f t="shared" si="1"/>
        <v>1590</v>
      </c>
    </row>
    <row r="9" spans="1:7" x14ac:dyDescent="0.25">
      <c r="A9" t="s">
        <v>46</v>
      </c>
      <c r="B9" s="5">
        <v>5</v>
      </c>
      <c r="C9" s="14">
        <v>15</v>
      </c>
      <c r="D9" t="s">
        <v>33</v>
      </c>
      <c r="E9" s="5">
        <f t="shared" si="0"/>
        <v>75</v>
      </c>
      <c r="F9" s="15">
        <v>0.1</v>
      </c>
      <c r="G9" s="16">
        <f t="shared" si="1"/>
        <v>67.5</v>
      </c>
    </row>
    <row r="10" spans="1:7" x14ac:dyDescent="0.25">
      <c r="A10" t="s">
        <v>47</v>
      </c>
      <c r="B10" s="5">
        <v>20</v>
      </c>
      <c r="C10" s="14">
        <v>100</v>
      </c>
      <c r="D10" t="s">
        <v>33</v>
      </c>
      <c r="E10" s="5">
        <f t="shared" si="0"/>
        <v>2000</v>
      </c>
      <c r="F10" s="15">
        <v>0.8</v>
      </c>
      <c r="G10" s="16">
        <f t="shared" si="1"/>
        <v>400</v>
      </c>
    </row>
    <row r="11" spans="1:7" x14ac:dyDescent="0.25">
      <c r="A11" t="s">
        <v>48</v>
      </c>
      <c r="B11" s="5">
        <v>24.5</v>
      </c>
      <c r="C11" s="14">
        <v>4</v>
      </c>
      <c r="D11" t="s">
        <v>39</v>
      </c>
      <c r="E11" s="5">
        <f t="shared" si="0"/>
        <v>98</v>
      </c>
      <c r="F11" s="15">
        <v>0.03</v>
      </c>
      <c r="G11" s="16">
        <f t="shared" si="1"/>
        <v>95.06</v>
      </c>
    </row>
    <row r="12" spans="1:7" x14ac:dyDescent="0.25">
      <c r="A12" t="s">
        <v>49</v>
      </c>
      <c r="B12" s="5">
        <v>96</v>
      </c>
      <c r="C12" s="14">
        <v>7</v>
      </c>
      <c r="D12" t="s">
        <v>50</v>
      </c>
      <c r="E12" s="5">
        <f t="shared" si="0"/>
        <v>672</v>
      </c>
      <c r="F12" s="15">
        <v>0.12</v>
      </c>
      <c r="G12" s="16">
        <f t="shared" si="1"/>
        <v>591.36</v>
      </c>
    </row>
    <row r="13" spans="1:7" x14ac:dyDescent="0.25">
      <c r="A13" t="s">
        <v>51</v>
      </c>
      <c r="B13" s="5">
        <v>86</v>
      </c>
      <c r="C13" s="14">
        <v>50</v>
      </c>
      <c r="D13" t="s">
        <v>52</v>
      </c>
      <c r="E13" s="5">
        <f t="shared" si="0"/>
        <v>4300</v>
      </c>
      <c r="F13" s="15">
        <v>0.1</v>
      </c>
      <c r="G13" s="16">
        <f t="shared" si="1"/>
        <v>3870</v>
      </c>
    </row>
    <row r="14" spans="1:7" x14ac:dyDescent="0.25">
      <c r="A14" t="s">
        <v>53</v>
      </c>
      <c r="B14" s="5">
        <v>58</v>
      </c>
      <c r="C14" s="14">
        <v>2</v>
      </c>
      <c r="D14" t="s">
        <v>39</v>
      </c>
      <c r="E14" s="5">
        <f t="shared" si="0"/>
        <v>116</v>
      </c>
      <c r="F14" s="15">
        <v>0.32</v>
      </c>
      <c r="G14" s="16">
        <f t="shared" si="1"/>
        <v>78.88</v>
      </c>
    </row>
    <row r="16" spans="1:7" x14ac:dyDescent="0.25">
      <c r="A16" t="s">
        <v>61</v>
      </c>
      <c r="E16" s="5">
        <f>SUM(E2:E14)</f>
        <v>11331</v>
      </c>
      <c r="G16" s="16">
        <f>SUM(G2:G14)</f>
        <v>8711.7999999999993</v>
      </c>
    </row>
    <row r="17" spans="1:7" x14ac:dyDescent="0.25">
      <c r="A17" t="s">
        <v>62</v>
      </c>
      <c r="F17" s="15">
        <f>MAX(F2:F14)</f>
        <v>0.8</v>
      </c>
    </row>
    <row r="18" spans="1:7" x14ac:dyDescent="0.25">
      <c r="A18" t="s">
        <v>63</v>
      </c>
      <c r="B18" s="5">
        <f>MIN(B2:B14)</f>
        <v>4.5</v>
      </c>
    </row>
    <row r="19" spans="1:7" x14ac:dyDescent="0.25">
      <c r="A19" t="s">
        <v>64</v>
      </c>
      <c r="C19" s="14">
        <f>AVERAGE(C2:C14)</f>
        <v>21.076923076923077</v>
      </c>
      <c r="F19" s="15">
        <f>AVERAGE(F2:F14)</f>
        <v>0.19769230769230767</v>
      </c>
    </row>
    <row r="20" spans="1:7" x14ac:dyDescent="0.25">
      <c r="A20" t="s">
        <v>65</v>
      </c>
      <c r="C20" s="14">
        <f>COUNT(C1:C14)</f>
        <v>13</v>
      </c>
    </row>
    <row r="21" spans="1:7" x14ac:dyDescent="0.25">
      <c r="A21" t="s">
        <v>66</v>
      </c>
      <c r="C21" s="14">
        <f>+MEDIAN(C2:C14)</f>
        <v>10</v>
      </c>
      <c r="F21" s="15">
        <f>+MEDIAN(F2:F14)</f>
        <v>0.1</v>
      </c>
    </row>
    <row r="22" spans="1:7" x14ac:dyDescent="0.25">
      <c r="A22" t="s">
        <v>67</v>
      </c>
      <c r="G22" s="16">
        <f>+ROUND(G16,0)</f>
        <v>8712</v>
      </c>
    </row>
    <row r="23" spans="1:7" x14ac:dyDescent="0.25">
      <c r="A23" t="s">
        <v>69</v>
      </c>
      <c r="B23" s="5" t="s">
        <v>70</v>
      </c>
      <c r="G23" s="16">
        <f>+ROUNDDOWN(G16,0)</f>
        <v>8711</v>
      </c>
    </row>
    <row r="24" spans="1:7" x14ac:dyDescent="0.25">
      <c r="A24" t="s">
        <v>71</v>
      </c>
      <c r="G24" s="16">
        <f>+FLOOR(G16,0.5)</f>
        <v>8711.5</v>
      </c>
    </row>
    <row r="25" spans="1:7" x14ac:dyDescent="0.25">
      <c r="A25" t="s">
        <v>72</v>
      </c>
      <c r="G25" s="16">
        <f>+MROUND(G16,0.5)</f>
        <v>8712</v>
      </c>
    </row>
    <row r="28" spans="1:7" x14ac:dyDescent="0.25">
      <c r="A28" t="s">
        <v>73</v>
      </c>
    </row>
    <row r="29" spans="1:7" x14ac:dyDescent="0.25">
      <c r="A29" s="1">
        <f ca="1">+TODAY()</f>
        <v>42444</v>
      </c>
    </row>
    <row r="30" spans="1:7" x14ac:dyDescent="0.25">
      <c r="A30" s="1">
        <v>42444</v>
      </c>
      <c r="C30" s="14">
        <v>20</v>
      </c>
    </row>
    <row r="31" spans="1:7" x14ac:dyDescent="0.25">
      <c r="A31" s="1">
        <f>+A30+C30</f>
        <v>42464</v>
      </c>
    </row>
    <row r="32" spans="1:7" x14ac:dyDescent="0.25">
      <c r="A32" t="s">
        <v>74</v>
      </c>
    </row>
    <row r="33" spans="1:1" x14ac:dyDescent="0.25">
      <c r="A33">
        <f ca="1">+MONTH(A29)</f>
        <v>3</v>
      </c>
    </row>
    <row r="34" spans="1:1" x14ac:dyDescent="0.25">
      <c r="A34" t="s">
        <v>75</v>
      </c>
    </row>
    <row r="35" spans="1:1" x14ac:dyDescent="0.25">
      <c r="A35">
        <f ca="1">+DAY(A29)</f>
        <v>15</v>
      </c>
    </row>
    <row r="36" spans="1:1" x14ac:dyDescent="0.25">
      <c r="A36" t="s">
        <v>76</v>
      </c>
    </row>
    <row r="37" spans="1:1" x14ac:dyDescent="0.25">
      <c r="A37">
        <f ca="1">+YEAR(A29)</f>
        <v>2016</v>
      </c>
    </row>
    <row r="38" spans="1:1" x14ac:dyDescent="0.25">
      <c r="A38" t="s">
        <v>26</v>
      </c>
    </row>
    <row r="39" spans="1:1" x14ac:dyDescent="0.25">
      <c r="A39" s="1">
        <f ca="1">+DATE(A37,A33,A35)</f>
        <v>42444</v>
      </c>
    </row>
  </sheetData>
  <pageMargins left="0.70866141732283472" right="0.70866141732283472" top="0.74803149606299213" bottom="0.74803149606299213" header="0.31496062992125984" footer="0.31496062992125984"/>
  <pageSetup paperSize="9" fitToHeight="0" orientation="landscape" horizontalDpi="4294967293" verticalDpi="0" r:id="rId1"/>
  <headerFooter>
    <oddHeader>&amp;C&amp;F&amp;R&amp;D</oddHeader>
    <oddFooter>&amp;C&amp;P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"/>
  <sheetViews>
    <sheetView workbookViewId="0"/>
  </sheetViews>
  <sheetFormatPr defaultRowHeight="15" x14ac:dyDescent="0.25"/>
  <cols>
    <col min="2" max="3" width="14.28515625" bestFit="1" customWidth="1"/>
  </cols>
  <sheetData>
    <row r="1" spans="1:4" x14ac:dyDescent="0.25">
      <c r="B1" t="s">
        <v>77</v>
      </c>
      <c r="C1" t="s">
        <v>78</v>
      </c>
      <c r="D1" t="s">
        <v>80</v>
      </c>
    </row>
    <row r="2" spans="1:4" x14ac:dyDescent="0.25">
      <c r="A2" t="s">
        <v>79</v>
      </c>
      <c r="B2" s="5">
        <v>650000</v>
      </c>
      <c r="C2" s="5">
        <v>600000</v>
      </c>
      <c r="D2" s="15">
        <f>+(C2-B2)/B2</f>
        <v>-7.6923076923076927E-2</v>
      </c>
    </row>
  </sheetData>
  <pageMargins left="0.70866141732283472" right="0.70866141732283472" top="0.74803149606299213" bottom="0.74803149606299213" header="0.31496062992125984" footer="0.31496062992125984"/>
  <pageSetup paperSize="9" fitToHeight="0" orientation="landscape" horizontalDpi="4294967293" verticalDpi="0" r:id="rId1"/>
  <headerFooter>
    <oddHeader>&amp;C&amp;F&amp;R&amp;D</oddHeader>
    <oddFooter>&amp;C&amp;P /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workbookViewId="0"/>
  </sheetViews>
  <sheetFormatPr defaultRowHeight="15" x14ac:dyDescent="0.25"/>
  <cols>
    <col min="1" max="1" width="12.7109375" customWidth="1"/>
    <col min="2" max="2" width="10.85546875" style="5" bestFit="1" customWidth="1"/>
    <col min="3" max="3" width="9" style="14" bestFit="1" customWidth="1"/>
    <col min="4" max="4" width="8.85546875" bestFit="1" customWidth="1"/>
    <col min="5" max="5" width="12.28515625" style="5" bestFit="1" customWidth="1"/>
    <col min="6" max="6" width="13.42578125" style="16" customWidth="1"/>
    <col min="7" max="8" width="13.42578125" style="5" customWidth="1"/>
  </cols>
  <sheetData>
    <row r="1" spans="1:8" x14ac:dyDescent="0.25">
      <c r="F1" s="55">
        <v>0.03</v>
      </c>
      <c r="G1" s="56">
        <v>0.06</v>
      </c>
      <c r="H1" s="56">
        <v>0.09</v>
      </c>
    </row>
    <row r="3" spans="1:8" x14ac:dyDescent="0.25">
      <c r="A3" t="s">
        <v>29</v>
      </c>
      <c r="B3" s="5" t="s">
        <v>30</v>
      </c>
      <c r="C3" s="14" t="s">
        <v>31</v>
      </c>
      <c r="D3" t="s">
        <v>32</v>
      </c>
      <c r="E3" s="5" t="s">
        <v>34</v>
      </c>
      <c r="F3" s="16" t="s">
        <v>58</v>
      </c>
      <c r="G3" s="16" t="s">
        <v>59</v>
      </c>
      <c r="H3" s="16" t="s">
        <v>60</v>
      </c>
    </row>
    <row r="4" spans="1:8" x14ac:dyDescent="0.25">
      <c r="A4" t="s">
        <v>37</v>
      </c>
      <c r="B4" s="5">
        <v>4.5</v>
      </c>
      <c r="C4" s="14">
        <v>20</v>
      </c>
      <c r="D4" t="s">
        <v>33</v>
      </c>
      <c r="E4" s="54">
        <f>+B4*C4</f>
        <v>90</v>
      </c>
      <c r="F4" s="16">
        <f>+$E4-$E4*F$1</f>
        <v>87.3</v>
      </c>
      <c r="G4" s="5">
        <f>+$E4-$E4*G$1</f>
        <v>84.6</v>
      </c>
      <c r="H4" s="5">
        <f>+$E4-$E4*H$1</f>
        <v>81.900000000000006</v>
      </c>
    </row>
    <row r="5" spans="1:8" x14ac:dyDescent="0.25">
      <c r="A5" t="s">
        <v>38</v>
      </c>
      <c r="B5" s="5">
        <v>30</v>
      </c>
      <c r="C5" s="14">
        <v>15</v>
      </c>
      <c r="D5" t="s">
        <v>39</v>
      </c>
      <c r="E5" s="54">
        <f t="shared" ref="E5:E16" si="0">+B5*C5</f>
        <v>450</v>
      </c>
      <c r="F5" s="16">
        <f>+$E5-$E5*F$1</f>
        <v>436.5</v>
      </c>
      <c r="G5" s="5">
        <f>+$E5-$E5*G$1</f>
        <v>423</v>
      </c>
      <c r="H5" s="5">
        <f>+$E5-$E5*H$1</f>
        <v>409.5</v>
      </c>
    </row>
    <row r="6" spans="1:8" x14ac:dyDescent="0.25">
      <c r="A6" t="s">
        <v>40</v>
      </c>
      <c r="B6" s="5">
        <v>10</v>
      </c>
      <c r="C6" s="14">
        <v>10</v>
      </c>
      <c r="D6" t="s">
        <v>39</v>
      </c>
      <c r="E6" s="54">
        <f t="shared" si="0"/>
        <v>100</v>
      </c>
      <c r="F6" s="16">
        <f>+$E6-$E6*F$1</f>
        <v>97</v>
      </c>
      <c r="G6" s="5">
        <f>+$E6-$E6*G$1</f>
        <v>94</v>
      </c>
      <c r="H6" s="5">
        <f>+$E6-$E6*H$1</f>
        <v>91</v>
      </c>
    </row>
    <row r="7" spans="1:8" x14ac:dyDescent="0.25">
      <c r="A7" t="s">
        <v>41</v>
      </c>
      <c r="B7" s="5">
        <v>29</v>
      </c>
      <c r="C7" s="14">
        <v>10</v>
      </c>
      <c r="D7" t="s">
        <v>33</v>
      </c>
      <c r="E7" s="54">
        <f>+B7*C7</f>
        <v>290</v>
      </c>
      <c r="F7" s="16">
        <f>+$E7-$E7*F$1</f>
        <v>281.3</v>
      </c>
      <c r="G7" s="5">
        <f>+$E7-$E7*G$1</f>
        <v>272.60000000000002</v>
      </c>
      <c r="H7" s="5">
        <f>+$E7-$E7*H$1</f>
        <v>263.89999999999998</v>
      </c>
    </row>
    <row r="8" spans="1:8" x14ac:dyDescent="0.25">
      <c r="A8" t="s">
        <v>42</v>
      </c>
      <c r="B8" s="5">
        <v>50</v>
      </c>
      <c r="C8" s="14">
        <v>30</v>
      </c>
      <c r="D8" t="s">
        <v>33</v>
      </c>
      <c r="E8" s="54">
        <f t="shared" si="0"/>
        <v>1500</v>
      </c>
      <c r="F8" s="16">
        <f>+$E8-$E8*F$1</f>
        <v>1455</v>
      </c>
      <c r="G8" s="5">
        <f>+$E8-$E8*G$1</f>
        <v>1410</v>
      </c>
      <c r="H8" s="5">
        <f>+$E8-$E8*H$1</f>
        <v>1365</v>
      </c>
    </row>
    <row r="9" spans="1:8" x14ac:dyDescent="0.25">
      <c r="A9" t="s">
        <v>43</v>
      </c>
      <c r="B9" s="5">
        <v>50</v>
      </c>
      <c r="C9" s="14">
        <v>1</v>
      </c>
      <c r="D9" t="s">
        <v>33</v>
      </c>
      <c r="E9" s="54">
        <f t="shared" si="0"/>
        <v>50</v>
      </c>
      <c r="F9" s="16">
        <f>+$E9-$E9*F$1</f>
        <v>48.5</v>
      </c>
      <c r="G9" s="5">
        <f>+$E9-$E9*G$1</f>
        <v>47</v>
      </c>
      <c r="H9" s="5">
        <f>+$E9-$E9*H$1</f>
        <v>45.5</v>
      </c>
    </row>
    <row r="10" spans="1:8" x14ac:dyDescent="0.25">
      <c r="A10" t="s">
        <v>44</v>
      </c>
      <c r="B10" s="5">
        <v>159</v>
      </c>
      <c r="C10" s="14">
        <v>10</v>
      </c>
      <c r="D10" t="s">
        <v>45</v>
      </c>
      <c r="E10" s="54">
        <f t="shared" si="0"/>
        <v>1590</v>
      </c>
      <c r="F10" s="16">
        <f>+$E10-$E10*F$1</f>
        <v>1542.3</v>
      </c>
      <c r="G10" s="5">
        <f>+$E10-$E10*G$1</f>
        <v>1494.6</v>
      </c>
      <c r="H10" s="5">
        <f>+$E10-$E10*H$1</f>
        <v>1446.9</v>
      </c>
    </row>
    <row r="11" spans="1:8" x14ac:dyDescent="0.25">
      <c r="A11" t="s">
        <v>46</v>
      </c>
      <c r="B11" s="5">
        <v>5</v>
      </c>
      <c r="C11" s="14">
        <v>15</v>
      </c>
      <c r="D11" t="s">
        <v>33</v>
      </c>
      <c r="E11" s="54">
        <f t="shared" si="0"/>
        <v>75</v>
      </c>
      <c r="F11" s="16">
        <f>+$E11-$E11*F$1</f>
        <v>72.75</v>
      </c>
      <c r="G11" s="5">
        <f>+$E11-$E11*G$1</f>
        <v>70.5</v>
      </c>
      <c r="H11" s="5">
        <f>+$E11-$E11*H$1</f>
        <v>68.25</v>
      </c>
    </row>
    <row r="12" spans="1:8" x14ac:dyDescent="0.25">
      <c r="A12" t="s">
        <v>47</v>
      </c>
      <c r="B12" s="5">
        <v>20</v>
      </c>
      <c r="C12" s="14">
        <v>100</v>
      </c>
      <c r="D12" t="s">
        <v>33</v>
      </c>
      <c r="E12" s="54">
        <f t="shared" si="0"/>
        <v>2000</v>
      </c>
      <c r="F12" s="16">
        <f>+$E12-$E12*F$1</f>
        <v>1940</v>
      </c>
      <c r="G12" s="5">
        <f>+$E12-$E12*G$1</f>
        <v>1880</v>
      </c>
      <c r="H12" s="5">
        <f>+$E12-$E12*H$1</f>
        <v>1820</v>
      </c>
    </row>
    <row r="13" spans="1:8" x14ac:dyDescent="0.25">
      <c r="A13" t="s">
        <v>48</v>
      </c>
      <c r="B13" s="5">
        <v>24.5</v>
      </c>
      <c r="C13" s="14">
        <v>4</v>
      </c>
      <c r="D13" t="s">
        <v>39</v>
      </c>
      <c r="E13" s="54">
        <f t="shared" si="0"/>
        <v>98</v>
      </c>
      <c r="F13" s="16">
        <f>+$E13-$E13*F$1</f>
        <v>95.06</v>
      </c>
      <c r="G13" s="5">
        <f>+$E13-$E13*G$1</f>
        <v>92.12</v>
      </c>
      <c r="H13" s="5">
        <f>+$E13-$E13*H$1</f>
        <v>89.18</v>
      </c>
    </row>
    <row r="14" spans="1:8" x14ac:dyDescent="0.25">
      <c r="A14" t="s">
        <v>49</v>
      </c>
      <c r="B14" s="5">
        <v>96</v>
      </c>
      <c r="C14" s="14">
        <v>7</v>
      </c>
      <c r="D14" t="s">
        <v>50</v>
      </c>
      <c r="E14" s="54">
        <f t="shared" si="0"/>
        <v>672</v>
      </c>
      <c r="F14" s="16">
        <f>+$E14-$E14*F$1</f>
        <v>651.84</v>
      </c>
      <c r="G14" s="5">
        <f>+$E14-$E14*G$1</f>
        <v>631.67999999999995</v>
      </c>
      <c r="H14" s="5">
        <f>+$E14-$E14*H$1</f>
        <v>611.52</v>
      </c>
    </row>
    <row r="15" spans="1:8" x14ac:dyDescent="0.25">
      <c r="A15" t="s">
        <v>51</v>
      </c>
      <c r="B15" s="5">
        <v>86</v>
      </c>
      <c r="C15" s="14">
        <v>50</v>
      </c>
      <c r="D15" t="s">
        <v>52</v>
      </c>
      <c r="E15" s="54">
        <f t="shared" si="0"/>
        <v>4300</v>
      </c>
      <c r="F15" s="16">
        <f>+$E15-$E15*F$1</f>
        <v>4171</v>
      </c>
      <c r="G15" s="5">
        <f>+$E15-$E15*G$1</f>
        <v>4042</v>
      </c>
      <c r="H15" s="5">
        <f>+$E15-$E15*H$1</f>
        <v>3913</v>
      </c>
    </row>
    <row r="16" spans="1:8" x14ac:dyDescent="0.25">
      <c r="A16" t="s">
        <v>53</v>
      </c>
      <c r="B16" s="5">
        <v>58</v>
      </c>
      <c r="C16" s="14">
        <v>2</v>
      </c>
      <c r="D16" t="s">
        <v>39</v>
      </c>
      <c r="E16" s="54">
        <f t="shared" si="0"/>
        <v>116</v>
      </c>
      <c r="F16" s="16">
        <f>+$E16-$E16*F$1</f>
        <v>112.52</v>
      </c>
      <c r="G16" s="5">
        <f>+$E16-$E16*G$1</f>
        <v>109.04</v>
      </c>
      <c r="H16" s="5">
        <f>+$E16-$E16*H$1</f>
        <v>105.56</v>
      </c>
    </row>
  </sheetData>
  <pageMargins left="0.70866141732283472" right="0.70866141732283472" top="0.74803149606299213" bottom="0.74803149606299213" header="0.31496062992125984" footer="0.31496062992125984"/>
  <pageSetup paperSize="9" fitToHeight="0" orientation="landscape" horizontalDpi="4294967293" verticalDpi="0" r:id="rId1"/>
  <headerFooter>
    <oddHeader>&amp;C&amp;F&amp;R&amp;D</oddHeader>
    <oddFooter>&amp;C&amp;P /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F17"/>
  <sheetViews>
    <sheetView workbookViewId="0">
      <selection activeCell="D11" sqref="D11"/>
    </sheetView>
  </sheetViews>
  <sheetFormatPr defaultRowHeight="15" x14ac:dyDescent="0.25"/>
  <cols>
    <col min="1" max="1" width="12.7109375" customWidth="1"/>
    <col min="2" max="2" width="10.85546875" style="5" bestFit="1" customWidth="1"/>
    <col min="3" max="3" width="9" style="14" bestFit="1" customWidth="1"/>
    <col min="4" max="4" width="8.85546875" bestFit="1" customWidth="1"/>
    <col min="5" max="5" width="12.28515625" style="5" bestFit="1" customWidth="1"/>
    <col min="6" max="6" width="13.42578125" style="5" customWidth="1"/>
    <col min="8" max="8" width="9.7109375" bestFit="1" customWidth="1"/>
  </cols>
  <sheetData>
    <row r="2" spans="1:6" x14ac:dyDescent="0.25">
      <c r="F2" s="49">
        <v>0.15</v>
      </c>
    </row>
    <row r="4" spans="1:6" x14ac:dyDescent="0.25">
      <c r="A4" t="s">
        <v>29</v>
      </c>
      <c r="B4" s="5" t="s">
        <v>30</v>
      </c>
      <c r="C4" s="14" t="s">
        <v>31</v>
      </c>
      <c r="D4" t="s">
        <v>32</v>
      </c>
      <c r="E4" s="5" t="s">
        <v>34</v>
      </c>
      <c r="F4" s="5" t="s">
        <v>57</v>
      </c>
    </row>
    <row r="5" spans="1:6" x14ac:dyDescent="0.25">
      <c r="A5" t="s">
        <v>37</v>
      </c>
      <c r="B5" s="5">
        <v>4.5</v>
      </c>
      <c r="C5" s="14">
        <v>20</v>
      </c>
      <c r="D5" t="s">
        <v>33</v>
      </c>
      <c r="E5" s="5">
        <f>+B5*C5</f>
        <v>90</v>
      </c>
      <c r="F5" s="5">
        <f>+E5*$F$2</f>
        <v>13.5</v>
      </c>
    </row>
    <row r="6" spans="1:6" x14ac:dyDescent="0.25">
      <c r="A6" t="s">
        <v>38</v>
      </c>
      <c r="B6" s="5">
        <v>30</v>
      </c>
      <c r="C6" s="14">
        <v>15</v>
      </c>
      <c r="D6" t="s">
        <v>39</v>
      </c>
      <c r="E6" s="5">
        <f t="shared" ref="E6:E17" si="0">+B6*C6</f>
        <v>450</v>
      </c>
      <c r="F6" s="5">
        <f>+E6*$F$2</f>
        <v>67.5</v>
      </c>
    </row>
    <row r="7" spans="1:6" x14ac:dyDescent="0.25">
      <c r="A7" t="s">
        <v>40</v>
      </c>
      <c r="B7" s="5">
        <v>10</v>
      </c>
      <c r="C7" s="14">
        <v>10</v>
      </c>
      <c r="D7" t="s">
        <v>39</v>
      </c>
      <c r="E7" s="5">
        <f t="shared" si="0"/>
        <v>100</v>
      </c>
      <c r="F7" s="5">
        <f>+E7*$F$2</f>
        <v>15</v>
      </c>
    </row>
    <row r="8" spans="1:6" x14ac:dyDescent="0.25">
      <c r="A8" t="s">
        <v>41</v>
      </c>
      <c r="B8" s="5">
        <v>29</v>
      </c>
      <c r="C8" s="14">
        <v>10</v>
      </c>
      <c r="D8" t="s">
        <v>33</v>
      </c>
      <c r="E8" s="5">
        <f>+B8*C8</f>
        <v>290</v>
      </c>
      <c r="F8" s="5">
        <f>+E8*$F$2</f>
        <v>43.5</v>
      </c>
    </row>
    <row r="9" spans="1:6" x14ac:dyDescent="0.25">
      <c r="A9" t="s">
        <v>42</v>
      </c>
      <c r="B9" s="5">
        <v>50</v>
      </c>
      <c r="C9" s="14">
        <v>30</v>
      </c>
      <c r="D9" t="s">
        <v>33</v>
      </c>
      <c r="E9" s="5">
        <f t="shared" si="0"/>
        <v>1500</v>
      </c>
      <c r="F9" s="5">
        <f t="shared" ref="F6:F17" si="1">+E9*$F$2</f>
        <v>225</v>
      </c>
    </row>
    <row r="10" spans="1:6" x14ac:dyDescent="0.25">
      <c r="A10" t="s">
        <v>43</v>
      </c>
      <c r="B10" s="5">
        <v>50</v>
      </c>
      <c r="C10" s="14">
        <v>1</v>
      </c>
      <c r="D10" t="s">
        <v>33</v>
      </c>
      <c r="E10" s="5">
        <f t="shared" si="0"/>
        <v>50</v>
      </c>
      <c r="F10" s="5">
        <f t="shared" si="1"/>
        <v>7.5</v>
      </c>
    </row>
    <row r="11" spans="1:6" x14ac:dyDescent="0.25">
      <c r="A11" t="s">
        <v>44</v>
      </c>
      <c r="B11" s="5">
        <v>159</v>
      </c>
      <c r="C11" s="14">
        <v>10</v>
      </c>
      <c r="D11" t="s">
        <v>45</v>
      </c>
      <c r="E11" s="5">
        <f t="shared" si="0"/>
        <v>1590</v>
      </c>
      <c r="F11" s="5">
        <f t="shared" si="1"/>
        <v>238.5</v>
      </c>
    </row>
    <row r="12" spans="1:6" x14ac:dyDescent="0.25">
      <c r="A12" t="s">
        <v>46</v>
      </c>
      <c r="B12" s="5">
        <v>5</v>
      </c>
      <c r="C12" s="14">
        <v>15</v>
      </c>
      <c r="D12" t="s">
        <v>33</v>
      </c>
      <c r="E12" s="5">
        <f t="shared" si="0"/>
        <v>75</v>
      </c>
      <c r="F12" s="5">
        <f t="shared" si="1"/>
        <v>11.25</v>
      </c>
    </row>
    <row r="13" spans="1:6" x14ac:dyDescent="0.25">
      <c r="A13" t="s">
        <v>47</v>
      </c>
      <c r="B13" s="5">
        <v>20</v>
      </c>
      <c r="C13" s="14">
        <v>100</v>
      </c>
      <c r="D13" t="s">
        <v>33</v>
      </c>
      <c r="E13" s="5">
        <f t="shared" si="0"/>
        <v>2000</v>
      </c>
      <c r="F13" s="5">
        <f t="shared" si="1"/>
        <v>300</v>
      </c>
    </row>
    <row r="14" spans="1:6" x14ac:dyDescent="0.25">
      <c r="A14" t="s">
        <v>48</v>
      </c>
      <c r="B14" s="5">
        <v>24.5</v>
      </c>
      <c r="C14" s="14">
        <v>4</v>
      </c>
      <c r="D14" t="s">
        <v>39</v>
      </c>
      <c r="E14" s="5">
        <f t="shared" si="0"/>
        <v>98</v>
      </c>
      <c r="F14" s="5">
        <f t="shared" si="1"/>
        <v>14.7</v>
      </c>
    </row>
    <row r="15" spans="1:6" x14ac:dyDescent="0.25">
      <c r="A15" t="s">
        <v>49</v>
      </c>
      <c r="B15" s="5">
        <v>96</v>
      </c>
      <c r="C15" s="14">
        <v>7</v>
      </c>
      <c r="D15" t="s">
        <v>50</v>
      </c>
      <c r="E15" s="5">
        <f t="shared" si="0"/>
        <v>672</v>
      </c>
      <c r="F15" s="5">
        <f t="shared" si="1"/>
        <v>100.8</v>
      </c>
    </row>
    <row r="16" spans="1:6" x14ac:dyDescent="0.25">
      <c r="A16" t="s">
        <v>51</v>
      </c>
      <c r="B16" s="5">
        <v>86</v>
      </c>
      <c r="C16" s="14">
        <v>50</v>
      </c>
      <c r="D16" t="s">
        <v>52</v>
      </c>
      <c r="E16" s="5">
        <f t="shared" si="0"/>
        <v>4300</v>
      </c>
      <c r="F16" s="5">
        <f t="shared" si="1"/>
        <v>645</v>
      </c>
    </row>
    <row r="17" spans="1:6" x14ac:dyDescent="0.25">
      <c r="A17" t="s">
        <v>53</v>
      </c>
      <c r="B17" s="5">
        <v>58</v>
      </c>
      <c r="C17" s="14">
        <v>2</v>
      </c>
      <c r="D17" t="s">
        <v>39</v>
      </c>
      <c r="E17" s="5">
        <f t="shared" si="0"/>
        <v>116</v>
      </c>
      <c r="F17" s="5">
        <f t="shared" si="1"/>
        <v>17.399999999999999</v>
      </c>
    </row>
  </sheetData>
  <pageMargins left="0.70866141732283472" right="0.70866141732283472" top="0.74803149606299213" bottom="0.74803149606299213" header="0.31496062992125984" footer="0.31496062992125984"/>
  <pageSetup paperSize="9" fitToHeight="0" orientation="landscape" cellComments="asDisplayed" horizontalDpi="4294967293" verticalDpi="0" r:id="rId1"/>
  <headerFooter>
    <oddHeader>&amp;C&amp;F&amp;R&amp;D</oddHeader>
    <oddFooter>&amp;C&amp;P / &amp;N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M13"/>
  <sheetViews>
    <sheetView workbookViewId="0"/>
  </sheetViews>
  <sheetFormatPr defaultRowHeight="15" x14ac:dyDescent="0.25"/>
  <sheetData>
    <row r="3" spans="3:13" x14ac:dyDescent="0.25">
      <c r="C3" s="50">
        <v>0</v>
      </c>
      <c r="D3" s="52">
        <v>1</v>
      </c>
      <c r="E3" s="52">
        <v>2</v>
      </c>
      <c r="F3" s="52">
        <v>3</v>
      </c>
      <c r="G3" s="52">
        <v>4</v>
      </c>
      <c r="H3" s="52">
        <v>5</v>
      </c>
      <c r="I3" s="52">
        <v>6</v>
      </c>
      <c r="J3" s="52">
        <v>7</v>
      </c>
      <c r="K3" s="52">
        <v>8</v>
      </c>
      <c r="L3" s="52">
        <v>9</v>
      </c>
      <c r="M3" s="52">
        <v>10</v>
      </c>
    </row>
    <row r="4" spans="3:13" x14ac:dyDescent="0.25">
      <c r="C4" s="51">
        <v>1</v>
      </c>
      <c r="D4" s="53">
        <f>+$C4*D$3</f>
        <v>1</v>
      </c>
      <c r="E4" s="53">
        <f t="shared" ref="E4:M13" si="0">+$C4*E$3</f>
        <v>2</v>
      </c>
      <c r="F4" s="53">
        <f t="shared" si="0"/>
        <v>3</v>
      </c>
      <c r="G4" s="53">
        <f t="shared" si="0"/>
        <v>4</v>
      </c>
      <c r="H4" s="53">
        <f t="shared" si="0"/>
        <v>5</v>
      </c>
      <c r="I4" s="53">
        <f t="shared" si="0"/>
        <v>6</v>
      </c>
      <c r="J4" s="53">
        <f t="shared" si="0"/>
        <v>7</v>
      </c>
      <c r="K4" s="53">
        <f t="shared" si="0"/>
        <v>8</v>
      </c>
      <c r="L4" s="53">
        <f t="shared" si="0"/>
        <v>9</v>
      </c>
      <c r="M4" s="53">
        <f t="shared" si="0"/>
        <v>10</v>
      </c>
    </row>
    <row r="5" spans="3:13" x14ac:dyDescent="0.25">
      <c r="C5" s="51">
        <v>2</v>
      </c>
      <c r="D5" s="53">
        <f t="shared" ref="D5:D13" si="1">+$C5*D$3</f>
        <v>2</v>
      </c>
      <c r="E5" s="53">
        <f t="shared" si="0"/>
        <v>4</v>
      </c>
      <c r="F5" s="53">
        <f t="shared" si="0"/>
        <v>6</v>
      </c>
      <c r="G5" s="53">
        <f t="shared" si="0"/>
        <v>8</v>
      </c>
      <c r="H5" s="53">
        <f t="shared" si="0"/>
        <v>10</v>
      </c>
      <c r="I5" s="53">
        <f t="shared" si="0"/>
        <v>12</v>
      </c>
      <c r="J5" s="53">
        <f t="shared" si="0"/>
        <v>14</v>
      </c>
      <c r="K5" s="53">
        <f t="shared" si="0"/>
        <v>16</v>
      </c>
      <c r="L5" s="53">
        <f t="shared" si="0"/>
        <v>18</v>
      </c>
      <c r="M5" s="53">
        <f t="shared" si="0"/>
        <v>20</v>
      </c>
    </row>
    <row r="6" spans="3:13" x14ac:dyDescent="0.25">
      <c r="C6" s="51">
        <v>3</v>
      </c>
      <c r="D6" s="53">
        <f t="shared" si="1"/>
        <v>3</v>
      </c>
      <c r="E6" s="53">
        <f t="shared" si="0"/>
        <v>6</v>
      </c>
      <c r="F6" s="53">
        <f t="shared" si="0"/>
        <v>9</v>
      </c>
      <c r="G6" s="53">
        <f t="shared" si="0"/>
        <v>12</v>
      </c>
      <c r="H6" s="53">
        <f t="shared" si="0"/>
        <v>15</v>
      </c>
      <c r="I6" s="53">
        <f t="shared" si="0"/>
        <v>18</v>
      </c>
      <c r="J6" s="53">
        <f t="shared" si="0"/>
        <v>21</v>
      </c>
      <c r="K6" s="53">
        <f t="shared" si="0"/>
        <v>24</v>
      </c>
      <c r="L6" s="53">
        <f t="shared" si="0"/>
        <v>27</v>
      </c>
      <c r="M6" s="53">
        <f t="shared" si="0"/>
        <v>30</v>
      </c>
    </row>
    <row r="7" spans="3:13" x14ac:dyDescent="0.25">
      <c r="C7" s="51">
        <v>4</v>
      </c>
      <c r="D7" s="53">
        <f t="shared" si="1"/>
        <v>4</v>
      </c>
      <c r="E7" s="53">
        <f t="shared" si="0"/>
        <v>8</v>
      </c>
      <c r="F7" s="53">
        <f t="shared" si="0"/>
        <v>12</v>
      </c>
      <c r="G7" s="53">
        <f t="shared" si="0"/>
        <v>16</v>
      </c>
      <c r="H7" s="53">
        <f t="shared" si="0"/>
        <v>20</v>
      </c>
      <c r="I7" s="53">
        <f t="shared" si="0"/>
        <v>24</v>
      </c>
      <c r="J7" s="53">
        <f t="shared" si="0"/>
        <v>28</v>
      </c>
      <c r="K7" s="53">
        <f t="shared" si="0"/>
        <v>32</v>
      </c>
      <c r="L7" s="53">
        <f t="shared" si="0"/>
        <v>36</v>
      </c>
      <c r="M7" s="53">
        <f t="shared" si="0"/>
        <v>40</v>
      </c>
    </row>
    <row r="8" spans="3:13" x14ac:dyDescent="0.25">
      <c r="C8" s="51">
        <v>5</v>
      </c>
      <c r="D8" s="53">
        <f t="shared" si="1"/>
        <v>5</v>
      </c>
      <c r="E8" s="53">
        <f t="shared" si="0"/>
        <v>10</v>
      </c>
      <c r="F8" s="53">
        <f t="shared" si="0"/>
        <v>15</v>
      </c>
      <c r="G8" s="53">
        <f t="shared" si="0"/>
        <v>20</v>
      </c>
      <c r="H8" s="53">
        <f t="shared" si="0"/>
        <v>25</v>
      </c>
      <c r="I8" s="53">
        <f t="shared" si="0"/>
        <v>30</v>
      </c>
      <c r="J8" s="53">
        <f t="shared" si="0"/>
        <v>35</v>
      </c>
      <c r="K8" s="53">
        <f t="shared" si="0"/>
        <v>40</v>
      </c>
      <c r="L8" s="53">
        <f t="shared" si="0"/>
        <v>45</v>
      </c>
      <c r="M8" s="53">
        <f t="shared" si="0"/>
        <v>50</v>
      </c>
    </row>
    <row r="9" spans="3:13" x14ac:dyDescent="0.25">
      <c r="C9" s="51">
        <v>6</v>
      </c>
      <c r="D9" s="53">
        <f t="shared" si="1"/>
        <v>6</v>
      </c>
      <c r="E9" s="53">
        <f t="shared" si="0"/>
        <v>12</v>
      </c>
      <c r="F9" s="53">
        <f t="shared" si="0"/>
        <v>18</v>
      </c>
      <c r="G9" s="53">
        <f t="shared" si="0"/>
        <v>24</v>
      </c>
      <c r="H9" s="53">
        <f t="shared" si="0"/>
        <v>30</v>
      </c>
      <c r="I9" s="53">
        <f t="shared" si="0"/>
        <v>36</v>
      </c>
      <c r="J9" s="53">
        <f t="shared" si="0"/>
        <v>42</v>
      </c>
      <c r="K9" s="53">
        <f t="shared" si="0"/>
        <v>48</v>
      </c>
      <c r="L9" s="53">
        <f t="shared" si="0"/>
        <v>54</v>
      </c>
      <c r="M9" s="53">
        <f t="shared" si="0"/>
        <v>60</v>
      </c>
    </row>
    <row r="10" spans="3:13" x14ac:dyDescent="0.25">
      <c r="C10" s="51">
        <v>7</v>
      </c>
      <c r="D10" s="53">
        <f t="shared" si="1"/>
        <v>7</v>
      </c>
      <c r="E10" s="53">
        <f t="shared" si="0"/>
        <v>14</v>
      </c>
      <c r="F10" s="53">
        <f t="shared" si="0"/>
        <v>21</v>
      </c>
      <c r="G10" s="53">
        <f t="shared" si="0"/>
        <v>28</v>
      </c>
      <c r="H10" s="53">
        <f t="shared" si="0"/>
        <v>35</v>
      </c>
      <c r="I10" s="53">
        <f t="shared" si="0"/>
        <v>42</v>
      </c>
      <c r="J10" s="53">
        <f t="shared" si="0"/>
        <v>49</v>
      </c>
      <c r="K10" s="53">
        <f t="shared" si="0"/>
        <v>56</v>
      </c>
      <c r="L10" s="53">
        <f t="shared" si="0"/>
        <v>63</v>
      </c>
      <c r="M10" s="53">
        <f t="shared" si="0"/>
        <v>70</v>
      </c>
    </row>
    <row r="11" spans="3:13" x14ac:dyDescent="0.25">
      <c r="C11" s="51">
        <v>8</v>
      </c>
      <c r="D11" s="53">
        <f t="shared" si="1"/>
        <v>8</v>
      </c>
      <c r="E11" s="53">
        <f t="shared" si="0"/>
        <v>16</v>
      </c>
      <c r="F11" s="53">
        <f t="shared" si="0"/>
        <v>24</v>
      </c>
      <c r="G11" s="53">
        <f t="shared" si="0"/>
        <v>32</v>
      </c>
      <c r="H11" s="53">
        <f t="shared" si="0"/>
        <v>40</v>
      </c>
      <c r="I11" s="53">
        <f t="shared" si="0"/>
        <v>48</v>
      </c>
      <c r="J11" s="53">
        <f t="shared" si="0"/>
        <v>56</v>
      </c>
      <c r="K11" s="53">
        <f t="shared" si="0"/>
        <v>64</v>
      </c>
      <c r="L11" s="53">
        <f t="shared" si="0"/>
        <v>72</v>
      </c>
      <c r="M11" s="53">
        <f t="shared" si="0"/>
        <v>80</v>
      </c>
    </row>
    <row r="12" spans="3:13" x14ac:dyDescent="0.25">
      <c r="C12" s="51">
        <v>9</v>
      </c>
      <c r="D12" s="53">
        <f t="shared" si="1"/>
        <v>9</v>
      </c>
      <c r="E12" s="53">
        <f t="shared" si="0"/>
        <v>18</v>
      </c>
      <c r="F12" s="53">
        <f t="shared" si="0"/>
        <v>27</v>
      </c>
      <c r="G12" s="53">
        <f t="shared" si="0"/>
        <v>36</v>
      </c>
      <c r="H12" s="53">
        <f t="shared" si="0"/>
        <v>45</v>
      </c>
      <c r="I12" s="53">
        <f t="shared" si="0"/>
        <v>54</v>
      </c>
      <c r="J12" s="53">
        <f t="shared" si="0"/>
        <v>63</v>
      </c>
      <c r="K12" s="53">
        <f t="shared" si="0"/>
        <v>72</v>
      </c>
      <c r="L12" s="53">
        <f t="shared" si="0"/>
        <v>81</v>
      </c>
      <c r="M12" s="53">
        <f t="shared" si="0"/>
        <v>90</v>
      </c>
    </row>
    <row r="13" spans="3:13" x14ac:dyDescent="0.25">
      <c r="C13" s="51">
        <v>10</v>
      </c>
      <c r="D13" s="53">
        <f t="shared" si="1"/>
        <v>10</v>
      </c>
      <c r="E13" s="53">
        <f t="shared" si="0"/>
        <v>20</v>
      </c>
      <c r="F13" s="53">
        <f t="shared" si="0"/>
        <v>30</v>
      </c>
      <c r="G13" s="53">
        <f t="shared" si="0"/>
        <v>40</v>
      </c>
      <c r="H13" s="53">
        <f t="shared" si="0"/>
        <v>50</v>
      </c>
      <c r="I13" s="53">
        <f t="shared" si="0"/>
        <v>60</v>
      </c>
      <c r="J13" s="53">
        <f t="shared" si="0"/>
        <v>70</v>
      </c>
      <c r="K13" s="53">
        <f t="shared" si="0"/>
        <v>80</v>
      </c>
      <c r="L13" s="53">
        <f t="shared" si="0"/>
        <v>90</v>
      </c>
      <c r="M13" s="53">
        <f t="shared" si="0"/>
        <v>100</v>
      </c>
    </row>
  </sheetData>
  <pageMargins left="0.70866141732283472" right="0.70866141732283472" top="0.74803149606299213" bottom="0.74803149606299213" header="0.31496062992125984" footer="0.31496062992125984"/>
  <pageSetup paperSize="9" fitToHeight="0" orientation="landscape" horizontalDpi="4294967293" verticalDpi="0" r:id="rId1"/>
  <headerFooter>
    <oddHeader>&amp;C&amp;F&amp;R&amp;D</oddHeader>
    <oddFooter>&amp;C&amp;P /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17"/>
  <sheetViews>
    <sheetView tabSelected="1" zoomScale="115" zoomScaleNormal="115" workbookViewId="0">
      <selection activeCell="E35" sqref="E35"/>
    </sheetView>
  </sheetViews>
  <sheetFormatPr defaultColWidth="15.85546875" defaultRowHeight="15" x14ac:dyDescent="0.25"/>
  <cols>
    <col min="1" max="1" width="8.5703125" customWidth="1"/>
    <col min="2" max="2" width="13" style="5" customWidth="1"/>
    <col min="3" max="3" width="16.85546875" style="14" customWidth="1"/>
    <col min="4" max="4" width="16.85546875" customWidth="1"/>
    <col min="5" max="5" width="11.140625" style="5" bestFit="1" customWidth="1"/>
    <col min="6" max="6" width="13.7109375" style="15" bestFit="1" customWidth="1"/>
    <col min="7" max="7" width="7.85546875" style="16" customWidth="1"/>
    <col min="8" max="8" width="19" bestFit="1" customWidth="1"/>
  </cols>
  <sheetData>
    <row r="2" spans="2:12" x14ac:dyDescent="0.25">
      <c r="B2" t="s">
        <v>29</v>
      </c>
      <c r="C2" s="43" t="s">
        <v>30</v>
      </c>
      <c r="D2" s="14" t="s">
        <v>31</v>
      </c>
      <c r="E2" t="s">
        <v>32</v>
      </c>
      <c r="F2" s="43" t="s">
        <v>34</v>
      </c>
      <c r="G2" s="44" t="s">
        <v>35</v>
      </c>
      <c r="H2" s="45" t="s">
        <v>36</v>
      </c>
    </row>
    <row r="3" spans="2:12" x14ac:dyDescent="0.25">
      <c r="B3" t="s">
        <v>37</v>
      </c>
      <c r="C3" s="5">
        <v>4.5</v>
      </c>
      <c r="D3" s="14">
        <v>20</v>
      </c>
      <c r="E3" t="s">
        <v>33</v>
      </c>
      <c r="F3" s="5">
        <f>+Tabulka3[[#This Row],[cena]]*Tabulka3[[#This Row],[mnozstvi]]</f>
        <v>90</v>
      </c>
      <c r="G3" s="15">
        <v>0.1</v>
      </c>
      <c r="H3" s="16">
        <f>+F3-F3*G3</f>
        <v>81</v>
      </c>
    </row>
    <row r="4" spans="2:12" x14ac:dyDescent="0.25">
      <c r="B4" t="s">
        <v>38</v>
      </c>
      <c r="C4" s="5">
        <v>30</v>
      </c>
      <c r="D4" s="14">
        <v>15</v>
      </c>
      <c r="E4" t="s">
        <v>39</v>
      </c>
      <c r="F4" s="5">
        <f>+Tabulka3[[#This Row],[cena]]*Tabulka3[[#This Row],[mnozstvi]]</f>
        <v>450</v>
      </c>
      <c r="G4" s="15">
        <v>0.05</v>
      </c>
      <c r="H4" s="16">
        <f t="shared" ref="H4:H15" si="0">+F4-F4*G4</f>
        <v>427.5</v>
      </c>
    </row>
    <row r="5" spans="2:12" x14ac:dyDescent="0.25">
      <c r="B5" t="s">
        <v>40</v>
      </c>
      <c r="C5" s="5">
        <v>10</v>
      </c>
      <c r="D5" s="14">
        <v>10</v>
      </c>
      <c r="E5" t="s">
        <v>39</v>
      </c>
      <c r="F5" s="5">
        <f>+Tabulka3[[#This Row],[cena]]*Tabulka3[[#This Row],[mnozstvi]]</f>
        <v>100</v>
      </c>
      <c r="G5" s="15">
        <v>0.15</v>
      </c>
      <c r="H5" s="16">
        <f t="shared" si="0"/>
        <v>85</v>
      </c>
    </row>
    <row r="6" spans="2:12" x14ac:dyDescent="0.25">
      <c r="B6" t="s">
        <v>41</v>
      </c>
      <c r="C6" s="5">
        <v>29</v>
      </c>
      <c r="D6" s="14">
        <v>10</v>
      </c>
      <c r="E6" t="s">
        <v>33</v>
      </c>
      <c r="F6" s="5">
        <f>+Tabulka3[[#This Row],[cena]]*Tabulka3[[#This Row],[mnozstvi]]</f>
        <v>290</v>
      </c>
      <c r="G6" s="15">
        <v>0.05</v>
      </c>
      <c r="H6" s="16">
        <f t="shared" si="0"/>
        <v>275.5</v>
      </c>
    </row>
    <row r="7" spans="2:12" x14ac:dyDescent="0.25">
      <c r="B7" t="s">
        <v>42</v>
      </c>
      <c r="C7" s="5">
        <v>50</v>
      </c>
      <c r="D7" s="14">
        <v>30</v>
      </c>
      <c r="E7" t="s">
        <v>33</v>
      </c>
      <c r="F7" s="5">
        <f>+Tabulka3[[#This Row],[cena]]*Tabulka3[[#This Row],[mnozstvi]]</f>
        <v>1500</v>
      </c>
      <c r="G7" s="15">
        <v>0.25</v>
      </c>
      <c r="H7" s="16">
        <f t="shared" si="0"/>
        <v>1125</v>
      </c>
    </row>
    <row r="8" spans="2:12" x14ac:dyDescent="0.25">
      <c r="B8" t="s">
        <v>43</v>
      </c>
      <c r="C8" s="5">
        <v>50</v>
      </c>
      <c r="D8" s="14">
        <v>1</v>
      </c>
      <c r="E8" t="s">
        <v>33</v>
      </c>
      <c r="F8" s="5">
        <f>+Tabulka3[[#This Row],[cena]]*Tabulka3[[#This Row],[mnozstvi]]</f>
        <v>50</v>
      </c>
      <c r="G8" s="15">
        <v>0.5</v>
      </c>
      <c r="H8" s="16">
        <f t="shared" si="0"/>
        <v>25</v>
      </c>
    </row>
    <row r="9" spans="2:12" x14ac:dyDescent="0.25">
      <c r="B9" t="s">
        <v>44</v>
      </c>
      <c r="C9" s="5">
        <v>159</v>
      </c>
      <c r="D9" s="14">
        <v>10</v>
      </c>
      <c r="E9" t="s">
        <v>45</v>
      </c>
      <c r="F9" s="5">
        <f>+Tabulka3[[#This Row],[cena]]*Tabulka3[[#This Row],[mnozstvi]]</f>
        <v>1590</v>
      </c>
      <c r="G9" s="15">
        <v>0</v>
      </c>
      <c r="H9" s="16">
        <f t="shared" si="0"/>
        <v>1590</v>
      </c>
    </row>
    <row r="10" spans="2:12" x14ac:dyDescent="0.25">
      <c r="B10" t="s">
        <v>46</v>
      </c>
      <c r="C10" s="5">
        <v>5</v>
      </c>
      <c r="D10" s="14">
        <v>15</v>
      </c>
      <c r="E10" t="s">
        <v>33</v>
      </c>
      <c r="F10" s="5">
        <f>+Tabulka3[[#This Row],[cena]]*Tabulka3[[#This Row],[mnozstvi]]</f>
        <v>75</v>
      </c>
      <c r="G10" s="15">
        <v>0.1</v>
      </c>
      <c r="H10" s="16">
        <f t="shared" si="0"/>
        <v>67.5</v>
      </c>
    </row>
    <row r="11" spans="2:12" x14ac:dyDescent="0.25">
      <c r="B11" t="s">
        <v>47</v>
      </c>
      <c r="C11" s="5">
        <v>20</v>
      </c>
      <c r="D11" s="14">
        <v>100</v>
      </c>
      <c r="E11" t="s">
        <v>33</v>
      </c>
      <c r="F11" s="5">
        <f>+Tabulka3[[#This Row],[cena]]*Tabulka3[[#This Row],[mnozstvi]]</f>
        <v>2000</v>
      </c>
      <c r="G11" s="15">
        <v>0.8</v>
      </c>
      <c r="H11" s="16">
        <f t="shared" si="0"/>
        <v>400</v>
      </c>
      <c r="J11" s="14"/>
      <c r="L11" s="5"/>
    </row>
    <row r="12" spans="2:12" x14ac:dyDescent="0.25">
      <c r="B12" t="s">
        <v>48</v>
      </c>
      <c r="C12" s="5">
        <v>24.5</v>
      </c>
      <c r="D12" s="14">
        <v>4</v>
      </c>
      <c r="E12" t="s">
        <v>39</v>
      </c>
      <c r="F12" s="5">
        <f>+Tabulka3[[#This Row],[cena]]*Tabulka3[[#This Row],[mnozstvi]]</f>
        <v>98</v>
      </c>
      <c r="G12" s="15">
        <v>0.03</v>
      </c>
      <c r="H12" s="16">
        <f t="shared" si="0"/>
        <v>95.06</v>
      </c>
      <c r="J12" s="5"/>
      <c r="K12" s="2"/>
      <c r="L12" s="5"/>
    </row>
    <row r="13" spans="2:12" x14ac:dyDescent="0.25">
      <c r="B13" t="s">
        <v>49</v>
      </c>
      <c r="C13" s="5">
        <v>96</v>
      </c>
      <c r="D13" s="14">
        <v>7</v>
      </c>
      <c r="E13" t="s">
        <v>50</v>
      </c>
      <c r="F13" s="5">
        <f>+Tabulka3[[#This Row],[cena]]*Tabulka3[[#This Row],[mnozstvi]]</f>
        <v>672</v>
      </c>
      <c r="G13" s="15">
        <v>0.12</v>
      </c>
      <c r="H13" s="16">
        <f t="shared" si="0"/>
        <v>591.36</v>
      </c>
      <c r="J13" s="5"/>
      <c r="K13" s="2"/>
      <c r="L13" s="5"/>
    </row>
    <row r="14" spans="2:12" x14ac:dyDescent="0.25">
      <c r="B14" t="s">
        <v>51</v>
      </c>
      <c r="C14" s="5">
        <v>86</v>
      </c>
      <c r="D14" s="14">
        <v>50</v>
      </c>
      <c r="E14" t="s">
        <v>52</v>
      </c>
      <c r="F14" s="5">
        <f>+Tabulka3[[#This Row],[cena]]*Tabulka3[[#This Row],[mnozstvi]]</f>
        <v>4300</v>
      </c>
      <c r="G14" s="15">
        <v>0.1</v>
      </c>
      <c r="H14" s="16">
        <f t="shared" si="0"/>
        <v>3870</v>
      </c>
      <c r="J14" s="5"/>
      <c r="K14" s="2"/>
      <c r="L14" s="5"/>
    </row>
    <row r="15" spans="2:12" x14ac:dyDescent="0.25">
      <c r="B15" t="s">
        <v>53</v>
      </c>
      <c r="C15" s="5">
        <v>58</v>
      </c>
      <c r="D15" s="14">
        <v>2</v>
      </c>
      <c r="E15" t="s">
        <v>39</v>
      </c>
      <c r="F15" s="5">
        <f>+Tabulka3[[#This Row],[cena]]*Tabulka3[[#This Row],[mnozstvi]]</f>
        <v>116</v>
      </c>
      <c r="G15" s="15">
        <v>0.32</v>
      </c>
      <c r="H15" s="16">
        <f t="shared" si="0"/>
        <v>78.88</v>
      </c>
    </row>
    <row r="16" spans="2:12" x14ac:dyDescent="0.25">
      <c r="B16" t="s">
        <v>56</v>
      </c>
      <c r="C16" s="43">
        <f>SUBTOTAL(105,Tabulka3[cena])</f>
        <v>4.5</v>
      </c>
      <c r="D16" s="14">
        <f>SUBTOTAL(101,Tabulka3[mnozstvi])</f>
        <v>21.076923076923077</v>
      </c>
      <c r="E16">
        <f>SUBTOTAL(103,Tabulka3[jednotka])</f>
        <v>13</v>
      </c>
      <c r="F16" s="43">
        <f>SUBTOTAL(109,Tabulka3[celkem])</f>
        <v>11331</v>
      </c>
      <c r="G16" s="44">
        <f>SUBTOTAL(104,Tabulka3[sleva])</f>
        <v>0.8</v>
      </c>
      <c r="H16" s="45">
        <f>SUBTOTAL(109,Tabulka3[celkem po sleva])</f>
        <v>8711.7999999999993</v>
      </c>
    </row>
    <row r="17" spans="8:8" x14ac:dyDescent="0.25">
      <c r="H17" s="5"/>
    </row>
  </sheetData>
  <pageMargins left="0.70866141732283472" right="0.70866141732283472" top="0.74803149606299213" bottom="0.74803149606299213" header="0.31496062992125984" footer="0.31496062992125984"/>
  <pageSetup paperSize="9" scale="70" fitToHeight="0" orientation="landscape" r:id="rId1"/>
  <headerFooter>
    <oddHeader>&amp;C&amp;F&amp;R&amp;D</oddHeader>
    <oddFooter>&amp;C&amp;P / 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1</vt:i4>
      </vt:variant>
    </vt:vector>
  </HeadingPairs>
  <TitlesOfParts>
    <vt:vector size="13" baseType="lpstr">
      <vt:lpstr>rady</vt:lpstr>
      <vt:lpstr>formaty cisel</vt:lpstr>
      <vt:lpstr>trzby</vt:lpstr>
      <vt:lpstr>trzby (funkce)</vt:lpstr>
      <vt:lpstr>procenta</vt:lpstr>
      <vt:lpstr>trzby (VO)</vt:lpstr>
      <vt:lpstr>trzby (DPH)</vt:lpstr>
      <vt:lpstr>nasobilka</vt:lpstr>
      <vt:lpstr>trzby (tabulka)</vt:lpstr>
      <vt:lpstr>List8</vt:lpstr>
      <vt:lpstr>trzby tisk</vt:lpstr>
      <vt:lpstr>trzby (finale)</vt:lpstr>
      <vt:lpstr>'trzby tisk'!Názvy_tisku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 Tycová</dc:creator>
  <cp:lastModifiedBy>Pavel</cp:lastModifiedBy>
  <cp:lastPrinted>2016-03-15T14:24:38Z</cp:lastPrinted>
  <dcterms:created xsi:type="dcterms:W3CDTF">2016-03-14T09:08:12Z</dcterms:created>
  <dcterms:modified xsi:type="dcterms:W3CDTF">2016-03-15T15:12:14Z</dcterms:modified>
</cp:coreProperties>
</file>