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op.msmt.cz/71/004_Indikatory/přílohy/kalkulačka/"/>
    </mc:Choice>
  </mc:AlternateContent>
  <workbookProtection workbookAlgorithmName="SHA-512" workbookHashValue="VMud+gvUftYFI1OIcitcmorKUG6hlHEMt4BE1OlrwEUwvWvMXpxJFXPebOtfV5yQ3qFmXJYKgI12bNdjZY5YoQ==" workbookSaltValue="msoKtxXBA7bsgrYmKGkVKQ==" workbookSpinCount="100000" lockStructure="1"/>
  <bookViews>
    <workbookView xWindow="0" yWindow="0" windowWidth="23010" windowHeight="8685"/>
  </bookViews>
  <sheets>
    <sheet name="hlavní strana" sheetId="4" r:id="rId1"/>
    <sheet name="příjezdy post-doků do ČR" sheetId="6" r:id="rId2"/>
    <sheet name=" příjezdy seniorů do ČR" sheetId="2" r:id="rId3"/>
    <sheet name="výjezdy juniorů z ČR" sheetId="7" r:id="rId4"/>
    <sheet name="výjezdy seniorů z ČR" sheetId="3" r:id="rId5"/>
    <sheet name="data" sheetId="5" state="hidden" r:id="rId6"/>
  </sheets>
  <definedNames>
    <definedName name="korekcni_koef">data!$A$2:$A$54</definedName>
    <definedName name="rodina">data!$P$2:$P$3</definedName>
    <definedName name="sloucene">data!$F$2:$F$54</definedName>
    <definedName name="slouceny">data!$F$2:$F$54</definedName>
    <definedName name="zem">data!$A$2:$A$54</definedName>
    <definedName name="země">data!$F$2:$F$55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5" i="7" l="1"/>
  <c r="I103" i="7"/>
  <c r="I101" i="7"/>
  <c r="I99" i="7"/>
  <c r="I97" i="7"/>
  <c r="I95" i="7"/>
  <c r="I93" i="7"/>
  <c r="I91" i="7"/>
  <c r="I89" i="7"/>
  <c r="I87" i="7"/>
  <c r="I85" i="7"/>
  <c r="I83" i="7"/>
  <c r="I81" i="7"/>
  <c r="I79" i="7"/>
  <c r="I77" i="7"/>
  <c r="I75" i="7"/>
  <c r="I73" i="7"/>
  <c r="I71" i="7"/>
  <c r="I69" i="7"/>
  <c r="I67" i="7"/>
  <c r="I65" i="7"/>
  <c r="I63" i="7"/>
  <c r="I61" i="7"/>
  <c r="I59" i="7"/>
  <c r="I57" i="7"/>
  <c r="I55" i="7"/>
  <c r="I53" i="7"/>
  <c r="I51" i="7"/>
  <c r="I49" i="7"/>
  <c r="I47" i="7"/>
  <c r="I45" i="7"/>
  <c r="I43" i="7"/>
  <c r="I41" i="7"/>
  <c r="I39" i="7"/>
  <c r="I37" i="7"/>
  <c r="I35" i="7"/>
  <c r="I33" i="7"/>
  <c r="I31" i="7"/>
  <c r="I29" i="7"/>
  <c r="I27" i="7"/>
  <c r="I25" i="7"/>
  <c r="I23" i="7"/>
  <c r="I21" i="7"/>
  <c r="I19" i="7"/>
  <c r="I17" i="7"/>
  <c r="I15" i="7"/>
  <c r="I13" i="7"/>
  <c r="I11" i="7"/>
  <c r="I9" i="7"/>
  <c r="I7" i="7"/>
  <c r="I105" i="6"/>
  <c r="I103" i="6"/>
  <c r="I101" i="6"/>
  <c r="I99" i="6"/>
  <c r="I97" i="6"/>
  <c r="I95" i="6"/>
  <c r="I93" i="6"/>
  <c r="I91" i="6"/>
  <c r="I89" i="6"/>
  <c r="I87" i="6"/>
  <c r="I85" i="6"/>
  <c r="I83" i="6"/>
  <c r="I81" i="6"/>
  <c r="I79" i="6"/>
  <c r="I77" i="6"/>
  <c r="I75" i="6"/>
  <c r="I73" i="6"/>
  <c r="I71" i="6"/>
  <c r="I69" i="6"/>
  <c r="I67" i="6"/>
  <c r="I65" i="6"/>
  <c r="I63" i="6"/>
  <c r="I61" i="6"/>
  <c r="I59" i="6"/>
  <c r="I57" i="6"/>
  <c r="I55" i="6"/>
  <c r="I53" i="6"/>
  <c r="I51" i="6"/>
  <c r="I49" i="6"/>
  <c r="I47" i="6"/>
  <c r="I45" i="6"/>
  <c r="I43" i="6"/>
  <c r="I41" i="6"/>
  <c r="I39" i="6"/>
  <c r="I37" i="6"/>
  <c r="I35" i="6"/>
  <c r="I33" i="6"/>
  <c r="I31" i="6"/>
  <c r="I29" i="6"/>
  <c r="I27" i="6"/>
  <c r="I25" i="6"/>
  <c r="I23" i="6"/>
  <c r="I21" i="6"/>
  <c r="I19" i="6"/>
  <c r="I17" i="6"/>
  <c r="I15" i="6"/>
  <c r="I13" i="6"/>
  <c r="I11" i="6"/>
  <c r="I9" i="6"/>
  <c r="I7" i="6"/>
  <c r="J12" i="5"/>
  <c r="J11" i="5"/>
  <c r="M10" i="5"/>
  <c r="K11" i="5" s="1"/>
  <c r="M105" i="6" l="1"/>
  <c r="M103" i="6"/>
  <c r="M101" i="6"/>
  <c r="M99" i="6"/>
  <c r="M97" i="6"/>
  <c r="M95" i="6"/>
  <c r="M93" i="6"/>
  <c r="M91" i="6"/>
  <c r="M89" i="6"/>
  <c r="M87" i="6"/>
  <c r="M85" i="6"/>
  <c r="M83" i="6"/>
  <c r="M81" i="6"/>
  <c r="M79" i="6"/>
  <c r="M77" i="6"/>
  <c r="M75" i="6"/>
  <c r="M73" i="6"/>
  <c r="M71" i="6"/>
  <c r="M69" i="6"/>
  <c r="M67" i="6"/>
  <c r="M65" i="6"/>
  <c r="M63" i="6"/>
  <c r="M61" i="6"/>
  <c r="M59" i="6"/>
  <c r="M57" i="6"/>
  <c r="M55" i="6"/>
  <c r="M53" i="6"/>
  <c r="M51" i="6"/>
  <c r="M49" i="6"/>
  <c r="M47" i="6"/>
  <c r="M45" i="6"/>
  <c r="M43" i="6"/>
  <c r="M41" i="6"/>
  <c r="M39" i="6"/>
  <c r="M37" i="6"/>
  <c r="M35" i="6"/>
  <c r="M33" i="6"/>
  <c r="M31" i="6"/>
  <c r="M29" i="6"/>
  <c r="M27" i="6"/>
  <c r="M25" i="6"/>
  <c r="M23" i="6"/>
  <c r="M21" i="6"/>
  <c r="M19" i="6"/>
  <c r="M17" i="6"/>
  <c r="M15" i="6"/>
  <c r="M13" i="6"/>
  <c r="M11" i="6"/>
  <c r="M9" i="6"/>
  <c r="M7" i="6"/>
  <c r="I105" i="2"/>
  <c r="I103" i="2"/>
  <c r="I101" i="2"/>
  <c r="I99" i="2"/>
  <c r="I97" i="2"/>
  <c r="I95" i="2"/>
  <c r="I93" i="2"/>
  <c r="I91" i="2"/>
  <c r="I89" i="2"/>
  <c r="I87" i="2"/>
  <c r="I85" i="2"/>
  <c r="I83" i="2"/>
  <c r="I81" i="2"/>
  <c r="I79" i="2"/>
  <c r="I77" i="2"/>
  <c r="I75" i="2"/>
  <c r="I73" i="2"/>
  <c r="I71" i="2"/>
  <c r="I69" i="2"/>
  <c r="I67" i="2"/>
  <c r="I65" i="2"/>
  <c r="I63" i="2"/>
  <c r="I61" i="2"/>
  <c r="I59" i="2"/>
  <c r="I57" i="2"/>
  <c r="I55" i="2"/>
  <c r="I53" i="2"/>
  <c r="I51" i="2"/>
  <c r="I49" i="2"/>
  <c r="I47" i="2"/>
  <c r="I45" i="2"/>
  <c r="I43" i="2"/>
  <c r="I41" i="2"/>
  <c r="I39" i="2"/>
  <c r="I37" i="2"/>
  <c r="I35" i="2"/>
  <c r="I33" i="2"/>
  <c r="I31" i="2"/>
  <c r="I29" i="2"/>
  <c r="I27" i="2"/>
  <c r="I25" i="2"/>
  <c r="I23" i="2"/>
  <c r="I21" i="2"/>
  <c r="I19" i="2"/>
  <c r="I17" i="2"/>
  <c r="I15" i="2"/>
  <c r="I13" i="2"/>
  <c r="I11" i="2"/>
  <c r="I9" i="2"/>
  <c r="I7" i="2"/>
  <c r="M105" i="2"/>
  <c r="M103" i="2"/>
  <c r="M101" i="2"/>
  <c r="M99" i="2"/>
  <c r="M97" i="2"/>
  <c r="M95" i="2"/>
  <c r="M93" i="2"/>
  <c r="M91" i="2"/>
  <c r="M89" i="2"/>
  <c r="M87" i="2"/>
  <c r="M85" i="2"/>
  <c r="M83" i="2"/>
  <c r="M81" i="2"/>
  <c r="M79" i="2"/>
  <c r="M77" i="2"/>
  <c r="M75" i="2"/>
  <c r="M73" i="2"/>
  <c r="M71" i="2"/>
  <c r="M69" i="2"/>
  <c r="M67" i="2"/>
  <c r="M65" i="2"/>
  <c r="M63" i="2"/>
  <c r="M61" i="2"/>
  <c r="M59" i="2"/>
  <c r="M57" i="2"/>
  <c r="M55" i="2"/>
  <c r="M53" i="2"/>
  <c r="M51" i="2"/>
  <c r="M49" i="2"/>
  <c r="M47" i="2"/>
  <c r="M45" i="2"/>
  <c r="M43" i="2"/>
  <c r="M41" i="2"/>
  <c r="M39" i="2"/>
  <c r="M37" i="2"/>
  <c r="M35" i="2"/>
  <c r="M33" i="2"/>
  <c r="M31" i="2"/>
  <c r="M29" i="2"/>
  <c r="M27" i="2"/>
  <c r="M25" i="2"/>
  <c r="M23" i="2"/>
  <c r="M21" i="2"/>
  <c r="M19" i="2"/>
  <c r="M17" i="2"/>
  <c r="M15" i="2"/>
  <c r="M13" i="2"/>
  <c r="M11" i="2"/>
  <c r="M9" i="2"/>
  <c r="M7" i="2"/>
  <c r="I105" i="3"/>
  <c r="I103" i="3"/>
  <c r="I101" i="3"/>
  <c r="I99" i="3"/>
  <c r="I97" i="3"/>
  <c r="I95" i="3"/>
  <c r="I93" i="3"/>
  <c r="I91" i="3"/>
  <c r="I89" i="3"/>
  <c r="I87" i="3"/>
  <c r="I85" i="3"/>
  <c r="I83" i="3"/>
  <c r="I81" i="3"/>
  <c r="I79" i="3"/>
  <c r="I77" i="3"/>
  <c r="I75" i="3"/>
  <c r="I73" i="3"/>
  <c r="I71" i="3"/>
  <c r="I69" i="3"/>
  <c r="I67" i="3"/>
  <c r="I65" i="3"/>
  <c r="I63" i="3"/>
  <c r="I61" i="3"/>
  <c r="I59" i="3"/>
  <c r="I57" i="3"/>
  <c r="I55" i="3"/>
  <c r="I53" i="3"/>
  <c r="I51" i="3"/>
  <c r="I49" i="3"/>
  <c r="I47" i="3"/>
  <c r="I45" i="3"/>
  <c r="I43" i="3"/>
  <c r="I41" i="3"/>
  <c r="I39" i="3"/>
  <c r="I37" i="3"/>
  <c r="I35" i="3"/>
  <c r="I33" i="3"/>
  <c r="I31" i="3"/>
  <c r="I29" i="3"/>
  <c r="I27" i="3"/>
  <c r="I25" i="3"/>
  <c r="I23" i="3"/>
  <c r="I21" i="3"/>
  <c r="I19" i="3"/>
  <c r="I17" i="3"/>
  <c r="I15" i="3"/>
  <c r="I13" i="3"/>
  <c r="I11" i="3"/>
  <c r="I9" i="3"/>
  <c r="I7" i="3"/>
  <c r="N105" i="2" l="1"/>
  <c r="N103" i="2"/>
  <c r="N101" i="2"/>
  <c r="N99" i="2"/>
  <c r="N97" i="2"/>
  <c r="N95" i="2"/>
  <c r="N93" i="2"/>
  <c r="N91" i="2"/>
  <c r="N89" i="2"/>
  <c r="N87" i="2"/>
  <c r="N85" i="2"/>
  <c r="N83" i="2"/>
  <c r="N81" i="2"/>
  <c r="N79" i="2"/>
  <c r="N77" i="2"/>
  <c r="N75" i="2"/>
  <c r="N73" i="2"/>
  <c r="N71" i="2"/>
  <c r="N69" i="2"/>
  <c r="N67" i="2"/>
  <c r="N65" i="2"/>
  <c r="N63" i="2"/>
  <c r="N61" i="2"/>
  <c r="N59" i="2"/>
  <c r="N57" i="2"/>
  <c r="N55" i="2"/>
  <c r="N53" i="2"/>
  <c r="N51" i="2"/>
  <c r="N49" i="2"/>
  <c r="N47" i="2"/>
  <c r="N45" i="2"/>
  <c r="N43" i="2"/>
  <c r="N41" i="2"/>
  <c r="N39" i="2"/>
  <c r="N37" i="2"/>
  <c r="N35" i="2"/>
  <c r="N33" i="2"/>
  <c r="N31" i="2"/>
  <c r="N29" i="2"/>
  <c r="N27" i="2"/>
  <c r="N25" i="2"/>
  <c r="N23" i="2"/>
  <c r="N21" i="2"/>
  <c r="N19" i="2"/>
  <c r="N17" i="2"/>
  <c r="N15" i="2"/>
  <c r="N13" i="2"/>
  <c r="N11" i="2"/>
  <c r="N9" i="2"/>
  <c r="J105" i="2"/>
  <c r="J103" i="2"/>
  <c r="J101" i="2"/>
  <c r="J99" i="2"/>
  <c r="J97" i="2"/>
  <c r="J95" i="2"/>
  <c r="J93" i="2"/>
  <c r="J91" i="2"/>
  <c r="J89" i="2"/>
  <c r="J87" i="2"/>
  <c r="J85" i="2"/>
  <c r="J83" i="2"/>
  <c r="J81" i="2"/>
  <c r="J79" i="2"/>
  <c r="J77" i="2"/>
  <c r="J75" i="2"/>
  <c r="J73" i="2"/>
  <c r="J71" i="2"/>
  <c r="J69" i="2"/>
  <c r="J67" i="2"/>
  <c r="J65" i="2"/>
  <c r="J63" i="2"/>
  <c r="J61" i="2"/>
  <c r="J59" i="2"/>
  <c r="J57" i="2"/>
  <c r="J55" i="2"/>
  <c r="J53" i="2"/>
  <c r="J51" i="2"/>
  <c r="J49" i="2"/>
  <c r="J47" i="2"/>
  <c r="J45" i="2"/>
  <c r="J43" i="2"/>
  <c r="J41" i="2"/>
  <c r="J39" i="2"/>
  <c r="J37" i="2"/>
  <c r="J35" i="2"/>
  <c r="J33" i="2"/>
  <c r="J31" i="2"/>
  <c r="J29" i="2"/>
  <c r="J27" i="2"/>
  <c r="J25" i="2"/>
  <c r="J23" i="2"/>
  <c r="J21" i="2"/>
  <c r="J19" i="2"/>
  <c r="J17" i="2"/>
  <c r="J15" i="2"/>
  <c r="J13" i="2"/>
  <c r="J11" i="2"/>
  <c r="J9" i="2"/>
  <c r="J105" i="7"/>
  <c r="M105" i="7" s="1"/>
  <c r="J103" i="7"/>
  <c r="M103" i="7" s="1"/>
  <c r="J101" i="7"/>
  <c r="M101" i="7" s="1"/>
  <c r="J99" i="7"/>
  <c r="M99" i="7" s="1"/>
  <c r="J97" i="7"/>
  <c r="M97" i="7" s="1"/>
  <c r="J95" i="7"/>
  <c r="M95" i="7" s="1"/>
  <c r="J93" i="7"/>
  <c r="M93" i="7" s="1"/>
  <c r="J91" i="7"/>
  <c r="M91" i="7" s="1"/>
  <c r="J89" i="7"/>
  <c r="M89" i="7" s="1"/>
  <c r="J87" i="7"/>
  <c r="M87" i="7" s="1"/>
  <c r="J85" i="7"/>
  <c r="M85" i="7" s="1"/>
  <c r="J83" i="7"/>
  <c r="M83" i="7" s="1"/>
  <c r="J81" i="7"/>
  <c r="M81" i="7" s="1"/>
  <c r="J79" i="7"/>
  <c r="M79" i="7" s="1"/>
  <c r="J77" i="7"/>
  <c r="M77" i="7" s="1"/>
  <c r="J75" i="7"/>
  <c r="M75" i="7" s="1"/>
  <c r="J73" i="7"/>
  <c r="M73" i="7" s="1"/>
  <c r="J71" i="7"/>
  <c r="M71" i="7" s="1"/>
  <c r="J69" i="7"/>
  <c r="M69" i="7" s="1"/>
  <c r="J67" i="7"/>
  <c r="M67" i="7" s="1"/>
  <c r="J65" i="7"/>
  <c r="M65" i="7" s="1"/>
  <c r="J63" i="7"/>
  <c r="M63" i="7" s="1"/>
  <c r="J61" i="7"/>
  <c r="M61" i="7" s="1"/>
  <c r="J59" i="7"/>
  <c r="M59" i="7" s="1"/>
  <c r="J57" i="7"/>
  <c r="M57" i="7" s="1"/>
  <c r="J55" i="7"/>
  <c r="M55" i="7" s="1"/>
  <c r="J53" i="7"/>
  <c r="M53" i="7" s="1"/>
  <c r="J51" i="7"/>
  <c r="M51" i="7" s="1"/>
  <c r="J49" i="7"/>
  <c r="M49" i="7" s="1"/>
  <c r="J47" i="7"/>
  <c r="M47" i="7" s="1"/>
  <c r="J45" i="7"/>
  <c r="M45" i="7" s="1"/>
  <c r="J43" i="7"/>
  <c r="M43" i="7" s="1"/>
  <c r="J41" i="7"/>
  <c r="M41" i="7" s="1"/>
  <c r="J39" i="7"/>
  <c r="M39" i="7" s="1"/>
  <c r="J37" i="7"/>
  <c r="M37" i="7" s="1"/>
  <c r="J35" i="7"/>
  <c r="M35" i="7" s="1"/>
  <c r="J33" i="7"/>
  <c r="M33" i="7" s="1"/>
  <c r="J31" i="7"/>
  <c r="M31" i="7" s="1"/>
  <c r="J29" i="7"/>
  <c r="M29" i="7" s="1"/>
  <c r="J27" i="7"/>
  <c r="M27" i="7" s="1"/>
  <c r="J25" i="7"/>
  <c r="M25" i="7" s="1"/>
  <c r="J23" i="7"/>
  <c r="M23" i="7" s="1"/>
  <c r="J21" i="7"/>
  <c r="M21" i="7" s="1"/>
  <c r="J19" i="7"/>
  <c r="M19" i="7" s="1"/>
  <c r="J17" i="7"/>
  <c r="M17" i="7" s="1"/>
  <c r="J15" i="7"/>
  <c r="M15" i="7" s="1"/>
  <c r="J13" i="7"/>
  <c r="M13" i="7" s="1"/>
  <c r="J11" i="7"/>
  <c r="M11" i="7" s="1"/>
  <c r="J105" i="3"/>
  <c r="M105" i="3" s="1"/>
  <c r="J103" i="3"/>
  <c r="M103" i="3" s="1"/>
  <c r="J101" i="3"/>
  <c r="M101" i="3" s="1"/>
  <c r="J99" i="3"/>
  <c r="M99" i="3" s="1"/>
  <c r="J97" i="3"/>
  <c r="M97" i="3" s="1"/>
  <c r="J95" i="3"/>
  <c r="M95" i="3" s="1"/>
  <c r="J93" i="3"/>
  <c r="M93" i="3" s="1"/>
  <c r="J91" i="3"/>
  <c r="M91" i="3" s="1"/>
  <c r="J89" i="3"/>
  <c r="M89" i="3" s="1"/>
  <c r="J87" i="3"/>
  <c r="M87" i="3" s="1"/>
  <c r="J85" i="3"/>
  <c r="M85" i="3" s="1"/>
  <c r="J83" i="3"/>
  <c r="M83" i="3" s="1"/>
  <c r="J81" i="3"/>
  <c r="M81" i="3" s="1"/>
  <c r="J79" i="3"/>
  <c r="M79" i="3" s="1"/>
  <c r="J77" i="3"/>
  <c r="M77" i="3" s="1"/>
  <c r="J75" i="3"/>
  <c r="M75" i="3" s="1"/>
  <c r="J73" i="3"/>
  <c r="M73" i="3" s="1"/>
  <c r="J71" i="3"/>
  <c r="M71" i="3" s="1"/>
  <c r="J69" i="3"/>
  <c r="M69" i="3" s="1"/>
  <c r="J67" i="3"/>
  <c r="M67" i="3" s="1"/>
  <c r="J65" i="3"/>
  <c r="M65" i="3" s="1"/>
  <c r="J63" i="3"/>
  <c r="M63" i="3" s="1"/>
  <c r="J61" i="3"/>
  <c r="M61" i="3" s="1"/>
  <c r="J59" i="3"/>
  <c r="M59" i="3" s="1"/>
  <c r="J57" i="3"/>
  <c r="M57" i="3" s="1"/>
  <c r="J55" i="3"/>
  <c r="M55" i="3" s="1"/>
  <c r="J53" i="3"/>
  <c r="M53" i="3" s="1"/>
  <c r="J51" i="3"/>
  <c r="M51" i="3" s="1"/>
  <c r="J49" i="3"/>
  <c r="M49" i="3" s="1"/>
  <c r="J47" i="3"/>
  <c r="M47" i="3" s="1"/>
  <c r="J45" i="3"/>
  <c r="M45" i="3" s="1"/>
  <c r="J43" i="3"/>
  <c r="M43" i="3" s="1"/>
  <c r="J41" i="3"/>
  <c r="M41" i="3" s="1"/>
  <c r="J39" i="3"/>
  <c r="M39" i="3" s="1"/>
  <c r="J37" i="3"/>
  <c r="M37" i="3" s="1"/>
  <c r="J35" i="3"/>
  <c r="M35" i="3" s="1"/>
  <c r="J33" i="3"/>
  <c r="M33" i="3" s="1"/>
  <c r="J31" i="3"/>
  <c r="M31" i="3" s="1"/>
  <c r="J29" i="3"/>
  <c r="M29" i="3" s="1"/>
  <c r="J27" i="3"/>
  <c r="M27" i="3" s="1"/>
  <c r="J25" i="3"/>
  <c r="M25" i="3" s="1"/>
  <c r="J23" i="3"/>
  <c r="M23" i="3" s="1"/>
  <c r="J21" i="3"/>
  <c r="M21" i="3" s="1"/>
  <c r="J19" i="3"/>
  <c r="M19" i="3" s="1"/>
  <c r="J17" i="3"/>
  <c r="M17" i="3" s="1"/>
  <c r="J15" i="3"/>
  <c r="M15" i="3" s="1"/>
  <c r="J13" i="3"/>
  <c r="M13" i="3" s="1"/>
  <c r="J11" i="3"/>
  <c r="M11" i="3" s="1"/>
  <c r="J9" i="3"/>
  <c r="M9" i="3" s="1"/>
  <c r="E106" i="7" l="1"/>
  <c r="AA105" i="7"/>
  <c r="AA103" i="7"/>
  <c r="AA101" i="7"/>
  <c r="AA99" i="7"/>
  <c r="AA97" i="7"/>
  <c r="AA95" i="7"/>
  <c r="AA93" i="7"/>
  <c r="AA91" i="7"/>
  <c r="AA89" i="7"/>
  <c r="AA87" i="7"/>
  <c r="AA85" i="7"/>
  <c r="AA83" i="7"/>
  <c r="AA81" i="7"/>
  <c r="AA79" i="7"/>
  <c r="AA77" i="7"/>
  <c r="AA75" i="7"/>
  <c r="AA73" i="7"/>
  <c r="AA71" i="7"/>
  <c r="AA69" i="7"/>
  <c r="AA67" i="7"/>
  <c r="AA65" i="7"/>
  <c r="AA63" i="7"/>
  <c r="AA61" i="7"/>
  <c r="AA59" i="7"/>
  <c r="AA57" i="7"/>
  <c r="AA55" i="7"/>
  <c r="AA53" i="7"/>
  <c r="AA51" i="7"/>
  <c r="AA49" i="7"/>
  <c r="AA47" i="7"/>
  <c r="AA45" i="7"/>
  <c r="AA43" i="7"/>
  <c r="AA41" i="7"/>
  <c r="AA39" i="7"/>
  <c r="AA37" i="7"/>
  <c r="AA35" i="7"/>
  <c r="AA33" i="7"/>
  <c r="AA31" i="7"/>
  <c r="AA29" i="7"/>
  <c r="AA27" i="7"/>
  <c r="AA25" i="7"/>
  <c r="AA23" i="7"/>
  <c r="AA21" i="7"/>
  <c r="AA19" i="7"/>
  <c r="AA17" i="7"/>
  <c r="AA15" i="7"/>
  <c r="AA13" i="7"/>
  <c r="AA11" i="7"/>
  <c r="AA9" i="7"/>
  <c r="J9" i="7"/>
  <c r="M9" i="7" s="1"/>
  <c r="AA7" i="7"/>
  <c r="E106" i="6"/>
  <c r="N105" i="6"/>
  <c r="J105" i="6"/>
  <c r="N103" i="6"/>
  <c r="J103" i="6"/>
  <c r="N101" i="6"/>
  <c r="J101" i="6"/>
  <c r="N99" i="6"/>
  <c r="J99" i="6"/>
  <c r="N97" i="6"/>
  <c r="J97" i="6"/>
  <c r="N95" i="6"/>
  <c r="J95" i="6"/>
  <c r="N93" i="6"/>
  <c r="J93" i="6"/>
  <c r="N91" i="6"/>
  <c r="J91" i="6"/>
  <c r="N89" i="6"/>
  <c r="J89" i="6"/>
  <c r="N87" i="6"/>
  <c r="J87" i="6"/>
  <c r="N85" i="6"/>
  <c r="J85" i="6"/>
  <c r="N83" i="6"/>
  <c r="J83" i="6"/>
  <c r="N81" i="6"/>
  <c r="J81" i="6"/>
  <c r="N79" i="6"/>
  <c r="J79" i="6"/>
  <c r="N77" i="6"/>
  <c r="J77" i="6"/>
  <c r="N75" i="6"/>
  <c r="J75" i="6"/>
  <c r="N73" i="6"/>
  <c r="J73" i="6"/>
  <c r="N71" i="6"/>
  <c r="J71" i="6"/>
  <c r="N69" i="6"/>
  <c r="J69" i="6"/>
  <c r="N67" i="6"/>
  <c r="J67" i="6"/>
  <c r="N65" i="6"/>
  <c r="J65" i="6"/>
  <c r="N63" i="6"/>
  <c r="J63" i="6"/>
  <c r="N61" i="6"/>
  <c r="J61" i="6"/>
  <c r="N59" i="6"/>
  <c r="J59" i="6"/>
  <c r="N57" i="6"/>
  <c r="J57" i="6"/>
  <c r="N55" i="6"/>
  <c r="J55" i="6"/>
  <c r="N53" i="6"/>
  <c r="J53" i="6"/>
  <c r="N51" i="6"/>
  <c r="J51" i="6"/>
  <c r="N49" i="6"/>
  <c r="J49" i="6"/>
  <c r="N47" i="6"/>
  <c r="J47" i="6"/>
  <c r="N45" i="6"/>
  <c r="J45" i="6"/>
  <c r="N43" i="6"/>
  <c r="J43" i="6"/>
  <c r="N41" i="6"/>
  <c r="J41" i="6"/>
  <c r="N39" i="6"/>
  <c r="J39" i="6"/>
  <c r="N37" i="6"/>
  <c r="J37" i="6"/>
  <c r="N35" i="6"/>
  <c r="J35" i="6"/>
  <c r="N33" i="6"/>
  <c r="J33" i="6"/>
  <c r="N31" i="6"/>
  <c r="J31" i="6"/>
  <c r="N29" i="6"/>
  <c r="J29" i="6"/>
  <c r="N27" i="6"/>
  <c r="J27" i="6"/>
  <c r="N25" i="6"/>
  <c r="J25" i="6"/>
  <c r="N23" i="6"/>
  <c r="J23" i="6"/>
  <c r="N21" i="6"/>
  <c r="J21" i="6"/>
  <c r="N19" i="6"/>
  <c r="J19" i="6"/>
  <c r="N17" i="6"/>
  <c r="J17" i="6"/>
  <c r="N15" i="6"/>
  <c r="J15" i="6"/>
  <c r="N13" i="6"/>
  <c r="J13" i="6"/>
  <c r="N11" i="6"/>
  <c r="J11" i="6"/>
  <c r="N9" i="6"/>
  <c r="J9" i="6"/>
  <c r="N7" i="6"/>
  <c r="J7" i="6"/>
  <c r="O105" i="6" l="1"/>
  <c r="T105" i="6" s="1"/>
  <c r="N13" i="7"/>
  <c r="O13" i="7" s="1"/>
  <c r="N19" i="7"/>
  <c r="O19" i="7" s="1"/>
  <c r="Q19" i="7" s="1"/>
  <c r="S19" i="7" s="1"/>
  <c r="N33" i="7"/>
  <c r="O33" i="7" s="1"/>
  <c r="T33" i="7" s="1"/>
  <c r="N41" i="7"/>
  <c r="O41" i="7" s="1"/>
  <c r="N55" i="7"/>
  <c r="O55" i="7" s="1"/>
  <c r="N61" i="7"/>
  <c r="O61" i="7" s="1"/>
  <c r="T61" i="7" s="1"/>
  <c r="N69" i="7"/>
  <c r="O69" i="7" s="1"/>
  <c r="N77" i="7"/>
  <c r="O77" i="7" s="1"/>
  <c r="N83" i="7"/>
  <c r="O83" i="7" s="1"/>
  <c r="Q83" i="7" s="1"/>
  <c r="S83" i="7" s="1"/>
  <c r="N97" i="7"/>
  <c r="O97" i="7" s="1"/>
  <c r="N11" i="7"/>
  <c r="O11" i="7" s="1"/>
  <c r="T11" i="7" s="1"/>
  <c r="N31" i="7"/>
  <c r="O31" i="7" s="1"/>
  <c r="N39" i="7"/>
  <c r="O39" i="7" s="1"/>
  <c r="N47" i="7"/>
  <c r="O47" i="7" s="1"/>
  <c r="N53" i="7"/>
  <c r="O53" i="7" s="1"/>
  <c r="T53" i="7" s="1"/>
  <c r="N59" i="7"/>
  <c r="O59" i="7" s="1"/>
  <c r="N67" i="7"/>
  <c r="O67" i="7" s="1"/>
  <c r="N75" i="7"/>
  <c r="O75" i="7" s="1"/>
  <c r="Q75" i="7" s="1"/>
  <c r="S75" i="7" s="1"/>
  <c r="N95" i="7"/>
  <c r="O95" i="7" s="1"/>
  <c r="T95" i="7" s="1"/>
  <c r="N103" i="7"/>
  <c r="O103" i="7" s="1"/>
  <c r="Q103" i="7" s="1"/>
  <c r="S103" i="7" s="1"/>
  <c r="N9" i="7"/>
  <c r="O9" i="7" s="1"/>
  <c r="N23" i="7"/>
  <c r="O23" i="7" s="1"/>
  <c r="Q23" i="7" s="1"/>
  <c r="S23" i="7" s="1"/>
  <c r="N29" i="7"/>
  <c r="O29" i="7" s="1"/>
  <c r="N37" i="7"/>
  <c r="O37" i="7" s="1"/>
  <c r="T37" i="7" s="1"/>
  <c r="N45" i="7"/>
  <c r="O45" i="7" s="1"/>
  <c r="T45" i="7" s="1"/>
  <c r="N51" i="7"/>
  <c r="O51" i="7" s="1"/>
  <c r="N65" i="7"/>
  <c r="O65" i="7" s="1"/>
  <c r="Q65" i="7" s="1"/>
  <c r="S65" i="7" s="1"/>
  <c r="N73" i="7"/>
  <c r="O73" i="7" s="1"/>
  <c r="N87" i="7"/>
  <c r="O87" i="7" s="1"/>
  <c r="Q87" i="7" s="1"/>
  <c r="S87" i="7" s="1"/>
  <c r="N93" i="7"/>
  <c r="O93" i="7" s="1"/>
  <c r="N101" i="7"/>
  <c r="O101" i="7" s="1"/>
  <c r="N15" i="7"/>
  <c r="O15" i="7" s="1"/>
  <c r="T15" i="7" s="1"/>
  <c r="N21" i="7"/>
  <c r="O21" i="7" s="1"/>
  <c r="N27" i="7"/>
  <c r="O27" i="7" s="1"/>
  <c r="Q27" i="7" s="1"/>
  <c r="S27" i="7" s="1"/>
  <c r="N35" i="7"/>
  <c r="O35" i="7" s="1"/>
  <c r="N43" i="7"/>
  <c r="O43" i="7" s="1"/>
  <c r="N63" i="7"/>
  <c r="O63" i="7" s="1"/>
  <c r="N71" i="7"/>
  <c r="O71" i="7" s="1"/>
  <c r="Q71" i="7" s="1"/>
  <c r="S71" i="7" s="1"/>
  <c r="N79" i="7"/>
  <c r="O79" i="7" s="1"/>
  <c r="N85" i="7"/>
  <c r="O85" i="7" s="1"/>
  <c r="N91" i="7"/>
  <c r="O91" i="7" s="1"/>
  <c r="N99" i="7"/>
  <c r="O99" i="7" s="1"/>
  <c r="Q99" i="7" s="1"/>
  <c r="S99" i="7" s="1"/>
  <c r="O41" i="6"/>
  <c r="T41" i="6" s="1"/>
  <c r="O57" i="6"/>
  <c r="T57" i="6" s="1"/>
  <c r="O69" i="6"/>
  <c r="T69" i="6" s="1"/>
  <c r="O73" i="6"/>
  <c r="T73" i="6" s="1"/>
  <c r="O89" i="6"/>
  <c r="T89" i="6" s="1"/>
  <c r="O13" i="6"/>
  <c r="T13" i="6" s="1"/>
  <c r="O17" i="6"/>
  <c r="Q17" i="6" s="1"/>
  <c r="O25" i="6"/>
  <c r="T25" i="6" s="1"/>
  <c r="O29" i="6"/>
  <c r="T29" i="6" s="1"/>
  <c r="O33" i="6"/>
  <c r="Q33" i="6" s="1"/>
  <c r="O63" i="6"/>
  <c r="Q63" i="6" s="1"/>
  <c r="O97" i="6"/>
  <c r="Q97" i="6" s="1"/>
  <c r="O37" i="6"/>
  <c r="T37" i="6" s="1"/>
  <c r="O9" i="6"/>
  <c r="T9" i="6" s="1"/>
  <c r="O27" i="6"/>
  <c r="Q27" i="6" s="1"/>
  <c r="O21" i="6"/>
  <c r="T21" i="6" s="1"/>
  <c r="O23" i="6"/>
  <c r="Q23" i="6" s="1"/>
  <c r="O39" i="6"/>
  <c r="T39" i="6" s="1"/>
  <c r="O45" i="6"/>
  <c r="T45" i="6" s="1"/>
  <c r="O47" i="6"/>
  <c r="T47" i="6" s="1"/>
  <c r="O61" i="6"/>
  <c r="O71" i="6"/>
  <c r="Q71" i="6" s="1"/>
  <c r="O85" i="6"/>
  <c r="T85" i="6" s="1"/>
  <c r="O87" i="6"/>
  <c r="Q87" i="6" s="1"/>
  <c r="O101" i="6"/>
  <c r="T101" i="6" s="1"/>
  <c r="O103" i="6"/>
  <c r="Q103" i="6" s="1"/>
  <c r="O53" i="6"/>
  <c r="T53" i="6" s="1"/>
  <c r="O55" i="6"/>
  <c r="T55" i="6" s="1"/>
  <c r="O77" i="6"/>
  <c r="T77" i="6" s="1"/>
  <c r="O79" i="6"/>
  <c r="T79" i="6" s="1"/>
  <c r="O93" i="6"/>
  <c r="T93" i="6" s="1"/>
  <c r="O95" i="6"/>
  <c r="Q95" i="6" s="1"/>
  <c r="Q53" i="7"/>
  <c r="S53" i="7" s="1"/>
  <c r="O7" i="6"/>
  <c r="J106" i="6"/>
  <c r="O15" i="6"/>
  <c r="O65" i="6"/>
  <c r="Q105" i="6"/>
  <c r="N106" i="6"/>
  <c r="O35" i="6"/>
  <c r="O11" i="6"/>
  <c r="O19" i="6"/>
  <c r="O31" i="6"/>
  <c r="O49" i="6"/>
  <c r="O81" i="6"/>
  <c r="O43" i="6"/>
  <c r="O51" i="6"/>
  <c r="O59" i="6"/>
  <c r="O67" i="6"/>
  <c r="O75" i="6"/>
  <c r="O83" i="6"/>
  <c r="O91" i="6"/>
  <c r="O99" i="6"/>
  <c r="T99" i="7" l="1"/>
  <c r="Q55" i="6"/>
  <c r="Q25" i="6"/>
  <c r="Q95" i="7"/>
  <c r="S95" i="7" s="1"/>
  <c r="Q33" i="7"/>
  <c r="S33" i="7" s="1"/>
  <c r="Q15" i="7"/>
  <c r="S15" i="7" s="1"/>
  <c r="T65" i="7"/>
  <c r="Q11" i="7"/>
  <c r="S11" i="7" s="1"/>
  <c r="T71" i="7"/>
  <c r="T23" i="7"/>
  <c r="T103" i="7"/>
  <c r="Q37" i="7"/>
  <c r="S37" i="7" s="1"/>
  <c r="Q63" i="7"/>
  <c r="S63" i="7" s="1"/>
  <c r="T63" i="7"/>
  <c r="T19" i="7"/>
  <c r="Q61" i="7"/>
  <c r="S61" i="7" s="1"/>
  <c r="T63" i="6"/>
  <c r="Q91" i="7"/>
  <c r="S91" i="7" s="1"/>
  <c r="T91" i="7"/>
  <c r="Q79" i="7"/>
  <c r="S79" i="7" s="1"/>
  <c r="T79" i="7"/>
  <c r="Q35" i="7"/>
  <c r="S35" i="7" s="1"/>
  <c r="T35" i="7"/>
  <c r="N25" i="7"/>
  <c r="O25" i="7" s="1"/>
  <c r="T93" i="7"/>
  <c r="Q93" i="7"/>
  <c r="S93" i="7" s="1"/>
  <c r="Q51" i="7"/>
  <c r="S51" i="7" s="1"/>
  <c r="T51" i="7"/>
  <c r="Q47" i="7"/>
  <c r="S47" i="7" s="1"/>
  <c r="T47" i="7"/>
  <c r="T97" i="7"/>
  <c r="Q97" i="7"/>
  <c r="S97" i="7" s="1"/>
  <c r="Q43" i="7"/>
  <c r="S43" i="7" s="1"/>
  <c r="T43" i="7"/>
  <c r="T21" i="7"/>
  <c r="Q21" i="7"/>
  <c r="S21" i="7" s="1"/>
  <c r="T9" i="7"/>
  <c r="Q9" i="7"/>
  <c r="S9" i="7" s="1"/>
  <c r="Q67" i="7"/>
  <c r="S67" i="7" s="1"/>
  <c r="T67" i="7"/>
  <c r="Q39" i="7"/>
  <c r="S39" i="7" s="1"/>
  <c r="T39" i="7"/>
  <c r="Q55" i="7"/>
  <c r="S55" i="7" s="1"/>
  <c r="T55" i="7"/>
  <c r="T13" i="7"/>
  <c r="Q13" i="7"/>
  <c r="S13" i="7" s="1"/>
  <c r="T83" i="7"/>
  <c r="Q45" i="7"/>
  <c r="S45" i="7" s="1"/>
  <c r="T75" i="7"/>
  <c r="T87" i="7"/>
  <c r="T27" i="7"/>
  <c r="N49" i="7"/>
  <c r="O49" i="7" s="1"/>
  <c r="T73" i="7"/>
  <c r="Q73" i="7"/>
  <c r="S73" i="7" s="1"/>
  <c r="Q59" i="7"/>
  <c r="S59" i="7" s="1"/>
  <c r="T59" i="7"/>
  <c r="Q31" i="7"/>
  <c r="S31" i="7" s="1"/>
  <c r="T31" i="7"/>
  <c r="T77" i="7"/>
  <c r="Q77" i="7"/>
  <c r="S77" i="7" s="1"/>
  <c r="T41" i="7"/>
  <c r="Q41" i="7"/>
  <c r="S41" i="7" s="1"/>
  <c r="N105" i="7"/>
  <c r="O105" i="7" s="1"/>
  <c r="N57" i="7"/>
  <c r="O57" i="7" s="1"/>
  <c r="N17" i="7"/>
  <c r="O17" i="7" s="1"/>
  <c r="T85" i="7"/>
  <c r="Q85" i="7"/>
  <c r="S85" i="7" s="1"/>
  <c r="T101" i="7"/>
  <c r="Q101" i="7"/>
  <c r="S101" i="7" s="1"/>
  <c r="T29" i="7"/>
  <c r="Q29" i="7"/>
  <c r="S29" i="7" s="1"/>
  <c r="T69" i="7"/>
  <c r="Q69" i="7"/>
  <c r="S69" i="7" s="1"/>
  <c r="T97" i="6"/>
  <c r="Q73" i="6"/>
  <c r="N89" i="7"/>
  <c r="O89" i="7" s="1"/>
  <c r="N81" i="7"/>
  <c r="O81" i="7" s="1"/>
  <c r="T81" i="7" s="1"/>
  <c r="Q9" i="6"/>
  <c r="Q57" i="6"/>
  <c r="Q41" i="6"/>
  <c r="T17" i="6"/>
  <c r="Q79" i="6"/>
  <c r="Q69" i="6"/>
  <c r="Q45" i="6"/>
  <c r="T33" i="6"/>
  <c r="Q13" i="6"/>
  <c r="Q77" i="6"/>
  <c r="Q29" i="6"/>
  <c r="Q89" i="6"/>
  <c r="T27" i="6"/>
  <c r="Q47" i="6"/>
  <c r="T95" i="6"/>
  <c r="Q37" i="6"/>
  <c r="T23" i="6"/>
  <c r="Q101" i="6"/>
  <c r="Q21" i="6"/>
  <c r="Q85" i="6"/>
  <c r="T71" i="6"/>
  <c r="Q93" i="6"/>
  <c r="Q39" i="6"/>
  <c r="Q53" i="6"/>
  <c r="T103" i="6"/>
  <c r="T61" i="6"/>
  <c r="Q61" i="6"/>
  <c r="T87" i="6"/>
  <c r="Q99" i="6"/>
  <c r="T99" i="6"/>
  <c r="Q11" i="6"/>
  <c r="T11" i="6"/>
  <c r="Q35" i="6"/>
  <c r="T35" i="6"/>
  <c r="Q59" i="6"/>
  <c r="T59" i="6"/>
  <c r="Q15" i="6"/>
  <c r="T15" i="6"/>
  <c r="Q83" i="6"/>
  <c r="T83" i="6"/>
  <c r="Q51" i="6"/>
  <c r="T51" i="6"/>
  <c r="T81" i="6"/>
  <c r="Q81" i="6"/>
  <c r="T49" i="6"/>
  <c r="Q49" i="6"/>
  <c r="Q31" i="6"/>
  <c r="T31" i="6"/>
  <c r="T65" i="6"/>
  <c r="Q65" i="6"/>
  <c r="Q67" i="6"/>
  <c r="T67" i="6"/>
  <c r="Q91" i="6"/>
  <c r="T91" i="6"/>
  <c r="Q75" i="6"/>
  <c r="T75" i="6"/>
  <c r="Q43" i="6"/>
  <c r="T43" i="6"/>
  <c r="Q19" i="6"/>
  <c r="T19" i="6"/>
  <c r="O106" i="6"/>
  <c r="Q7" i="6"/>
  <c r="T7" i="6"/>
  <c r="J7" i="3"/>
  <c r="M7" i="3" s="1"/>
  <c r="J6" i="5"/>
  <c r="M2" i="5"/>
  <c r="K3" i="5" s="1"/>
  <c r="L2" i="5"/>
  <c r="J3" i="5" s="1"/>
  <c r="J4" i="5" l="1"/>
  <c r="Q57" i="7"/>
  <c r="S57" i="7" s="1"/>
  <c r="T57" i="7"/>
  <c r="Q81" i="7"/>
  <c r="S81" i="7" s="1"/>
  <c r="T105" i="7"/>
  <c r="Q105" i="7"/>
  <c r="S105" i="7" s="1"/>
  <c r="T17" i="7"/>
  <c r="Q17" i="7"/>
  <c r="S17" i="7" s="1"/>
  <c r="T89" i="7"/>
  <c r="Q89" i="7"/>
  <c r="S89" i="7" s="1"/>
  <c r="T49" i="7"/>
  <c r="Q49" i="7"/>
  <c r="S49" i="7" s="1"/>
  <c r="T25" i="7"/>
  <c r="Q25" i="7"/>
  <c r="S25" i="7" s="1"/>
  <c r="J7" i="7"/>
  <c r="M7" i="7" s="1"/>
  <c r="R106" i="6"/>
  <c r="Q106" i="6"/>
  <c r="AA105" i="3"/>
  <c r="AA103" i="3"/>
  <c r="AA101" i="3"/>
  <c r="AA99" i="3"/>
  <c r="AA97" i="3"/>
  <c r="AA95" i="3"/>
  <c r="AA93" i="3"/>
  <c r="AA91" i="3"/>
  <c r="AA89" i="3"/>
  <c r="AA87" i="3"/>
  <c r="AA85" i="3"/>
  <c r="AA83" i="3"/>
  <c r="AA81" i="3"/>
  <c r="AA79" i="3"/>
  <c r="AA77" i="3"/>
  <c r="AA75" i="3"/>
  <c r="AA73" i="3"/>
  <c r="AA71" i="3"/>
  <c r="AA69" i="3"/>
  <c r="AA67" i="3"/>
  <c r="AA65" i="3"/>
  <c r="AA63" i="3"/>
  <c r="AA61" i="3"/>
  <c r="AA59" i="3"/>
  <c r="AA57" i="3"/>
  <c r="AA55" i="3"/>
  <c r="AA53" i="3"/>
  <c r="AA51" i="3"/>
  <c r="AA49" i="3"/>
  <c r="AA47" i="3"/>
  <c r="AA45" i="3"/>
  <c r="AA43" i="3"/>
  <c r="AA41" i="3"/>
  <c r="AA39" i="3"/>
  <c r="AA37" i="3"/>
  <c r="AA35" i="3"/>
  <c r="AA33" i="3"/>
  <c r="AA31" i="3"/>
  <c r="AA29" i="3"/>
  <c r="AA27" i="3"/>
  <c r="AA25" i="3"/>
  <c r="AA23" i="3"/>
  <c r="AA21" i="3"/>
  <c r="AA19" i="3"/>
  <c r="AA17" i="3"/>
  <c r="AA15" i="3"/>
  <c r="AA13" i="3"/>
  <c r="AA11" i="3"/>
  <c r="AA9" i="3"/>
  <c r="AA7" i="3"/>
  <c r="J106" i="7" l="1"/>
  <c r="N7" i="7"/>
  <c r="I106" i="6"/>
  <c r="F55" i="5"/>
  <c r="O7" i="7" l="1"/>
  <c r="N106" i="7"/>
  <c r="N7" i="2"/>
  <c r="J7" i="2"/>
  <c r="T7" i="7" l="1"/>
  <c r="Q7" i="7"/>
  <c r="O106" i="7"/>
  <c r="R106" i="7" s="1"/>
  <c r="E45" i="4"/>
  <c r="E44" i="4"/>
  <c r="E43" i="4"/>
  <c r="E42" i="4"/>
  <c r="E41" i="4"/>
  <c r="Q106" i="7" l="1"/>
  <c r="S7" i="7"/>
  <c r="S106" i="7" s="1"/>
  <c r="C45" i="4"/>
  <c r="C44" i="4"/>
  <c r="C43" i="4"/>
  <c r="C42" i="4"/>
  <c r="C41" i="4"/>
  <c r="E106" i="3"/>
  <c r="N15" i="3"/>
  <c r="N17" i="3"/>
  <c r="N19" i="3"/>
  <c r="N23" i="3"/>
  <c r="N25" i="3"/>
  <c r="N29" i="3"/>
  <c r="N31" i="3"/>
  <c r="N33" i="3"/>
  <c r="N37" i="3"/>
  <c r="N39" i="3"/>
  <c r="N41" i="3"/>
  <c r="N45" i="3"/>
  <c r="N47" i="3"/>
  <c r="N49" i="3"/>
  <c r="N53" i="3"/>
  <c r="N55" i="3"/>
  <c r="N57" i="3"/>
  <c r="N61" i="3"/>
  <c r="N63" i="3"/>
  <c r="N65" i="3"/>
  <c r="N69" i="3"/>
  <c r="N75" i="3"/>
  <c r="N77" i="3"/>
  <c r="N79" i="3"/>
  <c r="N83" i="3"/>
  <c r="N85" i="3"/>
  <c r="N87" i="3"/>
  <c r="N91" i="3"/>
  <c r="N93" i="3"/>
  <c r="N95" i="3"/>
  <c r="N99" i="3"/>
  <c r="N101" i="3"/>
  <c r="N103" i="3"/>
  <c r="N105" i="3"/>
  <c r="C3" i="5"/>
  <c r="F3" i="5" s="1"/>
  <c r="C4" i="5"/>
  <c r="F4" i="5" s="1"/>
  <c r="C5" i="5"/>
  <c r="F5" i="5" s="1"/>
  <c r="C6" i="5"/>
  <c r="F6" i="5" s="1"/>
  <c r="C7" i="5"/>
  <c r="F7" i="5" s="1"/>
  <c r="C8" i="5"/>
  <c r="F8" i="5" s="1"/>
  <c r="C9" i="5"/>
  <c r="F9" i="5" s="1"/>
  <c r="C10" i="5"/>
  <c r="F10" i="5" s="1"/>
  <c r="C11" i="5"/>
  <c r="F11" i="5" s="1"/>
  <c r="C12" i="5"/>
  <c r="F12" i="5" s="1"/>
  <c r="C13" i="5"/>
  <c r="F13" i="5" s="1"/>
  <c r="C14" i="5"/>
  <c r="F14" i="5" s="1"/>
  <c r="C15" i="5"/>
  <c r="F15" i="5" s="1"/>
  <c r="C16" i="5"/>
  <c r="F16" i="5" s="1"/>
  <c r="C17" i="5"/>
  <c r="F17" i="5" s="1"/>
  <c r="C18" i="5"/>
  <c r="F18" i="5" s="1"/>
  <c r="C19" i="5"/>
  <c r="F19" i="5" s="1"/>
  <c r="C20" i="5"/>
  <c r="F20" i="5" s="1"/>
  <c r="C21" i="5"/>
  <c r="F21" i="5" s="1"/>
  <c r="C22" i="5"/>
  <c r="F22" i="5" s="1"/>
  <c r="C23" i="5"/>
  <c r="F23" i="5" s="1"/>
  <c r="C24" i="5"/>
  <c r="F24" i="5" s="1"/>
  <c r="C25" i="5"/>
  <c r="F25" i="5" s="1"/>
  <c r="C26" i="5"/>
  <c r="F26" i="5" s="1"/>
  <c r="C27" i="5"/>
  <c r="F27" i="5" s="1"/>
  <c r="C28" i="5"/>
  <c r="F28" i="5" s="1"/>
  <c r="C29" i="5"/>
  <c r="F29" i="5" s="1"/>
  <c r="C30" i="5"/>
  <c r="F30" i="5" s="1"/>
  <c r="C31" i="5"/>
  <c r="F31" i="5" s="1"/>
  <c r="C32" i="5"/>
  <c r="F32" i="5" s="1"/>
  <c r="C33" i="5"/>
  <c r="F33" i="5" s="1"/>
  <c r="C34" i="5"/>
  <c r="F34" i="5" s="1"/>
  <c r="C35" i="5"/>
  <c r="F35" i="5" s="1"/>
  <c r="C36" i="5"/>
  <c r="F36" i="5" s="1"/>
  <c r="C37" i="5"/>
  <c r="F37" i="5" s="1"/>
  <c r="C38" i="5"/>
  <c r="F38" i="5" s="1"/>
  <c r="C39" i="5"/>
  <c r="F39" i="5" s="1"/>
  <c r="C40" i="5"/>
  <c r="F40" i="5" s="1"/>
  <c r="C41" i="5"/>
  <c r="F41" i="5" s="1"/>
  <c r="C42" i="5"/>
  <c r="F42" i="5" s="1"/>
  <c r="C43" i="5"/>
  <c r="F43" i="5" s="1"/>
  <c r="C44" i="5"/>
  <c r="F44" i="5" s="1"/>
  <c r="C45" i="5"/>
  <c r="F45" i="5" s="1"/>
  <c r="C46" i="5"/>
  <c r="F46" i="5" s="1"/>
  <c r="C47" i="5"/>
  <c r="F47" i="5" s="1"/>
  <c r="C48" i="5"/>
  <c r="F48" i="5" s="1"/>
  <c r="C49" i="5"/>
  <c r="F49" i="5" s="1"/>
  <c r="C50" i="5"/>
  <c r="F50" i="5" s="1"/>
  <c r="C51" i="5"/>
  <c r="F51" i="5" s="1"/>
  <c r="C52" i="5"/>
  <c r="F52" i="5" s="1"/>
  <c r="C53" i="5"/>
  <c r="F53" i="5" s="1"/>
  <c r="C54" i="5"/>
  <c r="F54" i="5" s="1"/>
  <c r="C2" i="5"/>
  <c r="F2" i="5" s="1"/>
  <c r="O65" i="2"/>
  <c r="T65" i="2" s="1"/>
  <c r="E106" i="2"/>
  <c r="O105" i="2"/>
  <c r="T105" i="2" s="1"/>
  <c r="H106" i="7" l="1"/>
  <c r="O49" i="2"/>
  <c r="T49" i="2" s="1"/>
  <c r="O51" i="2"/>
  <c r="T51" i="2" s="1"/>
  <c r="O69" i="2"/>
  <c r="T69" i="2" s="1"/>
  <c r="Q105" i="2"/>
  <c r="Q65" i="2"/>
  <c r="N21" i="3"/>
  <c r="N13" i="3"/>
  <c r="N9" i="3"/>
  <c r="N67" i="3"/>
  <c r="N59" i="3"/>
  <c r="N51" i="3"/>
  <c r="N43" i="3"/>
  <c r="N35" i="3"/>
  <c r="N27" i="3"/>
  <c r="N11" i="3"/>
  <c r="N97" i="3"/>
  <c r="N89" i="3"/>
  <c r="N81" i="3"/>
  <c r="N73" i="3"/>
  <c r="N71" i="3"/>
  <c r="N7" i="3"/>
  <c r="O93" i="3"/>
  <c r="T93" i="3" s="1"/>
  <c r="O77" i="3"/>
  <c r="T77" i="3" s="1"/>
  <c r="O47" i="3"/>
  <c r="T47" i="3" s="1"/>
  <c r="O39" i="3"/>
  <c r="Q39" i="3" s="1"/>
  <c r="S39" i="3" s="1"/>
  <c r="O31" i="3"/>
  <c r="T31" i="3" s="1"/>
  <c r="O63" i="3"/>
  <c r="O105" i="3"/>
  <c r="Q105" i="3" s="1"/>
  <c r="S105" i="3" s="1"/>
  <c r="O85" i="3"/>
  <c r="O55" i="3"/>
  <c r="O99" i="3"/>
  <c r="O91" i="3"/>
  <c r="O83" i="3"/>
  <c r="O79" i="3"/>
  <c r="O65" i="3"/>
  <c r="O53" i="3"/>
  <c r="O49" i="3"/>
  <c r="O45" i="3"/>
  <c r="O37" i="3"/>
  <c r="O33" i="3"/>
  <c r="O29" i="3"/>
  <c r="O87" i="3"/>
  <c r="O61" i="3"/>
  <c r="O95" i="3"/>
  <c r="O57" i="3"/>
  <c r="O41" i="3"/>
  <c r="O25" i="3"/>
  <c r="O103" i="3"/>
  <c r="O101" i="3"/>
  <c r="O69" i="3"/>
  <c r="O75" i="3"/>
  <c r="O23" i="3"/>
  <c r="O19" i="3"/>
  <c r="O17" i="3"/>
  <c r="J106" i="3"/>
  <c r="O15" i="3"/>
  <c r="O33" i="2"/>
  <c r="O17" i="2"/>
  <c r="O93" i="2"/>
  <c r="O61" i="2"/>
  <c r="O53" i="2"/>
  <c r="O57" i="2"/>
  <c r="O41" i="2"/>
  <c r="O25" i="2"/>
  <c r="O89" i="2"/>
  <c r="O73" i="2"/>
  <c r="O27" i="2"/>
  <c r="O19" i="2"/>
  <c r="O77" i="2"/>
  <c r="O67" i="2"/>
  <c r="O83" i="2"/>
  <c r="O59" i="2"/>
  <c r="O101" i="2"/>
  <c r="O91" i="2"/>
  <c r="O81" i="2"/>
  <c r="O99" i="2"/>
  <c r="O103" i="2"/>
  <c r="O95" i="2"/>
  <c r="O87" i="2"/>
  <c r="O79" i="2"/>
  <c r="O63" i="2"/>
  <c r="O55" i="2"/>
  <c r="O47" i="2"/>
  <c r="O97" i="2"/>
  <c r="O85" i="2"/>
  <c r="O45" i="2"/>
  <c r="O11" i="2"/>
  <c r="O39" i="2"/>
  <c r="O31" i="2"/>
  <c r="O23" i="2"/>
  <c r="O15" i="2"/>
  <c r="O37" i="2"/>
  <c r="O29" i="2"/>
  <c r="O21" i="2"/>
  <c r="O13" i="2"/>
  <c r="O35" i="2"/>
  <c r="O43" i="2"/>
  <c r="O75" i="2"/>
  <c r="J106" i="2"/>
  <c r="N106" i="2"/>
  <c r="O71" i="2"/>
  <c r="O9" i="2"/>
  <c r="O7" i="2"/>
  <c r="T7" i="2" s="1"/>
  <c r="O73" i="3" l="1"/>
  <c r="O51" i="3"/>
  <c r="O81" i="3"/>
  <c r="O27" i="3"/>
  <c r="O59" i="3"/>
  <c r="O21" i="3"/>
  <c r="O71" i="3"/>
  <c r="O97" i="3"/>
  <c r="O43" i="3"/>
  <c r="O89" i="3"/>
  <c r="O35" i="3"/>
  <c r="O67" i="3"/>
  <c r="O13" i="3"/>
  <c r="O11" i="3"/>
  <c r="Q11" i="3" s="1"/>
  <c r="S11" i="3" s="1"/>
  <c r="O9" i="3"/>
  <c r="Q51" i="2"/>
  <c r="Q69" i="2"/>
  <c r="Q49" i="2"/>
  <c r="T35" i="2"/>
  <c r="Q35" i="2"/>
  <c r="T39" i="2"/>
  <c r="Q39" i="2"/>
  <c r="T79" i="2"/>
  <c r="Q79" i="2"/>
  <c r="Q15" i="2"/>
  <c r="T15" i="2"/>
  <c r="T47" i="2"/>
  <c r="Q47" i="2"/>
  <c r="T81" i="2"/>
  <c r="Q81" i="2"/>
  <c r="T41" i="2"/>
  <c r="Q41" i="2"/>
  <c r="T75" i="2"/>
  <c r="Q75" i="2"/>
  <c r="T21" i="2"/>
  <c r="Q21" i="2"/>
  <c r="T23" i="2"/>
  <c r="Q23" i="2"/>
  <c r="T45" i="2"/>
  <c r="Q45" i="2"/>
  <c r="T55" i="2"/>
  <c r="Q55" i="2"/>
  <c r="T95" i="2"/>
  <c r="Q95" i="2"/>
  <c r="T91" i="2"/>
  <c r="Q91" i="2"/>
  <c r="T67" i="2"/>
  <c r="Q67" i="2"/>
  <c r="T73" i="2"/>
  <c r="Q73" i="2"/>
  <c r="T57" i="2"/>
  <c r="Q57" i="2"/>
  <c r="T17" i="2"/>
  <c r="Q17" i="2"/>
  <c r="T97" i="2"/>
  <c r="Q97" i="2"/>
  <c r="T99" i="2"/>
  <c r="Q99" i="2"/>
  <c r="T59" i="2"/>
  <c r="Q59" i="2"/>
  <c r="T25" i="2"/>
  <c r="Q25" i="2"/>
  <c r="T61" i="2"/>
  <c r="Q61" i="2"/>
  <c r="T13" i="2"/>
  <c r="Q13" i="2"/>
  <c r="Q11" i="2"/>
  <c r="T11" i="2"/>
  <c r="T87" i="2"/>
  <c r="Q87" i="2"/>
  <c r="T83" i="2"/>
  <c r="Q83" i="2"/>
  <c r="T27" i="2"/>
  <c r="Q27" i="2"/>
  <c r="T93" i="2"/>
  <c r="Q93" i="2"/>
  <c r="T71" i="2"/>
  <c r="Q71" i="2"/>
  <c r="T43" i="2"/>
  <c r="Q43" i="2"/>
  <c r="T29" i="2"/>
  <c r="Q29" i="2"/>
  <c r="T31" i="2"/>
  <c r="Q31" i="2"/>
  <c r="T85" i="2"/>
  <c r="Q85" i="2"/>
  <c r="T63" i="2"/>
  <c r="Q63" i="2"/>
  <c r="T103" i="2"/>
  <c r="Q103" i="2"/>
  <c r="T101" i="2"/>
  <c r="Q101" i="2"/>
  <c r="T77" i="2"/>
  <c r="Q77" i="2"/>
  <c r="T89" i="2"/>
  <c r="Q89" i="2"/>
  <c r="T53" i="2"/>
  <c r="Q53" i="2"/>
  <c r="T33" i="2"/>
  <c r="Q33" i="2"/>
  <c r="T9" i="2"/>
  <c r="Q9" i="2"/>
  <c r="O7" i="3"/>
  <c r="T105" i="3"/>
  <c r="Q47" i="3"/>
  <c r="S47" i="3" s="1"/>
  <c r="Q93" i="3"/>
  <c r="S93" i="3" s="1"/>
  <c r="T63" i="3"/>
  <c r="Q63" i="3"/>
  <c r="S63" i="3" s="1"/>
  <c r="T39" i="3"/>
  <c r="T55" i="3"/>
  <c r="Q55" i="3"/>
  <c r="S55" i="3" s="1"/>
  <c r="T85" i="3"/>
  <c r="Q85" i="3"/>
  <c r="S85" i="3" s="1"/>
  <c r="Q31" i="3"/>
  <c r="S31" i="3" s="1"/>
  <c r="Q77" i="3"/>
  <c r="S77" i="3" s="1"/>
  <c r="T95" i="3"/>
  <c r="Q95" i="3"/>
  <c r="S95" i="3" s="1"/>
  <c r="T45" i="3"/>
  <c r="Q45" i="3"/>
  <c r="S45" i="3" s="1"/>
  <c r="T57" i="3"/>
  <c r="Q57" i="3"/>
  <c r="S57" i="3" s="1"/>
  <c r="T25" i="3"/>
  <c r="Q25" i="3"/>
  <c r="S25" i="3" s="1"/>
  <c r="T103" i="3"/>
  <c r="Q103" i="3"/>
  <c r="S103" i="3" s="1"/>
  <c r="T61" i="3"/>
  <c r="Q61" i="3"/>
  <c r="S61" i="3" s="1"/>
  <c r="T29" i="3"/>
  <c r="Q29" i="3"/>
  <c r="S29" i="3" s="1"/>
  <c r="T19" i="3"/>
  <c r="Q19" i="3"/>
  <c r="S19" i="3" s="1"/>
  <c r="T41" i="3"/>
  <c r="Q41" i="3"/>
  <c r="S41" i="3" s="1"/>
  <c r="T53" i="3"/>
  <c r="Q53" i="3"/>
  <c r="S53" i="3" s="1"/>
  <c r="T79" i="3"/>
  <c r="Q79" i="3"/>
  <c r="S79" i="3" s="1"/>
  <c r="T23" i="3"/>
  <c r="Q23" i="3"/>
  <c r="S23" i="3" s="1"/>
  <c r="T33" i="3"/>
  <c r="Q33" i="3"/>
  <c r="S33" i="3" s="1"/>
  <c r="T83" i="3"/>
  <c r="Q83" i="3"/>
  <c r="S83" i="3" s="1"/>
  <c r="T99" i="3"/>
  <c r="Q99" i="3"/>
  <c r="S99" i="3" s="1"/>
  <c r="T87" i="3"/>
  <c r="Q87" i="3"/>
  <c r="S87" i="3" s="1"/>
  <c r="Q69" i="3"/>
  <c r="S69" i="3" s="1"/>
  <c r="T69" i="3"/>
  <c r="T37" i="3"/>
  <c r="Q37" i="3"/>
  <c r="S37" i="3" s="1"/>
  <c r="T49" i="3"/>
  <c r="Q49" i="3"/>
  <c r="S49" i="3" s="1"/>
  <c r="T65" i="3"/>
  <c r="Q65" i="3"/>
  <c r="S65" i="3" s="1"/>
  <c r="T91" i="3"/>
  <c r="Q91" i="3"/>
  <c r="S91" i="3" s="1"/>
  <c r="Q75" i="3"/>
  <c r="S75" i="3" s="1"/>
  <c r="T75" i="3"/>
  <c r="T37" i="2"/>
  <c r="Q37" i="2"/>
  <c r="T19" i="2"/>
  <c r="Q19" i="2"/>
  <c r="Q15" i="3"/>
  <c r="S15" i="3" s="1"/>
  <c r="T15" i="3"/>
  <c r="T101" i="3"/>
  <c r="Q101" i="3"/>
  <c r="S101" i="3" s="1"/>
  <c r="T17" i="3"/>
  <c r="Q17" i="3"/>
  <c r="S17" i="3" s="1"/>
  <c r="Q7" i="2"/>
  <c r="O106" i="2"/>
  <c r="K35" i="4" s="1"/>
  <c r="T27" i="3" l="1"/>
  <c r="Q27" i="3"/>
  <c r="S27" i="3" s="1"/>
  <c r="T35" i="3"/>
  <c r="Q35" i="3"/>
  <c r="S35" i="3" s="1"/>
  <c r="Q81" i="3"/>
  <c r="S81" i="3" s="1"/>
  <c r="T81" i="3"/>
  <c r="Q89" i="3"/>
  <c r="S89" i="3" s="1"/>
  <c r="T89" i="3"/>
  <c r="T21" i="3"/>
  <c r="Q21" i="3"/>
  <c r="S21" i="3" s="1"/>
  <c r="T51" i="3"/>
  <c r="Q51" i="3"/>
  <c r="S51" i="3" s="1"/>
  <c r="T67" i="3"/>
  <c r="Q67" i="3"/>
  <c r="S67" i="3" s="1"/>
  <c r="T97" i="3"/>
  <c r="Q97" i="3"/>
  <c r="S97" i="3" s="1"/>
  <c r="Q71" i="3"/>
  <c r="S71" i="3" s="1"/>
  <c r="T71" i="3"/>
  <c r="Q43" i="3"/>
  <c r="S43" i="3" s="1"/>
  <c r="T43" i="3"/>
  <c r="T59" i="3"/>
  <c r="Q59" i="3"/>
  <c r="S59" i="3" s="1"/>
  <c r="T73" i="3"/>
  <c r="Q73" i="3"/>
  <c r="S73" i="3" s="1"/>
  <c r="T13" i="3"/>
  <c r="Q13" i="3"/>
  <c r="S13" i="3" s="1"/>
  <c r="T11" i="3"/>
  <c r="Q9" i="3"/>
  <c r="S9" i="3" s="1"/>
  <c r="T9" i="3"/>
  <c r="N106" i="3"/>
  <c r="Q7" i="3"/>
  <c r="S7" i="3" s="1"/>
  <c r="O106" i="3"/>
  <c r="K37" i="4" s="1"/>
  <c r="T7" i="3"/>
  <c r="Q106" i="2"/>
  <c r="R106" i="2"/>
  <c r="O42" i="4" s="1"/>
  <c r="O41" i="4" l="1"/>
  <c r="G35" i="4"/>
  <c r="S106" i="3"/>
  <c r="O45" i="4" s="1"/>
  <c r="Q106" i="3"/>
  <c r="R106" i="3"/>
  <c r="O44" i="4" s="1"/>
  <c r="I106" i="2"/>
  <c r="K39" i="4"/>
  <c r="G37" i="4" l="1"/>
  <c r="O43" i="4"/>
  <c r="H106" i="3"/>
  <c r="G39" i="4" l="1"/>
</calcChain>
</file>

<file path=xl/sharedStrings.xml><?xml version="1.0" encoding="utf-8"?>
<sst xmlns="http://schemas.openxmlformats.org/spreadsheetml/2006/main" count="418" uniqueCount="180">
  <si>
    <t>Počet výzkumných organizací s nově příchozími výzkumnými pracovníky ze zahraničí nebo ze soukromého sektoru</t>
  </si>
  <si>
    <t>Počet podpořených výzkumných a akademických pracovníků</t>
  </si>
  <si>
    <t>Počet služeb poskytovaných nově příchozími výzkumnými pracovníky ze zahraničí</t>
  </si>
  <si>
    <t>Celkový počet účastníků</t>
  </si>
  <si>
    <t>POSTUP:</t>
  </si>
  <si>
    <t>1.</t>
  </si>
  <si>
    <t>2.</t>
  </si>
  <si>
    <t>3.</t>
  </si>
  <si>
    <t>V kalkulačce vyplňujte vždy pouze "BÍLÁ" pole.</t>
  </si>
  <si>
    <t>4.</t>
  </si>
  <si>
    <t>5.</t>
  </si>
  <si>
    <t>Příjezdy</t>
  </si>
  <si>
    <t>Výjezdy</t>
  </si>
  <si>
    <t>K A L K U L A Č K A   M O B I L I T</t>
  </si>
  <si>
    <t xml:space="preserve">Pomůcka pro sestavení projektu zjednodušeného vykazování </t>
  </si>
  <si>
    <t>Na každém listu vyplňte požadované údaje.</t>
  </si>
  <si>
    <t>6.</t>
  </si>
  <si>
    <t>Vypočítané hodnoty přepište do Žádosti v IS KP14+</t>
  </si>
  <si>
    <t>zpět na hlavní stranu</t>
  </si>
  <si>
    <t>milník</t>
  </si>
  <si>
    <t>výstup</t>
  </si>
  <si>
    <t>výsledek</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</si>
  <si>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</si>
  <si>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</si>
  <si>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</si>
  <si>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</si>
  <si>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</si>
  <si>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</si>
  <si>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</si>
  <si>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</si>
  <si>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</si>
  <si>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</si>
  <si>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</si>
  <si>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</si>
  <si>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</si>
  <si>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</si>
  <si>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</si>
  <si>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</si>
  <si>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</si>
  <si>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</si>
  <si>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</si>
  <si>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</si>
  <si>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</si>
  <si>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</si>
  <si>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</si>
  <si>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</si>
  <si>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</si>
  <si>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</si>
  <si>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</si>
  <si>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</si>
  <si>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</si>
  <si>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</si>
  <si>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</si>
  <si>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</si>
  <si>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</si>
  <si>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</si>
  <si>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</si>
  <si>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</si>
  <si>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</si>
  <si>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</si>
  <si>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</si>
  <si>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</si>
  <si>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</si>
  <si>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</si>
  <si>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</si>
  <si>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</si>
  <si>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ano</t>
  </si>
  <si>
    <t>ne</t>
  </si>
  <si>
    <t>vyberte ano/ne</t>
  </si>
  <si>
    <t>celkem</t>
  </si>
  <si>
    <t>Počet organizací, jejichž pracovníci zvýšili svou kvalifikaci ve VaV, jeho řízení</t>
  </si>
  <si>
    <t xml:space="preserve">Pokud je v poli rozevírací seznam, použijte ho, pole nevypisujte </t>
  </si>
  <si>
    <t>SOUHRN:</t>
  </si>
  <si>
    <t>počet</t>
  </si>
  <si>
    <t>požadovaná částka</t>
  </si>
  <si>
    <t>Celkem</t>
  </si>
  <si>
    <t xml:space="preserve">VÝPOČET: </t>
  </si>
  <si>
    <t>Kliknutím na barevný blok budete přesměrování na vybraný list</t>
  </si>
  <si>
    <t>za všechny měsíce</t>
  </si>
  <si>
    <t>Hodnoty nekopírujte a nepřesunujte, vždy je ručně vepište.</t>
  </si>
  <si>
    <t>Země</t>
  </si>
  <si>
    <t>Korekční koeficient</t>
  </si>
  <si>
    <t>částka na měsíc</t>
  </si>
  <si>
    <t>Částka za rodinu</t>
  </si>
  <si>
    <t>S rodinou</t>
  </si>
  <si>
    <t xml:space="preserve">Bosna a Hercegovina  </t>
  </si>
  <si>
    <t xml:space="preserve">Faerské ostrovy           </t>
  </si>
  <si>
    <t xml:space="preserve">Jihoafrická republika  </t>
  </si>
  <si>
    <t xml:space="preserve">Lucembursko               </t>
  </si>
  <si>
    <t xml:space="preserve">Makedonie                   </t>
  </si>
  <si>
    <t xml:space="preserve">Moldavská republika   </t>
  </si>
  <si>
    <t xml:space="preserve">Nizozemsko                  </t>
  </si>
  <si>
    <t xml:space="preserve">Republika Srbsko         </t>
  </si>
  <si>
    <t xml:space="preserve">Švédsko                         </t>
  </si>
  <si>
    <t xml:space="preserve">Velká Británie              </t>
  </si>
  <si>
    <t xml:space="preserve">Albánie                           </t>
  </si>
  <si>
    <t xml:space="preserve">Argentina                       </t>
  </si>
  <si>
    <t xml:space="preserve">Austrálie                        </t>
  </si>
  <si>
    <t xml:space="preserve">Belgie                             </t>
  </si>
  <si>
    <t xml:space="preserve">Brazílie                            </t>
  </si>
  <si>
    <t xml:space="preserve">Bulharsko                       </t>
  </si>
  <si>
    <t xml:space="preserve">Černá Hora                    </t>
  </si>
  <si>
    <t xml:space="preserve">Čína                                  </t>
  </si>
  <si>
    <t xml:space="preserve">Dánsko                            </t>
  </si>
  <si>
    <t xml:space="preserve">Estonsko                         </t>
  </si>
  <si>
    <t xml:space="preserve">Finsko                             </t>
  </si>
  <si>
    <t xml:space="preserve">Francie                            </t>
  </si>
  <si>
    <t xml:space="preserve">Chorvatsko                    </t>
  </si>
  <si>
    <t xml:space="preserve">Indie                                </t>
  </si>
  <si>
    <t xml:space="preserve">Izrael                               </t>
  </si>
  <si>
    <t xml:space="preserve">Itálie                                </t>
  </si>
  <si>
    <t xml:space="preserve">Indonésie                      </t>
  </si>
  <si>
    <t xml:space="preserve">Irsko                                 </t>
  </si>
  <si>
    <t xml:space="preserve">Japonsko                        </t>
  </si>
  <si>
    <t xml:space="preserve">Jižní Korea                      </t>
  </si>
  <si>
    <t xml:space="preserve">Kanada                            </t>
  </si>
  <si>
    <t xml:space="preserve">Kypr                                 </t>
  </si>
  <si>
    <t xml:space="preserve">Litva                                 </t>
  </si>
  <si>
    <t xml:space="preserve">Lotyšsko                          </t>
  </si>
  <si>
    <t xml:space="preserve">Maďarsko                      </t>
  </si>
  <si>
    <t xml:space="preserve">Malta                               </t>
  </si>
  <si>
    <t xml:space="preserve">Mexiko                            </t>
  </si>
  <si>
    <t xml:space="preserve">Německo                        </t>
  </si>
  <si>
    <t xml:space="preserve">Norsko                            </t>
  </si>
  <si>
    <t xml:space="preserve">Polsko                             </t>
  </si>
  <si>
    <t xml:space="preserve">Portugalsko                   </t>
  </si>
  <si>
    <t xml:space="preserve">Rakousko                        </t>
  </si>
  <si>
    <t xml:space="preserve">Rusko                              </t>
  </si>
  <si>
    <t xml:space="preserve">Řecko                              </t>
  </si>
  <si>
    <t xml:space="preserve">Rumunsko                      </t>
  </si>
  <si>
    <t xml:space="preserve">Slovensko                      </t>
  </si>
  <si>
    <t xml:space="preserve">Slovinsko                       </t>
  </si>
  <si>
    <t xml:space="preserve">Španělsko                      </t>
  </si>
  <si>
    <t xml:space="preserve">Švýcarsko                      </t>
  </si>
  <si>
    <t xml:space="preserve">Turecko                         </t>
  </si>
  <si>
    <t xml:space="preserve">Ukrajina                         </t>
  </si>
  <si>
    <t xml:space="preserve">USA                                  </t>
  </si>
  <si>
    <t xml:space="preserve">Vietnam                         </t>
  </si>
  <si>
    <t>Příjezdy do ČR</t>
  </si>
  <si>
    <t>Výjezdy z ČR</t>
  </si>
  <si>
    <t>Cena jednotky za rodinu</t>
  </si>
  <si>
    <t>Částka za mobilitu</t>
  </si>
  <si>
    <t>Cena jednotky za mobilitu</t>
  </si>
  <si>
    <t>Počet měsíců mobility = počet jednotek</t>
  </si>
  <si>
    <t>počet měsíců pobytu rodiny = počet jednotek</t>
  </si>
  <si>
    <t>vyberte 
ze seznamu</t>
  </si>
  <si>
    <t>jednotka za mobilitu</t>
  </si>
  <si>
    <t>jednotka za rodinu</t>
  </si>
  <si>
    <t>vyplňte číslo 
do 24</t>
  </si>
  <si>
    <t>úroveň rozpočtu    1.2.1.X</t>
  </si>
  <si>
    <t>úroveň rozpočtu    1.2.2.X</t>
  </si>
  <si>
    <t>Požadovaná částka celkem
 = 
náklady na aktivitu celkem</t>
  </si>
  <si>
    <t>úroveň rozpočtu    1.1.1.X</t>
  </si>
  <si>
    <t>úroveň rozpočtu    1.1.2.X</t>
  </si>
  <si>
    <t>země</t>
  </si>
  <si>
    <t>jiná země       *</t>
  </si>
  <si>
    <t>* výjezd do jiné země nutno konzultovat s ŘO</t>
  </si>
  <si>
    <t>mobilita</t>
  </si>
  <si>
    <t>ostatní</t>
  </si>
  <si>
    <t>rodina</t>
  </si>
  <si>
    <t>kurz</t>
  </si>
  <si>
    <t>příjezdy</t>
  </si>
  <si>
    <t>výjezdy</t>
  </si>
  <si>
    <t>V menu níže zvolte postupně listy Příjezdy a Výjezdy.</t>
  </si>
  <si>
    <t>post-dok</t>
  </si>
  <si>
    <t>senior</t>
  </si>
  <si>
    <t>junior</t>
  </si>
  <si>
    <t>vyplňte číslo 0,5 - 1</t>
  </si>
  <si>
    <t>Úvazek</t>
  </si>
  <si>
    <t>úroveň rozpočtu    1.3.1.X</t>
  </si>
  <si>
    <t>úroveň rozpočtu    1.3.2.X</t>
  </si>
  <si>
    <t>úroveň rozpočtu    1.4.1.X</t>
  </si>
  <si>
    <t>úroveň rozpočtu    1.4.2.X</t>
  </si>
  <si>
    <t>za všechny měsíce x úvazek</t>
  </si>
  <si>
    <r>
      <t xml:space="preserve">Dokument KALKULAČKA MOBILIT je </t>
    </r>
    <r>
      <rPr>
        <b/>
        <sz val="9"/>
        <color theme="1"/>
        <rFont val="Segoe UI"/>
        <family val="2"/>
        <charset val="238"/>
      </rPr>
      <t>povinnou přílohou</t>
    </r>
    <r>
      <rPr>
        <sz val="9"/>
        <color theme="1"/>
        <rFont val="Segoe UI"/>
        <family val="2"/>
        <charset val="238"/>
      </rPr>
      <t xml:space="preserve"> Žádosti o podporu ve výzvě č. 02_16_027 Mezinárodní mobilita výzkumných pracovníků Operačního programu Výzkum, vývoj a vzdělávání (OP VVV).</t>
    </r>
  </si>
  <si>
    <t>výzvy č. 02_16_027 OP VVV</t>
  </si>
  <si>
    <t>vyplňte číslo  6 - 24</t>
  </si>
  <si>
    <t>vyplňte číslo 
6 - 24</t>
  </si>
  <si>
    <t>Identifikace mobility</t>
  </si>
  <si>
    <t>junioři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</si>
</sst>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 &quot;Kč&quot;"/>
    <numFmt numFmtId="165" formatCode="0.000"/>
    <numFmt numFmtId="166" formatCode="#&quot; &quot;##&quot; &quot;##"/>
    <numFmt numFmtId="167" formatCode="#,##0.0"/>
    <numFmt numFmtId="168" formatCode="#,##0.000"/>
  </numFmts>
  <fonts count="34" x14ac:knownFonts="1">
    <font>
      <sz val="11"/>
      <color theme="1"/>
      <name val="Calibri"/>
      <family val="2"/>
      <charset val="238"/>
      <scheme val="minor"/>
    </font>
    <font>
      <sz val="10"/>
      <color theme="1"/>
      <name val="Segoe UI"/>
      <family val="2"/>
      <charset val="238"/>
    </font>
    <font>
      <b/>
      <sz val="10"/>
      <color theme="1"/>
      <name val="Segoe UI"/>
      <family val="2"/>
      <charset val="238"/>
    </font>
    <font>
      <b/>
      <sz val="28"/>
      <color theme="1"/>
      <name val="Segoe UI"/>
      <family val="2"/>
      <charset val="238"/>
    </font>
    <font>
      <sz val="11"/>
      <color theme="1"/>
      <name val="Arial"/>
      <family val="2"/>
      <charset val="238"/>
    </font>
    <font>
      <b/>
      <sz val="14"/>
      <color rgb="FF003399"/>
      <name val="Segoe UI"/>
      <family val="2"/>
      <charset val="238"/>
    </font>
    <font>
      <i/>
      <sz val="10"/>
      <color theme="1"/>
      <name val="Segoe UI"/>
      <family val="2"/>
      <charset val="238"/>
    </font>
    <font>
      <sz val="9"/>
      <color theme="1"/>
      <name val="Segoe UI"/>
      <family val="2"/>
      <charset val="238"/>
    </font>
    <font>
      <b/>
      <sz val="9"/>
      <color theme="1"/>
      <name val="Segoe UI"/>
      <family val="2"/>
      <charset val="238"/>
    </font>
    <font>
      <b/>
      <sz val="16"/>
      <color theme="0"/>
      <name val="Segoe UI"/>
      <family val="2"/>
      <charset val="238"/>
    </font>
    <font>
      <u/>
      <sz val="11"/>
      <color theme="10"/>
      <name val="Calibri"/>
      <family val="2"/>
      <charset val="238"/>
      <scheme val="minor"/>
    </font>
    <font>
      <b/>
      <sz val="11"/>
      <color theme="1"/>
      <name val="Calibri"/>
      <family val="2"/>
      <charset val="238"/>
      <scheme val="minor"/>
    </font>
    <font>
      <u/>
      <sz val="10"/>
      <color theme="10"/>
      <name val="Calibri"/>
      <family val="2"/>
      <charset val="238"/>
      <scheme val="minor"/>
    </font>
    <font>
      <sz val="11"/>
      <color indexed="8"/>
      <name val="Calibri"/>
      <family val="2"/>
      <charset val="238"/>
    </font>
    <font>
      <sz val="12"/>
      <color theme="1"/>
      <name val="Calibri"/>
      <family val="2"/>
      <charset val="238"/>
      <scheme val="minor"/>
    </font>
    <font>
      <b/>
      <sz val="14"/>
      <color theme="1"/>
      <name val="Calibri"/>
      <family val="2"/>
      <charset val="238"/>
      <scheme val="minor"/>
    </font>
    <font>
      <sz val="10"/>
      <color theme="1"/>
      <name val="Calibri"/>
      <family val="2"/>
      <charset val="238"/>
      <scheme val="minor"/>
    </font>
    <font>
      <sz val="10"/>
      <color theme="0" tint="-0.249977111117893"/>
      <name val="Calibri"/>
      <family val="2"/>
      <charset val="238"/>
      <scheme val="minor"/>
    </font>
    <font>
      <i/>
      <sz val="10"/>
      <color theme="1"/>
      <name val="Calibri"/>
      <family val="2"/>
      <charset val="238"/>
      <scheme val="minor"/>
    </font>
    <font>
      <sz val="10"/>
      <name val="Calibri"/>
      <family val="2"/>
      <charset val="238"/>
      <scheme val="minor"/>
    </font>
    <font>
      <b/>
      <sz val="18"/>
      <color theme="1"/>
      <name val="Calibri"/>
      <family val="2"/>
      <charset val="238"/>
      <scheme val="minor"/>
    </font>
    <font>
      <b/>
      <i/>
      <sz val="14"/>
      <color theme="1"/>
      <name val="Calibri"/>
      <family val="2"/>
      <charset val="238"/>
      <scheme val="minor"/>
    </font>
    <font>
      <b/>
      <sz val="12"/>
      <name val="Calibri"/>
      <family val="2"/>
      <charset val="238"/>
      <scheme val="minor"/>
    </font>
    <font>
      <b/>
      <sz val="10"/>
      <name val="Calibri"/>
      <family val="2"/>
      <charset val="238"/>
      <scheme val="minor"/>
    </font>
    <font>
      <b/>
      <sz val="12"/>
      <color theme="1"/>
      <name val="Calibri"/>
      <family val="2"/>
      <charset val="238"/>
      <scheme val="minor"/>
    </font>
    <font>
      <sz val="9"/>
      <color theme="1"/>
      <name val="Calibri"/>
      <family val="2"/>
      <charset val="238"/>
      <scheme val="minor"/>
    </font>
    <font>
      <sz val="10"/>
      <color theme="1"/>
      <name val="Arial"/>
      <family val="2"/>
      <charset val="238"/>
    </font>
    <font>
      <b/>
      <sz val="11"/>
      <color theme="1"/>
      <name val="Arial"/>
      <family val="2"/>
      <charset val="238"/>
    </font>
    <font>
      <sz val="14"/>
      <color theme="1"/>
      <name val="Calibri"/>
      <family val="2"/>
      <charset val="238"/>
      <scheme val="minor"/>
    </font>
    <font>
      <b/>
      <sz val="20"/>
      <color theme="1"/>
      <name val="Calibri"/>
      <family val="2"/>
      <charset val="238"/>
      <scheme val="minor"/>
    </font>
    <font>
      <b/>
      <sz val="14"/>
      <name val="Calibri"/>
      <family val="2"/>
      <charset val="238"/>
      <scheme val="minor"/>
    </font>
    <font>
      <b/>
      <sz val="14"/>
      <color theme="0" tint="-0.249977111117893"/>
      <name val="Calibri"/>
      <family val="2"/>
      <charset val="238"/>
      <scheme val="minor"/>
    </font>
    <font>
      <b/>
      <sz val="20"/>
      <color theme="0"/>
      <name val="Arial"/>
      <family val="2"/>
      <charset val="238"/>
    </font>
    <font>
      <b/>
      <sz val="12"/>
      <color theme="0"/>
      <name val="Segoe UI"/>
      <family val="2"/>
      <charset val="238"/>
    </font>
  </fonts>
  <fills count="19">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rgb="FFFFD1FF"/>
        <bgColor indexed="64"/>
      </patternFill>
    </fill>
    <fill>
      <patternFill patternType="solid">
        <fgColor rgb="FFFFAFFF"/>
        <bgColor indexed="64"/>
      </patternFill>
    </fill>
    <fill>
      <patternFill patternType="solid">
        <fgColor theme="9" tint="0.79998168889431442"/>
        <bgColor indexed="64"/>
      </patternFill>
    </fill>
    <fill>
      <patternFill patternType="solid">
        <fgColor rgb="FFFF9933"/>
        <bgColor indexed="64"/>
      </patternFill>
    </fill>
    <fill>
      <patternFill patternType="solid">
        <fgColor rgb="FF996633"/>
        <bgColor indexed="64"/>
      </patternFill>
    </fill>
    <fill>
      <patternFill patternType="solid">
        <fgColor rgb="FFCC9900"/>
        <bgColor indexed="64"/>
      </patternFill>
    </fill>
    <fill>
      <patternFill patternType="solid">
        <fgColor rgb="FFFFC000"/>
        <bgColor indexed="64"/>
      </patternFill>
    </fill>
    <fill>
      <patternFill patternType="solid">
        <fgColor rgb="FFFF6699"/>
        <bgColor indexed="64"/>
      </patternFill>
    </fill>
    <fill>
      <patternFill patternType="solid">
        <fgColor theme="7" tint="0.59999389629810485"/>
        <bgColor indexed="64"/>
      </patternFill>
    </fill>
    <fill>
      <patternFill patternType="solid">
        <fgColor rgb="FFFFCC99"/>
        <bgColor indexed="64"/>
      </patternFill>
    </fill>
    <fill>
      <patternFill patternType="solid">
        <fgColor rgb="FFFF99CC"/>
        <bgColor indexed="64"/>
      </patternFill>
    </fill>
    <fill>
      <patternFill patternType="solid">
        <fgColor rgb="FFCC3399"/>
        <bgColor indexed="64"/>
      </patternFill>
    </fill>
    <fill>
      <patternFill patternType="solid">
        <fgColor rgb="FFF1C5E2"/>
        <bgColor indexed="64"/>
      </patternFill>
    </fill>
    <fill>
      <patternFill patternType="solid">
        <fgColor rgb="FFE183C2"/>
        <bgColor indexed="64"/>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double">
        <color indexed="64"/>
      </left>
      <right style="medium">
        <color indexed="64"/>
      </right>
      <top/>
      <bottom/>
      <diagonal/>
    </border>
    <border>
      <left style="thin">
        <color indexed="64"/>
      </left>
      <right style="thin">
        <color indexed="64"/>
      </right>
      <top style="thin">
        <color indexed="64"/>
      </top>
      <bottom style="thin">
        <color indexed="64"/>
      </bottom>
      <diagonal/>
    </border>
    <border>
      <left style="double">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double">
        <color indexed="64"/>
      </left>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double">
        <color indexed="64"/>
      </left>
      <right style="double">
        <color indexed="64"/>
      </right>
      <top style="medium">
        <color indexed="64"/>
      </top>
      <bottom style="medium">
        <color indexed="64"/>
      </bottom>
      <diagonal/>
    </border>
    <border>
      <left/>
      <right/>
      <top/>
      <bottom style="thin">
        <color theme="0"/>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double">
        <color indexed="64"/>
      </left>
      <right style="double">
        <color indexed="64"/>
      </right>
      <top style="thin">
        <color indexed="64"/>
      </top>
      <bottom style="thin">
        <color theme="0"/>
      </bottom>
      <diagonal/>
    </border>
    <border>
      <left style="double">
        <color indexed="64"/>
      </left>
      <right style="double">
        <color indexed="64"/>
      </right>
      <top style="thin">
        <color theme="0"/>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double">
        <color indexed="64"/>
      </right>
      <top style="thin">
        <color indexed="64"/>
      </top>
      <bottom/>
      <diagonal/>
    </border>
    <border>
      <left style="medium">
        <color indexed="64"/>
      </left>
      <right style="double">
        <color indexed="64"/>
      </right>
      <top/>
      <bottom/>
      <diagonal/>
    </border>
    <border>
      <left style="medium">
        <color indexed="64"/>
      </left>
      <right style="double">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s>
  <cellStyleXfs count="3">
    <xf numFmtId="0" fontId="0" fillId="0" borderId="0"/>
    <xf numFmtId="0" fontId="10" fillId="0" borderId="0" applyNumberFormat="0" applyFill="0" applyBorder="0" applyAlignment="0" applyProtection="0"/>
    <xf numFmtId="0" fontId="13" fillId="0" borderId="0"/>
  </cellStyleXfs>
  <cellXfs count="410">
    <xf numFmtId="0" fontId="0" fillId="0" borderId="0" xfId="0"/>
    <xf numFmtId="0" fontId="16" fillId="4" borderId="0" xfId="0" applyFont="1" applyFill="1" applyBorder="1" applyProtection="1">
      <protection hidden="1"/>
    </xf>
    <xf numFmtId="0" fontId="16" fillId="4" borderId="0" xfId="0" applyFont="1" applyFill="1" applyProtection="1">
      <protection hidden="1"/>
    </xf>
    <xf numFmtId="0" fontId="17" fillId="4" borderId="0" xfId="0" applyFont="1" applyFill="1" applyProtection="1">
      <protection hidden="1"/>
    </xf>
    <xf numFmtId="0" fontId="16" fillId="4" borderId="0" xfId="0" applyFont="1" applyFill="1" applyBorder="1" applyAlignment="1" applyProtection="1">
      <alignment vertical="center"/>
      <protection hidden="1"/>
    </xf>
    <xf numFmtId="0" fontId="15" fillId="4" borderId="0" xfId="0" applyFont="1" applyFill="1" applyBorder="1" applyAlignment="1" applyProtection="1">
      <alignment vertical="center"/>
      <protection hidden="1"/>
    </xf>
    <xf numFmtId="0" fontId="18" fillId="4" borderId="0" xfId="0" applyFont="1" applyFill="1" applyAlignment="1" applyProtection="1">
      <alignment horizontal="center" vertical="center"/>
      <protection hidden="1"/>
    </xf>
    <xf numFmtId="0" fontId="12" fillId="4" borderId="28" xfId="1" applyFont="1" applyFill="1" applyBorder="1" applyAlignment="1" applyProtection="1">
      <alignment horizontal="center" vertical="top"/>
      <protection hidden="1"/>
    </xf>
    <xf numFmtId="0" fontId="14" fillId="5" borderId="38" xfId="0" applyFont="1" applyFill="1" applyBorder="1" applyAlignment="1" applyProtection="1">
      <alignment horizontal="center" vertical="center"/>
      <protection hidden="1"/>
    </xf>
    <xf numFmtId="0" fontId="16" fillId="4" borderId="0" xfId="0" applyFont="1" applyFill="1" applyAlignment="1" applyProtection="1">
      <alignment horizontal="center" vertical="center"/>
      <protection hidden="1"/>
    </xf>
    <xf numFmtId="0" fontId="14" fillId="5" borderId="44" xfId="0" applyFont="1" applyFill="1" applyBorder="1" applyAlignment="1" applyProtection="1">
      <alignment horizontal="center" vertical="center"/>
      <protection hidden="1"/>
    </xf>
    <xf numFmtId="0" fontId="14" fillId="5" borderId="43" xfId="0" applyFont="1" applyFill="1" applyBorder="1" applyAlignment="1" applyProtection="1">
      <alignment horizontal="center" vertical="center"/>
      <protection hidden="1"/>
    </xf>
    <xf numFmtId="0" fontId="12" fillId="4" borderId="0" xfId="1" applyFont="1" applyFill="1" applyBorder="1" applyAlignment="1" applyProtection="1">
      <alignment horizontal="center" vertical="center"/>
      <protection hidden="1"/>
    </xf>
    <xf numFmtId="0" fontId="16" fillId="4" borderId="0" xfId="0" applyFont="1" applyFill="1" applyBorder="1" applyAlignment="1" applyProtection="1">
      <alignment horizontal="center" vertical="center"/>
      <protection hidden="1"/>
    </xf>
    <xf numFmtId="3" fontId="16" fillId="4" borderId="0" xfId="0" applyNumberFormat="1" applyFont="1" applyFill="1" applyAlignment="1" applyProtection="1">
      <alignment horizontal="center" vertical="center"/>
      <protection hidden="1"/>
    </xf>
    <xf numFmtId="0" fontId="16" fillId="4" borderId="0" xfId="0" applyFont="1" applyFill="1" applyAlignment="1" applyProtection="1">
      <alignment horizontal="left" vertical="center"/>
      <protection hidden="1"/>
    </xf>
    <xf numFmtId="165" fontId="0" fillId="0" borderId="0" xfId="0" applyNumberFormat="1"/>
    <xf numFmtId="1" fontId="0" fillId="0" borderId="37" xfId="0" applyNumberFormat="1" applyFont="1" applyBorder="1" applyAlignment="1" applyProtection="1">
      <alignment horizontal="center" vertical="center"/>
      <protection locked="0" hidden="1"/>
    </xf>
    <xf numFmtId="1" fontId="0" fillId="0" borderId="25" xfId="0" applyNumberFormat="1" applyFont="1" applyBorder="1" applyAlignment="1" applyProtection="1">
      <alignment horizontal="center" vertical="center"/>
      <protection locked="0" hidden="1"/>
    </xf>
    <xf numFmtId="0" fontId="0" fillId="0" borderId="1" xfId="0" applyFont="1" applyBorder="1" applyProtection="1">
      <protection locked="0" hidden="1"/>
    </xf>
    <xf numFmtId="1" fontId="0" fillId="0" borderId="40" xfId="0" applyNumberFormat="1" applyFont="1" applyBorder="1" applyAlignment="1" applyProtection="1">
      <alignment horizontal="center" vertical="center"/>
      <protection locked="0" hidden="1"/>
    </xf>
    <xf numFmtId="0" fontId="0" fillId="0" borderId="37" xfId="0" applyFont="1" applyBorder="1" applyAlignment="1" applyProtection="1">
      <alignment horizontal="center" vertical="center"/>
      <protection locked="0" hidden="1"/>
    </xf>
    <xf numFmtId="0" fontId="0" fillId="0" borderId="25" xfId="0" applyFont="1" applyBorder="1" applyAlignment="1" applyProtection="1">
      <alignment horizontal="center" vertical="center"/>
      <protection locked="0" hidden="1"/>
    </xf>
    <xf numFmtId="0" fontId="0" fillId="0" borderId="40" xfId="0" applyFont="1" applyBorder="1" applyAlignment="1" applyProtection="1">
      <alignment horizontal="center" vertical="center"/>
      <protection locked="0" hidden="1"/>
    </xf>
    <xf numFmtId="164" fontId="0" fillId="5" borderId="25" xfId="0" applyNumberFormat="1" applyFont="1" applyFill="1" applyBorder="1" applyAlignment="1" applyProtection="1">
      <alignment horizontal="center" vertical="center"/>
      <protection hidden="1"/>
    </xf>
    <xf numFmtId="164" fontId="0" fillId="5" borderId="37" xfId="0" applyNumberFormat="1" applyFont="1" applyFill="1" applyBorder="1" applyAlignment="1" applyProtection="1">
      <alignment horizontal="center" vertical="center"/>
      <protection hidden="1"/>
    </xf>
    <xf numFmtId="164" fontId="0" fillId="5" borderId="45" xfId="0" applyNumberFormat="1" applyFont="1" applyFill="1" applyBorder="1" applyAlignment="1" applyProtection="1">
      <alignment horizontal="center" vertical="center"/>
      <protection hidden="1"/>
    </xf>
    <xf numFmtId="164" fontId="0" fillId="5" borderId="46" xfId="0" applyNumberFormat="1" applyFont="1" applyFill="1" applyBorder="1" applyAlignment="1" applyProtection="1">
      <alignment horizontal="center" vertical="center"/>
      <protection hidden="1"/>
    </xf>
    <xf numFmtId="164" fontId="0" fillId="5" borderId="40" xfId="0" applyNumberFormat="1" applyFont="1" applyFill="1" applyBorder="1" applyAlignment="1" applyProtection="1">
      <alignment horizontal="center" vertical="center"/>
      <protection hidden="1"/>
    </xf>
    <xf numFmtId="164" fontId="0" fillId="5" borderId="47" xfId="0" applyNumberFormat="1" applyFont="1" applyFill="1" applyBorder="1" applyAlignment="1" applyProtection="1">
      <alignment horizontal="center" vertical="center"/>
      <protection hidden="1"/>
    </xf>
    <xf numFmtId="0" fontId="0" fillId="0" borderId="52" xfId="0" applyFont="1" applyBorder="1" applyAlignment="1" applyProtection="1">
      <alignment horizontal="center" vertical="center"/>
      <protection locked="0" hidden="1"/>
    </xf>
    <xf numFmtId="0" fontId="4" fillId="2" borderId="0" xfId="0" applyFont="1" applyFill="1" applyProtection="1">
      <protection hidden="1"/>
    </xf>
    <xf numFmtId="0" fontId="2" fillId="2" borderId="4" xfId="0" applyFont="1" applyFill="1" applyBorder="1" applyAlignment="1" applyProtection="1">
      <alignment horizontal="center" vertical="center"/>
      <protection hidden="1"/>
    </xf>
    <xf numFmtId="0" fontId="1" fillId="2" borderId="5" xfId="0" applyFont="1" applyFill="1" applyBorder="1" applyAlignment="1" applyProtection="1">
      <alignment vertical="center"/>
      <protection hidden="1"/>
    </xf>
    <xf numFmtId="0" fontId="1" fillId="2" borderId="6" xfId="0" applyFont="1" applyFill="1" applyBorder="1" applyAlignment="1" applyProtection="1">
      <alignment vertical="center"/>
      <protection hidden="1"/>
    </xf>
    <xf numFmtId="0" fontId="1" fillId="2" borderId="0" xfId="0" applyFont="1" applyFill="1" applyProtection="1">
      <protection hidden="1"/>
    </xf>
    <xf numFmtId="0" fontId="2" fillId="2" borderId="7" xfId="0" applyFont="1" applyFill="1" applyBorder="1" applyAlignment="1" applyProtection="1">
      <alignment horizontal="center" vertical="center"/>
      <protection hidden="1"/>
    </xf>
    <xf numFmtId="0" fontId="1" fillId="2" borderId="8" xfId="0" applyFont="1" applyFill="1" applyBorder="1" applyAlignment="1" applyProtection="1">
      <alignment vertical="center"/>
      <protection hidden="1"/>
    </xf>
    <xf numFmtId="0" fontId="1" fillId="2" borderId="9" xfId="0" applyFont="1" applyFill="1" applyBorder="1" applyAlignment="1" applyProtection="1">
      <alignment vertical="center"/>
      <protection hidden="1"/>
    </xf>
    <xf numFmtId="0" fontId="2" fillId="2" borderId="10" xfId="0" applyFont="1" applyFill="1" applyBorder="1" applyAlignment="1" applyProtection="1">
      <alignment horizontal="center" vertical="center"/>
      <protection hidden="1"/>
    </xf>
    <xf numFmtId="0" fontId="1" fillId="2" borderId="11" xfId="0" applyFont="1" applyFill="1" applyBorder="1" applyAlignment="1" applyProtection="1">
      <alignment vertical="center"/>
      <protection hidden="1"/>
    </xf>
    <xf numFmtId="0" fontId="1" fillId="2" borderId="12" xfId="0" applyFont="1" applyFill="1" applyBorder="1" applyAlignment="1" applyProtection="1">
      <alignment vertical="center"/>
      <protection hidden="1"/>
    </xf>
    <xf numFmtId="0" fontId="4" fillId="2" borderId="13" xfId="0" applyFont="1" applyFill="1" applyBorder="1" applyProtection="1">
      <protection hidden="1"/>
    </xf>
    <xf numFmtId="0" fontId="26" fillId="2" borderId="0" xfId="0" applyFont="1" applyFill="1" applyBorder="1" applyProtection="1">
      <protection hidden="1"/>
    </xf>
    <xf numFmtId="0" fontId="4" fillId="2" borderId="0" xfId="0" applyFont="1" applyFill="1" applyBorder="1" applyProtection="1">
      <protection hidden="1"/>
    </xf>
    <xf numFmtId="0" fontId="4" fillId="2" borderId="14" xfId="0" applyFont="1" applyFill="1" applyBorder="1" applyProtection="1">
      <protection hidden="1"/>
    </xf>
    <xf numFmtId="0" fontId="4" fillId="2" borderId="15" xfId="0" applyFont="1" applyFill="1" applyBorder="1" applyProtection="1">
      <protection hidden="1"/>
    </xf>
    <xf numFmtId="0" fontId="4" fillId="2" borderId="16" xfId="0" applyFont="1" applyFill="1" applyBorder="1" applyProtection="1">
      <protection hidden="1"/>
    </xf>
    <xf numFmtId="0" fontId="4" fillId="2" borderId="17" xfId="0" applyFont="1" applyFill="1" applyBorder="1" applyProtection="1">
      <protection hidden="1"/>
    </xf>
    <xf numFmtId="0" fontId="4" fillId="2" borderId="2" xfId="0" applyFont="1" applyFill="1" applyBorder="1" applyProtection="1">
      <protection hidden="1"/>
    </xf>
    <xf numFmtId="0" fontId="4" fillId="2" borderId="0" xfId="0" applyFont="1" applyFill="1" applyBorder="1" applyAlignment="1" applyProtection="1">
      <alignment horizontal="center" vertical="center"/>
      <protection hidden="1"/>
    </xf>
    <xf numFmtId="0" fontId="4" fillId="2" borderId="0" xfId="0" applyFont="1" applyFill="1" applyBorder="1" applyAlignment="1" applyProtection="1">
      <alignment horizontal="center" vertical="top"/>
      <protection hidden="1"/>
    </xf>
    <xf numFmtId="1" fontId="4" fillId="2" borderId="0" xfId="0" applyNumberFormat="1" applyFont="1" applyFill="1" applyBorder="1" applyAlignment="1" applyProtection="1">
      <alignment horizontal="center" vertical="top"/>
      <protection hidden="1"/>
    </xf>
    <xf numFmtId="164" fontId="0" fillId="0" borderId="25" xfId="0" applyNumberFormat="1" applyFont="1" applyFill="1" applyBorder="1" applyAlignment="1" applyProtection="1">
      <alignment horizontal="center" vertical="center"/>
      <protection hidden="1"/>
    </xf>
    <xf numFmtId="164" fontId="0" fillId="0" borderId="52" xfId="0" applyNumberFormat="1" applyFont="1" applyFill="1" applyBorder="1" applyAlignment="1" applyProtection="1">
      <alignment horizontal="center" vertical="center"/>
      <protection hidden="1"/>
    </xf>
    <xf numFmtId="164" fontId="0" fillId="0" borderId="55" xfId="0" applyNumberFormat="1" applyFont="1" applyFill="1" applyBorder="1" applyAlignment="1" applyProtection="1">
      <alignment horizontal="center" vertical="center"/>
      <protection hidden="1"/>
    </xf>
    <xf numFmtId="0" fontId="16" fillId="0" borderId="0" xfId="0" applyFont="1" applyFill="1" applyBorder="1" applyAlignment="1" applyProtection="1">
      <alignment vertical="center"/>
      <protection hidden="1"/>
    </xf>
    <xf numFmtId="0" fontId="14" fillId="0" borderId="38" xfId="0" applyFont="1" applyFill="1" applyBorder="1" applyAlignment="1" applyProtection="1">
      <alignment horizontal="center" vertical="center"/>
      <protection hidden="1"/>
    </xf>
    <xf numFmtId="164" fontId="0" fillId="0" borderId="46" xfId="0" applyNumberFormat="1" applyFont="1" applyFill="1" applyBorder="1" applyAlignment="1" applyProtection="1">
      <alignment horizontal="center" vertical="center"/>
      <protection hidden="1"/>
    </xf>
    <xf numFmtId="164" fontId="0" fillId="0" borderId="56" xfId="0" applyNumberFormat="1" applyFont="1" applyFill="1" applyBorder="1" applyAlignment="1" applyProtection="1">
      <alignment horizontal="center" vertical="center"/>
      <protection hidden="1"/>
    </xf>
    <xf numFmtId="164" fontId="0" fillId="0" borderId="57" xfId="0" applyNumberFormat="1" applyFont="1" applyFill="1" applyBorder="1" applyAlignment="1" applyProtection="1">
      <alignment horizontal="center" vertical="center"/>
      <protection hidden="1"/>
    </xf>
    <xf numFmtId="0" fontId="0" fillId="0" borderId="38" xfId="0" applyFont="1" applyFill="1" applyBorder="1" applyProtection="1">
      <protection hidden="1"/>
    </xf>
    <xf numFmtId="1" fontId="0" fillId="0" borderId="52" xfId="0" applyNumberFormat="1" applyFont="1" applyFill="1" applyBorder="1" applyAlignment="1" applyProtection="1">
      <alignment horizontal="center" vertical="center"/>
      <protection hidden="1"/>
    </xf>
    <xf numFmtId="0" fontId="0" fillId="0" borderId="15" xfId="0" applyFont="1" applyFill="1" applyBorder="1" applyProtection="1">
      <protection hidden="1"/>
    </xf>
    <xf numFmtId="0" fontId="0" fillId="0" borderId="52" xfId="0" applyFont="1" applyFill="1" applyBorder="1" applyAlignment="1" applyProtection="1">
      <alignment horizontal="center" vertical="center"/>
      <protection hidden="1"/>
    </xf>
    <xf numFmtId="1" fontId="0" fillId="0" borderId="25" xfId="0" applyNumberFormat="1" applyFont="1" applyFill="1" applyBorder="1" applyAlignment="1" applyProtection="1">
      <alignment horizontal="center" vertical="center"/>
      <protection hidden="1"/>
    </xf>
    <xf numFmtId="0" fontId="0" fillId="0" borderId="1" xfId="0" applyFont="1" applyFill="1" applyBorder="1" applyProtection="1">
      <protection hidden="1"/>
    </xf>
    <xf numFmtId="0" fontId="0" fillId="0" borderId="25" xfId="0" applyFont="1" applyFill="1" applyBorder="1" applyAlignment="1" applyProtection="1">
      <alignment horizontal="center" vertical="center"/>
      <protection hidden="1"/>
    </xf>
    <xf numFmtId="1" fontId="0" fillId="0" borderId="56" xfId="0" applyNumberFormat="1" applyFont="1" applyFill="1" applyBorder="1" applyAlignment="1" applyProtection="1">
      <alignment horizontal="center" vertical="center"/>
      <protection hidden="1"/>
    </xf>
    <xf numFmtId="0" fontId="0" fillId="0" borderId="56" xfId="0" applyFont="1" applyFill="1" applyBorder="1" applyAlignment="1" applyProtection="1">
      <alignment horizontal="center" vertical="center"/>
      <protection hidden="1"/>
    </xf>
    <xf numFmtId="0" fontId="14" fillId="0" borderId="44" xfId="0" applyFont="1" applyFill="1" applyBorder="1" applyAlignment="1" applyProtection="1">
      <alignment horizontal="center" vertical="center"/>
      <protection hidden="1"/>
    </xf>
    <xf numFmtId="0" fontId="14" fillId="0" borderId="43" xfId="0" applyFont="1" applyFill="1" applyBorder="1" applyAlignment="1" applyProtection="1">
      <alignment horizontal="center" vertical="center"/>
      <protection hidden="1"/>
    </xf>
    <xf numFmtId="0" fontId="0" fillId="0" borderId="38" xfId="0" applyFont="1" applyFill="1" applyBorder="1" applyAlignment="1" applyProtection="1">
      <alignment horizontal="left" vertical="center"/>
      <protection hidden="1"/>
    </xf>
    <xf numFmtId="0" fontId="0" fillId="0" borderId="30" xfId="0" applyFont="1" applyFill="1" applyBorder="1" applyAlignment="1" applyProtection="1">
      <alignment horizontal="left" vertical="center"/>
      <protection hidden="1"/>
    </xf>
    <xf numFmtId="0" fontId="0" fillId="0" borderId="39" xfId="0" applyFont="1" applyFill="1" applyBorder="1" applyAlignment="1" applyProtection="1">
      <alignment horizontal="left" vertical="center"/>
      <protection hidden="1"/>
    </xf>
    <xf numFmtId="164" fontId="0" fillId="5" borderId="60" xfId="0" applyNumberFormat="1" applyFont="1" applyFill="1" applyBorder="1" applyAlignment="1" applyProtection="1">
      <alignment horizontal="center" vertical="center"/>
      <protection hidden="1"/>
    </xf>
    <xf numFmtId="164" fontId="0" fillId="5" borderId="61" xfId="0" applyNumberFormat="1" applyFont="1" applyFill="1" applyBorder="1" applyAlignment="1" applyProtection="1">
      <alignment horizontal="center" vertical="center"/>
      <protection hidden="1"/>
    </xf>
    <xf numFmtId="164" fontId="0" fillId="5" borderId="62" xfId="0" applyNumberFormat="1" applyFont="1" applyFill="1" applyBorder="1" applyAlignment="1" applyProtection="1">
      <alignment horizontal="center" vertical="center"/>
      <protection hidden="1"/>
    </xf>
    <xf numFmtId="0" fontId="0" fillId="0" borderId="16" xfId="0" applyFont="1" applyFill="1" applyBorder="1" applyAlignment="1" applyProtection="1">
      <alignment horizontal="left" vertical="center"/>
      <protection hidden="1"/>
    </xf>
    <xf numFmtId="0" fontId="0" fillId="0" borderId="0" xfId="0" applyFont="1" applyFill="1" applyBorder="1" applyAlignment="1" applyProtection="1">
      <alignment horizontal="left" vertical="center"/>
      <protection hidden="1"/>
    </xf>
    <xf numFmtId="0" fontId="0" fillId="0" borderId="16" xfId="0" applyFont="1" applyFill="1" applyBorder="1" applyProtection="1">
      <protection hidden="1"/>
    </xf>
    <xf numFmtId="0" fontId="0" fillId="0" borderId="0" xfId="0" applyFont="1" applyFill="1" applyBorder="1" applyProtection="1">
      <protection hidden="1"/>
    </xf>
    <xf numFmtId="0" fontId="0" fillId="0" borderId="68" xfId="0" applyFont="1" applyBorder="1" applyProtection="1">
      <protection locked="0" hidden="1"/>
    </xf>
    <xf numFmtId="0" fontId="0" fillId="0" borderId="13" xfId="0" applyFont="1" applyFill="1" applyBorder="1" applyProtection="1">
      <protection hidden="1"/>
    </xf>
    <xf numFmtId="0" fontId="19" fillId="4" borderId="0" xfId="0" applyFont="1" applyFill="1" applyProtection="1">
      <protection hidden="1"/>
    </xf>
    <xf numFmtId="0" fontId="19" fillId="4" borderId="0" xfId="0" applyFont="1" applyFill="1" applyBorder="1" applyAlignment="1" applyProtection="1">
      <alignment vertical="center"/>
      <protection hidden="1"/>
    </xf>
    <xf numFmtId="0" fontId="30" fillId="4" borderId="0" xfId="0" applyFont="1" applyFill="1" applyBorder="1" applyAlignment="1" applyProtection="1">
      <alignment vertical="center"/>
      <protection hidden="1"/>
    </xf>
    <xf numFmtId="0" fontId="19" fillId="0" borderId="0" xfId="0" applyFont="1" applyFill="1" applyBorder="1" applyAlignment="1" applyProtection="1">
      <alignment vertical="center"/>
      <protection hidden="1"/>
    </xf>
    <xf numFmtId="0" fontId="17" fillId="4" borderId="0" xfId="0" applyFont="1" applyFill="1" applyBorder="1" applyAlignment="1" applyProtection="1">
      <alignment vertical="center"/>
      <protection hidden="1"/>
    </xf>
    <xf numFmtId="0" fontId="31" fillId="4" borderId="0" xfId="0" applyFont="1" applyFill="1" applyBorder="1" applyAlignment="1" applyProtection="1">
      <alignment vertical="center"/>
      <protection hidden="1"/>
    </xf>
    <xf numFmtId="0" fontId="17" fillId="0" borderId="0" xfId="0" applyFont="1" applyFill="1" applyBorder="1" applyAlignment="1" applyProtection="1">
      <alignment vertical="center"/>
      <protection hidden="1"/>
    </xf>
    <xf numFmtId="0" fontId="19" fillId="4" borderId="0" xfId="0" applyFont="1" applyFill="1" applyBorder="1" applyProtection="1">
      <protection hidden="1"/>
    </xf>
    <xf numFmtId="0" fontId="12" fillId="4" borderId="0" xfId="1" applyFont="1" applyFill="1" applyBorder="1" applyAlignment="1" applyProtection="1">
      <alignment horizontal="left" vertical="top"/>
      <protection hidden="1"/>
    </xf>
    <xf numFmtId="0" fontId="16" fillId="6" borderId="28" xfId="0" applyFont="1" applyFill="1" applyBorder="1" applyAlignment="1" applyProtection="1">
      <alignment horizontal="center" vertical="center" wrapText="1"/>
      <protection hidden="1"/>
    </xf>
    <xf numFmtId="0" fontId="0" fillId="7" borderId="33" xfId="0" applyFill="1" applyBorder="1"/>
    <xf numFmtId="0" fontId="12" fillId="4" borderId="28" xfId="1" applyFont="1" applyFill="1" applyBorder="1" applyAlignment="1" applyProtection="1">
      <alignment horizontal="left" vertical="top"/>
      <protection hidden="1"/>
    </xf>
    <xf numFmtId="0" fontId="4" fillId="2" borderId="0" xfId="0" applyFont="1" applyFill="1" applyBorder="1" applyAlignment="1" applyProtection="1">
      <alignment horizontal="center"/>
      <protection hidden="1"/>
    </xf>
    <xf numFmtId="0" fontId="4" fillId="2" borderId="0" xfId="0" applyFont="1" applyFill="1" applyBorder="1" applyAlignment="1" applyProtection="1">
      <alignment vertical="center"/>
      <protection hidden="1"/>
    </xf>
    <xf numFmtId="0" fontId="18" fillId="12" borderId="22" xfId="0" applyFont="1" applyFill="1" applyBorder="1" applyAlignment="1" applyProtection="1">
      <alignment horizontal="center" vertical="center"/>
      <protection hidden="1"/>
    </xf>
    <xf numFmtId="0" fontId="19" fillId="12" borderId="0" xfId="0" applyFont="1" applyFill="1" applyBorder="1" applyAlignment="1" applyProtection="1">
      <alignment horizontal="center" vertical="center"/>
      <protection hidden="1"/>
    </xf>
    <xf numFmtId="0" fontId="18" fillId="12" borderId="27" xfId="0" applyFont="1" applyFill="1" applyBorder="1" applyAlignment="1" applyProtection="1">
      <alignment horizontal="center" vertical="center"/>
      <protection hidden="1"/>
    </xf>
    <xf numFmtId="0" fontId="21" fillId="8" borderId="22" xfId="0" applyFont="1" applyFill="1" applyBorder="1" applyAlignment="1" applyProtection="1">
      <alignment horizontal="center" vertical="center"/>
      <protection hidden="1"/>
    </xf>
    <xf numFmtId="0" fontId="15" fillId="8" borderId="0" xfId="0" applyFont="1" applyFill="1" applyBorder="1" applyAlignment="1" applyProtection="1">
      <alignment vertical="center"/>
      <protection hidden="1"/>
    </xf>
    <xf numFmtId="0" fontId="18" fillId="8" borderId="27" xfId="0" applyFont="1" applyFill="1" applyBorder="1" applyAlignment="1" applyProtection="1">
      <alignment horizontal="center" vertical="center"/>
      <protection hidden="1"/>
    </xf>
    <xf numFmtId="0" fontId="15" fillId="8" borderId="0" xfId="0" applyFont="1" applyFill="1" applyAlignment="1" applyProtection="1">
      <alignment horizontal="center" vertical="top"/>
      <protection hidden="1"/>
    </xf>
    <xf numFmtId="0" fontId="21" fillId="9" borderId="22" xfId="0" applyFont="1" applyFill="1" applyBorder="1" applyAlignment="1" applyProtection="1">
      <alignment horizontal="center" vertical="center"/>
      <protection hidden="1"/>
    </xf>
    <xf numFmtId="0" fontId="15" fillId="9" borderId="0" xfId="0" applyFont="1" applyFill="1" applyBorder="1" applyAlignment="1" applyProtection="1">
      <alignment vertical="center"/>
      <protection hidden="1"/>
    </xf>
    <xf numFmtId="0" fontId="18" fillId="9" borderId="27" xfId="0" applyFont="1" applyFill="1" applyBorder="1" applyAlignment="1" applyProtection="1">
      <alignment horizontal="center" vertical="center"/>
      <protection hidden="1"/>
    </xf>
    <xf numFmtId="0" fontId="15" fillId="9" borderId="0" xfId="0" applyFont="1" applyFill="1" applyAlignment="1" applyProtection="1">
      <alignment horizontal="center" vertical="top"/>
      <protection hidden="1"/>
    </xf>
    <xf numFmtId="0" fontId="18" fillId="8" borderId="22" xfId="0" applyFont="1" applyFill="1" applyBorder="1" applyAlignment="1" applyProtection="1">
      <alignment horizontal="center" vertical="center"/>
      <protection hidden="1"/>
    </xf>
    <xf numFmtId="0" fontId="16" fillId="8" borderId="20" xfId="0" applyFont="1" applyFill="1" applyBorder="1" applyProtection="1">
      <protection hidden="1"/>
    </xf>
    <xf numFmtId="0" fontId="16" fillId="8" borderId="63" xfId="0" applyFont="1" applyFill="1" applyBorder="1" applyAlignment="1" applyProtection="1">
      <alignment horizontal="center" vertical="center"/>
      <protection hidden="1"/>
    </xf>
    <xf numFmtId="0" fontId="16" fillId="8" borderId="20" xfId="0" applyFont="1" applyFill="1" applyBorder="1" applyAlignment="1" applyProtection="1">
      <alignment horizontal="center" vertical="center"/>
      <protection hidden="1"/>
    </xf>
    <xf numFmtId="0" fontId="29" fillId="8" borderId="22" xfId="0" applyFont="1" applyFill="1" applyBorder="1" applyAlignment="1" applyProtection="1">
      <alignment horizontal="center" vertical="center" wrapText="1"/>
      <protection hidden="1"/>
    </xf>
    <xf numFmtId="0" fontId="16" fillId="8" borderId="28" xfId="0" applyFont="1" applyFill="1" applyBorder="1" applyAlignment="1" applyProtection="1">
      <alignment horizontal="center" vertical="center" wrapText="1"/>
      <protection hidden="1"/>
    </xf>
    <xf numFmtId="0" fontId="14" fillId="8" borderId="38" xfId="0" applyFont="1" applyFill="1" applyBorder="1" applyAlignment="1" applyProtection="1">
      <alignment horizontal="center" vertical="center"/>
      <protection hidden="1"/>
    </xf>
    <xf numFmtId="0" fontId="14" fillId="8" borderId="41" xfId="0" applyFont="1" applyFill="1" applyBorder="1" applyAlignment="1" applyProtection="1">
      <alignment horizontal="center" vertical="center"/>
      <protection hidden="1"/>
    </xf>
    <xf numFmtId="0" fontId="14" fillId="8" borderId="26" xfId="0" applyFont="1" applyFill="1" applyBorder="1" applyAlignment="1" applyProtection="1">
      <alignment horizontal="center" vertical="center"/>
      <protection hidden="1"/>
    </xf>
    <xf numFmtId="0" fontId="11" fillId="8" borderId="21" xfId="0" applyFont="1" applyFill="1" applyBorder="1" applyAlignment="1" applyProtection="1">
      <alignment horizontal="center" vertical="center"/>
      <protection hidden="1"/>
    </xf>
    <xf numFmtId="0" fontId="11" fillId="8" borderId="23" xfId="0" applyFont="1" applyFill="1" applyBorder="1" applyAlignment="1" applyProtection="1">
      <alignment horizontal="center" vertical="center"/>
      <protection hidden="1"/>
    </xf>
    <xf numFmtId="0" fontId="11" fillId="8" borderId="29" xfId="0" applyFont="1" applyFill="1" applyBorder="1" applyAlignment="1" applyProtection="1">
      <alignment horizontal="center" vertical="center"/>
      <protection hidden="1"/>
    </xf>
    <xf numFmtId="0" fontId="16" fillId="11" borderId="27" xfId="0" applyFont="1" applyFill="1" applyBorder="1" applyAlignment="1" applyProtection="1">
      <alignment horizontal="center" vertical="center" wrapText="1"/>
      <protection hidden="1"/>
    </xf>
    <xf numFmtId="0" fontId="16" fillId="11" borderId="48" xfId="0" applyFont="1" applyFill="1" applyBorder="1" applyAlignment="1" applyProtection="1">
      <alignment horizontal="center" vertical="center" wrapText="1"/>
      <protection hidden="1"/>
    </xf>
    <xf numFmtId="0" fontId="16" fillId="11" borderId="0" xfId="0" applyFont="1" applyFill="1" applyBorder="1" applyAlignment="1" applyProtection="1">
      <alignment horizontal="center" vertical="center" wrapText="1"/>
      <protection hidden="1"/>
    </xf>
    <xf numFmtId="0" fontId="16" fillId="11" borderId="30" xfId="0" applyFont="1" applyFill="1" applyBorder="1" applyAlignment="1" applyProtection="1">
      <alignment horizontal="center" vertical="center"/>
      <protection hidden="1"/>
    </xf>
    <xf numFmtId="0" fontId="16" fillId="11" borderId="31" xfId="0" applyFont="1" applyFill="1" applyBorder="1" applyAlignment="1" applyProtection="1">
      <alignment horizontal="center" vertical="center"/>
      <protection hidden="1"/>
    </xf>
    <xf numFmtId="0" fontId="16" fillId="11" borderId="32" xfId="0" applyFont="1" applyFill="1" applyBorder="1" applyAlignment="1" applyProtection="1">
      <alignment horizontal="center" vertical="center"/>
      <protection hidden="1"/>
    </xf>
    <xf numFmtId="0" fontId="23" fillId="11" borderId="18" xfId="0" applyFont="1" applyFill="1" applyBorder="1" applyAlignment="1" applyProtection="1">
      <alignment horizontal="center" vertical="center"/>
      <protection hidden="1"/>
    </xf>
    <xf numFmtId="0" fontId="15" fillId="11" borderId="19" xfId="0" applyFont="1" applyFill="1" applyBorder="1" applyAlignment="1" applyProtection="1">
      <alignment vertical="center"/>
      <protection hidden="1"/>
    </xf>
    <xf numFmtId="1" fontId="23" fillId="11" borderId="19" xfId="0" applyNumberFormat="1" applyFont="1" applyFill="1" applyBorder="1" applyAlignment="1" applyProtection="1">
      <alignment horizontal="center" vertical="center"/>
      <protection hidden="1"/>
    </xf>
    <xf numFmtId="0" fontId="23" fillId="11" borderId="19" xfId="0" applyFont="1" applyFill="1" applyBorder="1" applyAlignment="1" applyProtection="1">
      <alignment horizontal="center" vertical="center"/>
      <protection hidden="1"/>
    </xf>
    <xf numFmtId="164" fontId="23" fillId="11" borderId="19" xfId="0" applyNumberFormat="1" applyFont="1" applyFill="1" applyBorder="1" applyAlignment="1" applyProtection="1">
      <alignment horizontal="center" vertical="center"/>
      <protection hidden="1"/>
    </xf>
    <xf numFmtId="164" fontId="23" fillId="11" borderId="69" xfId="0" applyNumberFormat="1" applyFont="1" applyFill="1" applyBorder="1" applyAlignment="1" applyProtection="1">
      <alignment horizontal="center" vertical="center"/>
      <protection hidden="1"/>
    </xf>
    <xf numFmtId="164" fontId="22" fillId="11" borderId="69" xfId="0" applyNumberFormat="1" applyFont="1" applyFill="1" applyBorder="1" applyAlignment="1" applyProtection="1">
      <alignment horizontal="center" vertical="center"/>
      <protection hidden="1"/>
    </xf>
    <xf numFmtId="0" fontId="22" fillId="11" borderId="33" xfId="0" applyFont="1" applyFill="1" applyBorder="1" applyAlignment="1" applyProtection="1">
      <alignment horizontal="center" vertical="center"/>
      <protection hidden="1"/>
    </xf>
    <xf numFmtId="0" fontId="24" fillId="11" borderId="51" xfId="0" applyFont="1" applyFill="1" applyBorder="1" applyAlignment="1" applyProtection="1">
      <alignment horizontal="center" vertical="center"/>
      <protection hidden="1"/>
    </xf>
    <xf numFmtId="1" fontId="24" fillId="11" borderId="50" xfId="0" applyNumberFormat="1" applyFont="1" applyFill="1" applyBorder="1" applyAlignment="1" applyProtection="1">
      <alignment horizontal="center" vertical="center"/>
      <protection hidden="1"/>
    </xf>
    <xf numFmtId="0" fontId="0" fillId="13" borderId="36" xfId="0" applyFont="1" applyFill="1" applyBorder="1" applyAlignment="1" applyProtection="1">
      <alignment horizontal="center" vertical="center"/>
      <protection locked="0"/>
    </xf>
    <xf numFmtId="164" fontId="0" fillId="13" borderId="25" xfId="0" applyNumberFormat="1" applyFont="1" applyFill="1" applyBorder="1" applyAlignment="1" applyProtection="1">
      <alignment horizontal="center" vertical="center"/>
      <protection hidden="1"/>
    </xf>
    <xf numFmtId="164" fontId="0" fillId="13" borderId="37" xfId="0" applyNumberFormat="1" applyFont="1" applyFill="1" applyBorder="1" applyAlignment="1" applyProtection="1">
      <alignment horizontal="center" vertical="center"/>
      <protection hidden="1"/>
    </xf>
    <xf numFmtId="0" fontId="0" fillId="13" borderId="3" xfId="0" applyFont="1" applyFill="1" applyBorder="1" applyAlignment="1" applyProtection="1">
      <alignment horizontal="center" vertical="center"/>
      <protection hidden="1"/>
    </xf>
    <xf numFmtId="0" fontId="0" fillId="13" borderId="3" xfId="0" applyFont="1" applyFill="1" applyBorder="1" applyAlignment="1" applyProtection="1">
      <alignment horizontal="center" vertical="center"/>
      <protection locked="0"/>
    </xf>
    <xf numFmtId="164" fontId="0" fillId="13" borderId="60" xfId="0" applyNumberFormat="1" applyFont="1" applyFill="1" applyBorder="1" applyAlignment="1" applyProtection="1">
      <alignment horizontal="center" vertical="center"/>
      <protection hidden="1"/>
    </xf>
    <xf numFmtId="164" fontId="0" fillId="13" borderId="45" xfId="0" applyNumberFormat="1" applyFont="1" applyFill="1" applyBorder="1" applyAlignment="1" applyProtection="1">
      <alignment horizontal="center" vertical="center"/>
      <protection hidden="1"/>
    </xf>
    <xf numFmtId="164" fontId="0" fillId="13" borderId="61" xfId="0" applyNumberFormat="1" applyFont="1" applyFill="1" applyBorder="1" applyAlignment="1" applyProtection="1">
      <alignment horizontal="center" vertical="center"/>
      <protection hidden="1"/>
    </xf>
    <xf numFmtId="164" fontId="0" fillId="13" borderId="55" xfId="0" applyNumberFormat="1" applyFont="1" applyFill="1" applyBorder="1" applyAlignment="1" applyProtection="1">
      <alignment horizontal="center" vertical="center"/>
      <protection hidden="1"/>
    </xf>
    <xf numFmtId="164" fontId="0" fillId="13" borderId="46" xfId="0" applyNumberFormat="1" applyFont="1" applyFill="1" applyBorder="1" applyAlignment="1" applyProtection="1">
      <alignment horizontal="center" vertical="center"/>
      <protection hidden="1"/>
    </xf>
    <xf numFmtId="164" fontId="0" fillId="13" borderId="57" xfId="0" applyNumberFormat="1" applyFont="1" applyFill="1" applyBorder="1" applyAlignment="1" applyProtection="1">
      <alignment horizontal="center" vertical="center"/>
      <protection hidden="1"/>
    </xf>
    <xf numFmtId="164" fontId="0" fillId="13" borderId="62" xfId="0" applyNumberFormat="1" applyFont="1" applyFill="1" applyBorder="1" applyAlignment="1" applyProtection="1">
      <alignment horizontal="center" vertical="center"/>
      <protection hidden="1"/>
    </xf>
    <xf numFmtId="164" fontId="0" fillId="13" borderId="47" xfId="0" applyNumberFormat="1" applyFont="1" applyFill="1" applyBorder="1" applyAlignment="1" applyProtection="1">
      <alignment horizontal="center" vertical="center"/>
      <protection hidden="1"/>
    </xf>
    <xf numFmtId="0" fontId="14" fillId="13" borderId="38" xfId="0" applyFont="1" applyFill="1" applyBorder="1" applyAlignment="1" applyProtection="1">
      <alignment horizontal="center" vertical="center"/>
      <protection hidden="1"/>
    </xf>
    <xf numFmtId="0" fontId="14" fillId="13" borderId="41" xfId="0" applyFont="1" applyFill="1" applyBorder="1" applyAlignment="1" applyProtection="1">
      <alignment horizontal="center" vertical="center"/>
      <protection hidden="1"/>
    </xf>
    <xf numFmtId="0" fontId="14" fillId="13" borderId="26" xfId="0" applyFont="1" applyFill="1" applyBorder="1" applyAlignment="1" applyProtection="1">
      <alignment horizontal="center" vertical="center"/>
      <protection hidden="1"/>
    </xf>
    <xf numFmtId="0" fontId="14" fillId="13" borderId="58" xfId="0" applyFont="1" applyFill="1" applyBorder="1" applyAlignment="1" applyProtection="1">
      <alignment horizontal="center" vertical="center"/>
      <protection hidden="1"/>
    </xf>
    <xf numFmtId="0" fontId="14" fillId="13" borderId="59" xfId="0" applyFont="1" applyFill="1" applyBorder="1" applyAlignment="1" applyProtection="1">
      <alignment horizontal="center" vertical="center"/>
      <protection hidden="1"/>
    </xf>
    <xf numFmtId="0" fontId="18" fillId="9" borderId="22" xfId="0" applyFont="1" applyFill="1" applyBorder="1" applyAlignment="1" applyProtection="1">
      <alignment horizontal="center" vertical="center"/>
      <protection hidden="1"/>
    </xf>
    <xf numFmtId="0" fontId="16" fillId="9" borderId="20" xfId="0" applyFont="1" applyFill="1" applyBorder="1" applyProtection="1">
      <protection hidden="1"/>
    </xf>
    <xf numFmtId="0" fontId="16" fillId="9" borderId="63" xfId="0" applyFont="1" applyFill="1" applyBorder="1" applyAlignment="1" applyProtection="1">
      <alignment horizontal="center" vertical="center"/>
      <protection hidden="1"/>
    </xf>
    <xf numFmtId="0" fontId="16" fillId="9" borderId="20" xfId="0" applyFont="1" applyFill="1" applyBorder="1" applyAlignment="1" applyProtection="1">
      <alignment horizontal="center" vertical="center"/>
      <protection hidden="1"/>
    </xf>
    <xf numFmtId="0" fontId="29" fillId="9" borderId="22" xfId="0" applyFont="1" applyFill="1" applyBorder="1" applyAlignment="1" applyProtection="1">
      <alignment horizontal="center" vertical="center" wrapText="1"/>
      <protection hidden="1"/>
    </xf>
    <xf numFmtId="0" fontId="16" fillId="9" borderId="28" xfId="0" applyFont="1" applyFill="1" applyBorder="1" applyAlignment="1" applyProtection="1">
      <alignment horizontal="center" vertical="center" wrapText="1"/>
      <protection hidden="1"/>
    </xf>
    <xf numFmtId="0" fontId="14" fillId="9" borderId="38" xfId="0" applyFont="1" applyFill="1" applyBorder="1" applyAlignment="1" applyProtection="1">
      <alignment horizontal="center" vertical="center"/>
      <protection hidden="1"/>
    </xf>
    <xf numFmtId="0" fontId="14" fillId="9" borderId="41" xfId="0" applyFont="1" applyFill="1" applyBorder="1" applyAlignment="1" applyProtection="1">
      <alignment horizontal="center" vertical="center"/>
      <protection hidden="1"/>
    </xf>
    <xf numFmtId="0" fontId="14" fillId="9" borderId="26" xfId="0" applyFont="1" applyFill="1" applyBorder="1" applyAlignment="1" applyProtection="1">
      <alignment horizontal="center" vertical="center"/>
      <protection hidden="1"/>
    </xf>
    <xf numFmtId="0" fontId="11" fillId="9" borderId="21" xfId="0" applyFont="1" applyFill="1" applyBorder="1" applyAlignment="1" applyProtection="1">
      <alignment horizontal="center" vertical="center"/>
      <protection hidden="1"/>
    </xf>
    <xf numFmtId="0" fontId="11" fillId="9" borderId="23" xfId="0" applyFont="1" applyFill="1" applyBorder="1" applyAlignment="1" applyProtection="1">
      <alignment horizontal="center" vertical="center"/>
      <protection hidden="1"/>
    </xf>
    <xf numFmtId="0" fontId="11" fillId="9" borderId="29" xfId="0" applyFont="1" applyFill="1" applyBorder="1" applyAlignment="1" applyProtection="1">
      <alignment horizontal="center" vertical="center"/>
      <protection hidden="1"/>
    </xf>
    <xf numFmtId="0" fontId="16" fillId="10" borderId="27" xfId="0" applyFont="1" applyFill="1" applyBorder="1" applyAlignment="1" applyProtection="1">
      <alignment horizontal="center" vertical="center" wrapText="1"/>
      <protection hidden="1"/>
    </xf>
    <xf numFmtId="0" fontId="16" fillId="10" borderId="48" xfId="0" applyFont="1" applyFill="1" applyBorder="1" applyAlignment="1" applyProtection="1">
      <alignment horizontal="center" vertical="center" wrapText="1"/>
      <protection hidden="1"/>
    </xf>
    <xf numFmtId="0" fontId="16" fillId="10" borderId="0" xfId="0" applyFont="1" applyFill="1" applyBorder="1" applyAlignment="1" applyProtection="1">
      <alignment horizontal="center" vertical="center" wrapText="1"/>
      <protection hidden="1"/>
    </xf>
    <xf numFmtId="0" fontId="16" fillId="10" borderId="30" xfId="0" applyFont="1" applyFill="1" applyBorder="1" applyAlignment="1" applyProtection="1">
      <alignment horizontal="center" vertical="center"/>
      <protection hidden="1"/>
    </xf>
    <xf numFmtId="0" fontId="16" fillId="10" borderId="31" xfId="0" applyFont="1" applyFill="1" applyBorder="1" applyAlignment="1" applyProtection="1">
      <alignment horizontal="center" vertical="center"/>
      <protection hidden="1"/>
    </xf>
    <xf numFmtId="0" fontId="16" fillId="10" borderId="32" xfId="0" applyFont="1" applyFill="1" applyBorder="1" applyAlignment="1" applyProtection="1">
      <alignment horizontal="center" vertical="center"/>
      <protection hidden="1"/>
    </xf>
    <xf numFmtId="0" fontId="23" fillId="10" borderId="18" xfId="0" applyFont="1" applyFill="1" applyBorder="1" applyAlignment="1" applyProtection="1">
      <alignment horizontal="center" vertical="center"/>
      <protection hidden="1"/>
    </xf>
    <xf numFmtId="0" fontId="15" fillId="10" borderId="19" xfId="0" applyFont="1" applyFill="1" applyBorder="1" applyAlignment="1" applyProtection="1">
      <alignment vertical="center"/>
      <protection hidden="1"/>
    </xf>
    <xf numFmtId="1" fontId="23" fillId="10" borderId="19" xfId="0" applyNumberFormat="1" applyFont="1" applyFill="1" applyBorder="1" applyAlignment="1" applyProtection="1">
      <alignment horizontal="center" vertical="center"/>
      <protection hidden="1"/>
    </xf>
    <xf numFmtId="0" fontId="23" fillId="10" borderId="19" xfId="0" applyFont="1" applyFill="1" applyBorder="1" applyAlignment="1" applyProtection="1">
      <alignment horizontal="center" vertical="center"/>
      <protection hidden="1"/>
    </xf>
    <xf numFmtId="164" fontId="23" fillId="10" borderId="19" xfId="0" applyNumberFormat="1" applyFont="1" applyFill="1" applyBorder="1" applyAlignment="1" applyProtection="1">
      <alignment horizontal="center" vertical="center"/>
      <protection hidden="1"/>
    </xf>
    <xf numFmtId="164" fontId="23" fillId="10" borderId="69" xfId="0" applyNumberFormat="1" applyFont="1" applyFill="1" applyBorder="1" applyAlignment="1" applyProtection="1">
      <alignment horizontal="center" vertical="center"/>
      <protection hidden="1"/>
    </xf>
    <xf numFmtId="164" fontId="22" fillId="10" borderId="69" xfId="0" applyNumberFormat="1" applyFont="1" applyFill="1" applyBorder="1" applyAlignment="1" applyProtection="1">
      <alignment horizontal="center" vertical="center"/>
      <protection hidden="1"/>
    </xf>
    <xf numFmtId="0" fontId="22" fillId="10" borderId="33" xfId="0" applyFont="1" applyFill="1" applyBorder="1" applyAlignment="1" applyProtection="1">
      <alignment horizontal="center" vertical="center"/>
      <protection hidden="1"/>
    </xf>
    <xf numFmtId="0" fontId="24" fillId="10" borderId="51" xfId="0" applyFont="1" applyFill="1" applyBorder="1" applyAlignment="1" applyProtection="1">
      <alignment horizontal="center" vertical="center"/>
      <protection hidden="1"/>
    </xf>
    <xf numFmtId="1" fontId="24" fillId="10" borderId="50" xfId="0" applyNumberFormat="1" applyFont="1" applyFill="1" applyBorder="1" applyAlignment="1" applyProtection="1">
      <alignment horizontal="center" vertical="center"/>
      <protection hidden="1"/>
    </xf>
    <xf numFmtId="0" fontId="0" fillId="14" borderId="36" xfId="0" applyFont="1" applyFill="1" applyBorder="1" applyAlignment="1" applyProtection="1">
      <alignment horizontal="center" vertical="center"/>
      <protection locked="0"/>
    </xf>
    <xf numFmtId="164" fontId="0" fillId="14" borderId="25" xfId="0" applyNumberFormat="1" applyFont="1" applyFill="1" applyBorder="1" applyAlignment="1" applyProtection="1">
      <alignment horizontal="center" vertical="center"/>
      <protection hidden="1"/>
    </xf>
    <xf numFmtId="164" fontId="0" fillId="14" borderId="37" xfId="0" applyNumberFormat="1" applyFont="1" applyFill="1" applyBorder="1" applyAlignment="1" applyProtection="1">
      <alignment horizontal="center" vertical="center"/>
      <protection hidden="1"/>
    </xf>
    <xf numFmtId="0" fontId="0" fillId="14" borderId="3" xfId="0" applyFont="1" applyFill="1" applyBorder="1" applyAlignment="1" applyProtection="1">
      <alignment horizontal="center" vertical="center"/>
      <protection hidden="1"/>
    </xf>
    <xf numFmtId="0" fontId="0" fillId="14" borderId="3" xfId="0" applyFont="1" applyFill="1" applyBorder="1" applyAlignment="1" applyProtection="1">
      <alignment horizontal="center" vertical="center"/>
      <protection locked="0"/>
    </xf>
    <xf numFmtId="164" fontId="0" fillId="14" borderId="60" xfId="0" applyNumberFormat="1" applyFont="1" applyFill="1" applyBorder="1" applyAlignment="1" applyProtection="1">
      <alignment horizontal="center" vertical="center"/>
      <protection hidden="1"/>
    </xf>
    <xf numFmtId="164" fontId="0" fillId="14" borderId="45" xfId="0" applyNumberFormat="1" applyFont="1" applyFill="1" applyBorder="1" applyAlignment="1" applyProtection="1">
      <alignment horizontal="center" vertical="center"/>
      <protection hidden="1"/>
    </xf>
    <xf numFmtId="164" fontId="0" fillId="14" borderId="61" xfId="0" applyNumberFormat="1" applyFont="1" applyFill="1" applyBorder="1" applyAlignment="1" applyProtection="1">
      <alignment horizontal="center" vertical="center"/>
      <protection hidden="1"/>
    </xf>
    <xf numFmtId="164" fontId="0" fillId="14" borderId="55" xfId="0" applyNumberFormat="1" applyFont="1" applyFill="1" applyBorder="1" applyAlignment="1" applyProtection="1">
      <alignment horizontal="center" vertical="center"/>
      <protection hidden="1"/>
    </xf>
    <xf numFmtId="164" fontId="0" fillId="14" borderId="46" xfId="0" applyNumberFormat="1" applyFont="1" applyFill="1" applyBorder="1" applyAlignment="1" applyProtection="1">
      <alignment horizontal="center" vertical="center"/>
      <protection hidden="1"/>
    </xf>
    <xf numFmtId="164" fontId="0" fillId="14" borderId="57" xfId="0" applyNumberFormat="1" applyFont="1" applyFill="1" applyBorder="1" applyAlignment="1" applyProtection="1">
      <alignment horizontal="center" vertical="center"/>
      <protection hidden="1"/>
    </xf>
    <xf numFmtId="164" fontId="0" fillId="14" borderId="62" xfId="0" applyNumberFormat="1" applyFont="1" applyFill="1" applyBorder="1" applyAlignment="1" applyProtection="1">
      <alignment horizontal="center" vertical="center"/>
      <protection hidden="1"/>
    </xf>
    <xf numFmtId="164" fontId="0" fillId="14" borderId="47" xfId="0" applyNumberFormat="1" applyFont="1" applyFill="1" applyBorder="1" applyAlignment="1" applyProtection="1">
      <alignment horizontal="center" vertical="center"/>
      <protection hidden="1"/>
    </xf>
    <xf numFmtId="0" fontId="14" fillId="14" borderId="38" xfId="0" applyFont="1" applyFill="1" applyBorder="1" applyAlignment="1" applyProtection="1">
      <alignment horizontal="center" vertical="center"/>
      <protection hidden="1"/>
    </xf>
    <xf numFmtId="0" fontId="14" fillId="14" borderId="41" xfId="0" applyFont="1" applyFill="1" applyBorder="1" applyAlignment="1" applyProtection="1">
      <alignment horizontal="center" vertical="center"/>
      <protection hidden="1"/>
    </xf>
    <xf numFmtId="0" fontId="14" fillId="14" borderId="26" xfId="0" applyFont="1" applyFill="1" applyBorder="1" applyAlignment="1" applyProtection="1">
      <alignment horizontal="center" vertical="center"/>
      <protection hidden="1"/>
    </xf>
    <xf numFmtId="0" fontId="14" fillId="14" borderId="58" xfId="0" applyFont="1" applyFill="1" applyBorder="1" applyAlignment="1" applyProtection="1">
      <alignment horizontal="center" vertical="center"/>
      <protection hidden="1"/>
    </xf>
    <xf numFmtId="0" fontId="14" fillId="14" borderId="59" xfId="0" applyFont="1" applyFill="1" applyBorder="1" applyAlignment="1" applyProtection="1">
      <alignment horizontal="center" vertical="center"/>
      <protection hidden="1"/>
    </xf>
    <xf numFmtId="0" fontId="16" fillId="12" borderId="20" xfId="0" applyFont="1" applyFill="1" applyBorder="1" applyAlignment="1" applyProtection="1">
      <alignment horizontal="left" vertical="center"/>
      <protection hidden="1"/>
    </xf>
    <xf numFmtId="0" fontId="16" fillId="12" borderId="63" xfId="0" applyFont="1" applyFill="1" applyBorder="1" applyAlignment="1" applyProtection="1">
      <alignment horizontal="center" vertical="center"/>
      <protection hidden="1"/>
    </xf>
    <xf numFmtId="0" fontId="16" fillId="12" borderId="20" xfId="0" applyFont="1" applyFill="1" applyBorder="1" applyAlignment="1" applyProtection="1">
      <alignment horizontal="center" vertical="center"/>
      <protection hidden="1"/>
    </xf>
    <xf numFmtId="0" fontId="20" fillId="12" borderId="22" xfId="0" applyFont="1" applyFill="1" applyBorder="1" applyAlignment="1" applyProtection="1">
      <alignment horizontal="center" vertical="center" wrapText="1"/>
      <protection hidden="1"/>
    </xf>
    <xf numFmtId="0" fontId="11" fillId="12" borderId="0" xfId="0" applyFont="1" applyFill="1" applyBorder="1" applyAlignment="1" applyProtection="1">
      <alignment horizontal="center" vertical="center" wrapText="1"/>
      <protection hidden="1"/>
    </xf>
    <xf numFmtId="0" fontId="16" fillId="12" borderId="28" xfId="0" applyFont="1" applyFill="1" applyBorder="1" applyAlignment="1" applyProtection="1">
      <alignment horizontal="center" vertical="center" wrapText="1"/>
      <protection hidden="1"/>
    </xf>
    <xf numFmtId="0" fontId="14" fillId="12" borderId="38" xfId="0" applyFont="1" applyFill="1" applyBorder="1" applyAlignment="1" applyProtection="1">
      <alignment horizontal="center" vertical="center"/>
      <protection hidden="1"/>
    </xf>
    <xf numFmtId="0" fontId="14" fillId="12" borderId="49" xfId="0" applyFont="1" applyFill="1" applyBorder="1" applyAlignment="1" applyProtection="1">
      <alignment horizontal="center" vertical="center"/>
      <protection hidden="1"/>
    </xf>
    <xf numFmtId="0" fontId="11" fillId="12" borderId="21" xfId="0" applyFont="1" applyFill="1" applyBorder="1" applyAlignment="1" applyProtection="1">
      <alignment horizontal="center" vertical="center"/>
      <protection hidden="1"/>
    </xf>
    <xf numFmtId="0" fontId="11" fillId="12" borderId="23" xfId="0" applyFont="1" applyFill="1" applyBorder="1" applyAlignment="1" applyProtection="1">
      <alignment horizontal="center" vertical="center"/>
      <protection hidden="1"/>
    </xf>
    <xf numFmtId="0" fontId="11" fillId="12" borderId="29" xfId="0" applyFont="1" applyFill="1" applyBorder="1" applyAlignment="1" applyProtection="1">
      <alignment horizontal="center" vertical="center"/>
      <protection hidden="1"/>
    </xf>
    <xf numFmtId="0" fontId="16" fillId="15" borderId="27" xfId="0" applyFont="1" applyFill="1" applyBorder="1" applyAlignment="1" applyProtection="1">
      <alignment horizontal="center" vertical="center" wrapText="1"/>
      <protection hidden="1"/>
    </xf>
    <xf numFmtId="0" fontId="16" fillId="15" borderId="48" xfId="0" applyFont="1" applyFill="1" applyBorder="1" applyAlignment="1" applyProtection="1">
      <alignment horizontal="center" vertical="center" wrapText="1"/>
      <protection hidden="1"/>
    </xf>
    <xf numFmtId="0" fontId="16" fillId="15" borderId="30" xfId="0" applyFont="1" applyFill="1" applyBorder="1" applyAlignment="1" applyProtection="1">
      <alignment horizontal="center" vertical="center"/>
      <protection hidden="1"/>
    </xf>
    <xf numFmtId="0" fontId="16" fillId="15" borderId="49" xfId="0" applyFont="1" applyFill="1" applyBorder="1" applyAlignment="1" applyProtection="1">
      <alignment horizontal="center" vertical="center"/>
      <protection hidden="1"/>
    </xf>
    <xf numFmtId="0" fontId="23" fillId="15" borderId="18" xfId="0" applyFont="1" applyFill="1" applyBorder="1" applyAlignment="1" applyProtection="1">
      <alignment horizontal="center" vertical="center"/>
      <protection hidden="1"/>
    </xf>
    <xf numFmtId="0" fontId="15" fillId="15" borderId="19" xfId="0" applyFont="1" applyFill="1" applyBorder="1" applyAlignment="1" applyProtection="1">
      <alignment horizontal="left" vertical="center"/>
      <protection hidden="1"/>
    </xf>
    <xf numFmtId="0" fontId="23" fillId="15" borderId="19" xfId="0" applyFont="1" applyFill="1" applyBorder="1" applyAlignment="1" applyProtection="1">
      <alignment horizontal="center" vertical="center"/>
      <protection hidden="1"/>
    </xf>
    <xf numFmtId="164" fontId="23" fillId="15" borderId="19" xfId="0" applyNumberFormat="1" applyFont="1" applyFill="1" applyBorder="1" applyAlignment="1" applyProtection="1">
      <alignment horizontal="center" vertical="center"/>
      <protection hidden="1"/>
    </xf>
    <xf numFmtId="164" fontId="23" fillId="15" borderId="28" xfId="0" applyNumberFormat="1" applyFont="1" applyFill="1" applyBorder="1" applyAlignment="1" applyProtection="1">
      <alignment horizontal="center" vertical="center"/>
      <protection hidden="1"/>
    </xf>
    <xf numFmtId="164" fontId="23" fillId="15" borderId="33" xfId="0" applyNumberFormat="1" applyFont="1" applyFill="1" applyBorder="1" applyAlignment="1" applyProtection="1">
      <alignment horizontal="center" vertical="center"/>
      <protection hidden="1"/>
    </xf>
    <xf numFmtId="0" fontId="23" fillId="15" borderId="33" xfId="0" applyFont="1" applyFill="1" applyBorder="1" applyAlignment="1" applyProtection="1">
      <alignment horizontal="center" vertical="center"/>
      <protection hidden="1"/>
    </xf>
    <xf numFmtId="0" fontId="24" fillId="15" borderId="53" xfId="0" applyFont="1" applyFill="1" applyBorder="1" applyAlignment="1" applyProtection="1">
      <alignment horizontal="center" vertical="center"/>
      <protection hidden="1"/>
    </xf>
    <xf numFmtId="0" fontId="19" fillId="16" borderId="0" xfId="0" applyFont="1" applyFill="1" applyBorder="1" applyAlignment="1" applyProtection="1">
      <alignment horizontal="center" vertical="center"/>
      <protection hidden="1"/>
    </xf>
    <xf numFmtId="0" fontId="18" fillId="16" borderId="22" xfId="0" applyFont="1" applyFill="1" applyBorder="1" applyAlignment="1" applyProtection="1">
      <alignment horizontal="center" vertical="center"/>
      <protection hidden="1"/>
    </xf>
    <xf numFmtId="0" fontId="18" fillId="16" borderId="27" xfId="0" applyFont="1" applyFill="1" applyBorder="1" applyAlignment="1" applyProtection="1">
      <alignment horizontal="center" vertical="center"/>
      <protection hidden="1"/>
    </xf>
    <xf numFmtId="0" fontId="11" fillId="16" borderId="23" xfId="0" applyFont="1" applyFill="1" applyBorder="1" applyAlignment="1" applyProtection="1">
      <alignment horizontal="center" vertical="center"/>
      <protection hidden="1"/>
    </xf>
    <xf numFmtId="0" fontId="11" fillId="16" borderId="29" xfId="0" applyFont="1" applyFill="1" applyBorder="1" applyAlignment="1" applyProtection="1">
      <alignment horizontal="center" vertical="center"/>
      <protection hidden="1"/>
    </xf>
    <xf numFmtId="0" fontId="16" fillId="16" borderId="20" xfId="0" applyFont="1" applyFill="1" applyBorder="1" applyAlignment="1" applyProtection="1">
      <alignment horizontal="left" vertical="center"/>
      <protection hidden="1"/>
    </xf>
    <xf numFmtId="0" fontId="16" fillId="16" borderId="63" xfId="0" applyFont="1" applyFill="1" applyBorder="1" applyAlignment="1" applyProtection="1">
      <alignment horizontal="center" vertical="center"/>
      <protection hidden="1"/>
    </xf>
    <xf numFmtId="0" fontId="16" fillId="16" borderId="20" xfId="0" applyFont="1" applyFill="1" applyBorder="1" applyAlignment="1" applyProtection="1">
      <alignment horizontal="center" vertical="center"/>
      <protection hidden="1"/>
    </xf>
    <xf numFmtId="0" fontId="20" fillId="16" borderId="22" xfId="0" applyFont="1" applyFill="1" applyBorder="1" applyAlignment="1" applyProtection="1">
      <alignment horizontal="center" vertical="center" wrapText="1"/>
      <protection hidden="1"/>
    </xf>
    <xf numFmtId="0" fontId="11" fillId="16" borderId="0" xfId="0" applyFont="1" applyFill="1" applyBorder="1" applyAlignment="1" applyProtection="1">
      <alignment horizontal="center" vertical="center" wrapText="1"/>
      <protection hidden="1"/>
    </xf>
    <xf numFmtId="0" fontId="16" fillId="16" borderId="28" xfId="0" applyFont="1" applyFill="1" applyBorder="1" applyAlignment="1" applyProtection="1">
      <alignment horizontal="center" vertical="center" wrapText="1"/>
      <protection hidden="1"/>
    </xf>
    <xf numFmtId="0" fontId="14" fillId="16" borderId="38" xfId="0" applyFont="1" applyFill="1" applyBorder="1" applyAlignment="1" applyProtection="1">
      <alignment horizontal="center" vertical="center"/>
      <protection hidden="1"/>
    </xf>
    <xf numFmtId="0" fontId="14" fillId="16" borderId="49" xfId="0" applyFont="1" applyFill="1" applyBorder="1" applyAlignment="1" applyProtection="1">
      <alignment horizontal="center" vertical="center"/>
      <protection hidden="1"/>
    </xf>
    <xf numFmtId="164" fontId="0" fillId="17" borderId="25" xfId="0" applyNumberFormat="1" applyFont="1" applyFill="1" applyBorder="1" applyAlignment="1" applyProtection="1">
      <alignment horizontal="center" vertical="center"/>
      <protection hidden="1"/>
    </xf>
    <xf numFmtId="164" fontId="0" fillId="17" borderId="37" xfId="0" applyNumberFormat="1" applyFont="1" applyFill="1" applyBorder="1" applyAlignment="1" applyProtection="1">
      <alignment horizontal="center" vertical="center"/>
      <protection hidden="1"/>
    </xf>
    <xf numFmtId="164" fontId="0" fillId="17" borderId="40" xfId="0" applyNumberFormat="1" applyFont="1" applyFill="1" applyBorder="1" applyAlignment="1" applyProtection="1">
      <alignment horizontal="center" vertical="center"/>
      <protection hidden="1"/>
    </xf>
    <xf numFmtId="164" fontId="0" fillId="17" borderId="60" xfId="0" applyNumberFormat="1" applyFont="1" applyFill="1" applyBorder="1" applyAlignment="1" applyProtection="1">
      <alignment horizontal="center" vertical="center"/>
      <protection hidden="1"/>
    </xf>
    <xf numFmtId="164" fontId="0" fillId="17" borderId="45" xfId="0" applyNumberFormat="1" applyFont="1" applyFill="1" applyBorder="1" applyAlignment="1" applyProtection="1">
      <alignment horizontal="center" vertical="center"/>
      <protection hidden="1"/>
    </xf>
    <xf numFmtId="164" fontId="0" fillId="17" borderId="61" xfId="0" applyNumberFormat="1" applyFont="1" applyFill="1" applyBorder="1" applyAlignment="1" applyProtection="1">
      <alignment horizontal="center" vertical="center"/>
      <protection hidden="1"/>
    </xf>
    <xf numFmtId="164" fontId="0" fillId="17" borderId="55" xfId="0" applyNumberFormat="1" applyFont="1" applyFill="1" applyBorder="1" applyAlignment="1" applyProtection="1">
      <alignment horizontal="center" vertical="center"/>
      <protection hidden="1"/>
    </xf>
    <xf numFmtId="164" fontId="0" fillId="17" borderId="46" xfId="0" applyNumberFormat="1" applyFont="1" applyFill="1" applyBorder="1" applyAlignment="1" applyProtection="1">
      <alignment horizontal="center" vertical="center"/>
      <protection hidden="1"/>
    </xf>
    <xf numFmtId="164" fontId="0" fillId="17" borderId="57" xfId="0" applyNumberFormat="1" applyFont="1" applyFill="1" applyBorder="1" applyAlignment="1" applyProtection="1">
      <alignment horizontal="center" vertical="center"/>
      <protection hidden="1"/>
    </xf>
    <xf numFmtId="164" fontId="0" fillId="17" borderId="62" xfId="0" applyNumberFormat="1" applyFont="1" applyFill="1" applyBorder="1" applyAlignment="1" applyProtection="1">
      <alignment horizontal="center" vertical="center"/>
      <protection hidden="1"/>
    </xf>
    <xf numFmtId="164" fontId="0" fillId="17" borderId="47" xfId="0" applyNumberFormat="1" applyFont="1" applyFill="1" applyBorder="1" applyAlignment="1" applyProtection="1">
      <alignment horizontal="center" vertical="center"/>
      <protection hidden="1"/>
    </xf>
    <xf numFmtId="0" fontId="14" fillId="17" borderId="38" xfId="0" applyFont="1" applyFill="1" applyBorder="1" applyAlignment="1" applyProtection="1">
      <alignment horizontal="center" vertical="center"/>
      <protection hidden="1"/>
    </xf>
    <xf numFmtId="0" fontId="14" fillId="17" borderId="44" xfId="0" applyFont="1" applyFill="1" applyBorder="1" applyAlignment="1" applyProtection="1">
      <alignment horizontal="center" vertical="center"/>
      <protection hidden="1"/>
    </xf>
    <xf numFmtId="0" fontId="14" fillId="17" borderId="43" xfId="0" applyFont="1" applyFill="1" applyBorder="1" applyAlignment="1" applyProtection="1">
      <alignment horizontal="center" vertical="center"/>
      <protection hidden="1"/>
    </xf>
    <xf numFmtId="0" fontId="16" fillId="18" borderId="28" xfId="0" applyFont="1" applyFill="1" applyBorder="1" applyAlignment="1" applyProtection="1">
      <alignment horizontal="center" vertical="center" wrapText="1"/>
      <protection hidden="1"/>
    </xf>
    <xf numFmtId="0" fontId="16" fillId="18" borderId="27" xfId="0" applyFont="1" applyFill="1" applyBorder="1" applyAlignment="1" applyProtection="1">
      <alignment horizontal="center" vertical="center" wrapText="1"/>
      <protection hidden="1"/>
    </xf>
    <xf numFmtId="0" fontId="16" fillId="18" borderId="48" xfId="0" applyFont="1" applyFill="1" applyBorder="1" applyAlignment="1" applyProtection="1">
      <alignment horizontal="center" vertical="center" wrapText="1"/>
      <protection hidden="1"/>
    </xf>
    <xf numFmtId="0" fontId="16" fillId="18" borderId="30" xfId="0" applyFont="1" applyFill="1" applyBorder="1" applyAlignment="1" applyProtection="1">
      <alignment horizontal="center" vertical="center"/>
      <protection hidden="1"/>
    </xf>
    <xf numFmtId="0" fontId="16" fillId="18" borderId="49" xfId="0" applyFont="1" applyFill="1" applyBorder="1" applyAlignment="1" applyProtection="1">
      <alignment horizontal="center" vertical="center"/>
      <protection hidden="1"/>
    </xf>
    <xf numFmtId="0" fontId="23" fillId="18" borderId="18" xfId="0" applyFont="1" applyFill="1" applyBorder="1" applyAlignment="1" applyProtection="1">
      <alignment horizontal="center" vertical="center"/>
      <protection hidden="1"/>
    </xf>
    <xf numFmtId="0" fontId="15" fillId="18" borderId="19" xfId="0" applyFont="1" applyFill="1" applyBorder="1" applyAlignment="1" applyProtection="1">
      <alignment horizontal="left" vertical="center"/>
      <protection hidden="1"/>
    </xf>
    <xf numFmtId="0" fontId="23" fillId="18" borderId="19" xfId="0" applyFont="1" applyFill="1" applyBorder="1" applyAlignment="1" applyProtection="1">
      <alignment horizontal="center" vertical="center"/>
      <protection hidden="1"/>
    </xf>
    <xf numFmtId="164" fontId="23" fillId="18" borderId="19" xfId="0" applyNumberFormat="1" applyFont="1" applyFill="1" applyBorder="1" applyAlignment="1" applyProtection="1">
      <alignment horizontal="center" vertical="center"/>
      <protection hidden="1"/>
    </xf>
    <xf numFmtId="164" fontId="23" fillId="18" borderId="28" xfId="0" applyNumberFormat="1" applyFont="1" applyFill="1" applyBorder="1" applyAlignment="1" applyProtection="1">
      <alignment horizontal="center" vertical="center"/>
      <protection hidden="1"/>
    </xf>
    <xf numFmtId="164" fontId="23" fillId="18" borderId="33" xfId="0" applyNumberFormat="1" applyFont="1" applyFill="1" applyBorder="1" applyAlignment="1" applyProtection="1">
      <alignment horizontal="center" vertical="center"/>
      <protection hidden="1"/>
    </xf>
    <xf numFmtId="0" fontId="23" fillId="18" borderId="33" xfId="0" applyFont="1" applyFill="1" applyBorder="1" applyAlignment="1" applyProtection="1">
      <alignment horizontal="center" vertical="center"/>
      <protection hidden="1"/>
    </xf>
    <xf numFmtId="0" fontId="24" fillId="18" borderId="53" xfId="0" applyFont="1" applyFill="1" applyBorder="1" applyAlignment="1" applyProtection="1">
      <alignment horizontal="center" vertical="center"/>
      <protection hidden="1"/>
    </xf>
    <xf numFmtId="0" fontId="16" fillId="11" borderId="73" xfId="0" applyFont="1" applyFill="1" applyBorder="1" applyAlignment="1" applyProtection="1">
      <alignment horizontal="center" vertical="center" wrapText="1"/>
      <protection hidden="1"/>
    </xf>
    <xf numFmtId="167" fontId="0" fillId="0" borderId="37" xfId="0" applyNumberFormat="1" applyFont="1" applyBorder="1" applyAlignment="1" applyProtection="1">
      <alignment horizontal="center" vertical="center"/>
      <protection locked="0" hidden="1"/>
    </xf>
    <xf numFmtId="167" fontId="0" fillId="0" borderId="25" xfId="0" applyNumberFormat="1" applyFont="1" applyBorder="1" applyAlignment="1" applyProtection="1">
      <alignment horizontal="center" vertical="center"/>
      <protection locked="0" hidden="1"/>
    </xf>
    <xf numFmtId="167" fontId="0" fillId="0" borderId="40" xfId="0" applyNumberFormat="1" applyFont="1" applyBorder="1" applyAlignment="1" applyProtection="1">
      <alignment horizontal="center" vertical="center"/>
      <protection locked="0" hidden="1"/>
    </xf>
    <xf numFmtId="0" fontId="15" fillId="16" borderId="28" xfId="0" applyFont="1" applyFill="1" applyBorder="1" applyAlignment="1" applyProtection="1">
      <alignment horizontal="center" vertical="top"/>
      <protection hidden="1"/>
    </xf>
    <xf numFmtId="0" fontId="15" fillId="12" borderId="28" xfId="0" applyFont="1" applyFill="1" applyBorder="1" applyAlignment="1" applyProtection="1">
      <alignment horizontal="center" vertical="top"/>
      <protection hidden="1"/>
    </xf>
    <xf numFmtId="0" fontId="15" fillId="12" borderId="74" xfId="0" applyFont="1" applyFill="1" applyBorder="1" applyAlignment="1" applyProtection="1">
      <alignment horizontal="center" vertical="top"/>
      <protection hidden="1"/>
    </xf>
    <xf numFmtId="0" fontId="16" fillId="18" borderId="73" xfId="0" applyFont="1" applyFill="1" applyBorder="1" applyAlignment="1" applyProtection="1">
      <alignment horizontal="center" vertical="center" wrapText="1"/>
      <protection hidden="1"/>
    </xf>
    <xf numFmtId="164" fontId="0" fillId="14" borderId="40" xfId="0" applyNumberFormat="1" applyFont="1" applyFill="1" applyBorder="1" applyAlignment="1" applyProtection="1">
      <alignment horizontal="center" vertical="center"/>
      <protection hidden="1"/>
    </xf>
    <xf numFmtId="164" fontId="0" fillId="13" borderId="40" xfId="0" applyNumberFormat="1" applyFont="1" applyFill="1" applyBorder="1" applyAlignment="1" applyProtection="1">
      <alignment horizontal="center" vertical="center"/>
      <protection hidden="1"/>
    </xf>
    <xf numFmtId="0" fontId="0" fillId="2" borderId="0" xfId="0" applyFill="1"/>
    <xf numFmtId="0" fontId="0" fillId="2" borderId="0" xfId="0" applyFill="1" applyAlignment="1">
      <alignment vertical="center"/>
    </xf>
    <xf numFmtId="0" fontId="4" fillId="0" borderId="0" xfId="0" applyFont="1" applyFill="1" applyAlignment="1" applyProtection="1">
      <alignment horizontal="center" vertical="top"/>
      <protection hidden="1"/>
    </xf>
    <xf numFmtId="0" fontId="4" fillId="0" borderId="0" xfId="0" applyFont="1" applyFill="1" applyAlignment="1" applyProtection="1">
      <alignment horizontal="center" vertical="center"/>
      <protection hidden="1"/>
    </xf>
    <xf numFmtId="0" fontId="4" fillId="0" borderId="0" xfId="0" applyFont="1" applyFill="1" applyProtection="1">
      <protection hidden="1"/>
    </xf>
    <xf numFmtId="0" fontId="4" fillId="0" borderId="0" xfId="0" applyFont="1" applyFill="1" applyBorder="1" applyAlignment="1" applyProtection="1">
      <alignment horizontal="center" vertical="top"/>
      <protection hidden="1"/>
    </xf>
    <xf numFmtId="168" fontId="0" fillId="0" borderId="25" xfId="0" applyNumberFormat="1" applyBorder="1"/>
    <xf numFmtId="0" fontId="33" fillId="3" borderId="1" xfId="0" applyFont="1" applyFill="1" applyBorder="1" applyAlignment="1" applyProtection="1">
      <alignment horizontal="center" vertical="top"/>
      <protection hidden="1"/>
    </xf>
    <xf numFmtId="0" fontId="33" fillId="3" borderId="2" xfId="0" applyFont="1" applyFill="1" applyBorder="1" applyAlignment="1" applyProtection="1">
      <alignment horizontal="center" vertical="top"/>
      <protection hidden="1"/>
    </xf>
    <xf numFmtId="0" fontId="33" fillId="3" borderId="3" xfId="0" applyFont="1" applyFill="1" applyBorder="1" applyAlignment="1" applyProtection="1">
      <alignment horizontal="center" vertical="top"/>
      <protection hidden="1"/>
    </xf>
    <xf numFmtId="0" fontId="32" fillId="12" borderId="70" xfId="1" applyFont="1" applyFill="1" applyBorder="1" applyAlignment="1" applyProtection="1">
      <alignment horizontal="center" vertical="center"/>
      <protection hidden="1"/>
    </xf>
    <xf numFmtId="0" fontId="32" fillId="12" borderId="72" xfId="1" applyFont="1" applyFill="1" applyBorder="1" applyAlignment="1" applyProtection="1">
      <alignment horizontal="center" vertical="center"/>
      <protection hidden="1"/>
    </xf>
    <xf numFmtId="0" fontId="32" fillId="12" borderId="71" xfId="1" applyFont="1" applyFill="1" applyBorder="1" applyAlignment="1" applyProtection="1">
      <alignment horizontal="center" vertical="center"/>
      <protection hidden="1"/>
    </xf>
    <xf numFmtId="0" fontId="32" fillId="12" borderId="13" xfId="1" applyFont="1" applyFill="1" applyBorder="1" applyAlignment="1" applyProtection="1">
      <alignment horizontal="center" vertical="center"/>
      <protection hidden="1"/>
    </xf>
    <xf numFmtId="0" fontId="32" fillId="12" borderId="0" xfId="1" applyFont="1" applyFill="1" applyBorder="1" applyAlignment="1" applyProtection="1">
      <alignment horizontal="center" vertical="center"/>
      <protection hidden="1"/>
    </xf>
    <xf numFmtId="0" fontId="32" fillId="12" borderId="14" xfId="1" applyFont="1" applyFill="1" applyBorder="1" applyAlignment="1" applyProtection="1">
      <alignment horizontal="center" vertical="center"/>
      <protection hidden="1"/>
    </xf>
    <xf numFmtId="0" fontId="32" fillId="12" borderId="15" xfId="1" applyFont="1" applyFill="1" applyBorder="1" applyAlignment="1" applyProtection="1">
      <alignment horizontal="center" vertical="center"/>
      <protection hidden="1"/>
    </xf>
    <xf numFmtId="0" fontId="32" fillId="12" borderId="16" xfId="1" applyFont="1" applyFill="1" applyBorder="1" applyAlignment="1" applyProtection="1">
      <alignment horizontal="center" vertical="center"/>
      <protection hidden="1"/>
    </xf>
    <xf numFmtId="0" fontId="32" fillId="12" borderId="17" xfId="1" applyFont="1" applyFill="1" applyBorder="1" applyAlignment="1" applyProtection="1">
      <alignment horizontal="center" vertical="center"/>
      <protection hidden="1"/>
    </xf>
    <xf numFmtId="0" fontId="32" fillId="16" borderId="70" xfId="1" applyFont="1" applyFill="1" applyBorder="1" applyAlignment="1" applyProtection="1">
      <alignment horizontal="center" vertical="center"/>
      <protection hidden="1"/>
    </xf>
    <xf numFmtId="0" fontId="32" fillId="16" borderId="71" xfId="1" applyFont="1" applyFill="1" applyBorder="1" applyAlignment="1" applyProtection="1">
      <alignment horizontal="center" vertical="center"/>
      <protection hidden="1"/>
    </xf>
    <xf numFmtId="0" fontId="32" fillId="16" borderId="13" xfId="1" applyFont="1" applyFill="1" applyBorder="1" applyAlignment="1" applyProtection="1">
      <alignment horizontal="center" vertical="center"/>
      <protection hidden="1"/>
    </xf>
    <xf numFmtId="0" fontId="32" fillId="16" borderId="14" xfId="1" applyFont="1" applyFill="1" applyBorder="1" applyAlignment="1" applyProtection="1">
      <alignment horizontal="center" vertical="center"/>
      <protection hidden="1"/>
    </xf>
    <xf numFmtId="0" fontId="32" fillId="16" borderId="15" xfId="1" applyFont="1" applyFill="1" applyBorder="1" applyAlignment="1" applyProtection="1">
      <alignment horizontal="center" vertical="center"/>
      <protection hidden="1"/>
    </xf>
    <xf numFmtId="0" fontId="32" fillId="16" borderId="17" xfId="1" applyFont="1" applyFill="1" applyBorder="1" applyAlignment="1" applyProtection="1">
      <alignment horizontal="center" vertical="center"/>
      <protection hidden="1"/>
    </xf>
    <xf numFmtId="0" fontId="32" fillId="8" borderId="70" xfId="1" applyFont="1" applyFill="1" applyBorder="1" applyAlignment="1" applyProtection="1">
      <alignment horizontal="center" vertical="center"/>
      <protection hidden="1"/>
    </xf>
    <xf numFmtId="0" fontId="32" fillId="8" borderId="72" xfId="1" applyFont="1" applyFill="1" applyBorder="1" applyAlignment="1" applyProtection="1">
      <alignment horizontal="center" vertical="center"/>
      <protection hidden="1"/>
    </xf>
    <xf numFmtId="0" fontId="32" fillId="8" borderId="71" xfId="1" applyFont="1" applyFill="1" applyBorder="1" applyAlignment="1" applyProtection="1">
      <alignment horizontal="center" vertical="center"/>
      <protection hidden="1"/>
    </xf>
    <xf numFmtId="0" fontId="32" fillId="8" borderId="13" xfId="1" applyFont="1" applyFill="1" applyBorder="1" applyAlignment="1" applyProtection="1">
      <alignment horizontal="center" vertical="center"/>
      <protection hidden="1"/>
    </xf>
    <xf numFmtId="0" fontId="32" fillId="8" borderId="0" xfId="1" applyFont="1" applyFill="1" applyBorder="1" applyAlignment="1" applyProtection="1">
      <alignment horizontal="center" vertical="center"/>
      <protection hidden="1"/>
    </xf>
    <xf numFmtId="0" fontId="32" fillId="8" borderId="14" xfId="1" applyFont="1" applyFill="1" applyBorder="1" applyAlignment="1" applyProtection="1">
      <alignment horizontal="center" vertical="center"/>
      <protection hidden="1"/>
    </xf>
    <xf numFmtId="0" fontId="32" fillId="8" borderId="15" xfId="1" applyFont="1" applyFill="1" applyBorder="1" applyAlignment="1" applyProtection="1">
      <alignment horizontal="center" vertical="center"/>
      <protection hidden="1"/>
    </xf>
    <xf numFmtId="0" fontId="32" fillId="8" borderId="16" xfId="1" applyFont="1" applyFill="1" applyBorder="1" applyAlignment="1" applyProtection="1">
      <alignment horizontal="center" vertical="center"/>
      <protection hidden="1"/>
    </xf>
    <xf numFmtId="0" fontId="32" fillId="8" borderId="17" xfId="1" applyFont="1" applyFill="1" applyBorder="1" applyAlignment="1" applyProtection="1">
      <alignment horizontal="center" vertical="center"/>
      <protection hidden="1"/>
    </xf>
    <xf numFmtId="0" fontId="32" fillId="9" borderId="70" xfId="1" applyFont="1" applyFill="1" applyBorder="1" applyAlignment="1" applyProtection="1">
      <alignment horizontal="center" vertical="center"/>
      <protection hidden="1"/>
    </xf>
    <xf numFmtId="0" fontId="32" fillId="9" borderId="71" xfId="1" applyFont="1" applyFill="1" applyBorder="1" applyAlignment="1" applyProtection="1">
      <alignment horizontal="center" vertical="center"/>
      <protection hidden="1"/>
    </xf>
    <xf numFmtId="0" fontId="32" fillId="9" borderId="13" xfId="1" applyFont="1" applyFill="1" applyBorder="1" applyAlignment="1" applyProtection="1">
      <alignment horizontal="center" vertical="center"/>
      <protection hidden="1"/>
    </xf>
    <xf numFmtId="0" fontId="32" fillId="9" borderId="14" xfId="1" applyFont="1" applyFill="1" applyBorder="1" applyAlignment="1" applyProtection="1">
      <alignment horizontal="center" vertical="center"/>
      <protection hidden="1"/>
    </xf>
    <xf numFmtId="0" fontId="32" fillId="9" borderId="15" xfId="1" applyFont="1" applyFill="1" applyBorder="1" applyAlignment="1" applyProtection="1">
      <alignment horizontal="center" vertical="center"/>
      <protection hidden="1"/>
    </xf>
    <xf numFmtId="0" fontId="32" fillId="9" borderId="17" xfId="1" applyFont="1" applyFill="1" applyBorder="1" applyAlignment="1" applyProtection="1">
      <alignment horizontal="center" vertical="center"/>
      <protection hidden="1"/>
    </xf>
    <xf numFmtId="0" fontId="9" fillId="3" borderId="1" xfId="0" applyFont="1" applyFill="1" applyBorder="1" applyAlignment="1" applyProtection="1">
      <alignment horizontal="center" vertical="top"/>
      <protection hidden="1"/>
    </xf>
    <xf numFmtId="0" fontId="9" fillId="3" borderId="2" xfId="0" applyFont="1" applyFill="1" applyBorder="1" applyAlignment="1" applyProtection="1">
      <alignment horizontal="center" vertical="top"/>
      <protection hidden="1"/>
    </xf>
    <xf numFmtId="0" fontId="9" fillId="3" borderId="3" xfId="0" applyFont="1" applyFill="1" applyBorder="1" applyAlignment="1" applyProtection="1">
      <alignment horizontal="center" vertical="top"/>
      <protection hidden="1"/>
    </xf>
    <xf numFmtId="0" fontId="3" fillId="2" borderId="0" xfId="0" applyFont="1" applyFill="1" applyAlignment="1" applyProtection="1">
      <alignment horizontal="center" vertical="top"/>
      <protection hidden="1"/>
    </xf>
    <xf numFmtId="0" fontId="5" fillId="2" borderId="0" xfId="0" applyFont="1" applyFill="1" applyAlignment="1" applyProtection="1">
      <alignment horizontal="center" vertical="center" shrinkToFit="1"/>
      <protection hidden="1"/>
    </xf>
    <xf numFmtId="0" fontId="6" fillId="0" borderId="0" xfId="0" applyFont="1" applyFill="1" applyAlignment="1" applyProtection="1">
      <alignment horizontal="center" vertical="center"/>
      <protection hidden="1"/>
    </xf>
    <xf numFmtId="0" fontId="7" fillId="0" borderId="0" xfId="0" applyFont="1" applyFill="1" applyAlignment="1" applyProtection="1">
      <alignment horizontal="left" vertical="center" wrapText="1"/>
      <protection hidden="1"/>
    </xf>
    <xf numFmtId="3" fontId="4" fillId="2" borderId="0" xfId="0" applyNumberFormat="1" applyFont="1" applyFill="1" applyBorder="1" applyAlignment="1" applyProtection="1">
      <alignment horizontal="center" vertical="center"/>
      <protection hidden="1"/>
    </xf>
    <xf numFmtId="166" fontId="27" fillId="0" borderId="54" xfId="2" applyNumberFormat="1" applyFont="1" applyFill="1" applyBorder="1" applyAlignment="1" applyProtection="1">
      <alignment horizontal="left" vertical="top" wrapText="1"/>
      <protection hidden="1"/>
    </xf>
    <xf numFmtId="0" fontId="25" fillId="2" borderId="0" xfId="0" applyFont="1" applyFill="1" applyBorder="1" applyAlignment="1" applyProtection="1">
      <alignment horizontal="left" vertical="top" wrapText="1"/>
      <protection hidden="1"/>
    </xf>
    <xf numFmtId="166" fontId="27" fillId="0" borderId="0" xfId="2" applyNumberFormat="1" applyFont="1" applyFill="1" applyBorder="1" applyAlignment="1" applyProtection="1">
      <alignment horizontal="left" vertical="top" wrapText="1"/>
      <protection hidden="1"/>
    </xf>
    <xf numFmtId="0" fontId="12" fillId="4" borderId="28" xfId="1" applyFont="1" applyFill="1" applyBorder="1" applyAlignment="1" applyProtection="1">
      <alignment horizontal="left" vertical="top"/>
      <protection hidden="1"/>
    </xf>
    <xf numFmtId="0" fontId="24" fillId="12" borderId="21" xfId="0" applyFont="1" applyFill="1" applyBorder="1" applyAlignment="1" applyProtection="1">
      <alignment horizontal="center" vertical="center" wrapText="1"/>
      <protection hidden="1"/>
    </xf>
    <xf numFmtId="0" fontId="24" fillId="12" borderId="23" xfId="0" applyFont="1" applyFill="1" applyBorder="1" applyAlignment="1" applyProtection="1">
      <alignment horizontal="center" vertical="center" wrapText="1"/>
      <protection hidden="1"/>
    </xf>
    <xf numFmtId="0" fontId="24" fillId="12" borderId="29" xfId="0" applyFont="1" applyFill="1" applyBorder="1" applyAlignment="1" applyProtection="1">
      <alignment horizontal="center" vertical="center" wrapText="1"/>
      <protection hidden="1"/>
    </xf>
    <xf numFmtId="0" fontId="20" fillId="15" borderId="21" xfId="0" applyFont="1" applyFill="1" applyBorder="1" applyAlignment="1" applyProtection="1">
      <alignment horizontal="center" vertical="center" wrapText="1"/>
      <protection hidden="1"/>
    </xf>
    <xf numFmtId="0" fontId="20" fillId="15" borderId="29" xfId="0" applyFont="1" applyFill="1" applyBorder="1" applyAlignment="1" applyProtection="1">
      <alignment horizontal="center" vertical="center" wrapText="1"/>
      <protection hidden="1"/>
    </xf>
    <xf numFmtId="0" fontId="15" fillId="12" borderId="22" xfId="0" applyFont="1" applyFill="1" applyBorder="1" applyAlignment="1" applyProtection="1">
      <alignment horizontal="center" vertical="center" wrapText="1"/>
      <protection hidden="1"/>
    </xf>
    <xf numFmtId="0" fontId="15" fillId="12" borderId="0" xfId="0" applyFont="1" applyFill="1" applyBorder="1" applyAlignment="1" applyProtection="1">
      <alignment horizontal="center" vertical="center" wrapText="1"/>
      <protection hidden="1"/>
    </xf>
    <xf numFmtId="0" fontId="15" fillId="12" borderId="64" xfId="0" applyFont="1" applyFill="1" applyBorder="1" applyAlignment="1" applyProtection="1">
      <alignment horizontal="center" vertical="center" wrapText="1"/>
      <protection hidden="1"/>
    </xf>
    <xf numFmtId="0" fontId="0" fillId="0" borderId="30" xfId="0" applyFont="1" applyBorder="1" applyAlignment="1" applyProtection="1">
      <alignment horizontal="left" vertical="center"/>
      <protection locked="0" hidden="1"/>
    </xf>
    <xf numFmtId="0" fontId="0" fillId="0" borderId="3" xfId="0" applyFont="1" applyBorder="1" applyAlignment="1" applyProtection="1">
      <alignment horizontal="left" vertical="center"/>
      <protection locked="0" hidden="1"/>
    </xf>
    <xf numFmtId="0" fontId="16" fillId="15" borderId="42" xfId="0" applyFont="1" applyFill="1" applyBorder="1" applyAlignment="1" applyProtection="1">
      <alignment horizontal="center" vertical="center" textRotation="90" wrapText="1"/>
      <protection hidden="1"/>
    </xf>
    <xf numFmtId="0" fontId="16" fillId="15" borderId="43" xfId="0" applyFont="1" applyFill="1" applyBorder="1" applyAlignment="1" applyProtection="1">
      <alignment horizontal="center" vertical="center" textRotation="90" wrapText="1"/>
      <protection hidden="1"/>
    </xf>
    <xf numFmtId="0" fontId="11" fillId="12" borderId="22" xfId="0" applyFont="1" applyFill="1" applyBorder="1" applyAlignment="1" applyProtection="1">
      <alignment horizontal="center" vertical="center" wrapText="1"/>
      <protection hidden="1"/>
    </xf>
    <xf numFmtId="0" fontId="11" fillId="12" borderId="0" xfId="0" applyFont="1" applyFill="1" applyBorder="1" applyAlignment="1" applyProtection="1">
      <alignment horizontal="center" vertical="center" wrapText="1"/>
      <protection hidden="1"/>
    </xf>
    <xf numFmtId="0" fontId="11" fillId="12" borderId="0" xfId="0" applyFont="1" applyFill="1" applyAlignment="1" applyProtection="1">
      <alignment horizontal="center" vertical="center" wrapText="1"/>
      <protection hidden="1"/>
    </xf>
    <xf numFmtId="0" fontId="11" fillId="12" borderId="64" xfId="0" applyFont="1" applyFill="1" applyBorder="1" applyAlignment="1" applyProtection="1">
      <alignment horizontal="center" vertical="center" wrapText="1"/>
      <protection hidden="1"/>
    </xf>
    <xf numFmtId="0" fontId="16" fillId="15" borderId="65" xfId="0" applyFont="1" applyFill="1" applyBorder="1" applyAlignment="1" applyProtection="1">
      <alignment horizontal="center" vertical="center" textRotation="90" wrapText="1"/>
      <protection hidden="1"/>
    </xf>
    <xf numFmtId="0" fontId="16" fillId="15" borderId="66" xfId="0" applyFont="1" applyFill="1" applyBorder="1" applyAlignment="1" applyProtection="1">
      <alignment horizontal="center" vertical="center" textRotation="90" wrapText="1"/>
      <protection hidden="1"/>
    </xf>
    <xf numFmtId="0" fontId="16" fillId="15" borderId="67" xfId="0" applyFont="1" applyFill="1" applyBorder="1" applyAlignment="1" applyProtection="1">
      <alignment horizontal="center" vertical="center" textRotation="90" wrapText="1"/>
      <protection hidden="1"/>
    </xf>
    <xf numFmtId="164" fontId="0" fillId="0" borderId="38" xfId="0" applyNumberFormat="1" applyFont="1" applyBorder="1" applyAlignment="1" applyProtection="1">
      <alignment horizontal="left" vertical="center"/>
      <protection locked="0" hidden="1"/>
    </xf>
    <xf numFmtId="0" fontId="0" fillId="0" borderId="17" xfId="0" applyFont="1" applyBorder="1" applyAlignment="1" applyProtection="1">
      <alignment horizontal="left" vertical="center"/>
      <protection locked="0" hidden="1"/>
    </xf>
    <xf numFmtId="0" fontId="16" fillId="18" borderId="65" xfId="0" applyFont="1" applyFill="1" applyBorder="1" applyAlignment="1" applyProtection="1">
      <alignment horizontal="center" vertical="center" textRotation="90" wrapText="1"/>
      <protection hidden="1"/>
    </xf>
    <xf numFmtId="0" fontId="16" fillId="18" borderId="66" xfId="0" applyFont="1" applyFill="1" applyBorder="1" applyAlignment="1" applyProtection="1">
      <alignment horizontal="center" vertical="center" textRotation="90" wrapText="1"/>
      <protection hidden="1"/>
    </xf>
    <xf numFmtId="0" fontId="16" fillId="18" borderId="67" xfId="0" applyFont="1" applyFill="1" applyBorder="1" applyAlignment="1" applyProtection="1">
      <alignment horizontal="center" vertical="center" textRotation="90" wrapText="1"/>
      <protection hidden="1"/>
    </xf>
    <xf numFmtId="0" fontId="16" fillId="18" borderId="42" xfId="0" applyFont="1" applyFill="1" applyBorder="1" applyAlignment="1" applyProtection="1">
      <alignment horizontal="center" vertical="center" textRotation="90" wrapText="1"/>
      <protection hidden="1"/>
    </xf>
    <xf numFmtId="0" fontId="16" fillId="18" borderId="43" xfId="0" applyFont="1" applyFill="1" applyBorder="1" applyAlignment="1" applyProtection="1">
      <alignment horizontal="center" vertical="center" textRotation="90" wrapText="1"/>
      <protection hidden="1"/>
    </xf>
    <xf numFmtId="0" fontId="24" fillId="16" borderId="21" xfId="0" applyFont="1" applyFill="1" applyBorder="1" applyAlignment="1" applyProtection="1">
      <alignment horizontal="center" vertical="center" wrapText="1"/>
      <protection hidden="1"/>
    </xf>
    <xf numFmtId="0" fontId="24" fillId="16" borderId="23" xfId="0" applyFont="1" applyFill="1" applyBorder="1" applyAlignment="1" applyProtection="1">
      <alignment horizontal="center" vertical="center" wrapText="1"/>
      <protection hidden="1"/>
    </xf>
    <xf numFmtId="0" fontId="24" fillId="16" borderId="29" xfId="0" applyFont="1" applyFill="1" applyBorder="1" applyAlignment="1" applyProtection="1">
      <alignment horizontal="center" vertical="center" wrapText="1"/>
      <protection hidden="1"/>
    </xf>
    <xf numFmtId="0" fontId="20" fillId="18" borderId="21" xfId="0" applyFont="1" applyFill="1" applyBorder="1" applyAlignment="1" applyProtection="1">
      <alignment horizontal="center" vertical="center" wrapText="1"/>
      <protection hidden="1"/>
    </xf>
    <xf numFmtId="0" fontId="20" fillId="18" borderId="29" xfId="0" applyFont="1" applyFill="1" applyBorder="1" applyAlignment="1" applyProtection="1">
      <alignment horizontal="center" vertical="center" wrapText="1"/>
      <protection hidden="1"/>
    </xf>
    <xf numFmtId="0" fontId="15" fillId="16" borderId="22" xfId="0" applyFont="1" applyFill="1" applyBorder="1" applyAlignment="1" applyProtection="1">
      <alignment horizontal="center" vertical="center" wrapText="1"/>
      <protection hidden="1"/>
    </xf>
    <xf numFmtId="0" fontId="15" fillId="16" borderId="0" xfId="0" applyFont="1" applyFill="1" applyBorder="1" applyAlignment="1" applyProtection="1">
      <alignment horizontal="center" vertical="center" wrapText="1"/>
      <protection hidden="1"/>
    </xf>
    <xf numFmtId="0" fontId="15" fillId="16" borderId="64" xfId="0" applyFont="1" applyFill="1" applyBorder="1" applyAlignment="1" applyProtection="1">
      <alignment horizontal="center" vertical="center" wrapText="1"/>
      <protection hidden="1"/>
    </xf>
    <xf numFmtId="0" fontId="11" fillId="16" borderId="0" xfId="0" applyFont="1" applyFill="1" applyBorder="1" applyAlignment="1" applyProtection="1">
      <alignment horizontal="center" vertical="center" wrapText="1"/>
      <protection hidden="1"/>
    </xf>
    <xf numFmtId="0" fontId="11" fillId="16" borderId="64" xfId="0" applyFont="1" applyFill="1" applyBorder="1" applyAlignment="1" applyProtection="1">
      <alignment horizontal="center" vertical="center" wrapText="1"/>
      <protection hidden="1"/>
    </xf>
    <xf numFmtId="0" fontId="11" fillId="16" borderId="22" xfId="0" applyFont="1" applyFill="1" applyBorder="1" applyAlignment="1" applyProtection="1">
      <alignment horizontal="center" vertical="center" wrapText="1"/>
      <protection hidden="1"/>
    </xf>
    <xf numFmtId="0" fontId="11" fillId="16" borderId="0" xfId="0" applyFont="1" applyFill="1" applyAlignment="1" applyProtection="1">
      <alignment horizontal="center" vertical="center" wrapText="1"/>
      <protection hidden="1"/>
    </xf>
    <xf numFmtId="0" fontId="0" fillId="0" borderId="38" xfId="0" applyFont="1" applyBorder="1" applyAlignment="1" applyProtection="1">
      <alignment horizontal="left" vertical="center"/>
      <protection locked="0" hidden="1"/>
    </xf>
    <xf numFmtId="0" fontId="0" fillId="0" borderId="35" xfId="0" applyFont="1" applyBorder="1" applyProtection="1">
      <protection locked="0" hidden="1"/>
    </xf>
    <xf numFmtId="0" fontId="0" fillId="0" borderId="36" xfId="0" applyFont="1" applyBorder="1" applyProtection="1">
      <protection locked="0" hidden="1"/>
    </xf>
    <xf numFmtId="0" fontId="0" fillId="0" borderId="30" xfId="0" applyFont="1" applyBorder="1" applyProtection="1">
      <protection locked="0" hidden="1"/>
    </xf>
    <xf numFmtId="0" fontId="0" fillId="0" borderId="3" xfId="0" applyFont="1" applyBorder="1" applyProtection="1">
      <protection locked="0" hidden="1"/>
    </xf>
    <xf numFmtId="0" fontId="29" fillId="11" borderId="21" xfId="0" applyFont="1" applyFill="1" applyBorder="1" applyAlignment="1" applyProtection="1">
      <alignment horizontal="center" vertical="center" wrapText="1"/>
      <protection hidden="1"/>
    </xf>
    <xf numFmtId="0" fontId="29" fillId="11" borderId="27" xfId="0" applyFont="1" applyFill="1" applyBorder="1" applyAlignment="1" applyProtection="1">
      <alignment horizontal="center" vertical="center" wrapText="1"/>
      <protection hidden="1"/>
    </xf>
    <xf numFmtId="0" fontId="28" fillId="8" borderId="22" xfId="0" applyFont="1" applyFill="1" applyBorder="1" applyAlignment="1" applyProtection="1">
      <alignment horizontal="center" vertical="center"/>
      <protection hidden="1"/>
    </xf>
    <xf numFmtId="0" fontId="28" fillId="8" borderId="0" xfId="0" applyFont="1" applyFill="1" applyBorder="1" applyAlignment="1" applyProtection="1">
      <alignment horizontal="center" vertical="center"/>
      <protection hidden="1"/>
    </xf>
    <xf numFmtId="0" fontId="28" fillId="8" borderId="64" xfId="0" applyFont="1" applyFill="1" applyBorder="1" applyAlignment="1" applyProtection="1">
      <alignment horizontal="center" vertical="center"/>
      <protection hidden="1"/>
    </xf>
    <xf numFmtId="0" fontId="11" fillId="8" borderId="0" xfId="0" applyFont="1" applyFill="1" applyBorder="1" applyAlignment="1" applyProtection="1">
      <alignment horizontal="center" vertical="center" wrapText="1"/>
      <protection hidden="1"/>
    </xf>
    <xf numFmtId="0" fontId="16" fillId="11" borderId="42" xfId="0" applyFont="1" applyFill="1" applyBorder="1" applyAlignment="1" applyProtection="1">
      <alignment horizontal="center" vertical="center" textRotation="90" wrapText="1"/>
      <protection hidden="1"/>
    </xf>
    <xf numFmtId="0" fontId="16" fillId="11" borderId="43" xfId="0" applyFont="1" applyFill="1" applyBorder="1" applyAlignment="1" applyProtection="1">
      <alignment horizontal="center" vertical="center" textRotation="90" wrapText="1"/>
      <protection hidden="1"/>
    </xf>
    <xf numFmtId="0" fontId="16" fillId="11" borderId="44" xfId="0" applyFont="1" applyFill="1" applyBorder="1" applyAlignment="1" applyProtection="1">
      <alignment horizontal="center" vertical="center" textRotation="90" wrapText="1"/>
      <protection hidden="1"/>
    </xf>
    <xf numFmtId="0" fontId="16" fillId="11" borderId="34" xfId="0" applyFont="1" applyFill="1" applyBorder="1" applyAlignment="1" applyProtection="1">
      <alignment horizontal="center" vertical="center" textRotation="90" wrapText="1"/>
      <protection hidden="1"/>
    </xf>
    <xf numFmtId="0" fontId="16" fillId="11" borderId="24" xfId="0" applyFont="1" applyFill="1" applyBorder="1" applyAlignment="1" applyProtection="1">
      <alignment horizontal="center" vertical="center" textRotation="90" wrapText="1"/>
      <protection hidden="1"/>
    </xf>
    <xf numFmtId="0" fontId="16" fillId="11" borderId="26" xfId="0" applyFont="1" applyFill="1" applyBorder="1" applyAlignment="1" applyProtection="1">
      <alignment horizontal="center" vertical="center" textRotation="90" wrapText="1"/>
      <protection hidden="1"/>
    </xf>
    <xf numFmtId="0" fontId="11" fillId="8" borderId="22" xfId="0" applyFont="1" applyFill="1" applyBorder="1" applyAlignment="1" applyProtection="1">
      <alignment horizontal="center" vertical="center" wrapText="1"/>
      <protection hidden="1"/>
    </xf>
    <xf numFmtId="0" fontId="11" fillId="8" borderId="0" xfId="0" applyFont="1" applyFill="1" applyAlignment="1" applyProtection="1">
      <alignment horizontal="center" vertical="center" wrapText="1"/>
      <protection hidden="1"/>
    </xf>
    <xf numFmtId="0" fontId="16" fillId="11" borderId="39" xfId="0" applyFont="1" applyFill="1" applyBorder="1" applyAlignment="1" applyProtection="1">
      <alignment horizontal="center" vertical="center" textRotation="90" wrapText="1"/>
      <protection hidden="1"/>
    </xf>
    <xf numFmtId="0" fontId="16" fillId="11" borderId="22" xfId="0" applyFont="1" applyFill="1" applyBorder="1" applyAlignment="1" applyProtection="1">
      <alignment horizontal="center" vertical="center" textRotation="90" wrapText="1"/>
      <protection hidden="1"/>
    </xf>
    <xf numFmtId="0" fontId="16" fillId="11" borderId="38" xfId="0" applyFont="1" applyFill="1" applyBorder="1" applyAlignment="1" applyProtection="1">
      <alignment horizontal="center" vertical="center" textRotation="90" wrapText="1"/>
      <protection hidden="1"/>
    </xf>
    <xf numFmtId="0" fontId="24" fillId="8" borderId="21" xfId="0" applyFont="1" applyFill="1" applyBorder="1" applyAlignment="1" applyProtection="1">
      <alignment horizontal="center" vertical="center" wrapText="1"/>
      <protection hidden="1"/>
    </xf>
    <xf numFmtId="0" fontId="24" fillId="8" borderId="23" xfId="0" applyFont="1" applyFill="1" applyBorder="1" applyAlignment="1" applyProtection="1">
      <alignment horizontal="center" vertical="center" wrapText="1"/>
      <protection hidden="1"/>
    </xf>
    <xf numFmtId="0" fontId="24" fillId="8" borderId="29" xfId="0" applyFont="1" applyFill="1" applyBorder="1" applyAlignment="1" applyProtection="1">
      <alignment horizontal="center" vertical="center" wrapText="1"/>
      <protection hidden="1"/>
    </xf>
    <xf numFmtId="0" fontId="11" fillId="9" borderId="0" xfId="0" applyFont="1" applyFill="1" applyBorder="1" applyAlignment="1" applyProtection="1">
      <alignment horizontal="center" vertical="center" wrapText="1"/>
      <protection hidden="1"/>
    </xf>
    <xf numFmtId="0" fontId="11" fillId="9" borderId="0" xfId="0" applyFont="1" applyFill="1" applyAlignment="1" applyProtection="1">
      <alignment horizontal="center" vertical="center" wrapText="1"/>
      <protection hidden="1"/>
    </xf>
    <xf numFmtId="0" fontId="16" fillId="10" borderId="34" xfId="0" applyFont="1" applyFill="1" applyBorder="1" applyAlignment="1" applyProtection="1">
      <alignment horizontal="center" vertical="center" textRotation="90" wrapText="1"/>
      <protection hidden="1"/>
    </xf>
    <xf numFmtId="0" fontId="16" fillId="10" borderId="24" xfId="0" applyFont="1" applyFill="1" applyBorder="1" applyAlignment="1" applyProtection="1">
      <alignment horizontal="center" vertical="center" textRotation="90" wrapText="1"/>
      <protection hidden="1"/>
    </xf>
    <xf numFmtId="0" fontId="16" fillId="10" borderId="26" xfId="0" applyFont="1" applyFill="1" applyBorder="1" applyAlignment="1" applyProtection="1">
      <alignment horizontal="center" vertical="center" textRotation="90" wrapText="1"/>
      <protection hidden="1"/>
    </xf>
    <xf numFmtId="0" fontId="24" fillId="9" borderId="21" xfId="0" applyFont="1" applyFill="1" applyBorder="1" applyAlignment="1" applyProtection="1">
      <alignment horizontal="center" vertical="center" wrapText="1"/>
      <protection hidden="1"/>
    </xf>
    <xf numFmtId="0" fontId="24" fillId="9" borderId="23" xfId="0" applyFont="1" applyFill="1" applyBorder="1" applyAlignment="1" applyProtection="1">
      <alignment horizontal="center" vertical="center" wrapText="1"/>
      <protection hidden="1"/>
    </xf>
    <xf numFmtId="0" fontId="24" fillId="9" borderId="29" xfId="0" applyFont="1" applyFill="1" applyBorder="1" applyAlignment="1" applyProtection="1">
      <alignment horizontal="center" vertical="center" wrapText="1"/>
      <protection hidden="1"/>
    </xf>
    <xf numFmtId="0" fontId="16" fillId="10" borderId="39" xfId="0" applyFont="1" applyFill="1" applyBorder="1" applyAlignment="1" applyProtection="1">
      <alignment horizontal="center" vertical="center" textRotation="90" wrapText="1"/>
      <protection hidden="1"/>
    </xf>
    <xf numFmtId="0" fontId="16" fillId="10" borderId="22" xfId="0" applyFont="1" applyFill="1" applyBorder="1" applyAlignment="1" applyProtection="1">
      <alignment horizontal="center" vertical="center" textRotation="90" wrapText="1"/>
      <protection hidden="1"/>
    </xf>
    <xf numFmtId="0" fontId="16" fillId="10" borderId="38" xfId="0" applyFont="1" applyFill="1" applyBorder="1" applyAlignment="1" applyProtection="1">
      <alignment horizontal="center" vertical="center" textRotation="90" wrapText="1"/>
      <protection hidden="1"/>
    </xf>
    <xf numFmtId="0" fontId="16" fillId="10" borderId="42" xfId="0" applyFont="1" applyFill="1" applyBorder="1" applyAlignment="1" applyProtection="1">
      <alignment horizontal="center" vertical="center" textRotation="90" wrapText="1"/>
      <protection hidden="1"/>
    </xf>
    <xf numFmtId="0" fontId="16" fillId="10" borderId="43" xfId="0" applyFont="1" applyFill="1" applyBorder="1" applyAlignment="1" applyProtection="1">
      <alignment horizontal="center" vertical="center" textRotation="90" wrapText="1"/>
      <protection hidden="1"/>
    </xf>
    <xf numFmtId="0" fontId="16" fillId="10" borderId="44" xfId="0" applyFont="1" applyFill="1" applyBorder="1" applyAlignment="1" applyProtection="1">
      <alignment horizontal="center" vertical="center" textRotation="90" wrapText="1"/>
      <protection hidden="1"/>
    </xf>
    <xf numFmtId="0" fontId="11" fillId="9" borderId="22" xfId="0" applyFont="1" applyFill="1" applyBorder="1" applyAlignment="1" applyProtection="1">
      <alignment horizontal="center" vertical="center" wrapText="1"/>
      <protection hidden="1"/>
    </xf>
    <xf numFmtId="0" fontId="29" fillId="10" borderId="21" xfId="0" applyFont="1" applyFill="1" applyBorder="1" applyAlignment="1" applyProtection="1">
      <alignment horizontal="center" vertical="center" wrapText="1"/>
      <protection hidden="1"/>
    </xf>
    <xf numFmtId="0" fontId="29" fillId="10" borderId="27" xfId="0" applyFont="1" applyFill="1" applyBorder="1" applyAlignment="1" applyProtection="1">
      <alignment horizontal="center" vertical="center" wrapText="1"/>
      <protection hidden="1"/>
    </xf>
    <xf numFmtId="0" fontId="28" fillId="9" borderId="22" xfId="0" applyFont="1" applyFill="1" applyBorder="1" applyAlignment="1" applyProtection="1">
      <alignment horizontal="center" vertical="center"/>
      <protection hidden="1"/>
    </xf>
    <xf numFmtId="0" fontId="28" fillId="9" borderId="0" xfId="0" applyFont="1" applyFill="1" applyBorder="1" applyAlignment="1" applyProtection="1">
      <alignment horizontal="center" vertical="center"/>
      <protection hidden="1"/>
    </xf>
    <xf numFmtId="0" fontId="28" fillId="9" borderId="64" xfId="0" applyFont="1" applyFill="1" applyBorder="1" applyAlignment="1" applyProtection="1">
      <alignment horizontal="center" vertical="center"/>
      <protection hidden="1"/>
    </xf>
    <xf numFmtId="167" fontId="0" fillId="0" borderId="30" xfId="0" applyNumberFormat="1" applyFont="1" applyBorder="1" applyProtection="1">
      <protection locked="0" hidden="1"/>
    </xf>
  </cellXfs>
  <cellStyles count="3">
    <cellStyle name="Excel Built-in Normal 1" xfId="2"/>
    <cellStyle name="Hypertextový odkaz" xfId="1" builtinId="8"/>
    <cellStyle name="Normální" xfId="0" builtinId="0"/>
  </cellStyles>
  <dxfs count="250">
    <dxf>
      <fill>
        <patternFill>
          <bgColor rgb="FFFF3300"/>
        </patternFill>
      </fill>
    </dxf>
    <dxf>
      <fill>
        <patternFill>
          <bgColor rgb="FFFF3300"/>
        </patternFill>
      </fill>
    </dxf>
    <dxf>
      <fill>
        <patternFill patternType="none">
          <bgColor auto="1"/>
        </patternFill>
      </fill>
    </dxf>
    <dxf>
      <fill>
        <patternFill>
          <bgColor rgb="FFFF5050"/>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3300"/>
        </patternFill>
      </fill>
    </dxf>
    <dxf>
      <fill>
        <patternFill>
          <bgColor rgb="FFFF3300"/>
        </patternFill>
      </fill>
    </dxf>
    <dxf>
      <fill>
        <patternFill patternType="none">
          <bgColor auto="1"/>
        </patternFill>
      </fill>
    </dxf>
    <dxf>
      <fill>
        <patternFill>
          <bgColor rgb="FFFF5050"/>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3300"/>
        </patternFill>
      </fill>
    </dxf>
    <dxf>
      <fill>
        <patternFill>
          <bgColor rgb="FFFF3300"/>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rgb="FFFF0000"/>
        </patternFill>
      </fill>
    </dxf>
    <dxf>
      <fill>
        <patternFill>
          <bgColor theme="0" tint="-0.34998626667073579"/>
        </patternFill>
      </fill>
    </dxf>
    <dxf>
      <fill>
        <patternFill>
          <bgColor rgb="FF92D050"/>
        </patternFill>
      </fill>
    </dxf>
    <dxf>
      <fill>
        <patternFill>
          <bgColor rgb="FF92D050"/>
        </patternFill>
      </fill>
    </dxf>
    <dxf>
      <fill>
        <patternFill>
          <bgColor rgb="FF92D050"/>
        </patternFill>
      </fill>
    </dxf>
    <dxf>
      <fill>
        <patternFill>
          <bgColor rgb="FFFF5B5B"/>
        </patternFill>
      </fill>
    </dxf>
    <dxf>
      <fill>
        <patternFill>
          <bgColor rgb="FFFF3300"/>
        </patternFill>
      </fill>
    </dxf>
    <dxf>
      <fill>
        <patternFill>
          <bgColor rgb="FFFF3300"/>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rgb="FFFF0000"/>
        </patternFill>
      </fill>
    </dxf>
    <dxf>
      <fill>
        <patternFill>
          <bgColor theme="0" tint="-0.34998626667073579"/>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6699"/>
      <color rgb="FFF1C5E2"/>
      <color rgb="FFFF9933"/>
      <color rgb="FFCC3399"/>
      <color rgb="FFE183C2"/>
      <color rgb="FFFF9999"/>
      <color rgb="FFFF66FF"/>
      <color rgb="FF993366"/>
      <color rgb="FFFF3737"/>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76199</xdr:colOff>
      <xdr:row>47</xdr:row>
      <xdr:rowOff>82550</xdr:rowOff>
    </xdr:from>
    <xdr:to>
      <xdr:col>7</xdr:col>
      <xdr:colOff>485949</xdr:colOff>
      <xdr:row>51</xdr:row>
      <xdr:rowOff>95251</xdr:rowOff>
    </xdr:to>
    <xdr:pic>
      <xdr:nvPicPr>
        <xdr:cNvPr id="5" name="Obrázek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199" y="9083675"/>
          <a:ext cx="2798938" cy="742951"/>
        </a:xfrm>
        <a:prstGeom prst="rect">
          <a:avLst/>
        </a:prstGeom>
      </xdr:spPr>
    </xdr:pic>
    <xdr:clientData/>
  </xdr:twoCellAnchor>
  <xdr:twoCellAnchor editAs="oneCell">
    <xdr:from>
      <xdr:col>12</xdr:col>
      <xdr:colOff>157162</xdr:colOff>
      <xdr:row>47</xdr:row>
      <xdr:rowOff>152402</xdr:rowOff>
    </xdr:from>
    <xdr:to>
      <xdr:col>14</xdr:col>
      <xdr:colOff>768349</xdr:colOff>
      <xdr:row>51</xdr:row>
      <xdr:rowOff>52889</xdr:rowOff>
    </xdr:to>
    <xdr:pic>
      <xdr:nvPicPr>
        <xdr:cNvPr id="6" name="Obrázek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06912" y="9121777"/>
          <a:ext cx="1319212" cy="630737"/>
        </a:xfrm>
        <a:prstGeom prst="rect">
          <a:avLst/>
        </a:prstGeom>
      </xdr:spPr>
    </xdr:pic>
    <xdr:clientData/>
  </xdr:twoCellAnchor>
  <xdr:twoCellAnchor editAs="oneCell">
    <xdr:from>
      <xdr:col>1</xdr:col>
      <xdr:colOff>52388</xdr:colOff>
      <xdr:row>0</xdr:row>
      <xdr:rowOff>115888</xdr:rowOff>
    </xdr:from>
    <xdr:to>
      <xdr:col>15</xdr:col>
      <xdr:colOff>57599</xdr:colOff>
      <xdr:row>2</xdr:row>
      <xdr:rowOff>144463</xdr:rowOff>
    </xdr:to>
    <xdr:pic>
      <xdr:nvPicPr>
        <xdr:cNvPr id="7" name="Obrázek 6"/>
        <xdr:cNvPicPr>
          <a:picLocks noChangeAspect="1"/>
        </xdr:cNvPicPr>
      </xdr:nvPicPr>
      <xdr:blipFill>
        <a:blip xmlns:r="http://schemas.openxmlformats.org/officeDocument/2006/relationships" r:embed="rId3"/>
        <a:stretch>
          <a:fillRect/>
        </a:stretch>
      </xdr:blipFill>
      <xdr:spPr>
        <a:xfrm>
          <a:off x="211138" y="115888"/>
          <a:ext cx="5561461" cy="393700"/>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P46"/>
  <sheetViews>
    <sheetView tabSelected="1" zoomScale="120" zoomScaleNormal="120" workbookViewId="0">
      <selection activeCell="B11" sqref="B11:P11"/>
    </sheetView>
  </sheetViews>
  <sheetFormatPr defaultRowHeight="14.25" x14ac:dyDescent="0.2"/>
  <cols>
    <col min="1" max="1" width="2.42578125" style="31" customWidth="1"/>
    <col min="2" max="3" width="5.7109375" style="31" customWidth="1"/>
    <col min="4" max="4" width="3.85546875" style="31" customWidth="1"/>
    <col min="5" max="5" width="7.42578125" style="31" customWidth="1"/>
    <col min="6" max="6" width="1.5703125" style="31" customWidth="1"/>
    <col min="7" max="7" width="9.28515625" style="31" customWidth="1"/>
    <col min="8" max="8" width="8.140625" style="31" customWidth="1"/>
    <col min="9" max="9" width="3" style="31" customWidth="1"/>
    <col min="10" max="10" width="5.7109375" style="31" customWidth="1"/>
    <col min="11" max="11" width="3.140625" style="31" customWidth="1"/>
    <col min="12" max="12" width="8.7109375" style="31" customWidth="1"/>
    <col min="13" max="13" width="1.42578125" style="31" customWidth="1"/>
    <col min="14" max="14" width="8.28515625" style="31" customWidth="1"/>
    <col min="15" max="15" width="11.5703125" style="31" customWidth="1"/>
    <col min="16" max="16" width="4.5703125" style="31" customWidth="1"/>
    <col min="17" max="16384" width="9.140625" style="31"/>
  </cols>
  <sheetData>
    <row r="4" spans="2:16" ht="12" customHeight="1" x14ac:dyDescent="0.2"/>
    <row r="5" spans="2:16" ht="3.75" customHeight="1" x14ac:dyDescent="0.2"/>
    <row r="6" spans="2:16" ht="40.5" x14ac:dyDescent="0.2">
      <c r="B6" s="317" t="s">
        <v>13</v>
      </c>
      <c r="C6" s="317"/>
      <c r="D6" s="317"/>
      <c r="E6" s="317"/>
      <c r="F6" s="317"/>
      <c r="G6" s="317"/>
      <c r="H6" s="317"/>
      <c r="I6" s="317"/>
      <c r="J6" s="317"/>
      <c r="K6" s="317"/>
      <c r="L6" s="317"/>
      <c r="M6" s="317"/>
      <c r="N6" s="317"/>
      <c r="O6" s="317"/>
      <c r="P6" s="317"/>
    </row>
    <row r="7" spans="2:16" ht="20.25" x14ac:dyDescent="0.2">
      <c r="B7" s="318" t="s">
        <v>14</v>
      </c>
      <c r="C7" s="318"/>
      <c r="D7" s="318"/>
      <c r="E7" s="318"/>
      <c r="F7" s="318"/>
      <c r="G7" s="318"/>
      <c r="H7" s="318"/>
      <c r="I7" s="318"/>
      <c r="J7" s="318"/>
      <c r="K7" s="318"/>
      <c r="L7" s="318"/>
      <c r="M7" s="318"/>
      <c r="N7" s="318"/>
      <c r="O7" s="318"/>
      <c r="P7" s="318"/>
    </row>
    <row r="8" spans="2:16" x14ac:dyDescent="0.2">
      <c r="B8" s="319" t="s">
        <v>175</v>
      </c>
      <c r="C8" s="319"/>
      <c r="D8" s="319"/>
      <c r="E8" s="319"/>
      <c r="F8" s="319"/>
      <c r="G8" s="319"/>
      <c r="H8" s="319"/>
      <c r="I8" s="319"/>
      <c r="J8" s="319"/>
      <c r="K8" s="319"/>
      <c r="L8" s="319"/>
      <c r="M8" s="319"/>
      <c r="N8" s="319"/>
      <c r="O8" s="319"/>
      <c r="P8" s="319"/>
    </row>
    <row r="9" spans="2:16" ht="8.25" customHeight="1" x14ac:dyDescent="0.2">
      <c r="B9" s="276"/>
      <c r="C9" s="277"/>
      <c r="D9" s="277"/>
      <c r="E9" s="277"/>
      <c r="F9" s="277"/>
      <c r="G9" s="277"/>
      <c r="H9" s="277"/>
      <c r="I9" s="277"/>
      <c r="J9" s="277"/>
      <c r="K9" s="277"/>
      <c r="L9" s="278"/>
      <c r="M9" s="278"/>
      <c r="N9" s="278"/>
      <c r="O9" s="278"/>
      <c r="P9" s="278"/>
    </row>
    <row r="10" spans="2:16" ht="35.25" customHeight="1" x14ac:dyDescent="0.2">
      <c r="B10" s="320" t="s">
        <v>174</v>
      </c>
      <c r="C10" s="320"/>
      <c r="D10" s="320"/>
      <c r="E10" s="320"/>
      <c r="F10" s="320"/>
      <c r="G10" s="320"/>
      <c r="H10" s="320"/>
      <c r="I10" s="320"/>
      <c r="J10" s="320"/>
      <c r="K10" s="320"/>
      <c r="L10" s="320"/>
      <c r="M10" s="320"/>
      <c r="N10" s="320"/>
      <c r="O10" s="320"/>
      <c r="P10" s="320"/>
    </row>
    <row r="11" spans="2:16" ht="25.5" x14ac:dyDescent="0.2">
      <c r="B11" s="314" t="s">
        <v>4</v>
      </c>
      <c r="C11" s="315"/>
      <c r="D11" s="315"/>
      <c r="E11" s="315"/>
      <c r="F11" s="315"/>
      <c r="G11" s="315"/>
      <c r="H11" s="315"/>
      <c r="I11" s="315"/>
      <c r="J11" s="315"/>
      <c r="K11" s="315"/>
      <c r="L11" s="315"/>
      <c r="M11" s="315"/>
      <c r="N11" s="315"/>
      <c r="O11" s="315"/>
      <c r="P11" s="316"/>
    </row>
    <row r="12" spans="2:16" s="35" customFormat="1" x14ac:dyDescent="0.25">
      <c r="B12" s="32" t="s">
        <v>5</v>
      </c>
      <c r="C12" s="33" t="s">
        <v>163</v>
      </c>
      <c r="D12" s="33"/>
      <c r="E12" s="33"/>
      <c r="F12" s="33"/>
      <c r="G12" s="33"/>
      <c r="H12" s="33"/>
      <c r="I12" s="33"/>
      <c r="J12" s="33"/>
      <c r="K12" s="33"/>
      <c r="L12" s="33"/>
      <c r="M12" s="33"/>
      <c r="N12" s="33"/>
      <c r="O12" s="33"/>
      <c r="P12" s="34"/>
    </row>
    <row r="13" spans="2:16" s="35" customFormat="1" x14ac:dyDescent="0.25">
      <c r="B13" s="36" t="s">
        <v>6</v>
      </c>
      <c r="C13" s="37" t="s">
        <v>15</v>
      </c>
      <c r="D13" s="37"/>
      <c r="E13" s="37"/>
      <c r="F13" s="37"/>
      <c r="G13" s="37"/>
      <c r="H13" s="37"/>
      <c r="I13" s="37"/>
      <c r="J13" s="37"/>
      <c r="K13" s="37"/>
      <c r="L13" s="37"/>
      <c r="M13" s="37"/>
      <c r="N13" s="37"/>
      <c r="O13" s="37"/>
      <c r="P13" s="38"/>
    </row>
    <row r="14" spans="2:16" s="35" customFormat="1" x14ac:dyDescent="0.25">
      <c r="B14" s="36" t="s">
        <v>7</v>
      </c>
      <c r="C14" s="37" t="s">
        <v>8</v>
      </c>
      <c r="D14" s="37"/>
      <c r="E14" s="37"/>
      <c r="F14" s="37"/>
      <c r="G14" s="37"/>
      <c r="H14" s="37"/>
      <c r="I14" s="37"/>
      <c r="J14" s="37"/>
      <c r="K14" s="37"/>
      <c r="L14" s="37"/>
      <c r="M14" s="37"/>
      <c r="N14" s="37"/>
      <c r="O14" s="37"/>
      <c r="P14" s="38"/>
    </row>
    <row r="15" spans="2:16" s="35" customFormat="1" x14ac:dyDescent="0.25">
      <c r="B15" s="36" t="s">
        <v>9</v>
      </c>
      <c r="C15" s="37" t="s">
        <v>79</v>
      </c>
      <c r="D15" s="37"/>
      <c r="E15" s="37"/>
      <c r="F15" s="37"/>
      <c r="G15" s="37"/>
      <c r="H15" s="37"/>
      <c r="I15" s="37"/>
      <c r="J15" s="37"/>
      <c r="K15" s="37"/>
      <c r="L15" s="37"/>
      <c r="M15" s="37"/>
      <c r="N15" s="37"/>
      <c r="O15" s="37"/>
      <c r="P15" s="38"/>
    </row>
    <row r="16" spans="2:16" s="35" customFormat="1" x14ac:dyDescent="0.25">
      <c r="B16" s="36" t="s">
        <v>10</v>
      </c>
      <c r="C16" s="37" t="s">
        <v>71</v>
      </c>
      <c r="D16" s="37"/>
      <c r="E16" s="37"/>
      <c r="F16" s="37"/>
      <c r="G16" s="37"/>
      <c r="H16" s="37"/>
      <c r="I16" s="37"/>
      <c r="J16" s="37"/>
      <c r="K16" s="37"/>
      <c r="L16" s="37"/>
      <c r="M16" s="37"/>
      <c r="N16" s="37"/>
      <c r="O16" s="37"/>
      <c r="P16" s="38"/>
    </row>
    <row r="17" spans="2:16" s="35" customFormat="1" x14ac:dyDescent="0.25">
      <c r="B17" s="39" t="s">
        <v>16</v>
      </c>
      <c r="C17" s="40" t="s">
        <v>17</v>
      </c>
      <c r="D17" s="40"/>
      <c r="E17" s="40"/>
      <c r="F17" s="40"/>
      <c r="G17" s="40"/>
      <c r="H17" s="40"/>
      <c r="I17" s="40"/>
      <c r="J17" s="40"/>
      <c r="K17" s="40"/>
      <c r="L17" s="40"/>
      <c r="M17" s="40"/>
      <c r="N17" s="40"/>
      <c r="O17" s="40"/>
      <c r="P17" s="41"/>
    </row>
    <row r="18" spans="2:16" ht="6" customHeight="1" x14ac:dyDescent="0.2"/>
    <row r="19" spans="2:16" ht="6.75" customHeight="1" x14ac:dyDescent="0.2"/>
    <row r="20" spans="2:16" ht="21" customHeight="1" x14ac:dyDescent="0.2">
      <c r="B20" s="314" t="s">
        <v>76</v>
      </c>
      <c r="C20" s="315"/>
      <c r="D20" s="315"/>
      <c r="E20" s="315"/>
      <c r="F20" s="315"/>
      <c r="G20" s="315"/>
      <c r="H20" s="315"/>
      <c r="I20" s="315"/>
      <c r="J20" s="315"/>
      <c r="K20" s="315"/>
      <c r="L20" s="315"/>
      <c r="M20" s="315"/>
      <c r="N20" s="315"/>
      <c r="O20" s="315"/>
      <c r="P20" s="316"/>
    </row>
    <row r="21" spans="2:16" ht="18" customHeight="1" x14ac:dyDescent="0.2">
      <c r="B21" s="42"/>
      <c r="D21" s="43" t="s">
        <v>77</v>
      </c>
      <c r="E21" s="44"/>
      <c r="F21" s="44"/>
      <c r="G21" s="44"/>
      <c r="H21" s="44"/>
      <c r="I21" s="44"/>
      <c r="J21" s="44"/>
      <c r="K21" s="44"/>
      <c r="L21" s="44"/>
      <c r="M21" s="44"/>
      <c r="N21" s="44"/>
      <c r="O21" s="44"/>
      <c r="P21" s="45"/>
    </row>
    <row r="22" spans="2:16" ht="3.75" customHeight="1" x14ac:dyDescent="0.2">
      <c r="B22" s="42"/>
      <c r="C22" s="44"/>
      <c r="D22" s="44"/>
      <c r="E22" s="44"/>
      <c r="F22" s="44"/>
      <c r="G22" s="44"/>
      <c r="H22" s="44"/>
      <c r="I22" s="44"/>
      <c r="J22" s="44"/>
      <c r="K22" s="44"/>
      <c r="L22" s="44"/>
      <c r="M22" s="44"/>
      <c r="N22" s="44"/>
      <c r="O22" s="44"/>
      <c r="P22" s="45"/>
    </row>
    <row r="23" spans="2:16" ht="16.5" customHeight="1" x14ac:dyDescent="0.2">
      <c r="B23" s="42"/>
      <c r="C23" s="281" t="s">
        <v>138</v>
      </c>
      <c r="D23" s="282"/>
      <c r="E23" s="282"/>
      <c r="F23" s="282"/>
      <c r="G23" s="282"/>
      <c r="H23" s="283"/>
      <c r="I23" s="44"/>
      <c r="J23" s="281" t="s">
        <v>139</v>
      </c>
      <c r="K23" s="282"/>
      <c r="L23" s="282"/>
      <c r="M23" s="282"/>
      <c r="N23" s="282"/>
      <c r="O23" s="283"/>
      <c r="P23" s="45"/>
    </row>
    <row r="24" spans="2:16" ht="6" hidden="1" customHeight="1" x14ac:dyDescent="0.25">
      <c r="B24" s="42"/>
      <c r="C24"/>
      <c r="D24"/>
      <c r="E24"/>
      <c r="F24"/>
      <c r="G24"/>
      <c r="H24"/>
      <c r="I24" s="44"/>
      <c r="J24"/>
      <c r="K24"/>
      <c r="L24"/>
      <c r="M24"/>
      <c r="N24"/>
      <c r="O24"/>
      <c r="P24" s="45"/>
    </row>
    <row r="25" spans="2:16" ht="11.25" customHeight="1" x14ac:dyDescent="0.2">
      <c r="B25" s="42"/>
      <c r="C25" s="284" t="s">
        <v>164</v>
      </c>
      <c r="D25" s="285"/>
      <c r="E25" s="286"/>
      <c r="F25" s="275"/>
      <c r="G25" s="293" t="s">
        <v>165</v>
      </c>
      <c r="H25" s="294"/>
      <c r="I25" s="97"/>
      <c r="J25" s="299" t="s">
        <v>166</v>
      </c>
      <c r="K25" s="300"/>
      <c r="L25" s="301"/>
      <c r="M25" s="275"/>
      <c r="N25" s="308" t="s">
        <v>165</v>
      </c>
      <c r="O25" s="309"/>
      <c r="P25" s="45"/>
    </row>
    <row r="26" spans="2:16" ht="11.25" customHeight="1" x14ac:dyDescent="0.2">
      <c r="B26" s="42"/>
      <c r="C26" s="287"/>
      <c r="D26" s="288"/>
      <c r="E26" s="289"/>
      <c r="F26" s="275"/>
      <c r="G26" s="295"/>
      <c r="H26" s="296"/>
      <c r="I26" s="97"/>
      <c r="J26" s="302"/>
      <c r="K26" s="303"/>
      <c r="L26" s="304"/>
      <c r="M26" s="275"/>
      <c r="N26" s="310"/>
      <c r="O26" s="311"/>
      <c r="P26" s="45"/>
    </row>
    <row r="27" spans="2:16" ht="11.25" customHeight="1" x14ac:dyDescent="0.2">
      <c r="B27" s="42"/>
      <c r="C27" s="287"/>
      <c r="D27" s="288"/>
      <c r="E27" s="289"/>
      <c r="F27" s="275"/>
      <c r="G27" s="295"/>
      <c r="H27" s="296"/>
      <c r="I27" s="97"/>
      <c r="J27" s="302"/>
      <c r="K27" s="303"/>
      <c r="L27" s="304"/>
      <c r="M27" s="275"/>
      <c r="N27" s="310"/>
      <c r="O27" s="311"/>
      <c r="P27" s="45"/>
    </row>
    <row r="28" spans="2:16" ht="11.25" customHeight="1" x14ac:dyDescent="0.25">
      <c r="B28" s="42"/>
      <c r="C28" s="290"/>
      <c r="D28" s="291"/>
      <c r="E28" s="292"/>
      <c r="F28" s="274"/>
      <c r="G28" s="297"/>
      <c r="H28" s="298"/>
      <c r="I28" s="44"/>
      <c r="J28" s="305"/>
      <c r="K28" s="306"/>
      <c r="L28" s="307"/>
      <c r="M28" s="274"/>
      <c r="N28" s="312"/>
      <c r="O28" s="313"/>
      <c r="P28" s="45"/>
    </row>
    <row r="29" spans="2:16" x14ac:dyDescent="0.2">
      <c r="B29" s="46"/>
      <c r="C29" s="47"/>
      <c r="D29" s="47"/>
      <c r="E29" s="47"/>
      <c r="F29" s="47"/>
      <c r="G29" s="47"/>
      <c r="H29" s="47"/>
      <c r="I29" s="47"/>
      <c r="J29" s="47"/>
      <c r="K29" s="47"/>
      <c r="L29" s="47"/>
      <c r="M29" s="47"/>
      <c r="N29" s="47"/>
      <c r="O29" s="47"/>
      <c r="P29" s="48"/>
    </row>
    <row r="30" spans="2:16" s="44" customFormat="1" x14ac:dyDescent="0.2">
      <c r="B30" s="49"/>
      <c r="C30" s="49"/>
      <c r="D30" s="49"/>
      <c r="E30" s="49"/>
      <c r="F30" s="49"/>
      <c r="G30" s="49"/>
      <c r="H30" s="49"/>
      <c r="I30" s="49"/>
      <c r="J30" s="49"/>
      <c r="K30" s="49"/>
      <c r="L30" s="49"/>
      <c r="M30" s="49"/>
      <c r="N30" s="49"/>
      <c r="O30" s="49"/>
      <c r="P30" s="49"/>
    </row>
    <row r="31" spans="2:16" ht="25.5" x14ac:dyDescent="0.2">
      <c r="B31" s="314" t="s">
        <v>72</v>
      </c>
      <c r="C31" s="315"/>
      <c r="D31" s="315"/>
      <c r="E31" s="315"/>
      <c r="F31" s="315"/>
      <c r="G31" s="315"/>
      <c r="H31" s="315"/>
      <c r="I31" s="315"/>
      <c r="J31" s="315"/>
      <c r="K31" s="315"/>
      <c r="L31" s="315"/>
      <c r="M31" s="315"/>
      <c r="N31" s="315"/>
      <c r="O31" s="315"/>
      <c r="P31" s="316"/>
    </row>
    <row r="32" spans="2:16" ht="14.25" customHeight="1" x14ac:dyDescent="0.2">
      <c r="B32" s="42"/>
      <c r="C32" s="44"/>
      <c r="D32" s="44"/>
      <c r="E32" s="44"/>
      <c r="F32" s="44"/>
      <c r="G32" s="44"/>
      <c r="H32" s="44"/>
      <c r="I32" s="44"/>
      <c r="J32" s="44"/>
      <c r="K32" s="44"/>
      <c r="L32" s="44"/>
      <c r="M32" s="44"/>
      <c r="N32" s="44"/>
      <c r="O32" s="44"/>
      <c r="P32" s="45"/>
    </row>
    <row r="33" spans="2:16" ht="14.25" customHeight="1" x14ac:dyDescent="0.2">
      <c r="B33" s="42"/>
      <c r="C33" s="44"/>
      <c r="D33" s="44"/>
      <c r="E33" s="44"/>
      <c r="G33" s="96" t="s">
        <v>73</v>
      </c>
      <c r="H33" s="44"/>
      <c r="I33" s="44"/>
      <c r="J33" s="44"/>
      <c r="K33" s="44" t="s">
        <v>74</v>
      </c>
      <c r="L33" s="44"/>
      <c r="M33" s="44"/>
      <c r="N33" s="44"/>
      <c r="O33" s="44"/>
      <c r="P33" s="45"/>
    </row>
    <row r="34" spans="2:16" ht="6" customHeight="1" x14ac:dyDescent="0.2">
      <c r="B34" s="42"/>
      <c r="C34" s="44"/>
      <c r="D34" s="44"/>
      <c r="E34" s="44"/>
      <c r="G34" s="44"/>
      <c r="H34" s="44"/>
      <c r="I34" s="44"/>
      <c r="J34" s="44"/>
      <c r="K34" s="44"/>
      <c r="L34" s="44"/>
      <c r="M34" s="44"/>
      <c r="N34" s="44"/>
      <c r="O34" s="44"/>
      <c r="P34" s="45"/>
    </row>
    <row r="35" spans="2:16" ht="14.25" customHeight="1" x14ac:dyDescent="0.2">
      <c r="B35" s="42"/>
      <c r="C35" s="44" t="s">
        <v>11</v>
      </c>
      <c r="D35" s="44"/>
      <c r="E35" s="44"/>
      <c r="F35" s="44"/>
      <c r="G35" s="50">
        <f>' příjezdy seniorů do ČR'!Q106+'příjezdy post-doků do ČR'!Q106</f>
        <v>0</v>
      </c>
      <c r="H35" s="50"/>
      <c r="I35" s="50"/>
      <c r="J35" s="50"/>
      <c r="K35" s="321">
        <f>' příjezdy seniorů do ČR'!O106+'příjezdy post-doků do ČR'!O106</f>
        <v>0</v>
      </c>
      <c r="L35" s="321"/>
      <c r="M35" s="321"/>
      <c r="N35" s="321"/>
      <c r="O35" s="44"/>
      <c r="P35" s="45"/>
    </row>
    <row r="36" spans="2:16" ht="7.5" customHeight="1" x14ac:dyDescent="0.2">
      <c r="B36" s="42"/>
      <c r="C36" s="44"/>
      <c r="D36" s="44"/>
      <c r="E36" s="44"/>
      <c r="F36" s="44"/>
      <c r="G36" s="50"/>
      <c r="H36" s="50"/>
      <c r="I36" s="50"/>
      <c r="J36" s="50"/>
      <c r="K36" s="50"/>
      <c r="L36" s="50"/>
      <c r="M36" s="50"/>
      <c r="N36" s="50"/>
      <c r="O36" s="44"/>
      <c r="P36" s="45"/>
    </row>
    <row r="37" spans="2:16" ht="14.25" customHeight="1" x14ac:dyDescent="0.2">
      <c r="B37" s="42"/>
      <c r="C37" s="44" t="s">
        <v>12</v>
      </c>
      <c r="D37" s="44"/>
      <c r="E37" s="44"/>
      <c r="F37" s="44"/>
      <c r="G37" s="50">
        <f>'výjezdy seniorů z ČR'!Q106+'výjezdy juniorů z ČR'!Q106</f>
        <v>0</v>
      </c>
      <c r="H37" s="50"/>
      <c r="I37" s="50"/>
      <c r="J37" s="50"/>
      <c r="K37" s="321">
        <f>'výjezdy seniorů z ČR'!O106+'výjezdy juniorů z ČR'!O106</f>
        <v>0</v>
      </c>
      <c r="L37" s="321"/>
      <c r="M37" s="321"/>
      <c r="N37" s="321"/>
      <c r="O37" s="44"/>
      <c r="P37" s="45"/>
    </row>
    <row r="38" spans="2:16" ht="7.5" customHeight="1" x14ac:dyDescent="0.2">
      <c r="B38" s="42"/>
      <c r="D38" s="44"/>
      <c r="E38" s="44"/>
      <c r="F38" s="44"/>
      <c r="G38" s="44"/>
      <c r="H38" s="44"/>
      <c r="I38" s="44"/>
      <c r="J38" s="44"/>
      <c r="K38" s="44"/>
      <c r="L38" s="44"/>
      <c r="M38" s="44"/>
      <c r="N38" s="44"/>
      <c r="O38" s="44"/>
      <c r="P38" s="45"/>
    </row>
    <row r="39" spans="2:16" x14ac:dyDescent="0.2">
      <c r="B39" s="42"/>
      <c r="C39" s="44" t="s">
        <v>75</v>
      </c>
      <c r="D39" s="44"/>
      <c r="E39" s="44"/>
      <c r="F39" s="44"/>
      <c r="G39" s="50">
        <f>G35+G37</f>
        <v>0</v>
      </c>
      <c r="H39" s="44"/>
      <c r="I39" s="44"/>
      <c r="J39" s="44"/>
      <c r="K39" s="321">
        <f>K37+K35</f>
        <v>0</v>
      </c>
      <c r="L39" s="321"/>
      <c r="M39" s="321"/>
      <c r="N39" s="321"/>
      <c r="O39" s="44"/>
      <c r="P39" s="45"/>
    </row>
    <row r="40" spans="2:16" ht="22.5" customHeight="1" x14ac:dyDescent="0.2">
      <c r="B40" s="42"/>
      <c r="C40" s="44"/>
      <c r="D40" s="44"/>
      <c r="E40" s="44"/>
      <c r="F40" s="44"/>
      <c r="G40" s="44"/>
      <c r="H40" s="44"/>
      <c r="I40" s="44"/>
      <c r="J40" s="44"/>
      <c r="K40" s="44"/>
      <c r="L40" s="44"/>
      <c r="M40" s="44"/>
      <c r="N40" s="44"/>
      <c r="O40" s="44"/>
      <c r="P40" s="45"/>
    </row>
    <row r="41" spans="2:16" ht="15" x14ac:dyDescent="0.2">
      <c r="B41" s="42"/>
      <c r="C41" s="322">
        <f>' příjezdy seniorů do ČR'!Q6</f>
        <v>20403</v>
      </c>
      <c r="D41" s="322"/>
      <c r="E41" s="323" t="str">
        <f>' příjezdy seniorů do ČR'!Q3</f>
        <v>Počet služeb poskytovaných nově příchozími výzkumnými pracovníky ze zahraničí</v>
      </c>
      <c r="F41" s="323"/>
      <c r="G41" s="323"/>
      <c r="H41" s="323"/>
      <c r="I41" s="323"/>
      <c r="J41" s="323"/>
      <c r="K41" s="323"/>
      <c r="L41" s="323"/>
      <c r="M41" s="323"/>
      <c r="N41" s="323"/>
      <c r="O41" s="51">
        <f>'příjezdy post-doků do ČR'!Q106+' příjezdy seniorů do ČR'!Q106</f>
        <v>0</v>
      </c>
      <c r="P41" s="45"/>
    </row>
    <row r="42" spans="2:16" ht="25.5" customHeight="1" x14ac:dyDescent="0.2">
      <c r="B42" s="42"/>
      <c r="C42" s="322">
        <f>' příjezdy seniorů do ČR'!R6</f>
        <v>20415</v>
      </c>
      <c r="D42" s="322"/>
      <c r="E42" s="323" t="str">
        <f>' příjezdy seniorů do ČR'!R3</f>
        <v>Počet výzkumných organizací s nově příchozími výzkumnými pracovníky ze zahraničí nebo ze soukromého sektoru</v>
      </c>
      <c r="F42" s="323"/>
      <c r="G42" s="323"/>
      <c r="H42" s="323"/>
      <c r="I42" s="323"/>
      <c r="J42" s="323"/>
      <c r="K42" s="323"/>
      <c r="L42" s="323"/>
      <c r="M42" s="323"/>
      <c r="N42" s="323"/>
      <c r="O42" s="279">
        <f>IF(' příjezdy seniorů do ČR'!R106+'příjezdy post-doků do ČR'!R106&gt;0,1,0)</f>
        <v>0</v>
      </c>
      <c r="P42" s="45"/>
    </row>
    <row r="43" spans="2:16" ht="15" x14ac:dyDescent="0.2">
      <c r="B43" s="42"/>
      <c r="C43" s="322">
        <f>'výjezdy seniorů z ČR'!Q6</f>
        <v>20800</v>
      </c>
      <c r="D43" s="322"/>
      <c r="E43" s="323" t="str">
        <f>'výjezdy seniorů z ČR'!Q3</f>
        <v>Počet podpořených výzkumných a akademických pracovníků</v>
      </c>
      <c r="F43" s="323"/>
      <c r="G43" s="323"/>
      <c r="H43" s="323"/>
      <c r="I43" s="323"/>
      <c r="J43" s="323"/>
      <c r="K43" s="323"/>
      <c r="L43" s="323"/>
      <c r="M43" s="323"/>
      <c r="N43" s="323"/>
      <c r="O43" s="51">
        <f>'výjezdy juniorů z ČR'!Q106+'výjezdy seniorů z ČR'!Q106</f>
        <v>0</v>
      </c>
      <c r="P43" s="45"/>
    </row>
    <row r="44" spans="2:16" ht="15" x14ac:dyDescent="0.2">
      <c r="B44" s="42"/>
      <c r="C44" s="322">
        <f>'výjezdy seniorů z ČR'!R6</f>
        <v>20810</v>
      </c>
      <c r="D44" s="322"/>
      <c r="E44" s="323" t="str">
        <f>'výjezdy seniorů z ČR'!R3</f>
        <v>Počet organizací, jejichž pracovníci zvýšili svou kvalifikaci ve VaV, jeho řízení</v>
      </c>
      <c r="F44" s="323"/>
      <c r="G44" s="323"/>
      <c r="H44" s="323"/>
      <c r="I44" s="323"/>
      <c r="J44" s="323"/>
      <c r="K44" s="323"/>
      <c r="L44" s="323"/>
      <c r="M44" s="323"/>
      <c r="N44" s="323"/>
      <c r="O44" s="279">
        <f>IF('výjezdy seniorů z ČR'!R106+'výjezdy juniorů z ČR'!R106&gt;0,1,0)</f>
        <v>0</v>
      </c>
      <c r="P44" s="45"/>
    </row>
    <row r="45" spans="2:16" ht="15" x14ac:dyDescent="0.2">
      <c r="B45" s="42"/>
      <c r="C45" s="324">
        <f>'výjezdy seniorů z ČR'!S6</f>
        <v>60000</v>
      </c>
      <c r="D45" s="324"/>
      <c r="E45" s="323" t="str">
        <f>'výjezdy seniorů z ČR'!S3</f>
        <v>Celkový počet účastníků</v>
      </c>
      <c r="F45" s="323"/>
      <c r="G45" s="323"/>
      <c r="H45" s="323"/>
      <c r="I45" s="323"/>
      <c r="J45" s="323"/>
      <c r="K45" s="323"/>
      <c r="L45" s="323"/>
      <c r="M45" s="323"/>
      <c r="N45" s="323"/>
      <c r="O45" s="52">
        <f>'výjezdy juniorů z ČR'!S106+'výjezdy seniorů z ČR'!S106</f>
        <v>0</v>
      </c>
      <c r="P45" s="45"/>
    </row>
    <row r="46" spans="2:16" ht="20.25" customHeight="1" x14ac:dyDescent="0.2">
      <c r="B46" s="46"/>
      <c r="C46" s="47"/>
      <c r="D46" s="47"/>
      <c r="E46" s="47"/>
      <c r="F46" s="47"/>
      <c r="G46" s="47"/>
      <c r="H46" s="47"/>
      <c r="I46" s="47"/>
      <c r="J46" s="47"/>
      <c r="K46" s="47"/>
      <c r="L46" s="47"/>
      <c r="M46" s="47"/>
      <c r="N46" s="47"/>
      <c r="O46" s="47"/>
      <c r="P46" s="48"/>
    </row>
  </sheetData>
  <sheetProtection algorithmName="SHA-512" hashValue="Qcs0qKWyl/T3oDljPJdQ2yrahEsI2YOSmMNcWuFZshzJBTHqSLbttXRRQhu3tb9dTIoFiCkIenzUudbAxoibDA==" saltValue="ToZ6XcPj2+TlPJHxWBTqwA==" spinCount="100000" sheet="1" objects="1" scenarios="1"/>
  <mergeCells count="26">
    <mergeCell ref="C42:D42"/>
    <mergeCell ref="C43:D43"/>
    <mergeCell ref="C44:D44"/>
    <mergeCell ref="C45:D45"/>
    <mergeCell ref="E42:N42"/>
    <mergeCell ref="E43:N43"/>
    <mergeCell ref="E44:N44"/>
    <mergeCell ref="E45:N45"/>
    <mergeCell ref="K35:N35"/>
    <mergeCell ref="K37:N37"/>
    <mergeCell ref="C41:D41"/>
    <mergeCell ref="K39:N39"/>
    <mergeCell ref="B31:P31"/>
    <mergeCell ref="E41:N41"/>
    <mergeCell ref="B20:P20"/>
    <mergeCell ref="B6:P6"/>
    <mergeCell ref="B7:P7"/>
    <mergeCell ref="B8:P8"/>
    <mergeCell ref="B10:P10"/>
    <mergeCell ref="B11:P11"/>
    <mergeCell ref="C23:H23"/>
    <mergeCell ref="J23:O23"/>
    <mergeCell ref="C25:E28"/>
    <mergeCell ref="G25:H28"/>
    <mergeCell ref="J25:L28"/>
    <mergeCell ref="N25:O28"/>
  </mergeCells>
  <hyperlinks>
    <hyperlink ref="C25" location="'příjezdy post-doků do ČR'!A1" display="post-dok"/>
    <hyperlink ref="G25:H28" location="' příjezdy seniorů do ČR'!A1" display="senior"/>
    <hyperlink ref="J25:L28" location="'výjezdy juniorů z ČR'!A1" display="junior"/>
    <hyperlink ref="N25:O28" location="'výjezdy seniorů z ČR'!A1" display="senior"/>
  </hyperlinks>
  <pageMargins left="0.51181102362204722" right="0.51181102362204722" top="0.78740157480314965"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11"/>
  <sheetViews>
    <sheetView workbookViewId="0">
      <selection activeCell="C7" sqref="C7:D7"/>
    </sheetView>
  </sheetViews>
  <sheetFormatPr defaultRowHeight="12.75" x14ac:dyDescent="0.2"/>
  <cols>
    <col min="1" max="1" width="2.42578125" style="1" customWidth="1"/>
    <col min="2" max="2" width="3.42578125" style="6" customWidth="1"/>
    <col min="3" max="3" width="63.42578125" style="15" customWidth="1"/>
    <col min="4" max="4" width="2.7109375" style="15" customWidth="1"/>
    <col min="5" max="5" width="16.85546875" style="9" customWidth="1"/>
    <col min="6" max="6" width="4.7109375" style="9" hidden="1" customWidth="1"/>
    <col min="7" max="7" width="4" style="9" hidden="1" customWidth="1"/>
    <col min="8" max="8" width="6.42578125" style="9" hidden="1" customWidth="1"/>
    <col min="9" max="9" width="11.7109375" style="9" customWidth="1"/>
    <col min="10" max="10" width="12.42578125" style="9" customWidth="1"/>
    <col min="11" max="11" width="13" style="9" customWidth="1"/>
    <col min="12" max="13" width="14.7109375" style="9" customWidth="1"/>
    <col min="14" max="14" width="14.42578125" style="9" customWidth="1"/>
    <col min="15" max="15" width="15.7109375" style="14" customWidth="1"/>
    <col min="16" max="16" width="2.85546875" style="3" customWidth="1"/>
    <col min="17" max="17" width="14.5703125" style="9" customWidth="1"/>
    <col min="18" max="18" width="12.85546875" style="9" customWidth="1"/>
    <col min="19" max="19" width="9.140625" style="1"/>
    <col min="20" max="20" width="4.85546875" style="1" hidden="1" customWidth="1"/>
    <col min="21" max="16384" width="9.140625" style="1"/>
  </cols>
  <sheetData>
    <row r="1" spans="2:20" ht="13.5" thickBot="1" x14ac:dyDescent="0.25">
      <c r="B1" s="325" t="s">
        <v>18</v>
      </c>
      <c r="C1" s="325"/>
      <c r="D1" s="325"/>
      <c r="E1" s="325"/>
      <c r="F1" s="92"/>
      <c r="G1" s="92"/>
      <c r="H1" s="92"/>
      <c r="I1" s="12"/>
      <c r="J1" s="13"/>
      <c r="K1" s="13"/>
      <c r="L1" s="13"/>
      <c r="M1" s="13"/>
    </row>
    <row r="2" spans="2:20" ht="14.25" customHeight="1" thickBot="1" x14ac:dyDescent="0.25">
      <c r="B2" s="98"/>
      <c r="C2" s="201"/>
      <c r="D2" s="201"/>
      <c r="E2" s="202"/>
      <c r="F2" s="203"/>
      <c r="G2" s="203"/>
      <c r="H2" s="203"/>
      <c r="I2" s="203"/>
      <c r="J2" s="203"/>
      <c r="K2" s="202"/>
      <c r="L2" s="203"/>
      <c r="M2" s="203"/>
      <c r="N2" s="203"/>
      <c r="O2" s="326" t="s">
        <v>151</v>
      </c>
      <c r="Q2" s="214" t="s">
        <v>20</v>
      </c>
      <c r="R2" s="215" t="s">
        <v>21</v>
      </c>
    </row>
    <row r="3" spans="2:20" ht="24" customHeight="1" x14ac:dyDescent="0.2">
      <c r="B3" s="98"/>
      <c r="C3" s="329" t="s">
        <v>11</v>
      </c>
      <c r="D3" s="204"/>
      <c r="E3" s="331" t="s">
        <v>152</v>
      </c>
      <c r="F3" s="332"/>
      <c r="G3" s="332"/>
      <c r="H3" s="332"/>
      <c r="I3" s="332"/>
      <c r="J3" s="333"/>
      <c r="K3" s="331" t="s">
        <v>153</v>
      </c>
      <c r="L3" s="332"/>
      <c r="M3" s="332"/>
      <c r="N3" s="333"/>
      <c r="O3" s="327"/>
      <c r="Q3" s="342" t="s">
        <v>2</v>
      </c>
      <c r="R3" s="336" t="s">
        <v>0</v>
      </c>
    </row>
    <row r="4" spans="2:20" ht="27" customHeight="1" thickBot="1" x14ac:dyDescent="0.25">
      <c r="B4" s="98"/>
      <c r="C4" s="330"/>
      <c r="D4" s="204"/>
      <c r="E4" s="338" t="s">
        <v>143</v>
      </c>
      <c r="F4" s="205"/>
      <c r="G4" s="205"/>
      <c r="H4" s="205"/>
      <c r="I4" s="339" t="s">
        <v>142</v>
      </c>
      <c r="J4" s="339" t="s">
        <v>141</v>
      </c>
      <c r="K4" s="338" t="s">
        <v>84</v>
      </c>
      <c r="L4" s="339" t="s">
        <v>144</v>
      </c>
      <c r="M4" s="339" t="s">
        <v>140</v>
      </c>
      <c r="N4" s="341" t="s">
        <v>83</v>
      </c>
      <c r="O4" s="327"/>
      <c r="Q4" s="343"/>
      <c r="R4" s="337"/>
    </row>
    <row r="5" spans="2:20" s="4" customFormat="1" ht="27" customHeight="1" x14ac:dyDescent="0.25">
      <c r="B5" s="98"/>
      <c r="C5" s="99"/>
      <c r="D5" s="99"/>
      <c r="E5" s="338"/>
      <c r="F5" s="205"/>
      <c r="G5" s="205"/>
      <c r="H5" s="205"/>
      <c r="I5" s="340"/>
      <c r="J5" s="340"/>
      <c r="K5" s="338"/>
      <c r="L5" s="339"/>
      <c r="M5" s="340"/>
      <c r="N5" s="341"/>
      <c r="O5" s="327"/>
      <c r="Q5" s="344"/>
      <c r="R5" s="337"/>
    </row>
    <row r="6" spans="2:20" s="4" customFormat="1" ht="32.25" customHeight="1" thickBot="1" x14ac:dyDescent="0.3">
      <c r="B6" s="100"/>
      <c r="C6" s="269" t="s">
        <v>178</v>
      </c>
      <c r="D6" s="270"/>
      <c r="E6" s="212" t="s">
        <v>176</v>
      </c>
      <c r="F6" s="93"/>
      <c r="G6" s="93"/>
      <c r="H6" s="93"/>
      <c r="I6" s="206" t="s">
        <v>82</v>
      </c>
      <c r="J6" s="206" t="s">
        <v>78</v>
      </c>
      <c r="K6" s="212" t="s">
        <v>68</v>
      </c>
      <c r="L6" s="213" t="s">
        <v>148</v>
      </c>
      <c r="M6" s="206" t="s">
        <v>82</v>
      </c>
      <c r="N6" s="206" t="s">
        <v>78</v>
      </c>
      <c r="O6" s="328"/>
      <c r="Q6" s="207">
        <v>20403</v>
      </c>
      <c r="R6" s="208">
        <v>20415</v>
      </c>
    </row>
    <row r="7" spans="2:20" s="4" customFormat="1" ht="16.5" customHeight="1" x14ac:dyDescent="0.25">
      <c r="B7" s="209" t="s">
        <v>5</v>
      </c>
      <c r="C7" s="345"/>
      <c r="D7" s="346"/>
      <c r="E7" s="21"/>
      <c r="F7" s="30"/>
      <c r="G7" s="30"/>
      <c r="H7" s="30"/>
      <c r="I7" s="24">
        <f>INT(IF(E7&gt;0,data!$J$12,0))</f>
        <v>0</v>
      </c>
      <c r="J7" s="25">
        <f>E7*I7</f>
        <v>0</v>
      </c>
      <c r="K7" s="21"/>
      <c r="L7" s="30"/>
      <c r="M7" s="24">
        <f>INT(IF(E7&gt;0,(IF(K7="ano",data!$J$6,0)),0))</f>
        <v>0</v>
      </c>
      <c r="N7" s="75">
        <f>IF(L7&gt;E7,M7*E7,M7*L7)</f>
        <v>0</v>
      </c>
      <c r="O7" s="26">
        <f>J7+N7</f>
        <v>0</v>
      </c>
      <c r="Q7" s="8" t="str">
        <f>IF(O7&gt;0,1,"")</f>
        <v/>
      </c>
      <c r="R7" s="10"/>
      <c r="T7" s="4">
        <f>IF(O7&gt;0,IF(ISTEXT(C7)=TRUE,0,1),0)</f>
        <v>0</v>
      </c>
    </row>
    <row r="8" spans="2:20" s="56" customFormat="1" ht="16.5" hidden="1" customHeight="1" x14ac:dyDescent="0.25">
      <c r="B8" s="210"/>
      <c r="C8" s="72"/>
      <c r="D8" s="78"/>
      <c r="E8" s="64"/>
      <c r="F8" s="64"/>
      <c r="G8" s="64"/>
      <c r="H8" s="64"/>
      <c r="I8" s="24"/>
      <c r="J8" s="54"/>
      <c r="K8" s="64"/>
      <c r="L8" s="30"/>
      <c r="M8" s="24"/>
      <c r="N8" s="76"/>
      <c r="O8" s="55"/>
      <c r="Q8" s="57"/>
      <c r="R8" s="70"/>
    </row>
    <row r="9" spans="2:20" s="4" customFormat="1" ht="16.5" customHeight="1" x14ac:dyDescent="0.25">
      <c r="B9" s="210" t="s">
        <v>6</v>
      </c>
      <c r="C9" s="334"/>
      <c r="D9" s="335"/>
      <c r="E9" s="30"/>
      <c r="F9" s="30"/>
      <c r="G9" s="30"/>
      <c r="H9" s="30"/>
      <c r="I9" s="24">
        <f>INT(IF(E9&gt;0,data!$J$12,0))</f>
        <v>0</v>
      </c>
      <c r="J9" s="24">
        <f>E9*I9</f>
        <v>0</v>
      </c>
      <c r="K9" s="22"/>
      <c r="L9" s="30"/>
      <c r="M9" s="24">
        <f>INT(IF(E9&gt;0,(IF(K9="ano",data!$J$6,0)),0))</f>
        <v>0</v>
      </c>
      <c r="N9" s="76">
        <f>IF(L9&gt;E9,M9*E9,M9*L9)</f>
        <v>0</v>
      </c>
      <c r="O9" s="27">
        <f t="shared" ref="O9:O105" si="0">J9+N9</f>
        <v>0</v>
      </c>
      <c r="Q9" s="8" t="str">
        <f t="shared" ref="Q9:Q105" si="1">IF(O9&gt;0,1,"")</f>
        <v/>
      </c>
      <c r="R9" s="10"/>
      <c r="T9" s="4">
        <f t="shared" ref="T9:T105" si="2">IF(O9&gt;0,IF(ISTEXT(C9)=TRUE,0,1),0)</f>
        <v>0</v>
      </c>
    </row>
    <row r="10" spans="2:20" s="56" customFormat="1" ht="16.5" hidden="1" customHeight="1" x14ac:dyDescent="0.25">
      <c r="B10" s="210"/>
      <c r="C10" s="73"/>
      <c r="D10" s="78"/>
      <c r="E10" s="64"/>
      <c r="F10" s="64"/>
      <c r="G10" s="64"/>
      <c r="H10" s="64"/>
      <c r="I10" s="24"/>
      <c r="J10" s="53"/>
      <c r="K10" s="67"/>
      <c r="L10" s="30"/>
      <c r="M10" s="24"/>
      <c r="N10" s="76"/>
      <c r="O10" s="58"/>
      <c r="Q10" s="57"/>
      <c r="R10" s="70"/>
    </row>
    <row r="11" spans="2:20" s="4" customFormat="1" ht="16.5" customHeight="1" x14ac:dyDescent="0.25">
      <c r="B11" s="210" t="s">
        <v>7</v>
      </c>
      <c r="C11" s="334"/>
      <c r="D11" s="335"/>
      <c r="E11" s="30"/>
      <c r="F11" s="30"/>
      <c r="G11" s="30"/>
      <c r="H11" s="30"/>
      <c r="I11" s="24">
        <f>INT(IF(E11&gt;0,data!$J$12,0))</f>
        <v>0</v>
      </c>
      <c r="J11" s="24">
        <f>E11*I11</f>
        <v>0</v>
      </c>
      <c r="K11" s="22"/>
      <c r="L11" s="30"/>
      <c r="M11" s="24">
        <f>INT(IF(E11&gt;0,(IF(K11="ano",data!$J$6,0)),0))</f>
        <v>0</v>
      </c>
      <c r="N11" s="76">
        <f>IF(L11&gt;E11,M11*E11,M11*L11)</f>
        <v>0</v>
      </c>
      <c r="O11" s="27">
        <f t="shared" si="0"/>
        <v>0</v>
      </c>
      <c r="Q11" s="8" t="str">
        <f t="shared" si="1"/>
        <v/>
      </c>
      <c r="R11" s="10"/>
      <c r="T11" s="4">
        <f t="shared" si="2"/>
        <v>0</v>
      </c>
    </row>
    <row r="12" spans="2:20" s="56" customFormat="1" ht="16.5" hidden="1" customHeight="1" x14ac:dyDescent="0.25">
      <c r="B12" s="210"/>
      <c r="C12" s="73"/>
      <c r="D12" s="78"/>
      <c r="E12" s="64"/>
      <c r="F12" s="64"/>
      <c r="G12" s="64"/>
      <c r="H12" s="64"/>
      <c r="I12" s="24"/>
      <c r="J12" s="53"/>
      <c r="K12" s="67"/>
      <c r="L12" s="30"/>
      <c r="M12" s="24"/>
      <c r="N12" s="76"/>
      <c r="O12" s="58"/>
      <c r="Q12" s="57"/>
      <c r="R12" s="70"/>
    </row>
    <row r="13" spans="2:20" s="4" customFormat="1" ht="16.5" customHeight="1" x14ac:dyDescent="0.25">
      <c r="B13" s="210" t="s">
        <v>9</v>
      </c>
      <c r="C13" s="334"/>
      <c r="D13" s="335"/>
      <c r="E13" s="30"/>
      <c r="F13" s="30"/>
      <c r="G13" s="30"/>
      <c r="H13" s="30"/>
      <c r="I13" s="24">
        <f>INT(IF(E13&gt;0,data!$J$12,0))</f>
        <v>0</v>
      </c>
      <c r="J13" s="24">
        <f>E13*I13</f>
        <v>0</v>
      </c>
      <c r="K13" s="22"/>
      <c r="L13" s="30"/>
      <c r="M13" s="24">
        <f>INT(IF(E13&gt;0,(IF(K13="ano",data!$J$6,0)),0))</f>
        <v>0</v>
      </c>
      <c r="N13" s="76">
        <f>IF(L13&gt;E13,M13*E13,M13*L13)</f>
        <v>0</v>
      </c>
      <c r="O13" s="27">
        <f t="shared" si="0"/>
        <v>0</v>
      </c>
      <c r="Q13" s="8" t="str">
        <f t="shared" si="1"/>
        <v/>
      </c>
      <c r="R13" s="10"/>
      <c r="T13" s="4">
        <f t="shared" si="2"/>
        <v>0</v>
      </c>
    </row>
    <row r="14" spans="2:20" s="56" customFormat="1" ht="16.5" hidden="1" customHeight="1" x14ac:dyDescent="0.25">
      <c r="B14" s="210"/>
      <c r="C14" s="73"/>
      <c r="D14" s="78"/>
      <c r="E14" s="64"/>
      <c r="F14" s="64"/>
      <c r="G14" s="64"/>
      <c r="H14" s="64"/>
      <c r="I14" s="24"/>
      <c r="J14" s="53"/>
      <c r="K14" s="67"/>
      <c r="L14" s="30"/>
      <c r="M14" s="24"/>
      <c r="N14" s="76"/>
      <c r="O14" s="58"/>
      <c r="Q14" s="57"/>
      <c r="R14" s="70"/>
    </row>
    <row r="15" spans="2:20" s="4" customFormat="1" ht="16.5" customHeight="1" x14ac:dyDescent="0.25">
      <c r="B15" s="210" t="s">
        <v>10</v>
      </c>
      <c r="C15" s="334"/>
      <c r="D15" s="335"/>
      <c r="E15" s="30"/>
      <c r="F15" s="30"/>
      <c r="G15" s="30"/>
      <c r="H15" s="30"/>
      <c r="I15" s="24">
        <f>INT(IF(E15&gt;0,data!$J$12,0))</f>
        <v>0</v>
      </c>
      <c r="J15" s="24">
        <f>E15*I15</f>
        <v>0</v>
      </c>
      <c r="K15" s="22"/>
      <c r="L15" s="30"/>
      <c r="M15" s="24">
        <f>INT(IF(E15&gt;0,(IF(K15="ano",data!$J$6,0)),0))</f>
        <v>0</v>
      </c>
      <c r="N15" s="76">
        <f>IF(L15&gt;E15,M15*E15,M15*L15)</f>
        <v>0</v>
      </c>
      <c r="O15" s="27">
        <f t="shared" si="0"/>
        <v>0</v>
      </c>
      <c r="Q15" s="8" t="str">
        <f t="shared" si="1"/>
        <v/>
      </c>
      <c r="R15" s="10"/>
      <c r="T15" s="4">
        <f t="shared" si="2"/>
        <v>0</v>
      </c>
    </row>
    <row r="16" spans="2:20" s="56" customFormat="1" ht="16.5" hidden="1" customHeight="1" x14ac:dyDescent="0.25">
      <c r="B16" s="210"/>
      <c r="C16" s="73"/>
      <c r="D16" s="78"/>
      <c r="E16" s="64"/>
      <c r="F16" s="64"/>
      <c r="G16" s="64"/>
      <c r="H16" s="64"/>
      <c r="I16" s="24"/>
      <c r="J16" s="53"/>
      <c r="K16" s="67"/>
      <c r="L16" s="30"/>
      <c r="M16" s="24"/>
      <c r="N16" s="76"/>
      <c r="O16" s="58"/>
      <c r="Q16" s="57"/>
      <c r="R16" s="70"/>
    </row>
    <row r="17" spans="2:20" s="4" customFormat="1" ht="16.5" customHeight="1" x14ac:dyDescent="0.25">
      <c r="B17" s="210" t="s">
        <v>16</v>
      </c>
      <c r="C17" s="334"/>
      <c r="D17" s="335"/>
      <c r="E17" s="30"/>
      <c r="F17" s="30"/>
      <c r="G17" s="30"/>
      <c r="H17" s="30"/>
      <c r="I17" s="24">
        <f>INT(IF(E17&gt;0,data!$J$12,0))</f>
        <v>0</v>
      </c>
      <c r="J17" s="24">
        <f>E17*I17</f>
        <v>0</v>
      </c>
      <c r="K17" s="22"/>
      <c r="L17" s="30"/>
      <c r="M17" s="24">
        <f>INT(IF(E17&gt;0,(IF(K17="ano",data!$J$6,0)),0))</f>
        <v>0</v>
      </c>
      <c r="N17" s="76">
        <f>IF(L17&gt;E17,M17*E17,M17*L17)</f>
        <v>0</v>
      </c>
      <c r="O17" s="27">
        <f t="shared" si="0"/>
        <v>0</v>
      </c>
      <c r="Q17" s="8" t="str">
        <f t="shared" si="1"/>
        <v/>
      </c>
      <c r="R17" s="10"/>
      <c r="T17" s="4">
        <f t="shared" si="2"/>
        <v>0</v>
      </c>
    </row>
    <row r="18" spans="2:20" s="56" customFormat="1" ht="16.5" hidden="1" customHeight="1" x14ac:dyDescent="0.25">
      <c r="B18" s="210"/>
      <c r="C18" s="73"/>
      <c r="D18" s="78"/>
      <c r="E18" s="64"/>
      <c r="F18" s="64"/>
      <c r="G18" s="64"/>
      <c r="H18" s="64"/>
      <c r="I18" s="24"/>
      <c r="J18" s="53"/>
      <c r="K18" s="67"/>
      <c r="L18" s="30"/>
      <c r="M18" s="24"/>
      <c r="N18" s="76"/>
      <c r="O18" s="58"/>
      <c r="Q18" s="57"/>
      <c r="R18" s="70"/>
    </row>
    <row r="19" spans="2:20" s="4" customFormat="1" ht="16.5" customHeight="1" x14ac:dyDescent="0.25">
      <c r="B19" s="210" t="s">
        <v>22</v>
      </c>
      <c r="C19" s="334"/>
      <c r="D19" s="335"/>
      <c r="E19" s="30"/>
      <c r="F19" s="30"/>
      <c r="G19" s="30"/>
      <c r="H19" s="30"/>
      <c r="I19" s="24">
        <f>INT(IF(E19&gt;0,data!$J$12,0))</f>
        <v>0</v>
      </c>
      <c r="J19" s="24">
        <f>E19*I19</f>
        <v>0</v>
      </c>
      <c r="K19" s="22"/>
      <c r="L19" s="30"/>
      <c r="M19" s="24">
        <f>INT(IF(E19&gt;0,(IF(K19="ano",data!$J$6,0)),0))</f>
        <v>0</v>
      </c>
      <c r="N19" s="76">
        <f>IF(L19&gt;E19,M19*E19,M19*L19)</f>
        <v>0</v>
      </c>
      <c r="O19" s="27">
        <f t="shared" si="0"/>
        <v>0</v>
      </c>
      <c r="Q19" s="8" t="str">
        <f t="shared" si="1"/>
        <v/>
      </c>
      <c r="R19" s="10"/>
      <c r="T19" s="4">
        <f t="shared" si="2"/>
        <v>0</v>
      </c>
    </row>
    <row r="20" spans="2:20" s="56" customFormat="1" ht="16.5" hidden="1" customHeight="1" x14ac:dyDescent="0.25">
      <c r="B20" s="210"/>
      <c r="C20" s="73"/>
      <c r="D20" s="78"/>
      <c r="E20" s="64"/>
      <c r="F20" s="64"/>
      <c r="G20" s="64"/>
      <c r="H20" s="64"/>
      <c r="I20" s="24"/>
      <c r="J20" s="53"/>
      <c r="K20" s="67"/>
      <c r="L20" s="30"/>
      <c r="M20" s="24"/>
      <c r="N20" s="76"/>
      <c r="O20" s="58"/>
      <c r="Q20" s="57"/>
      <c r="R20" s="70"/>
    </row>
    <row r="21" spans="2:20" s="4" customFormat="1" ht="16.5" customHeight="1" x14ac:dyDescent="0.25">
      <c r="B21" s="210" t="s">
        <v>23</v>
      </c>
      <c r="C21" s="334"/>
      <c r="D21" s="335"/>
      <c r="E21" s="30"/>
      <c r="F21" s="30"/>
      <c r="G21" s="30"/>
      <c r="H21" s="30"/>
      <c r="I21" s="24">
        <f>INT(IF(E21&gt;0,data!$J$12,0))</f>
        <v>0</v>
      </c>
      <c r="J21" s="24">
        <f>E21*I21</f>
        <v>0</v>
      </c>
      <c r="K21" s="22"/>
      <c r="L21" s="30"/>
      <c r="M21" s="24">
        <f>INT(IF(E21&gt;0,(IF(K21="ano",data!$J$6,0)),0))</f>
        <v>0</v>
      </c>
      <c r="N21" s="76">
        <f>IF(L21&gt;E21,M21*E21,M21*L21)</f>
        <v>0</v>
      </c>
      <c r="O21" s="27">
        <f t="shared" si="0"/>
        <v>0</v>
      </c>
      <c r="Q21" s="8" t="str">
        <f t="shared" si="1"/>
        <v/>
      </c>
      <c r="R21" s="10"/>
      <c r="T21" s="4">
        <f t="shared" si="2"/>
        <v>0</v>
      </c>
    </row>
    <row r="22" spans="2:20" s="56" customFormat="1" ht="16.5" hidden="1" customHeight="1" x14ac:dyDescent="0.25">
      <c r="B22" s="210"/>
      <c r="C22" s="73"/>
      <c r="D22" s="78"/>
      <c r="E22" s="64"/>
      <c r="F22" s="64"/>
      <c r="G22" s="64"/>
      <c r="H22" s="64"/>
      <c r="I22" s="24"/>
      <c r="J22" s="53"/>
      <c r="K22" s="67"/>
      <c r="L22" s="30"/>
      <c r="M22" s="24"/>
      <c r="N22" s="76"/>
      <c r="O22" s="58"/>
      <c r="Q22" s="57"/>
      <c r="R22" s="70"/>
    </row>
    <row r="23" spans="2:20" s="4" customFormat="1" ht="16.5" customHeight="1" x14ac:dyDescent="0.25">
      <c r="B23" s="210" t="s">
        <v>24</v>
      </c>
      <c r="C23" s="334"/>
      <c r="D23" s="335"/>
      <c r="E23" s="30"/>
      <c r="F23" s="30"/>
      <c r="G23" s="30"/>
      <c r="H23" s="30"/>
      <c r="I23" s="24">
        <f>INT(IF(E23&gt;0,data!$J$12,0))</f>
        <v>0</v>
      </c>
      <c r="J23" s="24">
        <f>E23*I23</f>
        <v>0</v>
      </c>
      <c r="K23" s="22"/>
      <c r="L23" s="30"/>
      <c r="M23" s="24">
        <f>INT(IF(E23&gt;0,(IF(K23="ano",data!$J$6,0)),0))</f>
        <v>0</v>
      </c>
      <c r="N23" s="76">
        <f>IF(L23&gt;E23,M23*E23,M23*L23)</f>
        <v>0</v>
      </c>
      <c r="O23" s="27">
        <f t="shared" si="0"/>
        <v>0</v>
      </c>
      <c r="Q23" s="8" t="str">
        <f t="shared" si="1"/>
        <v/>
      </c>
      <c r="R23" s="10"/>
      <c r="T23" s="4">
        <f t="shared" si="2"/>
        <v>0</v>
      </c>
    </row>
    <row r="24" spans="2:20" s="56" customFormat="1" ht="16.5" hidden="1" customHeight="1" x14ac:dyDescent="0.25">
      <c r="B24" s="210"/>
      <c r="C24" s="73"/>
      <c r="D24" s="78"/>
      <c r="E24" s="64"/>
      <c r="F24" s="64"/>
      <c r="G24" s="64"/>
      <c r="H24" s="64"/>
      <c r="I24" s="24"/>
      <c r="J24" s="53"/>
      <c r="K24" s="67"/>
      <c r="L24" s="30"/>
      <c r="M24" s="24"/>
      <c r="N24" s="76"/>
      <c r="O24" s="58"/>
      <c r="Q24" s="57"/>
      <c r="R24" s="70"/>
    </row>
    <row r="25" spans="2:20" s="4" customFormat="1" ht="16.5" customHeight="1" x14ac:dyDescent="0.25">
      <c r="B25" s="210" t="s">
        <v>25</v>
      </c>
      <c r="C25" s="334"/>
      <c r="D25" s="335"/>
      <c r="E25" s="30"/>
      <c r="F25" s="30"/>
      <c r="G25" s="30"/>
      <c r="H25" s="30"/>
      <c r="I25" s="24">
        <f>INT(IF(E25&gt;0,data!$J$12,0))</f>
        <v>0</v>
      </c>
      <c r="J25" s="24">
        <f>E25*I25</f>
        <v>0</v>
      </c>
      <c r="K25" s="22"/>
      <c r="L25" s="30"/>
      <c r="M25" s="24">
        <f>INT(IF(E25&gt;0,(IF(K25="ano",data!$J$6,0)),0))</f>
        <v>0</v>
      </c>
      <c r="N25" s="76">
        <f>IF(L25&gt;E25,M25*E25,M25*L25)</f>
        <v>0</v>
      </c>
      <c r="O25" s="27">
        <f t="shared" si="0"/>
        <v>0</v>
      </c>
      <c r="Q25" s="8" t="str">
        <f t="shared" si="1"/>
        <v/>
      </c>
      <c r="R25" s="10"/>
      <c r="T25" s="4">
        <f t="shared" si="2"/>
        <v>0</v>
      </c>
    </row>
    <row r="26" spans="2:20" s="56" customFormat="1" ht="16.5" hidden="1" customHeight="1" x14ac:dyDescent="0.25">
      <c r="B26" s="210"/>
      <c r="C26" s="73"/>
      <c r="D26" s="78"/>
      <c r="E26" s="64"/>
      <c r="F26" s="64"/>
      <c r="G26" s="64"/>
      <c r="H26" s="64"/>
      <c r="I26" s="24"/>
      <c r="J26" s="53"/>
      <c r="K26" s="67"/>
      <c r="L26" s="30"/>
      <c r="M26" s="24"/>
      <c r="N26" s="76"/>
      <c r="O26" s="58"/>
      <c r="Q26" s="57"/>
      <c r="R26" s="70"/>
    </row>
    <row r="27" spans="2:20" s="4" customFormat="1" ht="16.5" customHeight="1" x14ac:dyDescent="0.25">
      <c r="B27" s="210" t="s">
        <v>26</v>
      </c>
      <c r="C27" s="334"/>
      <c r="D27" s="335"/>
      <c r="E27" s="30"/>
      <c r="F27" s="30"/>
      <c r="G27" s="30"/>
      <c r="H27" s="30"/>
      <c r="I27" s="24">
        <f>INT(IF(E27&gt;0,data!$J$12,0))</f>
        <v>0</v>
      </c>
      <c r="J27" s="24">
        <f>E27*I27</f>
        <v>0</v>
      </c>
      <c r="K27" s="22"/>
      <c r="L27" s="30"/>
      <c r="M27" s="24">
        <f>INT(IF(E27&gt;0,(IF(K27="ano",data!$J$6,0)),0))</f>
        <v>0</v>
      </c>
      <c r="N27" s="76">
        <f>IF(L27&gt;E27,M27*E27,M27*L27)</f>
        <v>0</v>
      </c>
      <c r="O27" s="27">
        <f t="shared" si="0"/>
        <v>0</v>
      </c>
      <c r="Q27" s="8" t="str">
        <f t="shared" si="1"/>
        <v/>
      </c>
      <c r="R27" s="10"/>
      <c r="T27" s="4">
        <f t="shared" si="2"/>
        <v>0</v>
      </c>
    </row>
    <row r="28" spans="2:20" s="56" customFormat="1" ht="16.5" hidden="1" customHeight="1" x14ac:dyDescent="0.25">
      <c r="B28" s="210"/>
      <c r="C28" s="73"/>
      <c r="D28" s="78"/>
      <c r="E28" s="64"/>
      <c r="F28" s="64"/>
      <c r="G28" s="64"/>
      <c r="H28" s="64"/>
      <c r="I28" s="24"/>
      <c r="J28" s="53"/>
      <c r="K28" s="67"/>
      <c r="L28" s="30"/>
      <c r="M28" s="24"/>
      <c r="N28" s="76"/>
      <c r="O28" s="58"/>
      <c r="Q28" s="57"/>
      <c r="R28" s="70"/>
    </row>
    <row r="29" spans="2:20" s="4" customFormat="1" ht="16.5" customHeight="1" x14ac:dyDescent="0.25">
      <c r="B29" s="210" t="s">
        <v>27</v>
      </c>
      <c r="C29" s="334"/>
      <c r="D29" s="335"/>
      <c r="E29" s="30"/>
      <c r="F29" s="30"/>
      <c r="G29" s="30"/>
      <c r="H29" s="30"/>
      <c r="I29" s="24">
        <f>INT(IF(E29&gt;0,data!$J$12,0))</f>
        <v>0</v>
      </c>
      <c r="J29" s="24">
        <f>E29*I29</f>
        <v>0</v>
      </c>
      <c r="K29" s="22"/>
      <c r="L29" s="30"/>
      <c r="M29" s="24">
        <f>INT(IF(E29&gt;0,(IF(K29="ano",data!$J$6,0)),0))</f>
        <v>0</v>
      </c>
      <c r="N29" s="76">
        <f>IF(L29&gt;E29,M29*E29,M29*L29)</f>
        <v>0</v>
      </c>
      <c r="O29" s="27">
        <f t="shared" si="0"/>
        <v>0</v>
      </c>
      <c r="Q29" s="8" t="str">
        <f t="shared" si="1"/>
        <v/>
      </c>
      <c r="R29" s="10"/>
      <c r="T29" s="4">
        <f t="shared" si="2"/>
        <v>0</v>
      </c>
    </row>
    <row r="30" spans="2:20" s="56" customFormat="1" ht="16.5" hidden="1" customHeight="1" x14ac:dyDescent="0.25">
      <c r="B30" s="210"/>
      <c r="C30" s="73"/>
      <c r="D30" s="78"/>
      <c r="E30" s="64"/>
      <c r="F30" s="64"/>
      <c r="G30" s="64"/>
      <c r="H30" s="64"/>
      <c r="I30" s="24"/>
      <c r="J30" s="53"/>
      <c r="K30" s="67"/>
      <c r="L30" s="30"/>
      <c r="M30" s="24"/>
      <c r="N30" s="76"/>
      <c r="O30" s="58"/>
      <c r="Q30" s="57"/>
      <c r="R30" s="70"/>
    </row>
    <row r="31" spans="2:20" s="4" customFormat="1" ht="16.5" customHeight="1" x14ac:dyDescent="0.25">
      <c r="B31" s="210" t="s">
        <v>28</v>
      </c>
      <c r="C31" s="334"/>
      <c r="D31" s="335"/>
      <c r="E31" s="30"/>
      <c r="F31" s="30"/>
      <c r="G31" s="30"/>
      <c r="H31" s="30"/>
      <c r="I31" s="24">
        <f>INT(IF(E31&gt;0,data!$J$12,0))</f>
        <v>0</v>
      </c>
      <c r="J31" s="24">
        <f>E31*I31</f>
        <v>0</v>
      </c>
      <c r="K31" s="22"/>
      <c r="L31" s="30"/>
      <c r="M31" s="24">
        <f>INT(IF(E31&gt;0,(IF(K31="ano",data!$J$6,0)),0))</f>
        <v>0</v>
      </c>
      <c r="N31" s="76">
        <f>IF(L31&gt;E31,M31*E31,M31*L31)</f>
        <v>0</v>
      </c>
      <c r="O31" s="27">
        <f t="shared" si="0"/>
        <v>0</v>
      </c>
      <c r="Q31" s="8" t="str">
        <f t="shared" si="1"/>
        <v/>
      </c>
      <c r="R31" s="10"/>
      <c r="T31" s="4">
        <f t="shared" si="2"/>
        <v>0</v>
      </c>
    </row>
    <row r="32" spans="2:20" s="56" customFormat="1" ht="16.5" hidden="1" customHeight="1" x14ac:dyDescent="0.25">
      <c r="B32" s="210"/>
      <c r="C32" s="73"/>
      <c r="D32" s="78"/>
      <c r="E32" s="64"/>
      <c r="F32" s="64"/>
      <c r="G32" s="64"/>
      <c r="H32" s="64"/>
      <c r="I32" s="24"/>
      <c r="J32" s="53"/>
      <c r="K32" s="67"/>
      <c r="L32" s="30"/>
      <c r="M32" s="24"/>
      <c r="N32" s="76"/>
      <c r="O32" s="58"/>
      <c r="Q32" s="57"/>
      <c r="R32" s="70"/>
    </row>
    <row r="33" spans="2:20" s="4" customFormat="1" ht="16.5" customHeight="1" x14ac:dyDescent="0.25">
      <c r="B33" s="210" t="s">
        <v>29</v>
      </c>
      <c r="C33" s="334"/>
      <c r="D33" s="335"/>
      <c r="E33" s="30"/>
      <c r="F33" s="30"/>
      <c r="G33" s="30"/>
      <c r="H33" s="30"/>
      <c r="I33" s="24">
        <f>INT(IF(E33&gt;0,data!$J$12,0))</f>
        <v>0</v>
      </c>
      <c r="J33" s="24">
        <f>E33*I33</f>
        <v>0</v>
      </c>
      <c r="K33" s="22"/>
      <c r="L33" s="30"/>
      <c r="M33" s="24">
        <f>INT(IF(E33&gt;0,(IF(K33="ano",data!$J$6,0)),0))</f>
        <v>0</v>
      </c>
      <c r="N33" s="76">
        <f>IF(L33&gt;E33,M33*E33,M33*L33)</f>
        <v>0</v>
      </c>
      <c r="O33" s="27">
        <f t="shared" si="0"/>
        <v>0</v>
      </c>
      <c r="Q33" s="8" t="str">
        <f t="shared" si="1"/>
        <v/>
      </c>
      <c r="R33" s="10"/>
      <c r="T33" s="4">
        <f t="shared" si="2"/>
        <v>0</v>
      </c>
    </row>
    <row r="34" spans="2:20" s="56" customFormat="1" ht="16.5" hidden="1" customHeight="1" x14ac:dyDescent="0.25">
      <c r="B34" s="210"/>
      <c r="C34" s="73"/>
      <c r="D34" s="78"/>
      <c r="E34" s="64"/>
      <c r="F34" s="64"/>
      <c r="G34" s="64"/>
      <c r="H34" s="64"/>
      <c r="I34" s="24"/>
      <c r="J34" s="53"/>
      <c r="K34" s="67"/>
      <c r="L34" s="30"/>
      <c r="M34" s="24"/>
      <c r="N34" s="76"/>
      <c r="O34" s="58"/>
      <c r="Q34" s="57"/>
      <c r="R34" s="70"/>
    </row>
    <row r="35" spans="2:20" s="4" customFormat="1" ht="16.5" customHeight="1" x14ac:dyDescent="0.25">
      <c r="B35" s="210" t="s">
        <v>30</v>
      </c>
      <c r="C35" s="334"/>
      <c r="D35" s="335"/>
      <c r="E35" s="30"/>
      <c r="F35" s="30"/>
      <c r="G35" s="30"/>
      <c r="H35" s="30"/>
      <c r="I35" s="24">
        <f>INT(IF(E35&gt;0,data!$J$12,0))</f>
        <v>0</v>
      </c>
      <c r="J35" s="24">
        <f>E35*I35</f>
        <v>0</v>
      </c>
      <c r="K35" s="22"/>
      <c r="L35" s="30"/>
      <c r="M35" s="24">
        <f>INT(IF(E35&gt;0,(IF(K35="ano",data!$J$6,0)),0))</f>
        <v>0</v>
      </c>
      <c r="N35" s="76">
        <f>IF(L35&gt;E35,M35*E35,M35*L35)</f>
        <v>0</v>
      </c>
      <c r="O35" s="27">
        <f t="shared" si="0"/>
        <v>0</v>
      </c>
      <c r="Q35" s="8" t="str">
        <f t="shared" si="1"/>
        <v/>
      </c>
      <c r="R35" s="10"/>
      <c r="T35" s="4">
        <f t="shared" si="2"/>
        <v>0</v>
      </c>
    </row>
    <row r="36" spans="2:20" s="56" customFormat="1" ht="16.5" hidden="1" customHeight="1" x14ac:dyDescent="0.25">
      <c r="B36" s="210"/>
      <c r="C36" s="73"/>
      <c r="D36" s="78"/>
      <c r="E36" s="64"/>
      <c r="F36" s="64"/>
      <c r="G36" s="64"/>
      <c r="H36" s="64"/>
      <c r="I36" s="24"/>
      <c r="J36" s="53"/>
      <c r="K36" s="67"/>
      <c r="L36" s="30"/>
      <c r="M36" s="24"/>
      <c r="N36" s="76"/>
      <c r="O36" s="58"/>
      <c r="Q36" s="57"/>
      <c r="R36" s="70"/>
    </row>
    <row r="37" spans="2:20" s="4" customFormat="1" ht="16.5" customHeight="1" x14ac:dyDescent="0.25">
      <c r="B37" s="210" t="s">
        <v>31</v>
      </c>
      <c r="C37" s="334"/>
      <c r="D37" s="335"/>
      <c r="E37" s="30"/>
      <c r="F37" s="30"/>
      <c r="G37" s="30"/>
      <c r="H37" s="30"/>
      <c r="I37" s="24">
        <f>INT(IF(E37&gt;0,data!$J$12,0))</f>
        <v>0</v>
      </c>
      <c r="J37" s="24">
        <f>E37*I37</f>
        <v>0</v>
      </c>
      <c r="K37" s="22"/>
      <c r="L37" s="30"/>
      <c r="M37" s="24">
        <f>INT(IF(E37&gt;0,(IF(K37="ano",data!$J$6,0)),0))</f>
        <v>0</v>
      </c>
      <c r="N37" s="76">
        <f>IF(L37&gt;E37,M37*E37,M37*L37)</f>
        <v>0</v>
      </c>
      <c r="O37" s="27">
        <f t="shared" si="0"/>
        <v>0</v>
      </c>
      <c r="Q37" s="8" t="str">
        <f t="shared" si="1"/>
        <v/>
      </c>
      <c r="R37" s="10"/>
      <c r="T37" s="4">
        <f t="shared" si="2"/>
        <v>0</v>
      </c>
    </row>
    <row r="38" spans="2:20" s="56" customFormat="1" ht="16.5" hidden="1" customHeight="1" x14ac:dyDescent="0.25">
      <c r="B38" s="210"/>
      <c r="C38" s="73"/>
      <c r="D38" s="78"/>
      <c r="E38" s="64"/>
      <c r="F38" s="64"/>
      <c r="G38" s="64"/>
      <c r="H38" s="64"/>
      <c r="I38" s="24"/>
      <c r="J38" s="53"/>
      <c r="K38" s="67"/>
      <c r="L38" s="30"/>
      <c r="M38" s="24"/>
      <c r="N38" s="76"/>
      <c r="O38" s="58"/>
      <c r="Q38" s="57"/>
      <c r="R38" s="70"/>
    </row>
    <row r="39" spans="2:20" s="4" customFormat="1" ht="16.5" customHeight="1" x14ac:dyDescent="0.25">
      <c r="B39" s="210" t="s">
        <v>32</v>
      </c>
      <c r="C39" s="334"/>
      <c r="D39" s="335"/>
      <c r="E39" s="30"/>
      <c r="F39" s="30"/>
      <c r="G39" s="30"/>
      <c r="H39" s="30"/>
      <c r="I39" s="24">
        <f>INT(IF(E39&gt;0,data!$J$12,0))</f>
        <v>0</v>
      </c>
      <c r="J39" s="24">
        <f>E39*I39</f>
        <v>0</v>
      </c>
      <c r="K39" s="22"/>
      <c r="L39" s="30"/>
      <c r="M39" s="24">
        <f>INT(IF(E39&gt;0,(IF(K39="ano",data!$J$6,0)),0))</f>
        <v>0</v>
      </c>
      <c r="N39" s="76">
        <f>IF(L39&gt;E39,M39*E39,M39*L39)</f>
        <v>0</v>
      </c>
      <c r="O39" s="27">
        <f t="shared" si="0"/>
        <v>0</v>
      </c>
      <c r="Q39" s="8" t="str">
        <f t="shared" si="1"/>
        <v/>
      </c>
      <c r="R39" s="10"/>
      <c r="T39" s="4">
        <f t="shared" si="2"/>
        <v>0</v>
      </c>
    </row>
    <row r="40" spans="2:20" s="56" customFormat="1" ht="16.5" hidden="1" customHeight="1" x14ac:dyDescent="0.25">
      <c r="B40" s="210"/>
      <c r="C40" s="73"/>
      <c r="D40" s="78"/>
      <c r="E40" s="64"/>
      <c r="F40" s="64"/>
      <c r="G40" s="64"/>
      <c r="H40" s="64"/>
      <c r="I40" s="24"/>
      <c r="J40" s="53"/>
      <c r="K40" s="67"/>
      <c r="L40" s="30"/>
      <c r="M40" s="24"/>
      <c r="N40" s="76"/>
      <c r="O40" s="58"/>
      <c r="Q40" s="57"/>
      <c r="R40" s="70"/>
    </row>
    <row r="41" spans="2:20" s="4" customFormat="1" ht="16.5" customHeight="1" x14ac:dyDescent="0.25">
      <c r="B41" s="210" t="s">
        <v>33</v>
      </c>
      <c r="C41" s="334"/>
      <c r="D41" s="335"/>
      <c r="E41" s="30"/>
      <c r="F41" s="30"/>
      <c r="G41" s="30"/>
      <c r="H41" s="30"/>
      <c r="I41" s="24">
        <f>INT(IF(E41&gt;0,data!$J$12,0))</f>
        <v>0</v>
      </c>
      <c r="J41" s="24">
        <f>E41*I41</f>
        <v>0</v>
      </c>
      <c r="K41" s="22"/>
      <c r="L41" s="30"/>
      <c r="M41" s="24">
        <f>INT(IF(E41&gt;0,(IF(K41="ano",data!$J$6,0)),0))</f>
        <v>0</v>
      </c>
      <c r="N41" s="76">
        <f>IF(L41&gt;E41,M41*E41,M41*L41)</f>
        <v>0</v>
      </c>
      <c r="O41" s="27">
        <f t="shared" si="0"/>
        <v>0</v>
      </c>
      <c r="Q41" s="8" t="str">
        <f t="shared" si="1"/>
        <v/>
      </c>
      <c r="R41" s="10"/>
      <c r="T41" s="4">
        <f t="shared" si="2"/>
        <v>0</v>
      </c>
    </row>
    <row r="42" spans="2:20" s="56" customFormat="1" ht="16.5" hidden="1" customHeight="1" x14ac:dyDescent="0.25">
      <c r="B42" s="210"/>
      <c r="C42" s="73"/>
      <c r="D42" s="78"/>
      <c r="E42" s="64"/>
      <c r="F42" s="64"/>
      <c r="G42" s="64"/>
      <c r="H42" s="64"/>
      <c r="I42" s="24"/>
      <c r="J42" s="53"/>
      <c r="K42" s="67"/>
      <c r="L42" s="30"/>
      <c r="M42" s="24"/>
      <c r="N42" s="76"/>
      <c r="O42" s="58"/>
      <c r="Q42" s="57"/>
      <c r="R42" s="70"/>
    </row>
    <row r="43" spans="2:20" s="4" customFormat="1" ht="16.5" customHeight="1" x14ac:dyDescent="0.25">
      <c r="B43" s="210" t="s">
        <v>34</v>
      </c>
      <c r="C43" s="334"/>
      <c r="D43" s="335"/>
      <c r="E43" s="30"/>
      <c r="F43" s="30"/>
      <c r="G43" s="30"/>
      <c r="H43" s="30"/>
      <c r="I43" s="24">
        <f>INT(IF(E43&gt;0,data!$J$12,0))</f>
        <v>0</v>
      </c>
      <c r="J43" s="24">
        <f>E43*I43</f>
        <v>0</v>
      </c>
      <c r="K43" s="22"/>
      <c r="L43" s="30"/>
      <c r="M43" s="24">
        <f>INT(IF(E43&gt;0,(IF(K43="ano",data!$J$6,0)),0))</f>
        <v>0</v>
      </c>
      <c r="N43" s="76">
        <f>IF(L43&gt;E43,M43*E43,M43*L43)</f>
        <v>0</v>
      </c>
      <c r="O43" s="27">
        <f t="shared" si="0"/>
        <v>0</v>
      </c>
      <c r="Q43" s="8" t="str">
        <f t="shared" si="1"/>
        <v/>
      </c>
      <c r="R43" s="10"/>
      <c r="T43" s="4">
        <f t="shared" si="2"/>
        <v>0</v>
      </c>
    </row>
    <row r="44" spans="2:20" s="56" customFormat="1" ht="16.5" hidden="1" customHeight="1" x14ac:dyDescent="0.25">
      <c r="B44" s="210"/>
      <c r="C44" s="73"/>
      <c r="D44" s="78"/>
      <c r="E44" s="64"/>
      <c r="F44" s="64"/>
      <c r="G44" s="64"/>
      <c r="H44" s="64"/>
      <c r="I44" s="24"/>
      <c r="J44" s="53"/>
      <c r="K44" s="67"/>
      <c r="L44" s="30"/>
      <c r="M44" s="24"/>
      <c r="N44" s="76"/>
      <c r="O44" s="58"/>
      <c r="Q44" s="57"/>
      <c r="R44" s="70"/>
    </row>
    <row r="45" spans="2:20" s="4" customFormat="1" ht="16.5" customHeight="1" x14ac:dyDescent="0.25">
      <c r="B45" s="210" t="s">
        <v>35</v>
      </c>
      <c r="C45" s="334"/>
      <c r="D45" s="335"/>
      <c r="E45" s="30"/>
      <c r="F45" s="30"/>
      <c r="G45" s="30"/>
      <c r="H45" s="30"/>
      <c r="I45" s="24">
        <f>INT(IF(E45&gt;0,data!$J$12,0))</f>
        <v>0</v>
      </c>
      <c r="J45" s="24">
        <f>E45*I45</f>
        <v>0</v>
      </c>
      <c r="K45" s="22"/>
      <c r="L45" s="30"/>
      <c r="M45" s="24">
        <f>INT(IF(E45&gt;0,(IF(K45="ano",data!$J$6,0)),0))</f>
        <v>0</v>
      </c>
      <c r="N45" s="76">
        <f>IF(L45&gt;E45,M45*E45,M45*L45)</f>
        <v>0</v>
      </c>
      <c r="O45" s="27">
        <f t="shared" si="0"/>
        <v>0</v>
      </c>
      <c r="Q45" s="8" t="str">
        <f t="shared" si="1"/>
        <v/>
      </c>
      <c r="R45" s="10"/>
      <c r="T45" s="4">
        <f t="shared" si="2"/>
        <v>0</v>
      </c>
    </row>
    <row r="46" spans="2:20" s="56" customFormat="1" ht="16.5" hidden="1" customHeight="1" x14ac:dyDescent="0.25">
      <c r="B46" s="210"/>
      <c r="C46" s="73"/>
      <c r="D46" s="78"/>
      <c r="E46" s="64"/>
      <c r="F46" s="64"/>
      <c r="G46" s="64"/>
      <c r="H46" s="64"/>
      <c r="I46" s="24"/>
      <c r="J46" s="53"/>
      <c r="K46" s="67"/>
      <c r="L46" s="30"/>
      <c r="M46" s="24"/>
      <c r="N46" s="76"/>
      <c r="O46" s="58"/>
      <c r="Q46" s="57"/>
      <c r="R46" s="70"/>
    </row>
    <row r="47" spans="2:20" s="4" customFormat="1" ht="16.5" customHeight="1" x14ac:dyDescent="0.25">
      <c r="B47" s="210" t="s">
        <v>36</v>
      </c>
      <c r="C47" s="334"/>
      <c r="D47" s="335"/>
      <c r="E47" s="30"/>
      <c r="F47" s="30"/>
      <c r="G47" s="30"/>
      <c r="H47" s="30"/>
      <c r="I47" s="24">
        <f>INT(IF(E47&gt;0,data!$J$12,0))</f>
        <v>0</v>
      </c>
      <c r="J47" s="24">
        <f>E47*I47</f>
        <v>0</v>
      </c>
      <c r="K47" s="22"/>
      <c r="L47" s="30"/>
      <c r="M47" s="24">
        <f>INT(IF(E47&gt;0,(IF(K47="ano",data!$J$6,0)),0))</f>
        <v>0</v>
      </c>
      <c r="N47" s="76">
        <f>IF(L47&gt;E47,M47*E47,M47*L47)</f>
        <v>0</v>
      </c>
      <c r="O47" s="27">
        <f t="shared" si="0"/>
        <v>0</v>
      </c>
      <c r="Q47" s="8" t="str">
        <f t="shared" si="1"/>
        <v/>
      </c>
      <c r="R47" s="10"/>
      <c r="T47" s="4">
        <f t="shared" si="2"/>
        <v>0</v>
      </c>
    </row>
    <row r="48" spans="2:20" s="56" customFormat="1" ht="16.5" hidden="1" customHeight="1" x14ac:dyDescent="0.25">
      <c r="B48" s="210"/>
      <c r="C48" s="73"/>
      <c r="D48" s="78"/>
      <c r="E48" s="64"/>
      <c r="F48" s="64"/>
      <c r="G48" s="64"/>
      <c r="H48" s="64"/>
      <c r="I48" s="24"/>
      <c r="J48" s="53"/>
      <c r="K48" s="67"/>
      <c r="L48" s="30"/>
      <c r="M48" s="24"/>
      <c r="N48" s="76"/>
      <c r="O48" s="58"/>
      <c r="Q48" s="57"/>
      <c r="R48" s="70"/>
    </row>
    <row r="49" spans="2:20" s="4" customFormat="1" ht="16.5" customHeight="1" x14ac:dyDescent="0.25">
      <c r="B49" s="210" t="s">
        <v>37</v>
      </c>
      <c r="C49" s="334"/>
      <c r="D49" s="335"/>
      <c r="E49" s="30"/>
      <c r="F49" s="30"/>
      <c r="G49" s="30"/>
      <c r="H49" s="30"/>
      <c r="I49" s="24">
        <f>INT(IF(E49&gt;0,data!$J$12,0))</f>
        <v>0</v>
      </c>
      <c r="J49" s="24">
        <f>E49*I49</f>
        <v>0</v>
      </c>
      <c r="K49" s="22"/>
      <c r="L49" s="30"/>
      <c r="M49" s="24">
        <f>INT(IF(E49&gt;0,(IF(K49="ano",data!$J$6,0)),0))</f>
        <v>0</v>
      </c>
      <c r="N49" s="76">
        <f>IF(L49&gt;E49,M49*E49,M49*L49)</f>
        <v>0</v>
      </c>
      <c r="O49" s="27">
        <f t="shared" si="0"/>
        <v>0</v>
      </c>
      <c r="Q49" s="8" t="str">
        <f t="shared" si="1"/>
        <v/>
      </c>
      <c r="R49" s="10"/>
      <c r="T49" s="4">
        <f t="shared" si="2"/>
        <v>0</v>
      </c>
    </row>
    <row r="50" spans="2:20" s="56" customFormat="1" ht="16.5" hidden="1" customHeight="1" x14ac:dyDescent="0.25">
      <c r="B50" s="210"/>
      <c r="C50" s="73"/>
      <c r="D50" s="78"/>
      <c r="E50" s="64"/>
      <c r="F50" s="64"/>
      <c r="G50" s="64"/>
      <c r="H50" s="64"/>
      <c r="I50" s="24"/>
      <c r="J50" s="53"/>
      <c r="K50" s="67"/>
      <c r="L50" s="30"/>
      <c r="M50" s="24"/>
      <c r="N50" s="76"/>
      <c r="O50" s="58"/>
      <c r="Q50" s="57"/>
      <c r="R50" s="70"/>
    </row>
    <row r="51" spans="2:20" s="4" customFormat="1" ht="16.5" customHeight="1" x14ac:dyDescent="0.25">
      <c r="B51" s="210" t="s">
        <v>38</v>
      </c>
      <c r="C51" s="334"/>
      <c r="D51" s="335"/>
      <c r="E51" s="30"/>
      <c r="F51" s="30"/>
      <c r="G51" s="30"/>
      <c r="H51" s="30"/>
      <c r="I51" s="24">
        <f>INT(IF(E51&gt;0,data!$J$12,0))</f>
        <v>0</v>
      </c>
      <c r="J51" s="24">
        <f>E51*I51</f>
        <v>0</v>
      </c>
      <c r="K51" s="22"/>
      <c r="L51" s="30"/>
      <c r="M51" s="24">
        <f>INT(IF(E51&gt;0,(IF(K51="ano",data!$J$6,0)),0))</f>
        <v>0</v>
      </c>
      <c r="N51" s="76">
        <f>IF(L51&gt;E51,M51*E51,M51*L51)</f>
        <v>0</v>
      </c>
      <c r="O51" s="27">
        <f t="shared" si="0"/>
        <v>0</v>
      </c>
      <c r="Q51" s="8" t="str">
        <f t="shared" si="1"/>
        <v/>
      </c>
      <c r="R51" s="10"/>
      <c r="T51" s="4">
        <f t="shared" si="2"/>
        <v>0</v>
      </c>
    </row>
    <row r="52" spans="2:20" s="56" customFormat="1" ht="16.5" hidden="1" customHeight="1" x14ac:dyDescent="0.25">
      <c r="B52" s="210"/>
      <c r="C52" s="73"/>
      <c r="D52" s="78"/>
      <c r="E52" s="64"/>
      <c r="F52" s="64"/>
      <c r="G52" s="64"/>
      <c r="H52" s="64"/>
      <c r="I52" s="24"/>
      <c r="J52" s="53"/>
      <c r="K52" s="67"/>
      <c r="L52" s="30"/>
      <c r="M52" s="24"/>
      <c r="N52" s="76"/>
      <c r="O52" s="58"/>
      <c r="Q52" s="57"/>
      <c r="R52" s="70"/>
    </row>
    <row r="53" spans="2:20" s="4" customFormat="1" ht="16.5" customHeight="1" x14ac:dyDescent="0.25">
      <c r="B53" s="210" t="s">
        <v>39</v>
      </c>
      <c r="C53" s="334"/>
      <c r="D53" s="335"/>
      <c r="E53" s="30"/>
      <c r="F53" s="30"/>
      <c r="G53" s="30"/>
      <c r="H53" s="30"/>
      <c r="I53" s="24">
        <f>INT(IF(E53&gt;0,data!$J$12,0))</f>
        <v>0</v>
      </c>
      <c r="J53" s="24">
        <f>E53*I53</f>
        <v>0</v>
      </c>
      <c r="K53" s="22"/>
      <c r="L53" s="30"/>
      <c r="M53" s="24">
        <f>INT(IF(E53&gt;0,(IF(K53="ano",data!$J$6,0)),0))</f>
        <v>0</v>
      </c>
      <c r="N53" s="76">
        <f>IF(L53&gt;E53,M53*E53,M53*L53)</f>
        <v>0</v>
      </c>
      <c r="O53" s="27">
        <f t="shared" si="0"/>
        <v>0</v>
      </c>
      <c r="Q53" s="8" t="str">
        <f t="shared" si="1"/>
        <v/>
      </c>
      <c r="R53" s="10"/>
      <c r="T53" s="4">
        <f t="shared" si="2"/>
        <v>0</v>
      </c>
    </row>
    <row r="54" spans="2:20" s="56" customFormat="1" ht="16.5" hidden="1" customHeight="1" x14ac:dyDescent="0.25">
      <c r="B54" s="210"/>
      <c r="C54" s="73"/>
      <c r="D54" s="78"/>
      <c r="E54" s="64"/>
      <c r="F54" s="64"/>
      <c r="G54" s="64"/>
      <c r="H54" s="64"/>
      <c r="I54" s="24"/>
      <c r="J54" s="53"/>
      <c r="K54" s="67"/>
      <c r="L54" s="30"/>
      <c r="M54" s="24"/>
      <c r="N54" s="76"/>
      <c r="O54" s="58"/>
      <c r="Q54" s="57"/>
      <c r="R54" s="70"/>
    </row>
    <row r="55" spans="2:20" s="4" customFormat="1" ht="16.5" customHeight="1" x14ac:dyDescent="0.25">
      <c r="B55" s="210" t="s">
        <v>40</v>
      </c>
      <c r="C55" s="334"/>
      <c r="D55" s="335"/>
      <c r="E55" s="30"/>
      <c r="F55" s="30"/>
      <c r="G55" s="30"/>
      <c r="H55" s="30"/>
      <c r="I55" s="24">
        <f>INT(IF(E55&gt;0,data!$J$12,0))</f>
        <v>0</v>
      </c>
      <c r="J55" s="24">
        <f>E55*I55</f>
        <v>0</v>
      </c>
      <c r="K55" s="22"/>
      <c r="L55" s="30"/>
      <c r="M55" s="24">
        <f>INT(IF(E55&gt;0,(IF(K55="ano",data!$J$6,0)),0))</f>
        <v>0</v>
      </c>
      <c r="N55" s="76">
        <f>IF(L55&gt;E55,M55*E55,M55*L55)</f>
        <v>0</v>
      </c>
      <c r="O55" s="27">
        <f t="shared" si="0"/>
        <v>0</v>
      </c>
      <c r="Q55" s="8" t="str">
        <f t="shared" si="1"/>
        <v/>
      </c>
      <c r="R55" s="10"/>
      <c r="T55" s="4">
        <f t="shared" si="2"/>
        <v>0</v>
      </c>
    </row>
    <row r="56" spans="2:20" s="56" customFormat="1" ht="16.5" hidden="1" customHeight="1" x14ac:dyDescent="0.25">
      <c r="B56" s="210"/>
      <c r="C56" s="73"/>
      <c r="D56" s="78"/>
      <c r="E56" s="64"/>
      <c r="F56" s="64"/>
      <c r="G56" s="64"/>
      <c r="H56" s="64"/>
      <c r="I56" s="24"/>
      <c r="J56" s="53"/>
      <c r="K56" s="67"/>
      <c r="L56" s="30"/>
      <c r="M56" s="24"/>
      <c r="N56" s="76"/>
      <c r="O56" s="58"/>
      <c r="Q56" s="57"/>
      <c r="R56" s="70"/>
    </row>
    <row r="57" spans="2:20" s="4" customFormat="1" ht="16.5" customHeight="1" x14ac:dyDescent="0.25">
      <c r="B57" s="210" t="s">
        <v>41</v>
      </c>
      <c r="C57" s="334"/>
      <c r="D57" s="335"/>
      <c r="E57" s="30"/>
      <c r="F57" s="30"/>
      <c r="G57" s="30"/>
      <c r="H57" s="30"/>
      <c r="I57" s="24">
        <f>INT(IF(E57&gt;0,data!$J$12,0))</f>
        <v>0</v>
      </c>
      <c r="J57" s="24">
        <f>E57*I57</f>
        <v>0</v>
      </c>
      <c r="K57" s="22"/>
      <c r="L57" s="30"/>
      <c r="M57" s="24">
        <f>INT(IF(E57&gt;0,(IF(K57="ano",data!$J$6,0)),0))</f>
        <v>0</v>
      </c>
      <c r="N57" s="76">
        <f>IF(L57&gt;E57,M57*E57,M57*L57)</f>
        <v>0</v>
      </c>
      <c r="O57" s="27">
        <f t="shared" si="0"/>
        <v>0</v>
      </c>
      <c r="Q57" s="8" t="str">
        <f t="shared" si="1"/>
        <v/>
      </c>
      <c r="R57" s="10"/>
      <c r="T57" s="4">
        <f t="shared" si="2"/>
        <v>0</v>
      </c>
    </row>
    <row r="58" spans="2:20" s="56" customFormat="1" ht="16.5" hidden="1" customHeight="1" x14ac:dyDescent="0.25">
      <c r="B58" s="210"/>
      <c r="C58" s="73"/>
      <c r="D58" s="78"/>
      <c r="E58" s="64"/>
      <c r="F58" s="64"/>
      <c r="G58" s="64"/>
      <c r="H58" s="64"/>
      <c r="I58" s="24"/>
      <c r="J58" s="53"/>
      <c r="K58" s="67"/>
      <c r="L58" s="30"/>
      <c r="M58" s="24"/>
      <c r="N58" s="76"/>
      <c r="O58" s="58"/>
      <c r="Q58" s="57"/>
      <c r="R58" s="70"/>
    </row>
    <row r="59" spans="2:20" s="4" customFormat="1" ht="16.5" customHeight="1" x14ac:dyDescent="0.25">
      <c r="B59" s="210" t="s">
        <v>42</v>
      </c>
      <c r="C59" s="334"/>
      <c r="D59" s="335"/>
      <c r="E59" s="30"/>
      <c r="F59" s="30"/>
      <c r="G59" s="30"/>
      <c r="H59" s="30"/>
      <c r="I59" s="24">
        <f>INT(IF(E59&gt;0,data!$J$12,0))</f>
        <v>0</v>
      </c>
      <c r="J59" s="24">
        <f>E59*I59</f>
        <v>0</v>
      </c>
      <c r="K59" s="22"/>
      <c r="L59" s="30"/>
      <c r="M59" s="24">
        <f>INT(IF(E59&gt;0,(IF(K59="ano",data!$J$6,0)),0))</f>
        <v>0</v>
      </c>
      <c r="N59" s="76">
        <f>IF(L59&gt;E59,M59*E59,M59*L59)</f>
        <v>0</v>
      </c>
      <c r="O59" s="27">
        <f t="shared" si="0"/>
        <v>0</v>
      </c>
      <c r="Q59" s="8" t="str">
        <f t="shared" si="1"/>
        <v/>
      </c>
      <c r="R59" s="10"/>
      <c r="T59" s="4">
        <f t="shared" si="2"/>
        <v>0</v>
      </c>
    </row>
    <row r="60" spans="2:20" s="56" customFormat="1" ht="16.5" hidden="1" customHeight="1" x14ac:dyDescent="0.25">
      <c r="B60" s="210"/>
      <c r="C60" s="73"/>
      <c r="D60" s="78"/>
      <c r="E60" s="64"/>
      <c r="F60" s="64"/>
      <c r="G60" s="64"/>
      <c r="H60" s="64"/>
      <c r="I60" s="24"/>
      <c r="J60" s="53"/>
      <c r="K60" s="67"/>
      <c r="L60" s="30"/>
      <c r="M60" s="24"/>
      <c r="N60" s="76"/>
      <c r="O60" s="58"/>
      <c r="Q60" s="57"/>
      <c r="R60" s="70"/>
    </row>
    <row r="61" spans="2:20" s="4" customFormat="1" ht="16.5" customHeight="1" x14ac:dyDescent="0.25">
      <c r="B61" s="210" t="s">
        <v>43</v>
      </c>
      <c r="C61" s="334"/>
      <c r="D61" s="335"/>
      <c r="E61" s="30"/>
      <c r="F61" s="30"/>
      <c r="G61" s="30"/>
      <c r="H61" s="30"/>
      <c r="I61" s="24">
        <f>INT(IF(E61&gt;0,data!$J$12,0))</f>
        <v>0</v>
      </c>
      <c r="J61" s="24">
        <f>E61*I61</f>
        <v>0</v>
      </c>
      <c r="K61" s="22"/>
      <c r="L61" s="30"/>
      <c r="M61" s="24">
        <f>INT(IF(E61&gt;0,(IF(K61="ano",data!$J$6,0)),0))</f>
        <v>0</v>
      </c>
      <c r="N61" s="76">
        <f>IF(L61&gt;E61,M61*E61,M61*L61)</f>
        <v>0</v>
      </c>
      <c r="O61" s="27">
        <f t="shared" si="0"/>
        <v>0</v>
      </c>
      <c r="Q61" s="8" t="str">
        <f t="shared" si="1"/>
        <v/>
      </c>
      <c r="R61" s="10"/>
      <c r="T61" s="4">
        <f t="shared" si="2"/>
        <v>0</v>
      </c>
    </row>
    <row r="62" spans="2:20" s="56" customFormat="1" ht="16.5" hidden="1" customHeight="1" x14ac:dyDescent="0.25">
      <c r="B62" s="210"/>
      <c r="C62" s="73"/>
      <c r="D62" s="78"/>
      <c r="E62" s="64"/>
      <c r="F62" s="64"/>
      <c r="G62" s="64"/>
      <c r="H62" s="64"/>
      <c r="I62" s="24"/>
      <c r="J62" s="53"/>
      <c r="K62" s="67"/>
      <c r="L62" s="30"/>
      <c r="M62" s="24"/>
      <c r="N62" s="76"/>
      <c r="O62" s="58"/>
      <c r="Q62" s="57"/>
      <c r="R62" s="70"/>
    </row>
    <row r="63" spans="2:20" s="4" customFormat="1" ht="16.5" customHeight="1" x14ac:dyDescent="0.25">
      <c r="B63" s="210" t="s">
        <v>44</v>
      </c>
      <c r="C63" s="334"/>
      <c r="D63" s="335"/>
      <c r="E63" s="30"/>
      <c r="F63" s="30"/>
      <c r="G63" s="30"/>
      <c r="H63" s="30"/>
      <c r="I63" s="24">
        <f>INT(IF(E63&gt;0,data!$J$12,0))</f>
        <v>0</v>
      </c>
      <c r="J63" s="24">
        <f>E63*I63</f>
        <v>0</v>
      </c>
      <c r="K63" s="22"/>
      <c r="L63" s="30"/>
      <c r="M63" s="24">
        <f>INT(IF(E63&gt;0,(IF(K63="ano",data!$J$6,0)),0))</f>
        <v>0</v>
      </c>
      <c r="N63" s="76">
        <f>IF(L63&gt;E63,M63*E63,M63*L63)</f>
        <v>0</v>
      </c>
      <c r="O63" s="27">
        <f t="shared" si="0"/>
        <v>0</v>
      </c>
      <c r="Q63" s="8" t="str">
        <f t="shared" si="1"/>
        <v/>
      </c>
      <c r="R63" s="10"/>
      <c r="T63" s="4">
        <f t="shared" si="2"/>
        <v>0</v>
      </c>
    </row>
    <row r="64" spans="2:20" s="56" customFormat="1" ht="16.5" hidden="1" customHeight="1" x14ac:dyDescent="0.25">
      <c r="B64" s="210"/>
      <c r="C64" s="73"/>
      <c r="D64" s="78"/>
      <c r="E64" s="64"/>
      <c r="F64" s="64"/>
      <c r="G64" s="64"/>
      <c r="H64" s="64"/>
      <c r="I64" s="24"/>
      <c r="J64" s="53"/>
      <c r="K64" s="67"/>
      <c r="L64" s="30"/>
      <c r="M64" s="24"/>
      <c r="N64" s="76"/>
      <c r="O64" s="58"/>
      <c r="Q64" s="57"/>
      <c r="R64" s="70"/>
    </row>
    <row r="65" spans="2:20" s="4" customFormat="1" ht="16.5" customHeight="1" x14ac:dyDescent="0.25">
      <c r="B65" s="210" t="s">
        <v>45</v>
      </c>
      <c r="C65" s="334"/>
      <c r="D65" s="335"/>
      <c r="E65" s="30"/>
      <c r="F65" s="30"/>
      <c r="G65" s="30"/>
      <c r="H65" s="30"/>
      <c r="I65" s="24">
        <f>INT(IF(E65&gt;0,data!$J$12,0))</f>
        <v>0</v>
      </c>
      <c r="J65" s="24">
        <f>E65*I65</f>
        <v>0</v>
      </c>
      <c r="K65" s="22"/>
      <c r="L65" s="30"/>
      <c r="M65" s="24">
        <f>INT(IF(E65&gt;0,(IF(K65="ano",data!$J$6,0)),0))</f>
        <v>0</v>
      </c>
      <c r="N65" s="76">
        <f>IF(L65&gt;E65,M65*E65,M65*L65)</f>
        <v>0</v>
      </c>
      <c r="O65" s="27">
        <f t="shared" si="0"/>
        <v>0</v>
      </c>
      <c r="Q65" s="8" t="str">
        <f t="shared" si="1"/>
        <v/>
      </c>
      <c r="R65" s="10"/>
      <c r="T65" s="4">
        <f t="shared" si="2"/>
        <v>0</v>
      </c>
    </row>
    <row r="66" spans="2:20" s="56" customFormat="1" ht="16.5" hidden="1" customHeight="1" x14ac:dyDescent="0.25">
      <c r="B66" s="210"/>
      <c r="C66" s="73"/>
      <c r="D66" s="78"/>
      <c r="E66" s="64"/>
      <c r="F66" s="64"/>
      <c r="G66" s="64"/>
      <c r="H66" s="64"/>
      <c r="I66" s="24"/>
      <c r="J66" s="53"/>
      <c r="K66" s="67"/>
      <c r="L66" s="30"/>
      <c r="M66" s="24"/>
      <c r="N66" s="76"/>
      <c r="O66" s="58"/>
      <c r="Q66" s="57"/>
      <c r="R66" s="70"/>
    </row>
    <row r="67" spans="2:20" s="4" customFormat="1" ht="16.5" customHeight="1" x14ac:dyDescent="0.25">
      <c r="B67" s="210" t="s">
        <v>46</v>
      </c>
      <c r="C67" s="334"/>
      <c r="D67" s="335"/>
      <c r="E67" s="30"/>
      <c r="F67" s="30"/>
      <c r="G67" s="30"/>
      <c r="H67" s="30"/>
      <c r="I67" s="24">
        <f>INT(IF(E67&gt;0,data!$J$12,0))</f>
        <v>0</v>
      </c>
      <c r="J67" s="24">
        <f>E67*I67</f>
        <v>0</v>
      </c>
      <c r="K67" s="22"/>
      <c r="L67" s="30"/>
      <c r="M67" s="24">
        <f>INT(IF(E67&gt;0,(IF(K67="ano",data!$J$6,0)),0))</f>
        <v>0</v>
      </c>
      <c r="N67" s="76">
        <f>IF(L67&gt;E67,M67*E67,M67*L67)</f>
        <v>0</v>
      </c>
      <c r="O67" s="27">
        <f t="shared" si="0"/>
        <v>0</v>
      </c>
      <c r="Q67" s="8" t="str">
        <f t="shared" si="1"/>
        <v/>
      </c>
      <c r="R67" s="10"/>
      <c r="T67" s="4">
        <f t="shared" si="2"/>
        <v>0</v>
      </c>
    </row>
    <row r="68" spans="2:20" s="56" customFormat="1" ht="16.5" hidden="1" customHeight="1" x14ac:dyDescent="0.25">
      <c r="B68" s="210"/>
      <c r="C68" s="73"/>
      <c r="D68" s="78"/>
      <c r="E68" s="64"/>
      <c r="F68" s="64"/>
      <c r="G68" s="64"/>
      <c r="H68" s="64"/>
      <c r="I68" s="24"/>
      <c r="J68" s="53"/>
      <c r="K68" s="67"/>
      <c r="L68" s="30"/>
      <c r="M68" s="24"/>
      <c r="N68" s="76"/>
      <c r="O68" s="58"/>
      <c r="Q68" s="57"/>
      <c r="R68" s="70"/>
    </row>
    <row r="69" spans="2:20" s="4" customFormat="1" ht="16.5" customHeight="1" x14ac:dyDescent="0.25">
      <c r="B69" s="210" t="s">
        <v>47</v>
      </c>
      <c r="C69" s="334"/>
      <c r="D69" s="335"/>
      <c r="E69" s="30"/>
      <c r="F69" s="30"/>
      <c r="G69" s="30"/>
      <c r="H69" s="30"/>
      <c r="I69" s="24">
        <f>INT(IF(E69&gt;0,data!$J$12,0))</f>
        <v>0</v>
      </c>
      <c r="J69" s="24">
        <f>E69*I69</f>
        <v>0</v>
      </c>
      <c r="K69" s="22"/>
      <c r="L69" s="30"/>
      <c r="M69" s="24">
        <f>INT(IF(E69&gt;0,(IF(K69="ano",data!$J$6,0)),0))</f>
        <v>0</v>
      </c>
      <c r="N69" s="76">
        <f>IF(L69&gt;E69,M69*E69,M69*L69)</f>
        <v>0</v>
      </c>
      <c r="O69" s="27">
        <f t="shared" si="0"/>
        <v>0</v>
      </c>
      <c r="Q69" s="8" t="str">
        <f t="shared" si="1"/>
        <v/>
      </c>
      <c r="R69" s="10"/>
      <c r="T69" s="4">
        <f t="shared" si="2"/>
        <v>0</v>
      </c>
    </row>
    <row r="70" spans="2:20" s="56" customFormat="1" ht="16.5" hidden="1" customHeight="1" x14ac:dyDescent="0.25">
      <c r="B70" s="210"/>
      <c r="C70" s="73"/>
      <c r="D70" s="78"/>
      <c r="E70" s="64"/>
      <c r="F70" s="64"/>
      <c r="G70" s="64"/>
      <c r="H70" s="64"/>
      <c r="I70" s="24"/>
      <c r="J70" s="53"/>
      <c r="K70" s="67"/>
      <c r="L70" s="30"/>
      <c r="M70" s="24"/>
      <c r="N70" s="76"/>
      <c r="O70" s="58"/>
      <c r="Q70" s="57"/>
      <c r="R70" s="70"/>
    </row>
    <row r="71" spans="2:20" s="4" customFormat="1" ht="16.5" customHeight="1" x14ac:dyDescent="0.25">
      <c r="B71" s="210" t="s">
        <v>48</v>
      </c>
      <c r="C71" s="334"/>
      <c r="D71" s="335"/>
      <c r="E71" s="30"/>
      <c r="F71" s="30"/>
      <c r="G71" s="30"/>
      <c r="H71" s="30"/>
      <c r="I71" s="24">
        <f>INT(IF(E71&gt;0,data!$J$12,0))</f>
        <v>0</v>
      </c>
      <c r="J71" s="24">
        <f>E71*I71</f>
        <v>0</v>
      </c>
      <c r="K71" s="22"/>
      <c r="L71" s="30"/>
      <c r="M71" s="24">
        <f>INT(IF(E71&gt;0,(IF(K71="ano",data!$J$6,0)),0))</f>
        <v>0</v>
      </c>
      <c r="N71" s="76">
        <f>IF(L71&gt;E71,M71*E71,M71*L71)</f>
        <v>0</v>
      </c>
      <c r="O71" s="27">
        <f t="shared" si="0"/>
        <v>0</v>
      </c>
      <c r="Q71" s="8" t="str">
        <f t="shared" si="1"/>
        <v/>
      </c>
      <c r="R71" s="10"/>
      <c r="T71" s="4">
        <f t="shared" si="2"/>
        <v>0</v>
      </c>
    </row>
    <row r="72" spans="2:20" s="56" customFormat="1" ht="16.5" hidden="1" customHeight="1" x14ac:dyDescent="0.25">
      <c r="B72" s="210"/>
      <c r="C72" s="73"/>
      <c r="D72" s="78"/>
      <c r="E72" s="64"/>
      <c r="F72" s="64"/>
      <c r="G72" s="64"/>
      <c r="H72" s="64"/>
      <c r="I72" s="24"/>
      <c r="J72" s="53"/>
      <c r="K72" s="67"/>
      <c r="L72" s="30"/>
      <c r="M72" s="24"/>
      <c r="N72" s="76"/>
      <c r="O72" s="58"/>
      <c r="Q72" s="57"/>
      <c r="R72" s="70"/>
    </row>
    <row r="73" spans="2:20" s="4" customFormat="1" ht="16.5" customHeight="1" x14ac:dyDescent="0.25">
      <c r="B73" s="210" t="s">
        <v>49</v>
      </c>
      <c r="C73" s="334"/>
      <c r="D73" s="335"/>
      <c r="E73" s="30"/>
      <c r="F73" s="30"/>
      <c r="G73" s="30"/>
      <c r="H73" s="30"/>
      <c r="I73" s="24">
        <f>INT(IF(E73&gt;0,data!$J$12,0))</f>
        <v>0</v>
      </c>
      <c r="J73" s="24">
        <f>E73*I73</f>
        <v>0</v>
      </c>
      <c r="K73" s="22"/>
      <c r="L73" s="30"/>
      <c r="M73" s="24">
        <f>INT(IF(E73&gt;0,(IF(K73="ano",data!$J$6,0)),0))</f>
        <v>0</v>
      </c>
      <c r="N73" s="76">
        <f>IF(L73&gt;E73,M73*E73,M73*L73)</f>
        <v>0</v>
      </c>
      <c r="O73" s="27">
        <f t="shared" si="0"/>
        <v>0</v>
      </c>
      <c r="Q73" s="8" t="str">
        <f t="shared" si="1"/>
        <v/>
      </c>
      <c r="R73" s="10"/>
      <c r="T73" s="4">
        <f t="shared" si="2"/>
        <v>0</v>
      </c>
    </row>
    <row r="74" spans="2:20" s="56" customFormat="1" ht="16.5" hidden="1" customHeight="1" x14ac:dyDescent="0.25">
      <c r="B74" s="210"/>
      <c r="C74" s="73"/>
      <c r="D74" s="78"/>
      <c r="E74" s="64"/>
      <c r="F74" s="64"/>
      <c r="G74" s="64"/>
      <c r="H74" s="64"/>
      <c r="I74" s="24"/>
      <c r="J74" s="53"/>
      <c r="K74" s="67"/>
      <c r="L74" s="30"/>
      <c r="M74" s="24"/>
      <c r="N74" s="76"/>
      <c r="O74" s="58"/>
      <c r="Q74" s="57"/>
      <c r="R74" s="70"/>
    </row>
    <row r="75" spans="2:20" s="4" customFormat="1" ht="16.5" customHeight="1" x14ac:dyDescent="0.25">
      <c r="B75" s="210" t="s">
        <v>50</v>
      </c>
      <c r="C75" s="334"/>
      <c r="D75" s="335"/>
      <c r="E75" s="30"/>
      <c r="F75" s="30"/>
      <c r="G75" s="30"/>
      <c r="H75" s="30"/>
      <c r="I75" s="24">
        <f>INT(IF(E75&gt;0,data!$J$12,0))</f>
        <v>0</v>
      </c>
      <c r="J75" s="24">
        <f>E75*I75</f>
        <v>0</v>
      </c>
      <c r="K75" s="22"/>
      <c r="L75" s="30"/>
      <c r="M75" s="24">
        <f>INT(IF(E75&gt;0,(IF(K75="ano",data!$J$6,0)),0))</f>
        <v>0</v>
      </c>
      <c r="N75" s="76">
        <f>IF(L75&gt;E75,M75*E75,M75*L75)</f>
        <v>0</v>
      </c>
      <c r="O75" s="27">
        <f t="shared" si="0"/>
        <v>0</v>
      </c>
      <c r="Q75" s="8" t="str">
        <f t="shared" si="1"/>
        <v/>
      </c>
      <c r="R75" s="10"/>
      <c r="T75" s="4">
        <f t="shared" si="2"/>
        <v>0</v>
      </c>
    </row>
    <row r="76" spans="2:20" s="56" customFormat="1" ht="16.5" hidden="1" customHeight="1" x14ac:dyDescent="0.25">
      <c r="B76" s="210"/>
      <c r="C76" s="73"/>
      <c r="D76" s="78"/>
      <c r="E76" s="64"/>
      <c r="F76" s="64"/>
      <c r="G76" s="64"/>
      <c r="H76" s="64"/>
      <c r="I76" s="24"/>
      <c r="J76" s="53"/>
      <c r="K76" s="67"/>
      <c r="L76" s="30"/>
      <c r="M76" s="24"/>
      <c r="N76" s="76"/>
      <c r="O76" s="58"/>
      <c r="Q76" s="57"/>
      <c r="R76" s="70"/>
    </row>
    <row r="77" spans="2:20" s="4" customFormat="1" ht="16.5" customHeight="1" x14ac:dyDescent="0.25">
      <c r="B77" s="210" t="s">
        <v>51</v>
      </c>
      <c r="C77" s="334"/>
      <c r="D77" s="335"/>
      <c r="E77" s="30"/>
      <c r="F77" s="30"/>
      <c r="G77" s="30"/>
      <c r="H77" s="30"/>
      <c r="I77" s="24">
        <f>INT(IF(E77&gt;0,data!$J$12,0))</f>
        <v>0</v>
      </c>
      <c r="J77" s="24">
        <f>E77*I77</f>
        <v>0</v>
      </c>
      <c r="K77" s="22"/>
      <c r="L77" s="30"/>
      <c r="M77" s="24">
        <f>INT(IF(E77&gt;0,(IF(K77="ano",data!$J$6,0)),0))</f>
        <v>0</v>
      </c>
      <c r="N77" s="76">
        <f>IF(L77&gt;E77,M77*E77,M77*L77)</f>
        <v>0</v>
      </c>
      <c r="O77" s="27">
        <f t="shared" si="0"/>
        <v>0</v>
      </c>
      <c r="Q77" s="8" t="str">
        <f t="shared" si="1"/>
        <v/>
      </c>
      <c r="R77" s="10"/>
      <c r="T77" s="4">
        <f t="shared" si="2"/>
        <v>0</v>
      </c>
    </row>
    <row r="78" spans="2:20" s="56" customFormat="1" ht="16.5" hidden="1" customHeight="1" x14ac:dyDescent="0.25">
      <c r="B78" s="210"/>
      <c r="C78" s="73"/>
      <c r="D78" s="78"/>
      <c r="E78" s="64"/>
      <c r="F78" s="64"/>
      <c r="G78" s="64"/>
      <c r="H78" s="64"/>
      <c r="I78" s="24"/>
      <c r="J78" s="53"/>
      <c r="K78" s="67"/>
      <c r="L78" s="30"/>
      <c r="M78" s="24"/>
      <c r="N78" s="76"/>
      <c r="O78" s="58"/>
      <c r="Q78" s="57"/>
      <c r="R78" s="70"/>
    </row>
    <row r="79" spans="2:20" s="4" customFormat="1" ht="16.5" customHeight="1" x14ac:dyDescent="0.25">
      <c r="B79" s="210" t="s">
        <v>52</v>
      </c>
      <c r="C79" s="334"/>
      <c r="D79" s="335"/>
      <c r="E79" s="30"/>
      <c r="F79" s="30"/>
      <c r="G79" s="30"/>
      <c r="H79" s="30"/>
      <c r="I79" s="24">
        <f>INT(IF(E79&gt;0,data!$J$12,0))</f>
        <v>0</v>
      </c>
      <c r="J79" s="24">
        <f>E79*I79</f>
        <v>0</v>
      </c>
      <c r="K79" s="22"/>
      <c r="L79" s="30"/>
      <c r="M79" s="24">
        <f>INT(IF(E79&gt;0,(IF(K79="ano",data!$J$6,0)),0))</f>
        <v>0</v>
      </c>
      <c r="N79" s="76">
        <f>IF(L79&gt;E79,M79*E79,M79*L79)</f>
        <v>0</v>
      </c>
      <c r="O79" s="27">
        <f t="shared" si="0"/>
        <v>0</v>
      </c>
      <c r="Q79" s="8" t="str">
        <f t="shared" si="1"/>
        <v/>
      </c>
      <c r="R79" s="10"/>
      <c r="T79" s="4">
        <f t="shared" si="2"/>
        <v>0</v>
      </c>
    </row>
    <row r="80" spans="2:20" s="56" customFormat="1" ht="16.5" hidden="1" customHeight="1" x14ac:dyDescent="0.25">
      <c r="B80" s="210"/>
      <c r="C80" s="73"/>
      <c r="D80" s="78"/>
      <c r="E80" s="64"/>
      <c r="F80" s="64"/>
      <c r="G80" s="64"/>
      <c r="H80" s="64"/>
      <c r="I80" s="24"/>
      <c r="J80" s="53"/>
      <c r="K80" s="67"/>
      <c r="L80" s="30"/>
      <c r="M80" s="24"/>
      <c r="N80" s="76"/>
      <c r="O80" s="58"/>
      <c r="Q80" s="57"/>
      <c r="R80" s="70"/>
    </row>
    <row r="81" spans="2:20" s="4" customFormat="1" ht="16.5" customHeight="1" x14ac:dyDescent="0.25">
      <c r="B81" s="210" t="s">
        <v>53</v>
      </c>
      <c r="C81" s="334"/>
      <c r="D81" s="335"/>
      <c r="E81" s="30"/>
      <c r="F81" s="30"/>
      <c r="G81" s="30"/>
      <c r="H81" s="30"/>
      <c r="I81" s="24">
        <f>INT(IF(E81&gt;0,data!$J$12,0))</f>
        <v>0</v>
      </c>
      <c r="J81" s="24">
        <f>E81*I81</f>
        <v>0</v>
      </c>
      <c r="K81" s="22"/>
      <c r="L81" s="30"/>
      <c r="M81" s="24">
        <f>INT(IF(E81&gt;0,(IF(K81="ano",data!$J$6,0)),0))</f>
        <v>0</v>
      </c>
      <c r="N81" s="76">
        <f>IF(L81&gt;E81,M81*E81,M81*L81)</f>
        <v>0</v>
      </c>
      <c r="O81" s="27">
        <f t="shared" si="0"/>
        <v>0</v>
      </c>
      <c r="Q81" s="8" t="str">
        <f t="shared" si="1"/>
        <v/>
      </c>
      <c r="R81" s="10"/>
      <c r="T81" s="4">
        <f t="shared" si="2"/>
        <v>0</v>
      </c>
    </row>
    <row r="82" spans="2:20" s="56" customFormat="1" ht="16.5" hidden="1" customHeight="1" x14ac:dyDescent="0.25">
      <c r="B82" s="210"/>
      <c r="C82" s="73"/>
      <c r="D82" s="78"/>
      <c r="E82" s="64"/>
      <c r="F82" s="64"/>
      <c r="G82" s="64"/>
      <c r="H82" s="64"/>
      <c r="I82" s="24"/>
      <c r="J82" s="53"/>
      <c r="K82" s="67"/>
      <c r="L82" s="30"/>
      <c r="M82" s="24"/>
      <c r="N82" s="76"/>
      <c r="O82" s="58"/>
      <c r="Q82" s="57"/>
      <c r="R82" s="70"/>
    </row>
    <row r="83" spans="2:20" s="4" customFormat="1" ht="16.5" customHeight="1" x14ac:dyDescent="0.25">
      <c r="B83" s="210" t="s">
        <v>54</v>
      </c>
      <c r="C83" s="334"/>
      <c r="D83" s="335"/>
      <c r="E83" s="30"/>
      <c r="F83" s="30"/>
      <c r="G83" s="30"/>
      <c r="H83" s="30"/>
      <c r="I83" s="24">
        <f>INT(IF(E83&gt;0,data!$J$12,0))</f>
        <v>0</v>
      </c>
      <c r="J83" s="24">
        <f>E83*I83</f>
        <v>0</v>
      </c>
      <c r="K83" s="22"/>
      <c r="L83" s="30"/>
      <c r="M83" s="24">
        <f>INT(IF(E83&gt;0,(IF(K83="ano",data!$J$6,0)),0))</f>
        <v>0</v>
      </c>
      <c r="N83" s="76">
        <f>IF(L83&gt;E83,M83*E83,M83*L83)</f>
        <v>0</v>
      </c>
      <c r="O83" s="27">
        <f t="shared" si="0"/>
        <v>0</v>
      </c>
      <c r="Q83" s="8" t="str">
        <f t="shared" si="1"/>
        <v/>
      </c>
      <c r="R83" s="10"/>
      <c r="T83" s="4">
        <f t="shared" si="2"/>
        <v>0</v>
      </c>
    </row>
    <row r="84" spans="2:20" s="56" customFormat="1" ht="16.5" hidden="1" customHeight="1" x14ac:dyDescent="0.25">
      <c r="B84" s="210"/>
      <c r="C84" s="73"/>
      <c r="D84" s="78"/>
      <c r="E84" s="64"/>
      <c r="F84" s="64"/>
      <c r="G84" s="64"/>
      <c r="H84" s="64"/>
      <c r="I84" s="24"/>
      <c r="J84" s="53"/>
      <c r="K84" s="67"/>
      <c r="L84" s="30"/>
      <c r="M84" s="24"/>
      <c r="N84" s="76"/>
      <c r="O84" s="58"/>
      <c r="Q84" s="57"/>
      <c r="R84" s="70"/>
    </row>
    <row r="85" spans="2:20" s="4" customFormat="1" ht="16.5" customHeight="1" x14ac:dyDescent="0.25">
      <c r="B85" s="210" t="s">
        <v>55</v>
      </c>
      <c r="C85" s="334"/>
      <c r="D85" s="335"/>
      <c r="E85" s="30"/>
      <c r="F85" s="30"/>
      <c r="G85" s="30"/>
      <c r="H85" s="30"/>
      <c r="I85" s="24">
        <f>INT(IF(E85&gt;0,data!$J$12,0))</f>
        <v>0</v>
      </c>
      <c r="J85" s="24">
        <f>E85*I85</f>
        <v>0</v>
      </c>
      <c r="K85" s="22"/>
      <c r="L85" s="30"/>
      <c r="M85" s="24">
        <f>INT(IF(E85&gt;0,(IF(K85="ano",data!$J$6,0)),0))</f>
        <v>0</v>
      </c>
      <c r="N85" s="76">
        <f>IF(L85&gt;E85,M85*E85,M85*L85)</f>
        <v>0</v>
      </c>
      <c r="O85" s="27">
        <f t="shared" si="0"/>
        <v>0</v>
      </c>
      <c r="Q85" s="8" t="str">
        <f t="shared" si="1"/>
        <v/>
      </c>
      <c r="R85" s="10"/>
      <c r="T85" s="4">
        <f t="shared" si="2"/>
        <v>0</v>
      </c>
    </row>
    <row r="86" spans="2:20" s="56" customFormat="1" ht="16.5" hidden="1" customHeight="1" x14ac:dyDescent="0.25">
      <c r="B86" s="210"/>
      <c r="C86" s="73"/>
      <c r="D86" s="78"/>
      <c r="E86" s="64"/>
      <c r="F86" s="64"/>
      <c r="G86" s="64"/>
      <c r="H86" s="64"/>
      <c r="I86" s="24"/>
      <c r="J86" s="53"/>
      <c r="K86" s="67"/>
      <c r="L86" s="30"/>
      <c r="M86" s="24"/>
      <c r="N86" s="76"/>
      <c r="O86" s="58"/>
      <c r="Q86" s="57"/>
      <c r="R86" s="70"/>
    </row>
    <row r="87" spans="2:20" s="4" customFormat="1" ht="16.5" customHeight="1" x14ac:dyDescent="0.25">
      <c r="B87" s="210" t="s">
        <v>56</v>
      </c>
      <c r="C87" s="334"/>
      <c r="D87" s="335"/>
      <c r="E87" s="30"/>
      <c r="F87" s="30"/>
      <c r="G87" s="30"/>
      <c r="H87" s="30"/>
      <c r="I87" s="24">
        <f>INT(IF(E87&gt;0,data!$J$12,0))</f>
        <v>0</v>
      </c>
      <c r="J87" s="24">
        <f>E87*I87</f>
        <v>0</v>
      </c>
      <c r="K87" s="22"/>
      <c r="L87" s="30"/>
      <c r="M87" s="24">
        <f>INT(IF(E87&gt;0,(IF(K87="ano",data!$J$6,0)),0))</f>
        <v>0</v>
      </c>
      <c r="N87" s="76">
        <f>IF(L87&gt;E87,M87*E87,M87*L87)</f>
        <v>0</v>
      </c>
      <c r="O87" s="27">
        <f t="shared" si="0"/>
        <v>0</v>
      </c>
      <c r="Q87" s="8" t="str">
        <f t="shared" si="1"/>
        <v/>
      </c>
      <c r="R87" s="10"/>
      <c r="T87" s="4">
        <f t="shared" si="2"/>
        <v>0</v>
      </c>
    </row>
    <row r="88" spans="2:20" s="56" customFormat="1" ht="16.5" hidden="1" customHeight="1" x14ac:dyDescent="0.25">
      <c r="B88" s="210"/>
      <c r="C88" s="73"/>
      <c r="D88" s="78"/>
      <c r="E88" s="64"/>
      <c r="F88" s="64"/>
      <c r="G88" s="64"/>
      <c r="H88" s="64"/>
      <c r="I88" s="24"/>
      <c r="J88" s="53"/>
      <c r="K88" s="67"/>
      <c r="L88" s="30"/>
      <c r="M88" s="24"/>
      <c r="N88" s="76"/>
      <c r="O88" s="58"/>
      <c r="Q88" s="57"/>
      <c r="R88" s="70"/>
    </row>
    <row r="89" spans="2:20" s="4" customFormat="1" ht="16.5" customHeight="1" x14ac:dyDescent="0.25">
      <c r="B89" s="210" t="s">
        <v>57</v>
      </c>
      <c r="C89" s="334"/>
      <c r="D89" s="335"/>
      <c r="E89" s="30"/>
      <c r="F89" s="30"/>
      <c r="G89" s="30"/>
      <c r="H89" s="30"/>
      <c r="I89" s="24">
        <f>INT(IF(E89&gt;0,data!$J$12,0))</f>
        <v>0</v>
      </c>
      <c r="J89" s="24">
        <f>E89*I89</f>
        <v>0</v>
      </c>
      <c r="K89" s="22"/>
      <c r="L89" s="30"/>
      <c r="M89" s="24">
        <f>INT(IF(E89&gt;0,(IF(K89="ano",data!$J$6,0)),0))</f>
        <v>0</v>
      </c>
      <c r="N89" s="76">
        <f>IF(L89&gt;E89,M89*E89,M89*L89)</f>
        <v>0</v>
      </c>
      <c r="O89" s="27">
        <f t="shared" si="0"/>
        <v>0</v>
      </c>
      <c r="Q89" s="8" t="str">
        <f t="shared" si="1"/>
        <v/>
      </c>
      <c r="R89" s="10"/>
      <c r="T89" s="4">
        <f t="shared" si="2"/>
        <v>0</v>
      </c>
    </row>
    <row r="90" spans="2:20" s="56" customFormat="1" ht="16.5" hidden="1" customHeight="1" x14ac:dyDescent="0.25">
      <c r="B90" s="210"/>
      <c r="C90" s="73"/>
      <c r="D90" s="78"/>
      <c r="E90" s="64"/>
      <c r="F90" s="64"/>
      <c r="G90" s="64"/>
      <c r="H90" s="64"/>
      <c r="I90" s="24"/>
      <c r="J90" s="53"/>
      <c r="K90" s="67"/>
      <c r="L90" s="30"/>
      <c r="M90" s="24"/>
      <c r="N90" s="76"/>
      <c r="O90" s="58"/>
      <c r="Q90" s="57"/>
      <c r="R90" s="70"/>
    </row>
    <row r="91" spans="2:20" s="4" customFormat="1" ht="16.5" customHeight="1" x14ac:dyDescent="0.25">
      <c r="B91" s="210" t="s">
        <v>58</v>
      </c>
      <c r="C91" s="334"/>
      <c r="D91" s="335"/>
      <c r="E91" s="30"/>
      <c r="F91" s="30"/>
      <c r="G91" s="30"/>
      <c r="H91" s="30"/>
      <c r="I91" s="24">
        <f>INT(IF(E91&gt;0,data!$J$12,0))</f>
        <v>0</v>
      </c>
      <c r="J91" s="24">
        <f>E91*I91</f>
        <v>0</v>
      </c>
      <c r="K91" s="22"/>
      <c r="L91" s="30"/>
      <c r="M91" s="24">
        <f>INT(IF(E91&gt;0,(IF(K91="ano",data!$J$6,0)),0))</f>
        <v>0</v>
      </c>
      <c r="N91" s="76">
        <f>IF(L91&gt;E91,M91*E91,M91*L91)</f>
        <v>0</v>
      </c>
      <c r="O91" s="27">
        <f t="shared" si="0"/>
        <v>0</v>
      </c>
      <c r="Q91" s="8" t="str">
        <f t="shared" si="1"/>
        <v/>
      </c>
      <c r="R91" s="10"/>
      <c r="T91" s="4">
        <f t="shared" si="2"/>
        <v>0</v>
      </c>
    </row>
    <row r="92" spans="2:20" s="56" customFormat="1" ht="16.5" hidden="1" customHeight="1" x14ac:dyDescent="0.25">
      <c r="B92" s="210"/>
      <c r="C92" s="73"/>
      <c r="D92" s="78"/>
      <c r="E92" s="64"/>
      <c r="F92" s="64"/>
      <c r="G92" s="64"/>
      <c r="H92" s="64"/>
      <c r="I92" s="24"/>
      <c r="J92" s="53"/>
      <c r="K92" s="67"/>
      <c r="L92" s="30"/>
      <c r="M92" s="24"/>
      <c r="N92" s="76"/>
      <c r="O92" s="58"/>
      <c r="Q92" s="57"/>
      <c r="R92" s="70"/>
    </row>
    <row r="93" spans="2:20" s="4" customFormat="1" ht="16.5" customHeight="1" x14ac:dyDescent="0.25">
      <c r="B93" s="210" t="s">
        <v>59</v>
      </c>
      <c r="C93" s="334"/>
      <c r="D93" s="335"/>
      <c r="E93" s="30"/>
      <c r="F93" s="30"/>
      <c r="G93" s="30"/>
      <c r="H93" s="30"/>
      <c r="I93" s="24">
        <f>INT(IF(E93&gt;0,data!$J$12,0))</f>
        <v>0</v>
      </c>
      <c r="J93" s="24">
        <f>E93*I93</f>
        <v>0</v>
      </c>
      <c r="K93" s="22"/>
      <c r="L93" s="30"/>
      <c r="M93" s="24">
        <f>INT(IF(E93&gt;0,(IF(K93="ano",data!$J$6,0)),0))</f>
        <v>0</v>
      </c>
      <c r="N93" s="76">
        <f>IF(L93&gt;E93,M93*E93,M93*L93)</f>
        <v>0</v>
      </c>
      <c r="O93" s="27">
        <f t="shared" si="0"/>
        <v>0</v>
      </c>
      <c r="Q93" s="8" t="str">
        <f t="shared" si="1"/>
        <v/>
      </c>
      <c r="R93" s="10"/>
      <c r="T93" s="4">
        <f t="shared" si="2"/>
        <v>0</v>
      </c>
    </row>
    <row r="94" spans="2:20" s="56" customFormat="1" ht="16.5" hidden="1" customHeight="1" x14ac:dyDescent="0.25">
      <c r="B94" s="210"/>
      <c r="C94" s="73"/>
      <c r="D94" s="78"/>
      <c r="E94" s="64"/>
      <c r="F94" s="64"/>
      <c r="G94" s="64"/>
      <c r="H94" s="64"/>
      <c r="I94" s="24"/>
      <c r="J94" s="53"/>
      <c r="K94" s="67"/>
      <c r="L94" s="30"/>
      <c r="M94" s="24"/>
      <c r="N94" s="76"/>
      <c r="O94" s="58"/>
      <c r="Q94" s="57"/>
      <c r="R94" s="70"/>
    </row>
    <row r="95" spans="2:20" s="4" customFormat="1" ht="16.5" customHeight="1" x14ac:dyDescent="0.25">
      <c r="B95" s="210" t="s">
        <v>60</v>
      </c>
      <c r="C95" s="334"/>
      <c r="D95" s="335"/>
      <c r="E95" s="30"/>
      <c r="F95" s="30"/>
      <c r="G95" s="30"/>
      <c r="H95" s="30"/>
      <c r="I95" s="24">
        <f>INT(IF(E95&gt;0,data!$J$12,0))</f>
        <v>0</v>
      </c>
      <c r="J95" s="24">
        <f>E95*I95</f>
        <v>0</v>
      </c>
      <c r="K95" s="22"/>
      <c r="L95" s="30"/>
      <c r="M95" s="24">
        <f>INT(IF(E95&gt;0,(IF(K95="ano",data!$J$6,0)),0))</f>
        <v>0</v>
      </c>
      <c r="N95" s="76">
        <f>IF(L95&gt;E95,M95*E95,M95*L95)</f>
        <v>0</v>
      </c>
      <c r="O95" s="27">
        <f t="shared" si="0"/>
        <v>0</v>
      </c>
      <c r="Q95" s="8" t="str">
        <f t="shared" si="1"/>
        <v/>
      </c>
      <c r="R95" s="10"/>
      <c r="T95" s="4">
        <f t="shared" si="2"/>
        <v>0</v>
      </c>
    </row>
    <row r="96" spans="2:20" s="56" customFormat="1" ht="16.5" hidden="1" customHeight="1" x14ac:dyDescent="0.25">
      <c r="B96" s="210"/>
      <c r="C96" s="73"/>
      <c r="D96" s="78"/>
      <c r="E96" s="64"/>
      <c r="F96" s="64"/>
      <c r="G96" s="64"/>
      <c r="H96" s="64"/>
      <c r="I96" s="24"/>
      <c r="J96" s="53"/>
      <c r="K96" s="67"/>
      <c r="L96" s="30"/>
      <c r="M96" s="24"/>
      <c r="N96" s="76"/>
      <c r="O96" s="58"/>
      <c r="Q96" s="57"/>
      <c r="R96" s="70"/>
    </row>
    <row r="97" spans="2:20" s="4" customFormat="1" ht="16.5" customHeight="1" x14ac:dyDescent="0.25">
      <c r="B97" s="210" t="s">
        <v>61</v>
      </c>
      <c r="C97" s="334"/>
      <c r="D97" s="335"/>
      <c r="E97" s="30"/>
      <c r="F97" s="30"/>
      <c r="G97" s="30"/>
      <c r="H97" s="30"/>
      <c r="I97" s="24">
        <f>INT(IF(E97&gt;0,data!$J$12,0))</f>
        <v>0</v>
      </c>
      <c r="J97" s="24">
        <f>E97*I97</f>
        <v>0</v>
      </c>
      <c r="K97" s="22"/>
      <c r="L97" s="30"/>
      <c r="M97" s="24">
        <f>INT(IF(E97&gt;0,(IF(K97="ano",data!$J$6,0)),0))</f>
        <v>0</v>
      </c>
      <c r="N97" s="76">
        <f>IF(L97&gt;E97,M97*E97,M97*L97)</f>
        <v>0</v>
      </c>
      <c r="O97" s="27">
        <f t="shared" si="0"/>
        <v>0</v>
      </c>
      <c r="Q97" s="8" t="str">
        <f t="shared" si="1"/>
        <v/>
      </c>
      <c r="R97" s="10"/>
      <c r="T97" s="4">
        <f t="shared" si="2"/>
        <v>0</v>
      </c>
    </row>
    <row r="98" spans="2:20" s="56" customFormat="1" ht="16.5" hidden="1" customHeight="1" x14ac:dyDescent="0.25">
      <c r="B98" s="210"/>
      <c r="C98" s="73"/>
      <c r="D98" s="78"/>
      <c r="E98" s="64"/>
      <c r="F98" s="64"/>
      <c r="G98" s="64"/>
      <c r="H98" s="64"/>
      <c r="I98" s="24"/>
      <c r="J98" s="53"/>
      <c r="K98" s="67"/>
      <c r="L98" s="30"/>
      <c r="M98" s="24"/>
      <c r="N98" s="76"/>
      <c r="O98" s="58"/>
      <c r="Q98" s="57"/>
      <c r="R98" s="70"/>
    </row>
    <row r="99" spans="2:20" s="4" customFormat="1" ht="16.5" customHeight="1" x14ac:dyDescent="0.25">
      <c r="B99" s="210" t="s">
        <v>62</v>
      </c>
      <c r="C99" s="334"/>
      <c r="D99" s="335"/>
      <c r="E99" s="30"/>
      <c r="F99" s="30"/>
      <c r="G99" s="30"/>
      <c r="H99" s="30"/>
      <c r="I99" s="24">
        <f>INT(IF(E99&gt;0,data!$J$12,0))</f>
        <v>0</v>
      </c>
      <c r="J99" s="24">
        <f>E99*I99</f>
        <v>0</v>
      </c>
      <c r="K99" s="22"/>
      <c r="L99" s="30"/>
      <c r="M99" s="24">
        <f>INT(IF(E99&gt;0,(IF(K99="ano",data!$J$6,0)),0))</f>
        <v>0</v>
      </c>
      <c r="N99" s="76">
        <f>IF(L99&gt;E99,M99*E99,M99*L99)</f>
        <v>0</v>
      </c>
      <c r="O99" s="27">
        <f t="shared" si="0"/>
        <v>0</v>
      </c>
      <c r="Q99" s="8" t="str">
        <f t="shared" si="1"/>
        <v/>
      </c>
      <c r="R99" s="10"/>
      <c r="T99" s="4">
        <f t="shared" si="2"/>
        <v>0</v>
      </c>
    </row>
    <row r="100" spans="2:20" s="56" customFormat="1" ht="16.5" hidden="1" customHeight="1" x14ac:dyDescent="0.25">
      <c r="B100" s="210"/>
      <c r="C100" s="73"/>
      <c r="D100" s="78"/>
      <c r="E100" s="64"/>
      <c r="F100" s="64"/>
      <c r="G100" s="64"/>
      <c r="H100" s="64"/>
      <c r="I100" s="24"/>
      <c r="J100" s="53"/>
      <c r="K100" s="67"/>
      <c r="L100" s="30"/>
      <c r="M100" s="24"/>
      <c r="N100" s="76"/>
      <c r="O100" s="58"/>
      <c r="Q100" s="57"/>
      <c r="R100" s="70"/>
    </row>
    <row r="101" spans="2:20" s="4" customFormat="1" ht="16.5" customHeight="1" x14ac:dyDescent="0.25">
      <c r="B101" s="210" t="s">
        <v>63</v>
      </c>
      <c r="C101" s="334"/>
      <c r="D101" s="335"/>
      <c r="E101" s="30"/>
      <c r="F101" s="30"/>
      <c r="G101" s="30"/>
      <c r="H101" s="30"/>
      <c r="I101" s="24">
        <f>INT(IF(E101&gt;0,data!$J$12,0))</f>
        <v>0</v>
      </c>
      <c r="J101" s="24">
        <f>E101*I101</f>
        <v>0</v>
      </c>
      <c r="K101" s="22"/>
      <c r="L101" s="30"/>
      <c r="M101" s="24">
        <f>INT(IF(E101&gt;0,(IF(K101="ano",data!$J$6,0)),0))</f>
        <v>0</v>
      </c>
      <c r="N101" s="76">
        <f>IF(L101&gt;E101,M101*E101,M101*L101)</f>
        <v>0</v>
      </c>
      <c r="O101" s="27">
        <f t="shared" si="0"/>
        <v>0</v>
      </c>
      <c r="Q101" s="8" t="str">
        <f t="shared" si="1"/>
        <v/>
      </c>
      <c r="R101" s="10"/>
      <c r="T101" s="4">
        <f t="shared" si="2"/>
        <v>0</v>
      </c>
    </row>
    <row r="102" spans="2:20" s="56" customFormat="1" ht="16.5" hidden="1" customHeight="1" x14ac:dyDescent="0.25">
      <c r="B102" s="210"/>
      <c r="C102" s="73"/>
      <c r="D102" s="78"/>
      <c r="E102" s="64"/>
      <c r="F102" s="64"/>
      <c r="G102" s="64"/>
      <c r="H102" s="64"/>
      <c r="I102" s="24"/>
      <c r="J102" s="53"/>
      <c r="K102" s="67"/>
      <c r="L102" s="30"/>
      <c r="M102" s="24"/>
      <c r="N102" s="76"/>
      <c r="O102" s="58"/>
      <c r="Q102" s="57"/>
      <c r="R102" s="70"/>
    </row>
    <row r="103" spans="2:20" s="4" customFormat="1" ht="16.5" customHeight="1" x14ac:dyDescent="0.25">
      <c r="B103" s="210" t="s">
        <v>64</v>
      </c>
      <c r="C103" s="334"/>
      <c r="D103" s="335"/>
      <c r="E103" s="30"/>
      <c r="F103" s="30"/>
      <c r="G103" s="30"/>
      <c r="H103" s="30"/>
      <c r="I103" s="24">
        <f>INT(IF(E103&gt;0,data!$J$12,0))</f>
        <v>0</v>
      </c>
      <c r="J103" s="24">
        <f>E103*I103</f>
        <v>0</v>
      </c>
      <c r="K103" s="22"/>
      <c r="L103" s="30"/>
      <c r="M103" s="24">
        <f>INT(IF(E103&gt;0,(IF(K103="ano",data!$J$6,0)),0))</f>
        <v>0</v>
      </c>
      <c r="N103" s="76">
        <f>IF(L103&gt;E103,M103*E103,M103*L103)</f>
        <v>0</v>
      </c>
      <c r="O103" s="27">
        <f t="shared" si="0"/>
        <v>0</v>
      </c>
      <c r="Q103" s="8" t="str">
        <f t="shared" si="1"/>
        <v/>
      </c>
      <c r="R103" s="10"/>
      <c r="T103" s="4">
        <f t="shared" si="2"/>
        <v>0</v>
      </c>
    </row>
    <row r="104" spans="2:20" s="56" customFormat="1" ht="16.5" hidden="1" customHeight="1" x14ac:dyDescent="0.25">
      <c r="B104" s="210"/>
      <c r="C104" s="74"/>
      <c r="D104" s="79"/>
      <c r="E104" s="64"/>
      <c r="F104" s="64"/>
      <c r="G104" s="64"/>
      <c r="H104" s="64"/>
      <c r="I104" s="24"/>
      <c r="J104" s="59"/>
      <c r="K104" s="69"/>
      <c r="L104" s="30"/>
      <c r="M104" s="24"/>
      <c r="N104" s="76"/>
      <c r="O104" s="60"/>
      <c r="Q104" s="57"/>
      <c r="R104" s="71"/>
    </row>
    <row r="105" spans="2:20" s="4" customFormat="1" ht="16.5" customHeight="1" thickBot="1" x14ac:dyDescent="0.3">
      <c r="B105" s="211" t="s">
        <v>65</v>
      </c>
      <c r="C105" s="334"/>
      <c r="D105" s="335"/>
      <c r="E105" s="30"/>
      <c r="F105" s="30"/>
      <c r="G105" s="30"/>
      <c r="H105" s="30"/>
      <c r="I105" s="24">
        <f>INT(IF(E105&gt;0,data!$J$12,0))</f>
        <v>0</v>
      </c>
      <c r="J105" s="28">
        <f>E105*I105</f>
        <v>0</v>
      </c>
      <c r="K105" s="23"/>
      <c r="L105" s="30"/>
      <c r="M105" s="24">
        <f>INT(IF(E105&gt;0,(IF(K105="ano",data!$J$6,0)),0))</f>
        <v>0</v>
      </c>
      <c r="N105" s="77">
        <f>IF(L105&gt;E105,M105*E105,M105*L105)</f>
        <v>0</v>
      </c>
      <c r="O105" s="29">
        <f t="shared" si="0"/>
        <v>0</v>
      </c>
      <c r="Q105" s="8" t="str">
        <f t="shared" si="1"/>
        <v/>
      </c>
      <c r="R105" s="11"/>
      <c r="T105" s="4">
        <f t="shared" si="2"/>
        <v>0</v>
      </c>
    </row>
    <row r="106" spans="2:20" s="4" customFormat="1" ht="19.5" thickBot="1" x14ac:dyDescent="0.25">
      <c r="B106" s="216"/>
      <c r="C106" s="217" t="s">
        <v>69</v>
      </c>
      <c r="D106" s="217"/>
      <c r="E106" s="218">
        <f>SUM(E7:E105)</f>
        <v>0</v>
      </c>
      <c r="F106" s="218"/>
      <c r="G106" s="218"/>
      <c r="H106" s="218"/>
      <c r="I106" s="218">
        <f>Q106</f>
        <v>0</v>
      </c>
      <c r="J106" s="219">
        <f>SUM(J7:J105)</f>
        <v>0</v>
      </c>
      <c r="K106" s="218"/>
      <c r="L106" s="218"/>
      <c r="M106" s="218"/>
      <c r="N106" s="220">
        <f>SUM(N7:N105)</f>
        <v>0</v>
      </c>
      <c r="O106" s="221">
        <f>SUM(O7:O105)</f>
        <v>0</v>
      </c>
      <c r="P106" s="3"/>
      <c r="Q106" s="222">
        <f>SUM(Q7:Q105)</f>
        <v>0</v>
      </c>
      <c r="R106" s="223">
        <f>IF(O106&gt;0,1,0)</f>
        <v>0</v>
      </c>
    </row>
    <row r="107" spans="2:20" ht="16.5" customHeight="1" x14ac:dyDescent="0.2"/>
    <row r="109" spans="2:20" ht="16.5" customHeight="1" x14ac:dyDescent="0.2"/>
    <row r="111" spans="2:20" ht="16.5" customHeight="1" x14ac:dyDescent="0.2"/>
  </sheetData>
  <sheetProtection algorithmName="SHA-512" hashValue="sJa//LgVoTeNPqtpBNsAu9mWkUVuEm8mGoqSforRLORSZp3obbIHeR2NjOX2EjpBwOhoTxVC7nqMb2YfUp+A5w==" saltValue="JpwnEJnbtm7eKInrcJnjHw==" spinCount="100000" sheet="1" objects="1" scenarios="1"/>
  <mergeCells count="64">
    <mergeCell ref="C103:D103"/>
    <mergeCell ref="C105:D105"/>
    <mergeCell ref="C91:D91"/>
    <mergeCell ref="C93:D93"/>
    <mergeCell ref="C95:D95"/>
    <mergeCell ref="C97:D97"/>
    <mergeCell ref="C99:D99"/>
    <mergeCell ref="C101:D101"/>
    <mergeCell ref="C89:D89"/>
    <mergeCell ref="C67:D67"/>
    <mergeCell ref="C69:D69"/>
    <mergeCell ref="C71:D71"/>
    <mergeCell ref="C73:D73"/>
    <mergeCell ref="C75:D75"/>
    <mergeCell ref="C77:D77"/>
    <mergeCell ref="C79:D79"/>
    <mergeCell ref="C81:D81"/>
    <mergeCell ref="C83:D83"/>
    <mergeCell ref="C85:D85"/>
    <mergeCell ref="C87:D87"/>
    <mergeCell ref="C65:D65"/>
    <mergeCell ref="C43:D43"/>
    <mergeCell ref="C45:D45"/>
    <mergeCell ref="C47:D47"/>
    <mergeCell ref="C49:D49"/>
    <mergeCell ref="C51:D51"/>
    <mergeCell ref="C53:D53"/>
    <mergeCell ref="C55:D55"/>
    <mergeCell ref="C57:D57"/>
    <mergeCell ref="C59:D59"/>
    <mergeCell ref="C61:D61"/>
    <mergeCell ref="C63:D63"/>
    <mergeCell ref="C41:D41"/>
    <mergeCell ref="C19:D19"/>
    <mergeCell ref="C21:D21"/>
    <mergeCell ref="C23:D23"/>
    <mergeCell ref="C25:D25"/>
    <mergeCell ref="C27:D27"/>
    <mergeCell ref="C29:D29"/>
    <mergeCell ref="C31:D31"/>
    <mergeCell ref="C33:D33"/>
    <mergeCell ref="C35:D35"/>
    <mergeCell ref="C37:D37"/>
    <mergeCell ref="C39:D39"/>
    <mergeCell ref="C17:D17"/>
    <mergeCell ref="R3:R5"/>
    <mergeCell ref="E4:E5"/>
    <mergeCell ref="I4:I5"/>
    <mergeCell ref="J4:J5"/>
    <mergeCell ref="K4:K5"/>
    <mergeCell ref="L4:L5"/>
    <mergeCell ref="M4:M5"/>
    <mergeCell ref="N4:N5"/>
    <mergeCell ref="Q3:Q5"/>
    <mergeCell ref="C7:D7"/>
    <mergeCell ref="C9:D9"/>
    <mergeCell ref="C11:D11"/>
    <mergeCell ref="C13:D13"/>
    <mergeCell ref="C15:D15"/>
    <mergeCell ref="B1:E1"/>
    <mergeCell ref="O2:O6"/>
    <mergeCell ref="C3:C4"/>
    <mergeCell ref="E3:J3"/>
    <mergeCell ref="K3:N3"/>
  </mergeCells>
  <conditionalFormatting sqref="O147:P147">
    <cfRule type="cellIs" dxfId="249" priority="62" operator="greaterThan">
      <formula>0</formula>
    </cfRule>
  </conditionalFormatting>
  <conditionalFormatting sqref="P146">
    <cfRule type="expression" dxfId="248" priority="63">
      <formula>$P$147&gt;0</formula>
    </cfRule>
  </conditionalFormatting>
  <conditionalFormatting sqref="O146">
    <cfRule type="expression" dxfId="247" priority="64">
      <formula>$O$147&gt;0</formula>
    </cfRule>
  </conditionalFormatting>
  <conditionalFormatting sqref="R53:R54 R77:R78 R45:R46 R21:R22 R17:R18 R9:R10">
    <cfRule type="expression" dxfId="246" priority="65">
      <formula>#REF!="Ano"</formula>
    </cfRule>
  </conditionalFormatting>
  <conditionalFormatting sqref="R77:R78">
    <cfRule type="expression" dxfId="245" priority="61">
      <formula>$R$77=1</formula>
    </cfRule>
  </conditionalFormatting>
  <conditionalFormatting sqref="R13:R14">
    <cfRule type="expression" dxfId="244" priority="60">
      <formula>#REF!="Ano"</formula>
    </cfRule>
  </conditionalFormatting>
  <conditionalFormatting sqref="R9:R10">
    <cfRule type="cellIs" dxfId="243" priority="59" operator="between">
      <formula>1</formula>
      <formula>11</formula>
    </cfRule>
  </conditionalFormatting>
  <conditionalFormatting sqref="R13:R14">
    <cfRule type="cellIs" dxfId="242" priority="58" operator="between">
      <formula>1</formula>
      <formula>11</formula>
    </cfRule>
  </conditionalFormatting>
  <conditionalFormatting sqref="R17:R18">
    <cfRule type="cellIs" dxfId="241" priority="57" operator="between">
      <formula>1</formula>
      <formula>11</formula>
    </cfRule>
  </conditionalFormatting>
  <conditionalFormatting sqref="R21:R22">
    <cfRule type="cellIs" dxfId="240" priority="56" operator="between">
      <formula>1</formula>
      <formula>11</formula>
    </cfRule>
  </conditionalFormatting>
  <conditionalFormatting sqref="R25:R26">
    <cfRule type="cellIs" dxfId="239" priority="55" operator="between">
      <formula>1</formula>
      <formula>11</formula>
    </cfRule>
  </conditionalFormatting>
  <conditionalFormatting sqref="R101:R102">
    <cfRule type="cellIs" dxfId="238" priority="54" operator="between">
      <formula>1</formula>
      <formula>11</formula>
    </cfRule>
  </conditionalFormatting>
  <conditionalFormatting sqref="R105">
    <cfRule type="cellIs" dxfId="237" priority="53" operator="between">
      <formula>1</formula>
      <formula>11</formula>
    </cfRule>
  </conditionalFormatting>
  <conditionalFormatting sqref="P99:P100 R99:S100">
    <cfRule type="expression" dxfId="236" priority="66" stopIfTrue="1">
      <formula>$S$99&gt;#REF!</formula>
    </cfRule>
    <cfRule type="expression" dxfId="235" priority="67" stopIfTrue="1">
      <formula>$S$99&lt;#REF!</formula>
    </cfRule>
    <cfRule type="expression" dxfId="234" priority="68">
      <formula>$S$99&gt;#REF!</formula>
    </cfRule>
  </conditionalFormatting>
  <conditionalFormatting sqref="O130:S130">
    <cfRule type="expression" dxfId="233" priority="69" stopIfTrue="1">
      <formula>$S$130&gt;#REF!</formula>
    </cfRule>
    <cfRule type="expression" dxfId="232" priority="70" stopIfTrue="1">
      <formula>$S$130&lt;#REF!</formula>
    </cfRule>
    <cfRule type="expression" dxfId="231" priority="71">
      <formula>$S$130&gt;#REF!</formula>
    </cfRule>
  </conditionalFormatting>
  <conditionalFormatting sqref="C8:D8 C10:D10 C9 C12:D12 C14:D14 C16:D16 C18:D18 C20:D20 C22:D22 C24:D24 C26:D26 C28:D28 C30:D30 C32:D32 C34:D34 C36:D36 C38:D38 C40:D40 C42:D42 C44:D44 C46:D46 C48:D48 C50:D50 C52:D52 C54:D54 C56:D56 C58:D58 C60:D60 C62:D62 C64:D64 C66:D66 C68:D68 C70:D70 C72:D72 C74:D74 C76:D76 C78:D78 C80:D80 C82:D82 C84:D84 C86:D86 C88:D88 C90:D90 C92:D92 C94:D94 C96:D96 C98:D98 C100:D100 C102:D102 C104:D104">
    <cfRule type="expression" dxfId="230" priority="52">
      <formula>$T8=1</formula>
    </cfRule>
  </conditionalFormatting>
  <conditionalFormatting sqref="C105">
    <cfRule type="expression" dxfId="229" priority="4">
      <formula>$T105=1</formula>
    </cfRule>
  </conditionalFormatting>
  <conditionalFormatting sqref="C11">
    <cfRule type="expression" dxfId="228" priority="51">
      <formula>$T11=1</formula>
    </cfRule>
  </conditionalFormatting>
  <conditionalFormatting sqref="C13">
    <cfRule type="expression" dxfId="227" priority="50">
      <formula>$T13=1</formula>
    </cfRule>
  </conditionalFormatting>
  <conditionalFormatting sqref="C15">
    <cfRule type="expression" dxfId="226" priority="49">
      <formula>$T15=1</formula>
    </cfRule>
  </conditionalFormatting>
  <conditionalFormatting sqref="C17">
    <cfRule type="expression" dxfId="225" priority="48">
      <formula>$T17=1</formula>
    </cfRule>
  </conditionalFormatting>
  <conditionalFormatting sqref="C19">
    <cfRule type="expression" dxfId="224" priority="47">
      <formula>$T19=1</formula>
    </cfRule>
  </conditionalFormatting>
  <conditionalFormatting sqref="C21">
    <cfRule type="expression" dxfId="223" priority="46">
      <formula>$T21=1</formula>
    </cfRule>
  </conditionalFormatting>
  <conditionalFormatting sqref="C23">
    <cfRule type="expression" dxfId="222" priority="45">
      <formula>$T23=1</formula>
    </cfRule>
  </conditionalFormatting>
  <conditionalFormatting sqref="C25">
    <cfRule type="expression" dxfId="221" priority="44">
      <formula>$T25=1</formula>
    </cfRule>
  </conditionalFormatting>
  <conditionalFormatting sqref="C27">
    <cfRule type="expression" dxfId="220" priority="43">
      <formula>$T27=1</formula>
    </cfRule>
  </conditionalFormatting>
  <conditionalFormatting sqref="C29">
    <cfRule type="expression" dxfId="219" priority="42">
      <formula>$T29=1</formula>
    </cfRule>
  </conditionalFormatting>
  <conditionalFormatting sqref="C31">
    <cfRule type="expression" dxfId="218" priority="41">
      <formula>$T31=1</formula>
    </cfRule>
  </conditionalFormatting>
  <conditionalFormatting sqref="C33">
    <cfRule type="expression" dxfId="217" priority="40">
      <formula>$T33=1</formula>
    </cfRule>
  </conditionalFormatting>
  <conditionalFormatting sqref="C35">
    <cfRule type="expression" dxfId="216" priority="39">
      <formula>$T35=1</formula>
    </cfRule>
  </conditionalFormatting>
  <conditionalFormatting sqref="C37">
    <cfRule type="expression" dxfId="215" priority="38">
      <formula>$T37=1</formula>
    </cfRule>
  </conditionalFormatting>
  <conditionalFormatting sqref="C39">
    <cfRule type="expression" dxfId="214" priority="37">
      <formula>$T39=1</formula>
    </cfRule>
  </conditionalFormatting>
  <conditionalFormatting sqref="C41">
    <cfRule type="expression" dxfId="213" priority="36">
      <formula>$T41=1</formula>
    </cfRule>
  </conditionalFormatting>
  <conditionalFormatting sqref="C43">
    <cfRule type="expression" dxfId="212" priority="35">
      <formula>$T43=1</formula>
    </cfRule>
  </conditionalFormatting>
  <conditionalFormatting sqref="C45">
    <cfRule type="expression" dxfId="211" priority="34">
      <formula>$T45=1</formula>
    </cfRule>
  </conditionalFormatting>
  <conditionalFormatting sqref="C47">
    <cfRule type="expression" dxfId="210" priority="33">
      <formula>$T47=1</formula>
    </cfRule>
  </conditionalFormatting>
  <conditionalFormatting sqref="C49">
    <cfRule type="expression" dxfId="209" priority="32">
      <formula>$T49=1</formula>
    </cfRule>
  </conditionalFormatting>
  <conditionalFormatting sqref="C51">
    <cfRule type="expression" dxfId="208" priority="31">
      <formula>$T51=1</formula>
    </cfRule>
  </conditionalFormatting>
  <conditionalFormatting sqref="C53">
    <cfRule type="expression" dxfId="207" priority="30">
      <formula>$T53=1</formula>
    </cfRule>
  </conditionalFormatting>
  <conditionalFormatting sqref="C55">
    <cfRule type="expression" dxfId="206" priority="29">
      <formula>$T55=1</formula>
    </cfRule>
  </conditionalFormatting>
  <conditionalFormatting sqref="C57">
    <cfRule type="expression" dxfId="205" priority="28">
      <formula>$T57=1</formula>
    </cfRule>
  </conditionalFormatting>
  <conditionalFormatting sqref="C59">
    <cfRule type="expression" dxfId="204" priority="27">
      <formula>$T59=1</formula>
    </cfRule>
  </conditionalFormatting>
  <conditionalFormatting sqref="C61">
    <cfRule type="expression" dxfId="203" priority="26">
      <formula>$T61=1</formula>
    </cfRule>
  </conditionalFormatting>
  <conditionalFormatting sqref="C63">
    <cfRule type="expression" dxfId="202" priority="25">
      <formula>$T63=1</formula>
    </cfRule>
  </conditionalFormatting>
  <conditionalFormatting sqref="C65">
    <cfRule type="expression" dxfId="201" priority="24">
      <formula>$T65=1</formula>
    </cfRule>
  </conditionalFormatting>
  <conditionalFormatting sqref="C67">
    <cfRule type="expression" dxfId="200" priority="23">
      <formula>$T67=1</formula>
    </cfRule>
  </conditionalFormatting>
  <conditionalFormatting sqref="C69">
    <cfRule type="expression" dxfId="199" priority="22">
      <formula>$T69=1</formula>
    </cfRule>
  </conditionalFormatting>
  <conditionalFormatting sqref="C71">
    <cfRule type="expression" dxfId="198" priority="21">
      <formula>$T71=1</formula>
    </cfRule>
  </conditionalFormatting>
  <conditionalFormatting sqref="C73">
    <cfRule type="expression" dxfId="197" priority="20">
      <formula>$T73=1</formula>
    </cfRule>
  </conditionalFormatting>
  <conditionalFormatting sqref="C75">
    <cfRule type="expression" dxfId="196" priority="19">
      <formula>$T75=1</formula>
    </cfRule>
  </conditionalFormatting>
  <conditionalFormatting sqref="C77">
    <cfRule type="expression" dxfId="195" priority="18">
      <formula>$T77=1</formula>
    </cfRule>
  </conditionalFormatting>
  <conditionalFormatting sqref="C79">
    <cfRule type="expression" dxfId="194" priority="17">
      <formula>$T79=1</formula>
    </cfRule>
  </conditionalFormatting>
  <conditionalFormatting sqref="C81">
    <cfRule type="expression" dxfId="193" priority="16">
      <formula>$T81=1</formula>
    </cfRule>
  </conditionalFormatting>
  <conditionalFormatting sqref="C83">
    <cfRule type="expression" dxfId="192" priority="15">
      <formula>$T83=1</formula>
    </cfRule>
  </conditionalFormatting>
  <conditionalFormatting sqref="C85">
    <cfRule type="expression" dxfId="191" priority="14">
      <formula>$T85=1</formula>
    </cfRule>
  </conditionalFormatting>
  <conditionalFormatting sqref="C87">
    <cfRule type="expression" dxfId="190" priority="13">
      <formula>$T87=1</formula>
    </cfRule>
  </conditionalFormatting>
  <conditionalFormatting sqref="C89">
    <cfRule type="expression" dxfId="189" priority="12">
      <formula>$T89=1</formula>
    </cfRule>
  </conditionalFormatting>
  <conditionalFormatting sqref="C91">
    <cfRule type="expression" dxfId="188" priority="11">
      <formula>$T91=1</formula>
    </cfRule>
  </conditionalFormatting>
  <conditionalFormatting sqref="C93">
    <cfRule type="expression" dxfId="187" priority="10">
      <formula>$T93=1</formula>
    </cfRule>
  </conditionalFormatting>
  <conditionalFormatting sqref="C95">
    <cfRule type="expression" dxfId="186" priority="9">
      <formula>$T95=1</formula>
    </cfRule>
  </conditionalFormatting>
  <conditionalFormatting sqref="C97">
    <cfRule type="expression" dxfId="185" priority="8">
      <formula>$T97=1</formula>
    </cfRule>
  </conditionalFormatting>
  <conditionalFormatting sqref="C99">
    <cfRule type="expression" dxfId="184" priority="7">
      <formula>$T99=1</formula>
    </cfRule>
  </conditionalFormatting>
  <conditionalFormatting sqref="C101">
    <cfRule type="expression" dxfId="183" priority="6">
      <formula>$T101=1</formula>
    </cfRule>
  </conditionalFormatting>
  <conditionalFormatting sqref="C103">
    <cfRule type="expression" dxfId="182" priority="5">
      <formula>$T103=1</formula>
    </cfRule>
  </conditionalFormatting>
  <conditionalFormatting sqref="L7">
    <cfRule type="expression" dxfId="181" priority="3">
      <formula>$L7&gt;$E7</formula>
    </cfRule>
  </conditionalFormatting>
  <conditionalFormatting sqref="L9:L105">
    <cfRule type="expression" dxfId="180" priority="2">
      <formula>$L9&gt;$E9</formula>
    </cfRule>
  </conditionalFormatting>
  <conditionalFormatting sqref="C7">
    <cfRule type="expression" dxfId="179" priority="1">
      <formula>$T7=1</formula>
    </cfRule>
  </conditionalFormatting>
  <dataValidations count="3">
    <dataValidation type="whole" allowBlank="1" showInputMessage="1" showErrorMessage="1" error="číslo od 0 do 24" sqref="L7:L105">
      <formula1>0</formula1>
      <formula2>24</formula2>
    </dataValidation>
    <dataValidation type="whole" allowBlank="1" showInputMessage="1" showErrorMessage="1" error="vyplňte hodnotu 6 - 24" sqref="E7:H105">
      <formula1>6</formula1>
      <formula2>24</formula2>
    </dataValidation>
    <dataValidation type="list" allowBlank="1" showInputMessage="1" showErrorMessage="1" error="vyberte ze seznamu" sqref="K7:K105">
      <formula1>rodina</formula1>
    </dataValidation>
  </dataValidations>
  <hyperlinks>
    <hyperlink ref="B1:E1" location="'Hlavní strana'!A1" display="zpět na hlavní stranu"/>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54"/>
  <sheetViews>
    <sheetView zoomScaleNormal="100" workbookViewId="0">
      <selection activeCell="C7" sqref="C7:D7"/>
    </sheetView>
  </sheetViews>
  <sheetFormatPr defaultRowHeight="12.75" x14ac:dyDescent="0.2"/>
  <cols>
    <col min="1" max="1" width="2.42578125" style="1" customWidth="1"/>
    <col min="2" max="2" width="3.42578125" style="6" customWidth="1"/>
    <col min="3" max="3" width="63.42578125" style="15" customWidth="1"/>
    <col min="4" max="4" width="2.7109375" style="15" customWidth="1"/>
    <col min="5" max="5" width="16.85546875" style="9" customWidth="1"/>
    <col min="6" max="6" width="10.5703125" style="9" customWidth="1"/>
    <col min="7" max="7" width="3.7109375" style="9" hidden="1" customWidth="1"/>
    <col min="8" max="8" width="4.140625" style="9" hidden="1" customWidth="1"/>
    <col min="9" max="9" width="11.7109375" style="9" customWidth="1"/>
    <col min="10" max="10" width="12.42578125" style="9" customWidth="1"/>
    <col min="11" max="11" width="13" style="9" customWidth="1"/>
    <col min="12" max="13" width="14.7109375" style="9" customWidth="1"/>
    <col min="14" max="14" width="14.42578125" style="9" customWidth="1"/>
    <col min="15" max="15" width="15.7109375" style="14" customWidth="1"/>
    <col min="16" max="16" width="2.85546875" style="3" customWidth="1"/>
    <col min="17" max="17" width="14.5703125" style="9" customWidth="1"/>
    <col min="18" max="18" width="12.85546875" style="9" customWidth="1"/>
    <col min="19" max="19" width="9.140625" style="1"/>
    <col min="20" max="20" width="4.85546875" style="1" hidden="1" customWidth="1"/>
    <col min="21" max="16384" width="9.140625" style="1"/>
  </cols>
  <sheetData>
    <row r="1" spans="2:20" ht="13.5" thickBot="1" x14ac:dyDescent="0.25">
      <c r="B1" s="325" t="s">
        <v>18</v>
      </c>
      <c r="C1" s="325"/>
      <c r="D1" s="325"/>
      <c r="E1" s="325"/>
      <c r="F1" s="92"/>
      <c r="G1" s="92"/>
      <c r="H1" s="92"/>
      <c r="I1" s="12"/>
      <c r="J1" s="13"/>
      <c r="K1" s="13"/>
      <c r="L1" s="13"/>
      <c r="M1" s="13"/>
    </row>
    <row r="2" spans="2:20" ht="14.25" customHeight="1" thickBot="1" x14ac:dyDescent="0.25">
      <c r="B2" s="225"/>
      <c r="C2" s="229"/>
      <c r="D2" s="229"/>
      <c r="E2" s="230"/>
      <c r="F2" s="231"/>
      <c r="G2" s="231"/>
      <c r="H2" s="231"/>
      <c r="I2" s="231"/>
      <c r="J2" s="231"/>
      <c r="K2" s="230"/>
      <c r="L2" s="231"/>
      <c r="M2" s="231"/>
      <c r="N2" s="231"/>
      <c r="O2" s="352" t="s">
        <v>151</v>
      </c>
      <c r="Q2" s="254" t="s">
        <v>20</v>
      </c>
      <c r="R2" s="255" t="s">
        <v>21</v>
      </c>
    </row>
    <row r="3" spans="2:20" ht="24" customHeight="1" x14ac:dyDescent="0.2">
      <c r="B3" s="225"/>
      <c r="C3" s="355" t="s">
        <v>11</v>
      </c>
      <c r="D3" s="232"/>
      <c r="E3" s="357" t="s">
        <v>149</v>
      </c>
      <c r="F3" s="358"/>
      <c r="G3" s="358"/>
      <c r="H3" s="358"/>
      <c r="I3" s="358"/>
      <c r="J3" s="359"/>
      <c r="K3" s="357" t="s">
        <v>150</v>
      </c>
      <c r="L3" s="358"/>
      <c r="M3" s="358"/>
      <c r="N3" s="359"/>
      <c r="O3" s="353"/>
      <c r="Q3" s="347" t="s">
        <v>2</v>
      </c>
      <c r="R3" s="350" t="s">
        <v>0</v>
      </c>
    </row>
    <row r="4" spans="2:20" ht="27" customHeight="1" thickBot="1" x14ac:dyDescent="0.25">
      <c r="B4" s="225"/>
      <c r="C4" s="356"/>
      <c r="D4" s="232"/>
      <c r="E4" s="362" t="s">
        <v>143</v>
      </c>
      <c r="F4" s="360" t="s">
        <v>168</v>
      </c>
      <c r="G4" s="233"/>
      <c r="H4" s="233"/>
      <c r="I4" s="360" t="s">
        <v>142</v>
      </c>
      <c r="J4" s="360" t="s">
        <v>141</v>
      </c>
      <c r="K4" s="362" t="s">
        <v>84</v>
      </c>
      <c r="L4" s="360" t="s">
        <v>144</v>
      </c>
      <c r="M4" s="360" t="s">
        <v>140</v>
      </c>
      <c r="N4" s="361" t="s">
        <v>83</v>
      </c>
      <c r="O4" s="353"/>
      <c r="Q4" s="348"/>
      <c r="R4" s="351"/>
    </row>
    <row r="5" spans="2:20" s="4" customFormat="1" ht="27" customHeight="1" x14ac:dyDescent="0.25">
      <c r="B5" s="225"/>
      <c r="C5" s="224"/>
      <c r="D5" s="224"/>
      <c r="E5" s="362"/>
      <c r="F5" s="360"/>
      <c r="G5" s="233"/>
      <c r="H5" s="233"/>
      <c r="I5" s="363"/>
      <c r="J5" s="363"/>
      <c r="K5" s="362"/>
      <c r="L5" s="360"/>
      <c r="M5" s="363"/>
      <c r="N5" s="361"/>
      <c r="O5" s="353"/>
      <c r="Q5" s="349"/>
      <c r="R5" s="351"/>
    </row>
    <row r="6" spans="2:20" s="4" customFormat="1" ht="39.75" customHeight="1" thickBot="1" x14ac:dyDescent="0.3">
      <c r="B6" s="226"/>
      <c r="C6" s="268" t="s">
        <v>178</v>
      </c>
      <c r="D6" s="268"/>
      <c r="E6" s="252" t="s">
        <v>176</v>
      </c>
      <c r="F6" s="271" t="s">
        <v>167</v>
      </c>
      <c r="G6" s="252"/>
      <c r="H6" s="252"/>
      <c r="I6" s="251" t="s">
        <v>82</v>
      </c>
      <c r="J6" s="234" t="s">
        <v>173</v>
      </c>
      <c r="K6" s="252" t="s">
        <v>68</v>
      </c>
      <c r="L6" s="253" t="s">
        <v>148</v>
      </c>
      <c r="M6" s="234" t="s">
        <v>82</v>
      </c>
      <c r="N6" s="234" t="s">
        <v>173</v>
      </c>
      <c r="O6" s="354"/>
      <c r="Q6" s="235">
        <v>20403</v>
      </c>
      <c r="R6" s="236">
        <v>20415</v>
      </c>
    </row>
    <row r="7" spans="2:20" s="4" customFormat="1" ht="16.5" customHeight="1" x14ac:dyDescent="0.25">
      <c r="B7" s="227" t="s">
        <v>5</v>
      </c>
      <c r="C7" s="364"/>
      <c r="D7" s="346"/>
      <c r="E7" s="30"/>
      <c r="F7" s="265"/>
      <c r="G7" s="30"/>
      <c r="H7" s="30"/>
      <c r="I7" s="237">
        <f>INT(IF(E7&gt;0,data!$J$4,0))</f>
        <v>0</v>
      </c>
      <c r="J7" s="238">
        <f>IF(E7&gt;0,I7*ROUND(F7,1)*E7,0)</f>
        <v>0</v>
      </c>
      <c r="K7" s="21"/>
      <c r="L7" s="30"/>
      <c r="M7" s="237">
        <f>INT(IF(E7&gt;0,(IF(K7="ano",data!$J$6,0)),0))</f>
        <v>0</v>
      </c>
      <c r="N7" s="240">
        <f>ROUND(F7,1)*IF(L7&gt;E7,M7*E7,M7*L7)</f>
        <v>0</v>
      </c>
      <c r="O7" s="241">
        <f>J7+N7</f>
        <v>0</v>
      </c>
      <c r="Q7" s="248" t="str">
        <f>IF(O7&gt;0,1,"")</f>
        <v/>
      </c>
      <c r="R7" s="249"/>
      <c r="T7" s="4">
        <f>IF(O7&gt;0,IF(ISTEXT(C7)=TRUE,0,1),0)</f>
        <v>0</v>
      </c>
    </row>
    <row r="8" spans="2:20" s="56" customFormat="1" ht="15.75" hidden="1" x14ac:dyDescent="0.25">
      <c r="B8" s="227"/>
      <c r="C8" s="72"/>
      <c r="D8" s="78"/>
      <c r="E8" s="64"/>
      <c r="F8" s="65"/>
      <c r="G8" s="64"/>
      <c r="H8" s="64"/>
      <c r="I8" s="237"/>
      <c r="J8" s="237"/>
      <c r="K8" s="64"/>
      <c r="L8" s="30"/>
      <c r="M8" s="237"/>
      <c r="N8" s="242"/>
      <c r="O8" s="243"/>
      <c r="Q8" s="248"/>
      <c r="R8" s="249"/>
    </row>
    <row r="9" spans="2:20" s="4" customFormat="1" ht="16.5" customHeight="1" x14ac:dyDescent="0.25">
      <c r="B9" s="227" t="s">
        <v>6</v>
      </c>
      <c r="C9" s="334"/>
      <c r="D9" s="335"/>
      <c r="E9" s="30"/>
      <c r="F9" s="266"/>
      <c r="G9" s="30"/>
      <c r="H9" s="30"/>
      <c r="I9" s="237">
        <f>INT(IF(E9&gt;0,data!$J$4,0))</f>
        <v>0</v>
      </c>
      <c r="J9" s="237">
        <f>IF(E9&gt;0,I9*ROUND(F9,1)*E9,0)</f>
        <v>0</v>
      </c>
      <c r="K9" s="22"/>
      <c r="L9" s="30"/>
      <c r="M9" s="237">
        <f>INT(IF(E9&gt;0,(IF(K9="ano",data!$J$6,0)),0))</f>
        <v>0</v>
      </c>
      <c r="N9" s="242">
        <f>ROUND(F9,1)*IF(L9&gt;E9,M9*E9,M9*L9)</f>
        <v>0</v>
      </c>
      <c r="O9" s="244">
        <f t="shared" ref="O9:O105" si="0">J9+N9</f>
        <v>0</v>
      </c>
      <c r="Q9" s="248" t="str">
        <f t="shared" ref="Q9:Q105" si="1">IF(O9&gt;0,1,"")</f>
        <v/>
      </c>
      <c r="R9" s="249"/>
      <c r="T9" s="4">
        <f t="shared" ref="T9:T105" si="2">IF(O9&gt;0,IF(ISTEXT(C9)=TRUE,0,1),0)</f>
        <v>0</v>
      </c>
    </row>
    <row r="10" spans="2:20" s="56" customFormat="1" ht="16.5" hidden="1" customHeight="1" x14ac:dyDescent="0.25">
      <c r="B10" s="227"/>
      <c r="C10" s="73"/>
      <c r="D10" s="78"/>
      <c r="E10" s="64"/>
      <c r="F10" s="65"/>
      <c r="G10" s="64"/>
      <c r="H10" s="64"/>
      <c r="I10" s="237"/>
      <c r="J10" s="237"/>
      <c r="K10" s="67"/>
      <c r="L10" s="30"/>
      <c r="M10" s="237"/>
      <c r="N10" s="242"/>
      <c r="O10" s="244"/>
      <c r="Q10" s="248"/>
      <c r="R10" s="249"/>
    </row>
    <row r="11" spans="2:20" s="4" customFormat="1" ht="16.5" customHeight="1" x14ac:dyDescent="0.25">
      <c r="B11" s="227" t="s">
        <v>7</v>
      </c>
      <c r="C11" s="334"/>
      <c r="D11" s="335"/>
      <c r="E11" s="30"/>
      <c r="F11" s="266"/>
      <c r="G11" s="30"/>
      <c r="H11" s="30"/>
      <c r="I11" s="237">
        <f>INT(IF(E11&gt;0,data!$J$4,0))</f>
        <v>0</v>
      </c>
      <c r="J11" s="237">
        <f>IF(E11&gt;0,I11*ROUND(F11,1)*E11,0)</f>
        <v>0</v>
      </c>
      <c r="K11" s="22"/>
      <c r="L11" s="30"/>
      <c r="M11" s="237">
        <f>INT(IF(E11&gt;0,(IF(K11="ano",data!$J$6,0)),0))</f>
        <v>0</v>
      </c>
      <c r="N11" s="242">
        <f>ROUND(F11,1)*IF(L11&gt;E11,M11*E11,M11*L11)</f>
        <v>0</v>
      </c>
      <c r="O11" s="244">
        <f t="shared" si="0"/>
        <v>0</v>
      </c>
      <c r="Q11" s="248" t="str">
        <f t="shared" si="1"/>
        <v/>
      </c>
      <c r="R11" s="249"/>
      <c r="T11" s="4">
        <f t="shared" si="2"/>
        <v>0</v>
      </c>
    </row>
    <row r="12" spans="2:20" s="56" customFormat="1" ht="15" hidden="1" customHeight="1" x14ac:dyDescent="0.25">
      <c r="B12" s="227"/>
      <c r="C12" s="73"/>
      <c r="D12" s="78"/>
      <c r="E12" s="64"/>
      <c r="F12" s="65"/>
      <c r="G12" s="64"/>
      <c r="H12" s="64"/>
      <c r="I12" s="237"/>
      <c r="J12" s="237"/>
      <c r="K12" s="67"/>
      <c r="L12" s="30"/>
      <c r="M12" s="237"/>
      <c r="N12" s="242"/>
      <c r="O12" s="244"/>
      <c r="Q12" s="248"/>
      <c r="R12" s="249"/>
    </row>
    <row r="13" spans="2:20" s="4" customFormat="1" ht="16.5" customHeight="1" x14ac:dyDescent="0.25">
      <c r="B13" s="227" t="s">
        <v>9</v>
      </c>
      <c r="C13" s="334"/>
      <c r="D13" s="335"/>
      <c r="E13" s="30"/>
      <c r="F13" s="266"/>
      <c r="G13" s="30"/>
      <c r="H13" s="30"/>
      <c r="I13" s="237">
        <f>INT(IF(E13&gt;0,data!$J$4,0))</f>
        <v>0</v>
      </c>
      <c r="J13" s="237">
        <f>IF(E13&gt;0,I13*ROUND(F13,1)*E13,0)</f>
        <v>0</v>
      </c>
      <c r="K13" s="22"/>
      <c r="L13" s="30"/>
      <c r="M13" s="237">
        <f>INT(IF(E13&gt;0,(IF(K13="ano",data!$J$6,0)),0))</f>
        <v>0</v>
      </c>
      <c r="N13" s="242">
        <f>ROUND(F13,1)*IF(L13&gt;E13,M13*E13,M13*L13)</f>
        <v>0</v>
      </c>
      <c r="O13" s="244">
        <f t="shared" si="0"/>
        <v>0</v>
      </c>
      <c r="Q13" s="248" t="str">
        <f t="shared" si="1"/>
        <v/>
      </c>
      <c r="R13" s="249"/>
      <c r="T13" s="4">
        <f t="shared" si="2"/>
        <v>0</v>
      </c>
    </row>
    <row r="14" spans="2:20" s="56" customFormat="1" ht="16.5" hidden="1" customHeight="1" x14ac:dyDescent="0.25">
      <c r="B14" s="227"/>
      <c r="C14" s="73"/>
      <c r="D14" s="78"/>
      <c r="E14" s="64"/>
      <c r="F14" s="65"/>
      <c r="G14" s="64"/>
      <c r="H14" s="64"/>
      <c r="I14" s="237"/>
      <c r="J14" s="237"/>
      <c r="K14" s="67"/>
      <c r="L14" s="30"/>
      <c r="M14" s="237"/>
      <c r="N14" s="242"/>
      <c r="O14" s="244"/>
      <c r="Q14" s="248"/>
      <c r="R14" s="249"/>
    </row>
    <row r="15" spans="2:20" s="4" customFormat="1" ht="16.5" customHeight="1" x14ac:dyDescent="0.25">
      <c r="B15" s="227" t="s">
        <v>10</v>
      </c>
      <c r="C15" s="334"/>
      <c r="D15" s="335"/>
      <c r="E15" s="30"/>
      <c r="F15" s="266"/>
      <c r="G15" s="30"/>
      <c r="H15" s="30"/>
      <c r="I15" s="237">
        <f>INT(IF(E15&gt;0,data!$J$4,0))</f>
        <v>0</v>
      </c>
      <c r="J15" s="237">
        <f>IF(E15&gt;0,I15*ROUND(F15,1)*E15,0)</f>
        <v>0</v>
      </c>
      <c r="K15" s="22"/>
      <c r="L15" s="30"/>
      <c r="M15" s="237">
        <f>INT(IF(E15&gt;0,(IF(K15="ano",data!$J$6,0)),0))</f>
        <v>0</v>
      </c>
      <c r="N15" s="242">
        <f>ROUND(F15,1)*IF(L15&gt;E15,M15*E15,M15*L15)</f>
        <v>0</v>
      </c>
      <c r="O15" s="244">
        <f t="shared" si="0"/>
        <v>0</v>
      </c>
      <c r="Q15" s="248" t="str">
        <f t="shared" si="1"/>
        <v/>
      </c>
      <c r="R15" s="249"/>
      <c r="T15" s="4">
        <f t="shared" si="2"/>
        <v>0</v>
      </c>
    </row>
    <row r="16" spans="2:20" s="56" customFormat="1" ht="15.75" hidden="1" x14ac:dyDescent="0.25">
      <c r="B16" s="227"/>
      <c r="C16" s="73"/>
      <c r="D16" s="78"/>
      <c r="E16" s="64"/>
      <c r="F16" s="65"/>
      <c r="G16" s="64"/>
      <c r="H16" s="64"/>
      <c r="I16" s="237"/>
      <c r="J16" s="237"/>
      <c r="K16" s="67"/>
      <c r="L16" s="30"/>
      <c r="M16" s="237"/>
      <c r="N16" s="242"/>
      <c r="O16" s="244"/>
      <c r="Q16" s="248"/>
      <c r="R16" s="249"/>
    </row>
    <row r="17" spans="2:20" s="4" customFormat="1" ht="16.5" customHeight="1" x14ac:dyDescent="0.25">
      <c r="B17" s="227" t="s">
        <v>16</v>
      </c>
      <c r="C17" s="334"/>
      <c r="D17" s="335"/>
      <c r="E17" s="30"/>
      <c r="F17" s="266"/>
      <c r="G17" s="30"/>
      <c r="H17" s="30"/>
      <c r="I17" s="237">
        <f>INT(IF(E17&gt;0,data!$J$4,0))</f>
        <v>0</v>
      </c>
      <c r="J17" s="237">
        <f>IF(E17&gt;0,I17*ROUND(F17,1)*E17,0)</f>
        <v>0</v>
      </c>
      <c r="K17" s="22"/>
      <c r="L17" s="30"/>
      <c r="M17" s="237">
        <f>INT(IF(E17&gt;0,(IF(K17="ano",data!$J$6,0)),0))</f>
        <v>0</v>
      </c>
      <c r="N17" s="242">
        <f>ROUND(F17,1)*IF(L17&gt;E17,M17*E17,M17*L17)</f>
        <v>0</v>
      </c>
      <c r="O17" s="244">
        <f t="shared" si="0"/>
        <v>0</v>
      </c>
      <c r="Q17" s="248" t="str">
        <f t="shared" si="1"/>
        <v/>
      </c>
      <c r="R17" s="249"/>
      <c r="T17" s="4">
        <f t="shared" si="2"/>
        <v>0</v>
      </c>
    </row>
    <row r="18" spans="2:20" s="56" customFormat="1" ht="16.5" hidden="1" customHeight="1" x14ac:dyDescent="0.25">
      <c r="B18" s="227"/>
      <c r="C18" s="73"/>
      <c r="D18" s="78"/>
      <c r="E18" s="64"/>
      <c r="F18" s="65"/>
      <c r="G18" s="64"/>
      <c r="H18" s="64"/>
      <c r="I18" s="237"/>
      <c r="J18" s="237"/>
      <c r="K18" s="67"/>
      <c r="L18" s="30"/>
      <c r="M18" s="237"/>
      <c r="N18" s="242"/>
      <c r="O18" s="244"/>
      <c r="Q18" s="248"/>
      <c r="R18" s="249"/>
    </row>
    <row r="19" spans="2:20" s="4" customFormat="1" ht="16.5" customHeight="1" x14ac:dyDescent="0.25">
      <c r="B19" s="227" t="s">
        <v>22</v>
      </c>
      <c r="C19" s="334"/>
      <c r="D19" s="335"/>
      <c r="E19" s="30"/>
      <c r="F19" s="266"/>
      <c r="G19" s="30"/>
      <c r="H19" s="30"/>
      <c r="I19" s="237">
        <f>INT(IF(E19&gt;0,data!$J$4,0))</f>
        <v>0</v>
      </c>
      <c r="J19" s="237">
        <f>IF(E19&gt;0,I19*ROUND(F19,1)*E19,0)</f>
        <v>0</v>
      </c>
      <c r="K19" s="22"/>
      <c r="L19" s="30"/>
      <c r="M19" s="237">
        <f>INT(IF(E19&gt;0,(IF(K19="ano",data!$J$6,0)),0))</f>
        <v>0</v>
      </c>
      <c r="N19" s="242">
        <f>ROUND(F19,1)*IF(L19&gt;E19,M19*E19,M19*L19)</f>
        <v>0</v>
      </c>
      <c r="O19" s="244">
        <f t="shared" si="0"/>
        <v>0</v>
      </c>
      <c r="Q19" s="248" t="str">
        <f t="shared" si="1"/>
        <v/>
      </c>
      <c r="R19" s="249"/>
      <c r="T19" s="4">
        <f t="shared" si="2"/>
        <v>0</v>
      </c>
    </row>
    <row r="20" spans="2:20" s="56" customFormat="1" ht="15.75" hidden="1" x14ac:dyDescent="0.25">
      <c r="B20" s="227"/>
      <c r="C20" s="73"/>
      <c r="D20" s="78"/>
      <c r="E20" s="64"/>
      <c r="F20" s="65"/>
      <c r="G20" s="64"/>
      <c r="H20" s="64"/>
      <c r="I20" s="237"/>
      <c r="J20" s="237"/>
      <c r="K20" s="67"/>
      <c r="L20" s="30"/>
      <c r="M20" s="237"/>
      <c r="N20" s="242"/>
      <c r="O20" s="244"/>
      <c r="Q20" s="248"/>
      <c r="R20" s="249"/>
    </row>
    <row r="21" spans="2:20" s="4" customFormat="1" ht="16.5" customHeight="1" x14ac:dyDescent="0.25">
      <c r="B21" s="227" t="s">
        <v>23</v>
      </c>
      <c r="C21" s="334"/>
      <c r="D21" s="335"/>
      <c r="E21" s="30"/>
      <c r="F21" s="266"/>
      <c r="G21" s="30"/>
      <c r="H21" s="30"/>
      <c r="I21" s="237">
        <f>INT(IF(E21&gt;0,data!$J$4,0))</f>
        <v>0</v>
      </c>
      <c r="J21" s="237">
        <f>IF(E21&gt;0,I21*ROUND(F21,1)*E21,0)</f>
        <v>0</v>
      </c>
      <c r="K21" s="22"/>
      <c r="L21" s="30"/>
      <c r="M21" s="237">
        <f>INT(IF(E21&gt;0,(IF(K21="ano",data!$J$6,0)),0))</f>
        <v>0</v>
      </c>
      <c r="N21" s="242">
        <f>ROUND(F21,1)*IF(L21&gt;E21,M21*E21,M21*L21)</f>
        <v>0</v>
      </c>
      <c r="O21" s="244">
        <f t="shared" si="0"/>
        <v>0</v>
      </c>
      <c r="Q21" s="248" t="str">
        <f t="shared" si="1"/>
        <v/>
      </c>
      <c r="R21" s="249"/>
      <c r="T21" s="4">
        <f t="shared" si="2"/>
        <v>0</v>
      </c>
    </row>
    <row r="22" spans="2:20" s="56" customFormat="1" ht="16.5" hidden="1" customHeight="1" x14ac:dyDescent="0.25">
      <c r="B22" s="227"/>
      <c r="C22" s="73"/>
      <c r="D22" s="78"/>
      <c r="E22" s="64"/>
      <c r="F22" s="65"/>
      <c r="G22" s="64"/>
      <c r="H22" s="64"/>
      <c r="I22" s="237"/>
      <c r="J22" s="237"/>
      <c r="K22" s="67"/>
      <c r="L22" s="30"/>
      <c r="M22" s="237"/>
      <c r="N22" s="242"/>
      <c r="O22" s="244"/>
      <c r="Q22" s="248"/>
      <c r="R22" s="249"/>
    </row>
    <row r="23" spans="2:20" s="4" customFormat="1" ht="16.5" customHeight="1" x14ac:dyDescent="0.25">
      <c r="B23" s="227" t="s">
        <v>24</v>
      </c>
      <c r="C23" s="334"/>
      <c r="D23" s="335"/>
      <c r="E23" s="30"/>
      <c r="F23" s="266"/>
      <c r="G23" s="30"/>
      <c r="H23" s="30"/>
      <c r="I23" s="237">
        <f>INT(IF(E23&gt;0,data!$J$4,0))</f>
        <v>0</v>
      </c>
      <c r="J23" s="237">
        <f>IF(E23&gt;0,I23*ROUND(F23,1)*E23,0)</f>
        <v>0</v>
      </c>
      <c r="K23" s="22"/>
      <c r="L23" s="30"/>
      <c r="M23" s="237">
        <f>INT(IF(E23&gt;0,(IF(K23="ano",data!$J$6,0)),0))</f>
        <v>0</v>
      </c>
      <c r="N23" s="242">
        <f>ROUND(F23,1)*IF(L23&gt;E23,M23*E23,M23*L23)</f>
        <v>0</v>
      </c>
      <c r="O23" s="244">
        <f t="shared" si="0"/>
        <v>0</v>
      </c>
      <c r="Q23" s="248" t="str">
        <f t="shared" si="1"/>
        <v/>
      </c>
      <c r="R23" s="249"/>
      <c r="T23" s="4">
        <f t="shared" si="2"/>
        <v>0</v>
      </c>
    </row>
    <row r="24" spans="2:20" s="56" customFormat="1" ht="15.75" hidden="1" x14ac:dyDescent="0.25">
      <c r="B24" s="227"/>
      <c r="C24" s="73"/>
      <c r="D24" s="78"/>
      <c r="E24" s="64"/>
      <c r="F24" s="65"/>
      <c r="G24" s="64"/>
      <c r="H24" s="64"/>
      <c r="I24" s="237"/>
      <c r="J24" s="237"/>
      <c r="K24" s="67"/>
      <c r="L24" s="30"/>
      <c r="M24" s="237"/>
      <c r="N24" s="242"/>
      <c r="O24" s="244"/>
      <c r="Q24" s="248"/>
      <c r="R24" s="249"/>
    </row>
    <row r="25" spans="2:20" s="4" customFormat="1" ht="16.5" customHeight="1" x14ac:dyDescent="0.25">
      <c r="B25" s="227" t="s">
        <v>25</v>
      </c>
      <c r="C25" s="334"/>
      <c r="D25" s="335"/>
      <c r="E25" s="30"/>
      <c r="F25" s="266"/>
      <c r="G25" s="30"/>
      <c r="H25" s="30"/>
      <c r="I25" s="237">
        <f>INT(IF(E25&gt;0,data!$J$4,0))</f>
        <v>0</v>
      </c>
      <c r="J25" s="237">
        <f>IF(E25&gt;0,I25*ROUND(F25,1)*E25,0)</f>
        <v>0</v>
      </c>
      <c r="K25" s="22"/>
      <c r="L25" s="30"/>
      <c r="M25" s="237">
        <f>INT(IF(E25&gt;0,(IF(K25="ano",data!$J$6,0)),0))</f>
        <v>0</v>
      </c>
      <c r="N25" s="242">
        <f>ROUND(F25,1)*IF(L25&gt;E25,M25*E25,M25*L25)</f>
        <v>0</v>
      </c>
      <c r="O25" s="244">
        <f t="shared" si="0"/>
        <v>0</v>
      </c>
      <c r="Q25" s="248" t="str">
        <f t="shared" si="1"/>
        <v/>
      </c>
      <c r="R25" s="249"/>
      <c r="T25" s="4">
        <f t="shared" si="2"/>
        <v>0</v>
      </c>
    </row>
    <row r="26" spans="2:20" s="56" customFormat="1" ht="16.5" hidden="1" customHeight="1" x14ac:dyDescent="0.25">
      <c r="B26" s="227"/>
      <c r="C26" s="73"/>
      <c r="D26" s="78"/>
      <c r="E26" s="64"/>
      <c r="F26" s="65"/>
      <c r="G26" s="64"/>
      <c r="H26" s="64"/>
      <c r="I26" s="237"/>
      <c r="J26" s="237"/>
      <c r="K26" s="67"/>
      <c r="L26" s="30"/>
      <c r="M26" s="237"/>
      <c r="N26" s="242"/>
      <c r="O26" s="244"/>
      <c r="Q26" s="248"/>
      <c r="R26" s="249"/>
    </row>
    <row r="27" spans="2:20" s="4" customFormat="1" ht="16.5" customHeight="1" x14ac:dyDescent="0.25">
      <c r="B27" s="227" t="s">
        <v>26</v>
      </c>
      <c r="C27" s="334"/>
      <c r="D27" s="335"/>
      <c r="E27" s="30"/>
      <c r="F27" s="266"/>
      <c r="G27" s="30"/>
      <c r="H27" s="30"/>
      <c r="I27" s="237">
        <f>INT(IF(E27&gt;0,data!$J$4,0))</f>
        <v>0</v>
      </c>
      <c r="J27" s="237">
        <f>IF(E27&gt;0,I27*ROUND(F27,1)*E27,0)</f>
        <v>0</v>
      </c>
      <c r="K27" s="22"/>
      <c r="L27" s="30"/>
      <c r="M27" s="237">
        <f>INT(IF(E27&gt;0,(IF(K27="ano",data!$J$6,0)),0))</f>
        <v>0</v>
      </c>
      <c r="N27" s="242">
        <f>ROUND(F27,1)*IF(L27&gt;E27,M27*E27,M27*L27)</f>
        <v>0</v>
      </c>
      <c r="O27" s="244">
        <f t="shared" si="0"/>
        <v>0</v>
      </c>
      <c r="Q27" s="248" t="str">
        <f t="shared" si="1"/>
        <v/>
      </c>
      <c r="R27" s="249"/>
      <c r="T27" s="4">
        <f t="shared" si="2"/>
        <v>0</v>
      </c>
    </row>
    <row r="28" spans="2:20" s="56" customFormat="1" ht="15.75" hidden="1" x14ac:dyDescent="0.25">
      <c r="B28" s="227"/>
      <c r="C28" s="73"/>
      <c r="D28" s="78"/>
      <c r="E28" s="64"/>
      <c r="F28" s="65"/>
      <c r="G28" s="64"/>
      <c r="H28" s="64"/>
      <c r="I28" s="237"/>
      <c r="J28" s="237"/>
      <c r="K28" s="67"/>
      <c r="L28" s="30"/>
      <c r="M28" s="237"/>
      <c r="N28" s="242"/>
      <c r="O28" s="244"/>
      <c r="Q28" s="248"/>
      <c r="R28" s="249"/>
    </row>
    <row r="29" spans="2:20" s="4" customFormat="1" ht="16.5" customHeight="1" x14ac:dyDescent="0.25">
      <c r="B29" s="227" t="s">
        <v>27</v>
      </c>
      <c r="C29" s="334"/>
      <c r="D29" s="335"/>
      <c r="E29" s="30"/>
      <c r="F29" s="266"/>
      <c r="G29" s="30"/>
      <c r="H29" s="30"/>
      <c r="I29" s="237">
        <f>INT(IF(E29&gt;0,data!$J$4,0))</f>
        <v>0</v>
      </c>
      <c r="J29" s="237">
        <f>IF(E29&gt;0,I29*ROUND(F29,1)*E29,0)</f>
        <v>0</v>
      </c>
      <c r="K29" s="22"/>
      <c r="L29" s="30"/>
      <c r="M29" s="237">
        <f>INT(IF(E29&gt;0,(IF(K29="ano",data!$J$6,0)),0))</f>
        <v>0</v>
      </c>
      <c r="N29" s="242">
        <f>ROUND(F29,1)*IF(L29&gt;E29,M29*E29,M29*L29)</f>
        <v>0</v>
      </c>
      <c r="O29" s="244">
        <f t="shared" si="0"/>
        <v>0</v>
      </c>
      <c r="Q29" s="248" t="str">
        <f t="shared" si="1"/>
        <v/>
      </c>
      <c r="R29" s="249"/>
      <c r="T29" s="4">
        <f t="shared" si="2"/>
        <v>0</v>
      </c>
    </row>
    <row r="30" spans="2:20" s="56" customFormat="1" ht="16.5" hidden="1" customHeight="1" x14ac:dyDescent="0.25">
      <c r="B30" s="227"/>
      <c r="C30" s="73"/>
      <c r="D30" s="78"/>
      <c r="E30" s="64"/>
      <c r="F30" s="65"/>
      <c r="G30" s="64"/>
      <c r="H30" s="64"/>
      <c r="I30" s="237"/>
      <c r="J30" s="237"/>
      <c r="K30" s="67"/>
      <c r="L30" s="30"/>
      <c r="M30" s="237"/>
      <c r="N30" s="242"/>
      <c r="O30" s="244"/>
      <c r="Q30" s="248"/>
      <c r="R30" s="249"/>
    </row>
    <row r="31" spans="2:20" s="4" customFormat="1" ht="16.5" customHeight="1" x14ac:dyDescent="0.25">
      <c r="B31" s="227" t="s">
        <v>28</v>
      </c>
      <c r="C31" s="334"/>
      <c r="D31" s="335"/>
      <c r="E31" s="30"/>
      <c r="F31" s="266"/>
      <c r="G31" s="30"/>
      <c r="H31" s="30"/>
      <c r="I31" s="237">
        <f>INT(IF(E31&gt;0,data!$J$4,0))</f>
        <v>0</v>
      </c>
      <c r="J31" s="237">
        <f>IF(E31&gt;0,I31*ROUND(F31,1)*E31,0)</f>
        <v>0</v>
      </c>
      <c r="K31" s="22"/>
      <c r="L31" s="30"/>
      <c r="M31" s="237">
        <f>INT(IF(E31&gt;0,(IF(K31="ano",data!$J$6,0)),0))</f>
        <v>0</v>
      </c>
      <c r="N31" s="242">
        <f>ROUND(F31,1)*IF(L31&gt;E31,M31*E31,M31*L31)</f>
        <v>0</v>
      </c>
      <c r="O31" s="244">
        <f t="shared" si="0"/>
        <v>0</v>
      </c>
      <c r="Q31" s="248" t="str">
        <f t="shared" si="1"/>
        <v/>
      </c>
      <c r="R31" s="249"/>
      <c r="T31" s="4">
        <f t="shared" si="2"/>
        <v>0</v>
      </c>
    </row>
    <row r="32" spans="2:20" s="56" customFormat="1" ht="15.75" hidden="1" x14ac:dyDescent="0.25">
      <c r="B32" s="227"/>
      <c r="C32" s="73"/>
      <c r="D32" s="78"/>
      <c r="E32" s="64"/>
      <c r="F32" s="65"/>
      <c r="G32" s="64"/>
      <c r="H32" s="64"/>
      <c r="I32" s="237"/>
      <c r="J32" s="237"/>
      <c r="K32" s="67"/>
      <c r="L32" s="30"/>
      <c r="M32" s="237"/>
      <c r="N32" s="242"/>
      <c r="O32" s="244"/>
      <c r="Q32" s="248"/>
      <c r="R32" s="249"/>
    </row>
    <row r="33" spans="2:20" s="4" customFormat="1" ht="16.5" customHeight="1" x14ac:dyDescent="0.25">
      <c r="B33" s="227" t="s">
        <v>29</v>
      </c>
      <c r="C33" s="334"/>
      <c r="D33" s="335"/>
      <c r="E33" s="30"/>
      <c r="F33" s="266"/>
      <c r="G33" s="30"/>
      <c r="H33" s="30"/>
      <c r="I33" s="237">
        <f>INT(IF(E33&gt;0,data!$J$4,0))</f>
        <v>0</v>
      </c>
      <c r="J33" s="237">
        <f>IF(E33&gt;0,I33*ROUND(F33,1)*E33,0)</f>
        <v>0</v>
      </c>
      <c r="K33" s="22"/>
      <c r="L33" s="30"/>
      <c r="M33" s="237">
        <f>INT(IF(E33&gt;0,(IF(K33="ano",data!$J$6,0)),0))</f>
        <v>0</v>
      </c>
      <c r="N33" s="242">
        <f>ROUND(F33,1)*IF(L33&gt;E33,M33*E33,M33*L33)</f>
        <v>0</v>
      </c>
      <c r="O33" s="244">
        <f t="shared" si="0"/>
        <v>0</v>
      </c>
      <c r="Q33" s="248" t="str">
        <f t="shared" si="1"/>
        <v/>
      </c>
      <c r="R33" s="249"/>
      <c r="T33" s="4">
        <f t="shared" si="2"/>
        <v>0</v>
      </c>
    </row>
    <row r="34" spans="2:20" s="56" customFormat="1" ht="16.5" hidden="1" customHeight="1" x14ac:dyDescent="0.25">
      <c r="B34" s="227"/>
      <c r="C34" s="73"/>
      <c r="D34" s="78"/>
      <c r="E34" s="64"/>
      <c r="F34" s="65"/>
      <c r="G34" s="64"/>
      <c r="H34" s="64"/>
      <c r="I34" s="237"/>
      <c r="J34" s="237"/>
      <c r="K34" s="67"/>
      <c r="L34" s="30"/>
      <c r="M34" s="237"/>
      <c r="N34" s="242"/>
      <c r="O34" s="244"/>
      <c r="Q34" s="248"/>
      <c r="R34" s="249"/>
    </row>
    <row r="35" spans="2:20" s="4" customFormat="1" ht="16.5" customHeight="1" x14ac:dyDescent="0.25">
      <c r="B35" s="227" t="s">
        <v>30</v>
      </c>
      <c r="C35" s="334"/>
      <c r="D35" s="335"/>
      <c r="E35" s="30"/>
      <c r="F35" s="266"/>
      <c r="G35" s="30"/>
      <c r="H35" s="30"/>
      <c r="I35" s="237">
        <f>INT(IF(E35&gt;0,data!$J$4,0))</f>
        <v>0</v>
      </c>
      <c r="J35" s="237">
        <f>IF(E35&gt;0,I35*ROUND(F35,1)*E35,0)</f>
        <v>0</v>
      </c>
      <c r="K35" s="22"/>
      <c r="L35" s="30"/>
      <c r="M35" s="237">
        <f>INT(IF(E35&gt;0,(IF(K35="ano",data!$J$6,0)),0))</f>
        <v>0</v>
      </c>
      <c r="N35" s="242">
        <f>ROUND(F35,1)*IF(L35&gt;E35,M35*E35,M35*L35)</f>
        <v>0</v>
      </c>
      <c r="O35" s="244">
        <f t="shared" si="0"/>
        <v>0</v>
      </c>
      <c r="Q35" s="248" t="str">
        <f t="shared" si="1"/>
        <v/>
      </c>
      <c r="R35" s="249"/>
      <c r="T35" s="4">
        <f t="shared" si="2"/>
        <v>0</v>
      </c>
    </row>
    <row r="36" spans="2:20" s="56" customFormat="1" ht="15.75" hidden="1" x14ac:dyDescent="0.25">
      <c r="B36" s="227"/>
      <c r="C36" s="73"/>
      <c r="D36" s="78"/>
      <c r="E36" s="64"/>
      <c r="F36" s="65"/>
      <c r="G36" s="64"/>
      <c r="H36" s="64"/>
      <c r="I36" s="237"/>
      <c r="J36" s="237"/>
      <c r="K36" s="67"/>
      <c r="L36" s="30"/>
      <c r="M36" s="237"/>
      <c r="N36" s="242"/>
      <c r="O36" s="244"/>
      <c r="Q36" s="248"/>
      <c r="R36" s="249"/>
    </row>
    <row r="37" spans="2:20" s="4" customFormat="1" ht="16.5" customHeight="1" x14ac:dyDescent="0.25">
      <c r="B37" s="227" t="s">
        <v>31</v>
      </c>
      <c r="C37" s="334"/>
      <c r="D37" s="335"/>
      <c r="E37" s="30"/>
      <c r="F37" s="266"/>
      <c r="G37" s="30"/>
      <c r="H37" s="30"/>
      <c r="I37" s="237">
        <f>INT(IF(E37&gt;0,data!$J$4,0))</f>
        <v>0</v>
      </c>
      <c r="J37" s="237">
        <f>IF(E37&gt;0,I37*ROUND(F37,1)*E37,0)</f>
        <v>0</v>
      </c>
      <c r="K37" s="22"/>
      <c r="L37" s="30"/>
      <c r="M37" s="237">
        <f>INT(IF(E37&gt;0,(IF(K37="ano",data!$J$6,0)),0))</f>
        <v>0</v>
      </c>
      <c r="N37" s="242">
        <f>ROUND(F37,1)*IF(L37&gt;E37,M37*E37,M37*L37)</f>
        <v>0</v>
      </c>
      <c r="O37" s="244">
        <f t="shared" si="0"/>
        <v>0</v>
      </c>
      <c r="Q37" s="248" t="str">
        <f t="shared" si="1"/>
        <v/>
      </c>
      <c r="R37" s="249"/>
      <c r="T37" s="4">
        <f t="shared" si="2"/>
        <v>0</v>
      </c>
    </row>
    <row r="38" spans="2:20" s="56" customFormat="1" ht="16.5" hidden="1" customHeight="1" x14ac:dyDescent="0.25">
      <c r="B38" s="227"/>
      <c r="C38" s="73"/>
      <c r="D38" s="78"/>
      <c r="E38" s="64"/>
      <c r="F38" s="65"/>
      <c r="G38" s="64"/>
      <c r="H38" s="64"/>
      <c r="I38" s="237"/>
      <c r="J38" s="237"/>
      <c r="K38" s="67"/>
      <c r="L38" s="30"/>
      <c r="M38" s="237"/>
      <c r="N38" s="242"/>
      <c r="O38" s="244"/>
      <c r="Q38" s="248"/>
      <c r="R38" s="249"/>
    </row>
    <row r="39" spans="2:20" s="4" customFormat="1" ht="16.5" customHeight="1" x14ac:dyDescent="0.25">
      <c r="B39" s="227" t="s">
        <v>32</v>
      </c>
      <c r="C39" s="334"/>
      <c r="D39" s="335"/>
      <c r="E39" s="30"/>
      <c r="F39" s="266"/>
      <c r="G39" s="30"/>
      <c r="H39" s="30"/>
      <c r="I39" s="237">
        <f>INT(IF(E39&gt;0,data!$J$4,0))</f>
        <v>0</v>
      </c>
      <c r="J39" s="237">
        <f>IF(E39&gt;0,I39*ROUND(F39,1)*E39,0)</f>
        <v>0</v>
      </c>
      <c r="K39" s="22"/>
      <c r="L39" s="30"/>
      <c r="M39" s="237">
        <f>INT(IF(E39&gt;0,(IF(K39="ano",data!$J$6,0)),0))</f>
        <v>0</v>
      </c>
      <c r="N39" s="242">
        <f>ROUND(F39,1)*IF(L39&gt;E39,M39*E39,M39*L39)</f>
        <v>0</v>
      </c>
      <c r="O39" s="244">
        <f t="shared" si="0"/>
        <v>0</v>
      </c>
      <c r="Q39" s="248" t="str">
        <f t="shared" si="1"/>
        <v/>
      </c>
      <c r="R39" s="249"/>
      <c r="T39" s="4">
        <f t="shared" si="2"/>
        <v>0</v>
      </c>
    </row>
    <row r="40" spans="2:20" s="56" customFormat="1" ht="15.75" hidden="1" x14ac:dyDescent="0.25">
      <c r="B40" s="227"/>
      <c r="C40" s="73"/>
      <c r="D40" s="78"/>
      <c r="E40" s="64"/>
      <c r="F40" s="65"/>
      <c r="G40" s="64"/>
      <c r="H40" s="64"/>
      <c r="I40" s="237"/>
      <c r="J40" s="237"/>
      <c r="K40" s="67"/>
      <c r="L40" s="30"/>
      <c r="M40" s="237"/>
      <c r="N40" s="242"/>
      <c r="O40" s="244"/>
      <c r="Q40" s="248"/>
      <c r="R40" s="249"/>
    </row>
    <row r="41" spans="2:20" s="4" customFormat="1" ht="16.5" customHeight="1" x14ac:dyDescent="0.25">
      <c r="B41" s="227" t="s">
        <v>33</v>
      </c>
      <c r="C41" s="334"/>
      <c r="D41" s="335"/>
      <c r="E41" s="30"/>
      <c r="F41" s="266"/>
      <c r="G41" s="30"/>
      <c r="H41" s="30"/>
      <c r="I41" s="237">
        <f>INT(IF(E41&gt;0,data!$J$4,0))</f>
        <v>0</v>
      </c>
      <c r="J41" s="237">
        <f>IF(E41&gt;0,I41*ROUND(F41,1)*E41,0)</f>
        <v>0</v>
      </c>
      <c r="K41" s="22"/>
      <c r="L41" s="30"/>
      <c r="M41" s="237">
        <f>INT(IF(E41&gt;0,(IF(K41="ano",data!$J$6,0)),0))</f>
        <v>0</v>
      </c>
      <c r="N41" s="242">
        <f>ROUND(F41,1)*IF(L41&gt;E41,M41*E41,M41*L41)</f>
        <v>0</v>
      </c>
      <c r="O41" s="244">
        <f t="shared" si="0"/>
        <v>0</v>
      </c>
      <c r="Q41" s="248" t="str">
        <f t="shared" si="1"/>
        <v/>
      </c>
      <c r="R41" s="249"/>
      <c r="T41" s="4">
        <f t="shared" si="2"/>
        <v>0</v>
      </c>
    </row>
    <row r="42" spans="2:20" s="56" customFormat="1" ht="16.5" hidden="1" customHeight="1" x14ac:dyDescent="0.25">
      <c r="B42" s="227"/>
      <c r="C42" s="73"/>
      <c r="D42" s="78"/>
      <c r="E42" s="64"/>
      <c r="F42" s="65"/>
      <c r="G42" s="64"/>
      <c r="H42" s="64"/>
      <c r="I42" s="237"/>
      <c r="J42" s="237"/>
      <c r="K42" s="67"/>
      <c r="L42" s="30"/>
      <c r="M42" s="237"/>
      <c r="N42" s="242"/>
      <c r="O42" s="244"/>
      <c r="Q42" s="248"/>
      <c r="R42" s="249"/>
    </row>
    <row r="43" spans="2:20" s="4" customFormat="1" ht="16.5" customHeight="1" x14ac:dyDescent="0.25">
      <c r="B43" s="227" t="s">
        <v>34</v>
      </c>
      <c r="C43" s="334"/>
      <c r="D43" s="335"/>
      <c r="E43" s="30"/>
      <c r="F43" s="266"/>
      <c r="G43" s="30"/>
      <c r="H43" s="30"/>
      <c r="I43" s="237">
        <f>INT(IF(E43&gt;0,data!$J$4,0))</f>
        <v>0</v>
      </c>
      <c r="J43" s="237">
        <f>IF(E43&gt;0,I43*ROUND(F43,1)*E43,0)</f>
        <v>0</v>
      </c>
      <c r="K43" s="22"/>
      <c r="L43" s="30"/>
      <c r="M43" s="237">
        <f>INT(IF(E43&gt;0,(IF(K43="ano",data!$J$6,0)),0))</f>
        <v>0</v>
      </c>
      <c r="N43" s="242">
        <f>ROUND(F43,1)*IF(L43&gt;E43,M43*E43,M43*L43)</f>
        <v>0</v>
      </c>
      <c r="O43" s="244">
        <f t="shared" si="0"/>
        <v>0</v>
      </c>
      <c r="Q43" s="248" t="str">
        <f t="shared" si="1"/>
        <v/>
      </c>
      <c r="R43" s="249"/>
      <c r="T43" s="4">
        <f t="shared" si="2"/>
        <v>0</v>
      </c>
    </row>
    <row r="44" spans="2:20" s="56" customFormat="1" ht="15.75" hidden="1" x14ac:dyDescent="0.25">
      <c r="B44" s="227"/>
      <c r="C44" s="73"/>
      <c r="D44" s="78"/>
      <c r="E44" s="64"/>
      <c r="F44" s="65"/>
      <c r="G44" s="64"/>
      <c r="H44" s="64"/>
      <c r="I44" s="237"/>
      <c r="J44" s="237"/>
      <c r="K44" s="67"/>
      <c r="L44" s="30"/>
      <c r="M44" s="237"/>
      <c r="N44" s="242"/>
      <c r="O44" s="244"/>
      <c r="Q44" s="248"/>
      <c r="R44" s="249"/>
    </row>
    <row r="45" spans="2:20" s="4" customFormat="1" ht="16.5" customHeight="1" x14ac:dyDescent="0.25">
      <c r="B45" s="227" t="s">
        <v>35</v>
      </c>
      <c r="C45" s="334"/>
      <c r="D45" s="335"/>
      <c r="E45" s="30"/>
      <c r="F45" s="266"/>
      <c r="G45" s="30"/>
      <c r="H45" s="30"/>
      <c r="I45" s="237">
        <f>INT(IF(E45&gt;0,data!$J$4,0))</f>
        <v>0</v>
      </c>
      <c r="J45" s="237">
        <f>IF(E45&gt;0,I45*ROUND(F45,1)*E45,0)</f>
        <v>0</v>
      </c>
      <c r="K45" s="22"/>
      <c r="L45" s="30"/>
      <c r="M45" s="237">
        <f>INT(IF(E45&gt;0,(IF(K45="ano",data!$J$6,0)),0))</f>
        <v>0</v>
      </c>
      <c r="N45" s="242">
        <f>ROUND(F45,1)*IF(L45&gt;E45,M45*E45,M45*L45)</f>
        <v>0</v>
      </c>
      <c r="O45" s="244">
        <f t="shared" si="0"/>
        <v>0</v>
      </c>
      <c r="Q45" s="248" t="str">
        <f t="shared" si="1"/>
        <v/>
      </c>
      <c r="R45" s="249"/>
      <c r="T45" s="4">
        <f t="shared" si="2"/>
        <v>0</v>
      </c>
    </row>
    <row r="46" spans="2:20" s="56" customFormat="1" ht="16.5" hidden="1" customHeight="1" x14ac:dyDescent="0.25">
      <c r="B46" s="227"/>
      <c r="C46" s="73"/>
      <c r="D46" s="78"/>
      <c r="E46" s="64"/>
      <c r="F46" s="65"/>
      <c r="G46" s="64"/>
      <c r="H46" s="64"/>
      <c r="I46" s="237"/>
      <c r="J46" s="237"/>
      <c r="K46" s="67"/>
      <c r="L46" s="30"/>
      <c r="M46" s="237"/>
      <c r="N46" s="242"/>
      <c r="O46" s="244"/>
      <c r="Q46" s="248"/>
      <c r="R46" s="249"/>
    </row>
    <row r="47" spans="2:20" s="4" customFormat="1" ht="16.5" customHeight="1" x14ac:dyDescent="0.25">
      <c r="B47" s="227" t="s">
        <v>36</v>
      </c>
      <c r="C47" s="334"/>
      <c r="D47" s="335"/>
      <c r="E47" s="30"/>
      <c r="F47" s="266"/>
      <c r="G47" s="30"/>
      <c r="H47" s="30"/>
      <c r="I47" s="237">
        <f>INT(IF(E47&gt;0,data!$J$4,0))</f>
        <v>0</v>
      </c>
      <c r="J47" s="237">
        <f>IF(E47&gt;0,I47*ROUND(F47,1)*E47,0)</f>
        <v>0</v>
      </c>
      <c r="K47" s="22"/>
      <c r="L47" s="30"/>
      <c r="M47" s="237">
        <f>INT(IF(E47&gt;0,(IF(K47="ano",data!$J$6,0)),0))</f>
        <v>0</v>
      </c>
      <c r="N47" s="242">
        <f>ROUND(F47,1)*IF(L47&gt;E47,M47*E47,M47*L47)</f>
        <v>0</v>
      </c>
      <c r="O47" s="244">
        <f t="shared" si="0"/>
        <v>0</v>
      </c>
      <c r="Q47" s="248" t="str">
        <f t="shared" si="1"/>
        <v/>
      </c>
      <c r="R47" s="249"/>
      <c r="T47" s="4">
        <f t="shared" si="2"/>
        <v>0</v>
      </c>
    </row>
    <row r="48" spans="2:20" s="56" customFormat="1" ht="15.75" hidden="1" x14ac:dyDescent="0.25">
      <c r="B48" s="227"/>
      <c r="C48" s="73"/>
      <c r="D48" s="78"/>
      <c r="E48" s="64"/>
      <c r="F48" s="65"/>
      <c r="G48" s="64"/>
      <c r="H48" s="64"/>
      <c r="I48" s="237"/>
      <c r="J48" s="237"/>
      <c r="K48" s="67"/>
      <c r="L48" s="30"/>
      <c r="M48" s="237"/>
      <c r="N48" s="242"/>
      <c r="O48" s="244"/>
      <c r="Q48" s="248"/>
      <c r="R48" s="249"/>
    </row>
    <row r="49" spans="2:20" s="4" customFormat="1" ht="16.5" customHeight="1" x14ac:dyDescent="0.25">
      <c r="B49" s="227" t="s">
        <v>37</v>
      </c>
      <c r="C49" s="334"/>
      <c r="D49" s="335"/>
      <c r="E49" s="30"/>
      <c r="F49" s="266"/>
      <c r="G49" s="30"/>
      <c r="H49" s="30"/>
      <c r="I49" s="237">
        <f>INT(IF(E49&gt;0,data!$J$4,0))</f>
        <v>0</v>
      </c>
      <c r="J49" s="237">
        <f>IF(E49&gt;0,I49*ROUND(F49,1)*E49,0)</f>
        <v>0</v>
      </c>
      <c r="K49" s="22"/>
      <c r="L49" s="30"/>
      <c r="M49" s="237">
        <f>INT(IF(E49&gt;0,(IF(K49="ano",data!$J$6,0)),0))</f>
        <v>0</v>
      </c>
      <c r="N49" s="242">
        <f>ROUND(F49,1)*IF(L49&gt;E49,M49*E49,M49*L49)</f>
        <v>0</v>
      </c>
      <c r="O49" s="244">
        <f t="shared" si="0"/>
        <v>0</v>
      </c>
      <c r="Q49" s="248" t="str">
        <f t="shared" si="1"/>
        <v/>
      </c>
      <c r="R49" s="249"/>
      <c r="T49" s="4">
        <f t="shared" si="2"/>
        <v>0</v>
      </c>
    </row>
    <row r="50" spans="2:20" s="56" customFormat="1" ht="16.5" hidden="1" customHeight="1" x14ac:dyDescent="0.25">
      <c r="B50" s="227"/>
      <c r="C50" s="73"/>
      <c r="D50" s="78"/>
      <c r="E50" s="64"/>
      <c r="F50" s="65"/>
      <c r="G50" s="64"/>
      <c r="H50" s="64"/>
      <c r="I50" s="237"/>
      <c r="J50" s="237"/>
      <c r="K50" s="67"/>
      <c r="L50" s="30"/>
      <c r="M50" s="237"/>
      <c r="N50" s="242"/>
      <c r="O50" s="244"/>
      <c r="Q50" s="248"/>
      <c r="R50" s="249"/>
    </row>
    <row r="51" spans="2:20" s="4" customFormat="1" ht="16.5" customHeight="1" x14ac:dyDescent="0.25">
      <c r="B51" s="227" t="s">
        <v>38</v>
      </c>
      <c r="C51" s="334"/>
      <c r="D51" s="335"/>
      <c r="E51" s="30"/>
      <c r="F51" s="266"/>
      <c r="G51" s="30"/>
      <c r="H51" s="30"/>
      <c r="I51" s="237">
        <f>INT(IF(E51&gt;0,data!$J$4,0))</f>
        <v>0</v>
      </c>
      <c r="J51" s="237">
        <f>IF(E51&gt;0,I51*ROUND(F51,1)*E51,0)</f>
        <v>0</v>
      </c>
      <c r="K51" s="22"/>
      <c r="L51" s="30"/>
      <c r="M51" s="237">
        <f>INT(IF(E51&gt;0,(IF(K51="ano",data!$J$6,0)),0))</f>
        <v>0</v>
      </c>
      <c r="N51" s="242">
        <f>ROUND(F51,1)*IF(L51&gt;E51,M51*E51,M51*L51)</f>
        <v>0</v>
      </c>
      <c r="O51" s="244">
        <f t="shared" si="0"/>
        <v>0</v>
      </c>
      <c r="Q51" s="248" t="str">
        <f t="shared" si="1"/>
        <v/>
      </c>
      <c r="R51" s="249"/>
      <c r="T51" s="4">
        <f t="shared" si="2"/>
        <v>0</v>
      </c>
    </row>
    <row r="52" spans="2:20" s="56" customFormat="1" ht="15.75" hidden="1" x14ac:dyDescent="0.25">
      <c r="B52" s="227"/>
      <c r="C52" s="73"/>
      <c r="D52" s="78"/>
      <c r="E52" s="64"/>
      <c r="F52" s="65"/>
      <c r="G52" s="64"/>
      <c r="H52" s="64"/>
      <c r="I52" s="237"/>
      <c r="J52" s="237"/>
      <c r="K52" s="67"/>
      <c r="L52" s="30"/>
      <c r="M52" s="237"/>
      <c r="N52" s="242"/>
      <c r="O52" s="244"/>
      <c r="Q52" s="248"/>
      <c r="R52" s="249"/>
    </row>
    <row r="53" spans="2:20" s="4" customFormat="1" ht="16.5" customHeight="1" x14ac:dyDescent="0.25">
      <c r="B53" s="227" t="s">
        <v>39</v>
      </c>
      <c r="C53" s="334"/>
      <c r="D53" s="335"/>
      <c r="E53" s="30"/>
      <c r="F53" s="266"/>
      <c r="G53" s="30"/>
      <c r="H53" s="30"/>
      <c r="I53" s="237">
        <f>INT(IF(E53&gt;0,data!$J$4,0))</f>
        <v>0</v>
      </c>
      <c r="J53" s="237">
        <f>IF(E53&gt;0,I53*ROUND(F53,1)*E53,0)</f>
        <v>0</v>
      </c>
      <c r="K53" s="22"/>
      <c r="L53" s="30"/>
      <c r="M53" s="237">
        <f>INT(IF(E53&gt;0,(IF(K53="ano",data!$J$6,0)),0))</f>
        <v>0</v>
      </c>
      <c r="N53" s="242">
        <f>ROUND(F53,1)*IF(L53&gt;E53,M53*E53,M53*L53)</f>
        <v>0</v>
      </c>
      <c r="O53" s="244">
        <f t="shared" si="0"/>
        <v>0</v>
      </c>
      <c r="Q53" s="248" t="str">
        <f t="shared" si="1"/>
        <v/>
      </c>
      <c r="R53" s="249"/>
      <c r="T53" s="4">
        <f t="shared" si="2"/>
        <v>0</v>
      </c>
    </row>
    <row r="54" spans="2:20" s="56" customFormat="1" ht="16.5" hidden="1" customHeight="1" x14ac:dyDescent="0.25">
      <c r="B54" s="227"/>
      <c r="C54" s="73"/>
      <c r="D54" s="78"/>
      <c r="E54" s="64"/>
      <c r="F54" s="65"/>
      <c r="G54" s="64"/>
      <c r="H54" s="64"/>
      <c r="I54" s="237"/>
      <c r="J54" s="237"/>
      <c r="K54" s="67"/>
      <c r="L54" s="30"/>
      <c r="M54" s="237"/>
      <c r="N54" s="242"/>
      <c r="O54" s="244"/>
      <c r="Q54" s="248"/>
      <c r="R54" s="249"/>
    </row>
    <row r="55" spans="2:20" s="4" customFormat="1" ht="16.5" customHeight="1" x14ac:dyDescent="0.25">
      <c r="B55" s="227" t="s">
        <v>40</v>
      </c>
      <c r="C55" s="334"/>
      <c r="D55" s="335"/>
      <c r="E55" s="30"/>
      <c r="F55" s="266"/>
      <c r="G55" s="30"/>
      <c r="H55" s="30"/>
      <c r="I55" s="237">
        <f>INT(IF(E55&gt;0,data!$J$4,0))</f>
        <v>0</v>
      </c>
      <c r="J55" s="237">
        <f>IF(E55&gt;0,I55*ROUND(F55,1)*E55,0)</f>
        <v>0</v>
      </c>
      <c r="K55" s="22"/>
      <c r="L55" s="30"/>
      <c r="M55" s="237">
        <f>INT(IF(E55&gt;0,(IF(K55="ano",data!$J$6,0)),0))</f>
        <v>0</v>
      </c>
      <c r="N55" s="242">
        <f>ROUND(F55,1)*IF(L55&gt;E55,M55*E55,M55*L55)</f>
        <v>0</v>
      </c>
      <c r="O55" s="244">
        <f t="shared" si="0"/>
        <v>0</v>
      </c>
      <c r="Q55" s="248" t="str">
        <f t="shared" si="1"/>
        <v/>
      </c>
      <c r="R55" s="249"/>
      <c r="T55" s="4">
        <f t="shared" si="2"/>
        <v>0</v>
      </c>
    </row>
    <row r="56" spans="2:20" s="56" customFormat="1" ht="15.75" hidden="1" x14ac:dyDescent="0.25">
      <c r="B56" s="227"/>
      <c r="C56" s="73"/>
      <c r="D56" s="78"/>
      <c r="E56" s="64"/>
      <c r="F56" s="65"/>
      <c r="G56" s="64"/>
      <c r="H56" s="64"/>
      <c r="I56" s="237"/>
      <c r="J56" s="237"/>
      <c r="K56" s="67"/>
      <c r="L56" s="30"/>
      <c r="M56" s="237"/>
      <c r="N56" s="242"/>
      <c r="O56" s="244"/>
      <c r="Q56" s="248"/>
      <c r="R56" s="249"/>
    </row>
    <row r="57" spans="2:20" s="4" customFormat="1" ht="16.5" customHeight="1" x14ac:dyDescent="0.25">
      <c r="B57" s="227" t="s">
        <v>41</v>
      </c>
      <c r="C57" s="334"/>
      <c r="D57" s="335"/>
      <c r="E57" s="30"/>
      <c r="F57" s="266"/>
      <c r="G57" s="30"/>
      <c r="H57" s="30"/>
      <c r="I57" s="237">
        <f>INT(IF(E57&gt;0,data!$J$4,0))</f>
        <v>0</v>
      </c>
      <c r="J57" s="237">
        <f>IF(E57&gt;0,I57*ROUND(F57,1)*E57,0)</f>
        <v>0</v>
      </c>
      <c r="K57" s="22"/>
      <c r="L57" s="30"/>
      <c r="M57" s="237">
        <f>INT(IF(E57&gt;0,(IF(K57="ano",data!$J$6,0)),0))</f>
        <v>0</v>
      </c>
      <c r="N57" s="242">
        <f>ROUND(F57,1)*IF(L57&gt;E57,M57*E57,M57*L57)</f>
        <v>0</v>
      </c>
      <c r="O57" s="244">
        <f t="shared" si="0"/>
        <v>0</v>
      </c>
      <c r="Q57" s="248" t="str">
        <f t="shared" si="1"/>
        <v/>
      </c>
      <c r="R57" s="249"/>
      <c r="T57" s="4">
        <f t="shared" si="2"/>
        <v>0</v>
      </c>
    </row>
    <row r="58" spans="2:20" s="56" customFormat="1" ht="16.5" hidden="1" customHeight="1" x14ac:dyDescent="0.25">
      <c r="B58" s="227"/>
      <c r="C58" s="73"/>
      <c r="D58" s="78"/>
      <c r="E58" s="64"/>
      <c r="F58" s="65"/>
      <c r="G58" s="64"/>
      <c r="H58" s="64"/>
      <c r="I58" s="237"/>
      <c r="J58" s="237"/>
      <c r="K58" s="67"/>
      <c r="L58" s="30"/>
      <c r="M58" s="237"/>
      <c r="N58" s="242"/>
      <c r="O58" s="244"/>
      <c r="Q58" s="248"/>
      <c r="R58" s="249"/>
    </row>
    <row r="59" spans="2:20" s="4" customFormat="1" ht="16.5" customHeight="1" x14ac:dyDescent="0.25">
      <c r="B59" s="227" t="s">
        <v>42</v>
      </c>
      <c r="C59" s="334"/>
      <c r="D59" s="335"/>
      <c r="E59" s="30"/>
      <c r="F59" s="266"/>
      <c r="G59" s="30"/>
      <c r="H59" s="30"/>
      <c r="I59" s="237">
        <f>INT(IF(E59&gt;0,data!$J$4,0))</f>
        <v>0</v>
      </c>
      <c r="J59" s="237">
        <f>IF(E59&gt;0,I59*ROUND(F59,1)*E59,0)</f>
        <v>0</v>
      </c>
      <c r="K59" s="22"/>
      <c r="L59" s="30"/>
      <c r="M59" s="237">
        <f>INT(IF(E59&gt;0,(IF(K59="ano",data!$J$6,0)),0))</f>
        <v>0</v>
      </c>
      <c r="N59" s="242">
        <f>ROUND(F59,1)*IF(L59&gt;E59,M59*E59,M59*L59)</f>
        <v>0</v>
      </c>
      <c r="O59" s="244">
        <f t="shared" si="0"/>
        <v>0</v>
      </c>
      <c r="Q59" s="248" t="str">
        <f t="shared" si="1"/>
        <v/>
      </c>
      <c r="R59" s="249"/>
      <c r="T59" s="4">
        <f t="shared" si="2"/>
        <v>0</v>
      </c>
    </row>
    <row r="60" spans="2:20" s="56" customFormat="1" ht="15.75" hidden="1" x14ac:dyDescent="0.25">
      <c r="B60" s="227"/>
      <c r="C60" s="73"/>
      <c r="D60" s="78"/>
      <c r="E60" s="64"/>
      <c r="F60" s="65"/>
      <c r="G60" s="64"/>
      <c r="H60" s="64"/>
      <c r="I60" s="237"/>
      <c r="J60" s="237"/>
      <c r="K60" s="67"/>
      <c r="L60" s="30"/>
      <c r="M60" s="237"/>
      <c r="N60" s="242"/>
      <c r="O60" s="244"/>
      <c r="Q60" s="248"/>
      <c r="R60" s="249"/>
    </row>
    <row r="61" spans="2:20" s="4" customFormat="1" ht="16.5" customHeight="1" x14ac:dyDescent="0.25">
      <c r="B61" s="227" t="s">
        <v>43</v>
      </c>
      <c r="C61" s="334"/>
      <c r="D61" s="335"/>
      <c r="E61" s="30"/>
      <c r="F61" s="266"/>
      <c r="G61" s="30"/>
      <c r="H61" s="30"/>
      <c r="I61" s="237">
        <f>INT(IF(E61&gt;0,data!$J$4,0))</f>
        <v>0</v>
      </c>
      <c r="J61" s="237">
        <f>IF(E61&gt;0,I61*ROUND(F61,1)*E61,0)</f>
        <v>0</v>
      </c>
      <c r="K61" s="22"/>
      <c r="L61" s="30"/>
      <c r="M61" s="237">
        <f>INT(IF(E61&gt;0,(IF(K61="ano",data!$J$6,0)),0))</f>
        <v>0</v>
      </c>
      <c r="N61" s="242">
        <f>ROUND(F61,1)*IF(L61&gt;E61,M61*E61,M61*L61)</f>
        <v>0</v>
      </c>
      <c r="O61" s="244">
        <f t="shared" si="0"/>
        <v>0</v>
      </c>
      <c r="Q61" s="248" t="str">
        <f t="shared" si="1"/>
        <v/>
      </c>
      <c r="R61" s="249"/>
      <c r="T61" s="4">
        <f t="shared" si="2"/>
        <v>0</v>
      </c>
    </row>
    <row r="62" spans="2:20" s="56" customFormat="1" ht="16.5" hidden="1" customHeight="1" x14ac:dyDescent="0.25">
      <c r="B62" s="227"/>
      <c r="C62" s="73"/>
      <c r="D62" s="78"/>
      <c r="E62" s="64"/>
      <c r="F62" s="65"/>
      <c r="G62" s="64"/>
      <c r="H62" s="64"/>
      <c r="I62" s="237"/>
      <c r="J62" s="237"/>
      <c r="K62" s="67"/>
      <c r="L62" s="30"/>
      <c r="M62" s="237"/>
      <c r="N62" s="242"/>
      <c r="O62" s="244"/>
      <c r="Q62" s="248"/>
      <c r="R62" s="249"/>
    </row>
    <row r="63" spans="2:20" s="4" customFormat="1" ht="16.5" customHeight="1" x14ac:dyDescent="0.25">
      <c r="B63" s="227" t="s">
        <v>44</v>
      </c>
      <c r="C63" s="334"/>
      <c r="D63" s="335"/>
      <c r="E63" s="30"/>
      <c r="F63" s="266"/>
      <c r="G63" s="30"/>
      <c r="H63" s="30"/>
      <c r="I63" s="237">
        <f>INT(IF(E63&gt;0,data!$J$4,0))</f>
        <v>0</v>
      </c>
      <c r="J63" s="237">
        <f>IF(E63&gt;0,I63*ROUND(F63,1)*E63,0)</f>
        <v>0</v>
      </c>
      <c r="K63" s="22"/>
      <c r="L63" s="30"/>
      <c r="M63" s="237">
        <f>INT(IF(E63&gt;0,(IF(K63="ano",data!$J$6,0)),0))</f>
        <v>0</v>
      </c>
      <c r="N63" s="242">
        <f>ROUND(F63,1)*IF(L63&gt;E63,M63*E63,M63*L63)</f>
        <v>0</v>
      </c>
      <c r="O63" s="244">
        <f t="shared" si="0"/>
        <v>0</v>
      </c>
      <c r="Q63" s="248" t="str">
        <f t="shared" si="1"/>
        <v/>
      </c>
      <c r="R63" s="249"/>
      <c r="T63" s="4">
        <f t="shared" si="2"/>
        <v>0</v>
      </c>
    </row>
    <row r="64" spans="2:20" s="56" customFormat="1" ht="15.75" hidden="1" x14ac:dyDescent="0.25">
      <c r="B64" s="227"/>
      <c r="C64" s="73"/>
      <c r="D64" s="78"/>
      <c r="E64" s="64"/>
      <c r="F64" s="65"/>
      <c r="G64" s="64"/>
      <c r="H64" s="64"/>
      <c r="I64" s="237"/>
      <c r="J64" s="237"/>
      <c r="K64" s="67"/>
      <c r="L64" s="30"/>
      <c r="M64" s="237"/>
      <c r="N64" s="242"/>
      <c r="O64" s="244"/>
      <c r="Q64" s="248"/>
      <c r="R64" s="249"/>
    </row>
    <row r="65" spans="2:20" s="4" customFormat="1" ht="16.5" customHeight="1" x14ac:dyDescent="0.25">
      <c r="B65" s="227" t="s">
        <v>45</v>
      </c>
      <c r="C65" s="334"/>
      <c r="D65" s="335"/>
      <c r="E65" s="30"/>
      <c r="F65" s="266"/>
      <c r="G65" s="30"/>
      <c r="H65" s="30"/>
      <c r="I65" s="237">
        <f>INT(IF(E65&gt;0,data!$J$4,0))</f>
        <v>0</v>
      </c>
      <c r="J65" s="237">
        <f>IF(E65&gt;0,I65*ROUND(F65,1)*E65,0)</f>
        <v>0</v>
      </c>
      <c r="K65" s="22"/>
      <c r="L65" s="30"/>
      <c r="M65" s="237">
        <f>INT(IF(E65&gt;0,(IF(K65="ano",data!$J$6,0)),0))</f>
        <v>0</v>
      </c>
      <c r="N65" s="242">
        <f>ROUND(F65,1)*IF(L65&gt;E65,M65*E65,M65*L65)</f>
        <v>0</v>
      </c>
      <c r="O65" s="244">
        <f t="shared" si="0"/>
        <v>0</v>
      </c>
      <c r="Q65" s="248" t="str">
        <f t="shared" si="1"/>
        <v/>
      </c>
      <c r="R65" s="249"/>
      <c r="T65" s="4">
        <f t="shared" si="2"/>
        <v>0</v>
      </c>
    </row>
    <row r="66" spans="2:20" s="56" customFormat="1" ht="16.5" hidden="1" customHeight="1" x14ac:dyDescent="0.25">
      <c r="B66" s="227"/>
      <c r="C66" s="73"/>
      <c r="D66" s="78"/>
      <c r="E66" s="64"/>
      <c r="F66" s="65"/>
      <c r="G66" s="64"/>
      <c r="H66" s="64"/>
      <c r="I66" s="237"/>
      <c r="J66" s="237"/>
      <c r="K66" s="67"/>
      <c r="L66" s="30"/>
      <c r="M66" s="237"/>
      <c r="N66" s="242"/>
      <c r="O66" s="244"/>
      <c r="Q66" s="248"/>
      <c r="R66" s="249"/>
    </row>
    <row r="67" spans="2:20" s="4" customFormat="1" ht="16.5" customHeight="1" x14ac:dyDescent="0.25">
      <c r="B67" s="227" t="s">
        <v>46</v>
      </c>
      <c r="C67" s="334"/>
      <c r="D67" s="335"/>
      <c r="E67" s="30"/>
      <c r="F67" s="266"/>
      <c r="G67" s="30"/>
      <c r="H67" s="30"/>
      <c r="I67" s="237">
        <f>INT(IF(E67&gt;0,data!$J$4,0))</f>
        <v>0</v>
      </c>
      <c r="J67" s="237">
        <f>IF(E67&gt;0,I67*ROUND(F67,1)*E67,0)</f>
        <v>0</v>
      </c>
      <c r="K67" s="22"/>
      <c r="L67" s="30"/>
      <c r="M67" s="237">
        <f>INT(IF(E67&gt;0,(IF(K67="ano",data!$J$6,0)),0))</f>
        <v>0</v>
      </c>
      <c r="N67" s="242">
        <f>ROUND(F67,1)*IF(L67&gt;E67,M67*E67,M67*L67)</f>
        <v>0</v>
      </c>
      <c r="O67" s="244">
        <f t="shared" si="0"/>
        <v>0</v>
      </c>
      <c r="Q67" s="248" t="str">
        <f t="shared" si="1"/>
        <v/>
      </c>
      <c r="R67" s="249"/>
      <c r="T67" s="4">
        <f t="shared" si="2"/>
        <v>0</v>
      </c>
    </row>
    <row r="68" spans="2:20" s="56" customFormat="1" ht="15.75" hidden="1" x14ac:dyDescent="0.25">
      <c r="B68" s="227"/>
      <c r="C68" s="73"/>
      <c r="D68" s="78"/>
      <c r="E68" s="64"/>
      <c r="F68" s="65"/>
      <c r="G68" s="64"/>
      <c r="H68" s="64"/>
      <c r="I68" s="237"/>
      <c r="J68" s="237"/>
      <c r="K68" s="67"/>
      <c r="L68" s="30"/>
      <c r="M68" s="237"/>
      <c r="N68" s="242"/>
      <c r="O68" s="244"/>
      <c r="Q68" s="248"/>
      <c r="R68" s="249"/>
    </row>
    <row r="69" spans="2:20" s="4" customFormat="1" ht="16.5" customHeight="1" x14ac:dyDescent="0.25">
      <c r="B69" s="227" t="s">
        <v>47</v>
      </c>
      <c r="C69" s="334"/>
      <c r="D69" s="335"/>
      <c r="E69" s="30"/>
      <c r="F69" s="266"/>
      <c r="G69" s="30"/>
      <c r="H69" s="30"/>
      <c r="I69" s="237">
        <f>INT(IF(E69&gt;0,data!$J$4,0))</f>
        <v>0</v>
      </c>
      <c r="J69" s="237">
        <f>IF(E69&gt;0,I69*ROUND(F69,1)*E69,0)</f>
        <v>0</v>
      </c>
      <c r="K69" s="22"/>
      <c r="L69" s="30"/>
      <c r="M69" s="237">
        <f>INT(IF(E69&gt;0,(IF(K69="ano",data!$J$6,0)),0))</f>
        <v>0</v>
      </c>
      <c r="N69" s="242">
        <f>ROUND(F69,1)*IF(L69&gt;E69,M69*E69,M69*L69)</f>
        <v>0</v>
      </c>
      <c r="O69" s="244">
        <f t="shared" si="0"/>
        <v>0</v>
      </c>
      <c r="Q69" s="248" t="str">
        <f t="shared" si="1"/>
        <v/>
      </c>
      <c r="R69" s="249"/>
      <c r="T69" s="4">
        <f t="shared" si="2"/>
        <v>0</v>
      </c>
    </row>
    <row r="70" spans="2:20" s="56" customFormat="1" ht="16.5" hidden="1" customHeight="1" x14ac:dyDescent="0.25">
      <c r="B70" s="227"/>
      <c r="C70" s="73"/>
      <c r="D70" s="78"/>
      <c r="E70" s="64"/>
      <c r="F70" s="65"/>
      <c r="G70" s="64"/>
      <c r="H70" s="64"/>
      <c r="I70" s="237"/>
      <c r="J70" s="237"/>
      <c r="K70" s="67"/>
      <c r="L70" s="30"/>
      <c r="M70" s="237"/>
      <c r="N70" s="242"/>
      <c r="O70" s="244"/>
      <c r="Q70" s="248"/>
      <c r="R70" s="249"/>
    </row>
    <row r="71" spans="2:20" s="4" customFormat="1" ht="16.5" customHeight="1" x14ac:dyDescent="0.25">
      <c r="B71" s="227" t="s">
        <v>48</v>
      </c>
      <c r="C71" s="334"/>
      <c r="D71" s="335"/>
      <c r="E71" s="30"/>
      <c r="F71" s="266"/>
      <c r="G71" s="30"/>
      <c r="H71" s="30"/>
      <c r="I71" s="237">
        <f>INT(IF(E71&gt;0,data!$J$4,0))</f>
        <v>0</v>
      </c>
      <c r="J71" s="237">
        <f>IF(E71&gt;0,I71*ROUND(F71,1)*E71,0)</f>
        <v>0</v>
      </c>
      <c r="K71" s="22"/>
      <c r="L71" s="30"/>
      <c r="M71" s="237">
        <f>INT(IF(E71&gt;0,(IF(K71="ano",data!$J$6,0)),0))</f>
        <v>0</v>
      </c>
      <c r="N71" s="242">
        <f>ROUND(F71,1)*IF(L71&gt;E71,M71*E71,M71*L71)</f>
        <v>0</v>
      </c>
      <c r="O71" s="244">
        <f t="shared" si="0"/>
        <v>0</v>
      </c>
      <c r="Q71" s="248" t="str">
        <f t="shared" si="1"/>
        <v/>
      </c>
      <c r="R71" s="249"/>
      <c r="T71" s="4">
        <f t="shared" si="2"/>
        <v>0</v>
      </c>
    </row>
    <row r="72" spans="2:20" s="56" customFormat="1" ht="15.75" hidden="1" x14ac:dyDescent="0.25">
      <c r="B72" s="227"/>
      <c r="C72" s="73"/>
      <c r="D72" s="78"/>
      <c r="E72" s="64"/>
      <c r="F72" s="65"/>
      <c r="G72" s="64"/>
      <c r="H72" s="64"/>
      <c r="I72" s="237"/>
      <c r="J72" s="237"/>
      <c r="K72" s="67"/>
      <c r="L72" s="30"/>
      <c r="M72" s="237"/>
      <c r="N72" s="242"/>
      <c r="O72" s="244"/>
      <c r="Q72" s="248"/>
      <c r="R72" s="249"/>
    </row>
    <row r="73" spans="2:20" s="4" customFormat="1" ht="16.5" customHeight="1" x14ac:dyDescent="0.25">
      <c r="B73" s="227" t="s">
        <v>49</v>
      </c>
      <c r="C73" s="334"/>
      <c r="D73" s="335"/>
      <c r="E73" s="30"/>
      <c r="F73" s="266"/>
      <c r="G73" s="30"/>
      <c r="H73" s="30"/>
      <c r="I73" s="237">
        <f>INT(IF(E73&gt;0,data!$J$4,0))</f>
        <v>0</v>
      </c>
      <c r="J73" s="237">
        <f>IF(E73&gt;0,I73*ROUND(F73,1)*E73,0)</f>
        <v>0</v>
      </c>
      <c r="K73" s="22"/>
      <c r="L73" s="30"/>
      <c r="M73" s="237">
        <f>INT(IF(E73&gt;0,(IF(K73="ano",data!$J$6,0)),0))</f>
        <v>0</v>
      </c>
      <c r="N73" s="242">
        <f>ROUND(F73,1)*IF(L73&gt;E73,M73*E73,M73*L73)</f>
        <v>0</v>
      </c>
      <c r="O73" s="244">
        <f t="shared" si="0"/>
        <v>0</v>
      </c>
      <c r="Q73" s="248" t="str">
        <f t="shared" si="1"/>
        <v/>
      </c>
      <c r="R73" s="249"/>
      <c r="T73" s="4">
        <f t="shared" si="2"/>
        <v>0</v>
      </c>
    </row>
    <row r="74" spans="2:20" s="56" customFormat="1" ht="16.5" hidden="1" customHeight="1" x14ac:dyDescent="0.25">
      <c r="B74" s="227"/>
      <c r="C74" s="73"/>
      <c r="D74" s="78"/>
      <c r="E74" s="64"/>
      <c r="F74" s="65"/>
      <c r="G74" s="64"/>
      <c r="H74" s="64"/>
      <c r="I74" s="237"/>
      <c r="J74" s="237"/>
      <c r="K74" s="67"/>
      <c r="L74" s="30"/>
      <c r="M74" s="237"/>
      <c r="N74" s="242"/>
      <c r="O74" s="244"/>
      <c r="Q74" s="248"/>
      <c r="R74" s="249"/>
    </row>
    <row r="75" spans="2:20" s="4" customFormat="1" ht="16.5" customHeight="1" x14ac:dyDescent="0.25">
      <c r="B75" s="227" t="s">
        <v>50</v>
      </c>
      <c r="C75" s="334"/>
      <c r="D75" s="335"/>
      <c r="E75" s="30"/>
      <c r="F75" s="266"/>
      <c r="G75" s="30"/>
      <c r="H75" s="30"/>
      <c r="I75" s="237">
        <f>INT(IF(E75&gt;0,data!$J$4,0))</f>
        <v>0</v>
      </c>
      <c r="J75" s="237">
        <f>IF(E75&gt;0,I75*ROUND(F75,1)*E75,0)</f>
        <v>0</v>
      </c>
      <c r="K75" s="22"/>
      <c r="L75" s="30"/>
      <c r="M75" s="237">
        <f>INT(IF(E75&gt;0,(IF(K75="ano",data!$J$6,0)),0))</f>
        <v>0</v>
      </c>
      <c r="N75" s="242">
        <f>ROUND(F75,1)*IF(L75&gt;E75,M75*E75,M75*L75)</f>
        <v>0</v>
      </c>
      <c r="O75" s="244">
        <f t="shared" si="0"/>
        <v>0</v>
      </c>
      <c r="Q75" s="248" t="str">
        <f t="shared" si="1"/>
        <v/>
      </c>
      <c r="R75" s="249"/>
      <c r="T75" s="4">
        <f t="shared" si="2"/>
        <v>0</v>
      </c>
    </row>
    <row r="76" spans="2:20" s="56" customFormat="1" ht="15.75" hidden="1" x14ac:dyDescent="0.25">
      <c r="B76" s="227"/>
      <c r="C76" s="73"/>
      <c r="D76" s="78"/>
      <c r="E76" s="64"/>
      <c r="F76" s="65"/>
      <c r="G76" s="64"/>
      <c r="H76" s="64"/>
      <c r="I76" s="237"/>
      <c r="J76" s="237"/>
      <c r="K76" s="67"/>
      <c r="L76" s="30"/>
      <c r="M76" s="237"/>
      <c r="N76" s="242"/>
      <c r="O76" s="244"/>
      <c r="Q76" s="248"/>
      <c r="R76" s="249"/>
    </row>
    <row r="77" spans="2:20" s="4" customFormat="1" ht="16.5" customHeight="1" x14ac:dyDescent="0.25">
      <c r="B77" s="227" t="s">
        <v>51</v>
      </c>
      <c r="C77" s="334"/>
      <c r="D77" s="335"/>
      <c r="E77" s="30"/>
      <c r="F77" s="266"/>
      <c r="G77" s="30"/>
      <c r="H77" s="30"/>
      <c r="I77" s="237">
        <f>INT(IF(E77&gt;0,data!$J$4,0))</f>
        <v>0</v>
      </c>
      <c r="J77" s="237">
        <f>IF(E77&gt;0,I77*ROUND(F77,1)*E77,0)</f>
        <v>0</v>
      </c>
      <c r="K77" s="22"/>
      <c r="L77" s="30"/>
      <c r="M77" s="237">
        <f>INT(IF(E77&gt;0,(IF(K77="ano",data!$J$6,0)),0))</f>
        <v>0</v>
      </c>
      <c r="N77" s="242">
        <f>ROUND(F77,1)*IF(L77&gt;E77,M77*E77,M77*L77)</f>
        <v>0</v>
      </c>
      <c r="O77" s="244">
        <f t="shared" si="0"/>
        <v>0</v>
      </c>
      <c r="Q77" s="248" t="str">
        <f t="shared" si="1"/>
        <v/>
      </c>
      <c r="R77" s="249"/>
      <c r="T77" s="4">
        <f t="shared" si="2"/>
        <v>0</v>
      </c>
    </row>
    <row r="78" spans="2:20" s="56" customFormat="1" ht="16.5" hidden="1" customHeight="1" x14ac:dyDescent="0.25">
      <c r="B78" s="227"/>
      <c r="C78" s="73"/>
      <c r="D78" s="78"/>
      <c r="E78" s="64"/>
      <c r="F78" s="65"/>
      <c r="G78" s="64"/>
      <c r="H78" s="64"/>
      <c r="I78" s="237"/>
      <c r="J78" s="237"/>
      <c r="K78" s="67"/>
      <c r="L78" s="30"/>
      <c r="M78" s="237"/>
      <c r="N78" s="242"/>
      <c r="O78" s="244"/>
      <c r="Q78" s="248"/>
      <c r="R78" s="249"/>
    </row>
    <row r="79" spans="2:20" s="4" customFormat="1" ht="16.5" customHeight="1" x14ac:dyDescent="0.25">
      <c r="B79" s="227" t="s">
        <v>52</v>
      </c>
      <c r="C79" s="334"/>
      <c r="D79" s="335"/>
      <c r="E79" s="30"/>
      <c r="F79" s="266"/>
      <c r="G79" s="30"/>
      <c r="H79" s="30"/>
      <c r="I79" s="237">
        <f>INT(IF(E79&gt;0,data!$J$4,0))</f>
        <v>0</v>
      </c>
      <c r="J79" s="237">
        <f>IF(E79&gt;0,I79*ROUND(F79,1)*E79,0)</f>
        <v>0</v>
      </c>
      <c r="K79" s="22"/>
      <c r="L79" s="30"/>
      <c r="M79" s="237">
        <f>INT(IF(E79&gt;0,(IF(K79="ano",data!$J$6,0)),0))</f>
        <v>0</v>
      </c>
      <c r="N79" s="242">
        <f>ROUND(F79,1)*IF(L79&gt;E79,M79*E79,M79*L79)</f>
        <v>0</v>
      </c>
      <c r="O79" s="244">
        <f t="shared" si="0"/>
        <v>0</v>
      </c>
      <c r="Q79" s="248" t="str">
        <f t="shared" si="1"/>
        <v/>
      </c>
      <c r="R79" s="249"/>
      <c r="T79" s="4">
        <f t="shared" si="2"/>
        <v>0</v>
      </c>
    </row>
    <row r="80" spans="2:20" s="56" customFormat="1" ht="15.75" hidden="1" x14ac:dyDescent="0.25">
      <c r="B80" s="227"/>
      <c r="C80" s="73"/>
      <c r="D80" s="78"/>
      <c r="E80" s="64"/>
      <c r="F80" s="65"/>
      <c r="G80" s="64"/>
      <c r="H80" s="64"/>
      <c r="I80" s="237"/>
      <c r="J80" s="237"/>
      <c r="K80" s="67"/>
      <c r="L80" s="30"/>
      <c r="M80" s="237"/>
      <c r="N80" s="242"/>
      <c r="O80" s="244"/>
      <c r="Q80" s="248"/>
      <c r="R80" s="249"/>
    </row>
    <row r="81" spans="2:20" s="4" customFormat="1" ht="16.5" customHeight="1" x14ac:dyDescent="0.25">
      <c r="B81" s="227" t="s">
        <v>53</v>
      </c>
      <c r="C81" s="334"/>
      <c r="D81" s="335"/>
      <c r="E81" s="30"/>
      <c r="F81" s="266"/>
      <c r="G81" s="30"/>
      <c r="H81" s="30"/>
      <c r="I81" s="237">
        <f>INT(IF(E81&gt;0,data!$J$4,0))</f>
        <v>0</v>
      </c>
      <c r="J81" s="237">
        <f>IF(E81&gt;0,I81*ROUND(F81,1)*E81,0)</f>
        <v>0</v>
      </c>
      <c r="K81" s="22"/>
      <c r="L81" s="30"/>
      <c r="M81" s="237">
        <f>INT(IF(E81&gt;0,(IF(K81="ano",data!$J$6,0)),0))</f>
        <v>0</v>
      </c>
      <c r="N81" s="242">
        <f>ROUND(F81,1)*IF(L81&gt;E81,M81*E81,M81*L81)</f>
        <v>0</v>
      </c>
      <c r="O81" s="244">
        <f t="shared" si="0"/>
        <v>0</v>
      </c>
      <c r="Q81" s="248" t="str">
        <f t="shared" si="1"/>
        <v/>
      </c>
      <c r="R81" s="249"/>
      <c r="T81" s="4">
        <f t="shared" si="2"/>
        <v>0</v>
      </c>
    </row>
    <row r="82" spans="2:20" s="56" customFormat="1" ht="16.5" hidden="1" customHeight="1" x14ac:dyDescent="0.25">
      <c r="B82" s="227"/>
      <c r="C82" s="73"/>
      <c r="D82" s="78"/>
      <c r="E82" s="64"/>
      <c r="F82" s="65"/>
      <c r="G82" s="64"/>
      <c r="H82" s="64"/>
      <c r="I82" s="237"/>
      <c r="J82" s="237"/>
      <c r="K82" s="67"/>
      <c r="L82" s="30"/>
      <c r="M82" s="237"/>
      <c r="N82" s="242"/>
      <c r="O82" s="244"/>
      <c r="Q82" s="248"/>
      <c r="R82" s="249"/>
    </row>
    <row r="83" spans="2:20" s="4" customFormat="1" ht="16.5" customHeight="1" x14ac:dyDescent="0.25">
      <c r="B83" s="227" t="s">
        <v>54</v>
      </c>
      <c r="C83" s="334"/>
      <c r="D83" s="335"/>
      <c r="E83" s="30"/>
      <c r="F83" s="266"/>
      <c r="G83" s="30"/>
      <c r="H83" s="30"/>
      <c r="I83" s="237">
        <f>INT(IF(E83&gt;0,data!$J$4,0))</f>
        <v>0</v>
      </c>
      <c r="J83" s="237">
        <f>IF(E83&gt;0,I83*ROUND(F83,1)*E83,0)</f>
        <v>0</v>
      </c>
      <c r="K83" s="22"/>
      <c r="L83" s="30"/>
      <c r="M83" s="237">
        <f>INT(IF(E83&gt;0,(IF(K83="ano",data!$J$6,0)),0))</f>
        <v>0</v>
      </c>
      <c r="N83" s="242">
        <f>ROUND(F83,1)*IF(L83&gt;E83,M83*E83,M83*L83)</f>
        <v>0</v>
      </c>
      <c r="O83" s="244">
        <f t="shared" si="0"/>
        <v>0</v>
      </c>
      <c r="Q83" s="248" t="str">
        <f t="shared" si="1"/>
        <v/>
      </c>
      <c r="R83" s="249"/>
      <c r="T83" s="4">
        <f t="shared" si="2"/>
        <v>0</v>
      </c>
    </row>
    <row r="84" spans="2:20" s="56" customFormat="1" ht="15.75" hidden="1" x14ac:dyDescent="0.25">
      <c r="B84" s="227"/>
      <c r="C84" s="73"/>
      <c r="D84" s="78"/>
      <c r="E84" s="64"/>
      <c r="F84" s="65"/>
      <c r="G84" s="64"/>
      <c r="H84" s="64"/>
      <c r="I84" s="237"/>
      <c r="J84" s="237"/>
      <c r="K84" s="67"/>
      <c r="L84" s="30"/>
      <c r="M84" s="237"/>
      <c r="N84" s="242"/>
      <c r="O84" s="244"/>
      <c r="Q84" s="248"/>
      <c r="R84" s="249"/>
    </row>
    <row r="85" spans="2:20" s="4" customFormat="1" ht="16.5" customHeight="1" x14ac:dyDescent="0.25">
      <c r="B85" s="227" t="s">
        <v>55</v>
      </c>
      <c r="C85" s="334"/>
      <c r="D85" s="335"/>
      <c r="E85" s="30"/>
      <c r="F85" s="266"/>
      <c r="G85" s="30"/>
      <c r="H85" s="30"/>
      <c r="I85" s="237">
        <f>INT(IF(E85&gt;0,data!$J$4,0))</f>
        <v>0</v>
      </c>
      <c r="J85" s="237">
        <f>IF(E85&gt;0,I85*ROUND(F85,1)*E85,0)</f>
        <v>0</v>
      </c>
      <c r="K85" s="22"/>
      <c r="L85" s="30"/>
      <c r="M85" s="237">
        <f>INT(IF(E85&gt;0,(IF(K85="ano",data!$J$6,0)),0))</f>
        <v>0</v>
      </c>
      <c r="N85" s="242">
        <f>ROUND(F85,1)*IF(L85&gt;E85,M85*E85,M85*L85)</f>
        <v>0</v>
      </c>
      <c r="O85" s="244">
        <f t="shared" si="0"/>
        <v>0</v>
      </c>
      <c r="Q85" s="248" t="str">
        <f t="shared" si="1"/>
        <v/>
      </c>
      <c r="R85" s="249"/>
      <c r="T85" s="4">
        <f t="shared" si="2"/>
        <v>0</v>
      </c>
    </row>
    <row r="86" spans="2:20" s="56" customFormat="1" ht="16.5" hidden="1" customHeight="1" x14ac:dyDescent="0.25">
      <c r="B86" s="227"/>
      <c r="C86" s="73"/>
      <c r="D86" s="78"/>
      <c r="E86" s="64"/>
      <c r="F86" s="65"/>
      <c r="G86" s="64"/>
      <c r="H86" s="64"/>
      <c r="I86" s="237"/>
      <c r="J86" s="237"/>
      <c r="K86" s="67"/>
      <c r="L86" s="30"/>
      <c r="M86" s="237"/>
      <c r="N86" s="242"/>
      <c r="O86" s="244"/>
      <c r="Q86" s="248"/>
      <c r="R86" s="249"/>
    </row>
    <row r="87" spans="2:20" s="4" customFormat="1" ht="16.5" customHeight="1" x14ac:dyDescent="0.25">
      <c r="B87" s="227" t="s">
        <v>56</v>
      </c>
      <c r="C87" s="334"/>
      <c r="D87" s="335"/>
      <c r="E87" s="30"/>
      <c r="F87" s="266"/>
      <c r="G87" s="30"/>
      <c r="H87" s="30"/>
      <c r="I87" s="237">
        <f>INT(IF(E87&gt;0,data!$J$4,0))</f>
        <v>0</v>
      </c>
      <c r="J87" s="237">
        <f>IF(E87&gt;0,I87*ROUND(F87,1)*E87,0)</f>
        <v>0</v>
      </c>
      <c r="K87" s="22"/>
      <c r="L87" s="30"/>
      <c r="M87" s="237">
        <f>INT(IF(E87&gt;0,(IF(K87="ano",data!$J$6,0)),0))</f>
        <v>0</v>
      </c>
      <c r="N87" s="242">
        <f>ROUND(F87,1)*IF(L87&gt;E87,M87*E87,M87*L87)</f>
        <v>0</v>
      </c>
      <c r="O87" s="244">
        <f t="shared" si="0"/>
        <v>0</v>
      </c>
      <c r="Q87" s="248" t="str">
        <f t="shared" si="1"/>
        <v/>
      </c>
      <c r="R87" s="249"/>
      <c r="T87" s="4">
        <f t="shared" si="2"/>
        <v>0</v>
      </c>
    </row>
    <row r="88" spans="2:20" s="56" customFormat="1" ht="15.75" hidden="1" x14ac:dyDescent="0.25">
      <c r="B88" s="227"/>
      <c r="C88" s="73"/>
      <c r="D88" s="78"/>
      <c r="E88" s="64"/>
      <c r="F88" s="65"/>
      <c r="G88" s="64"/>
      <c r="H88" s="64"/>
      <c r="I88" s="237"/>
      <c r="J88" s="237"/>
      <c r="K88" s="67"/>
      <c r="L88" s="30"/>
      <c r="M88" s="237"/>
      <c r="N88" s="242"/>
      <c r="O88" s="244"/>
      <c r="Q88" s="248"/>
      <c r="R88" s="249"/>
    </row>
    <row r="89" spans="2:20" s="4" customFormat="1" ht="16.5" customHeight="1" x14ac:dyDescent="0.25">
      <c r="B89" s="227" t="s">
        <v>57</v>
      </c>
      <c r="C89" s="334"/>
      <c r="D89" s="335"/>
      <c r="E89" s="30"/>
      <c r="F89" s="266"/>
      <c r="G89" s="30"/>
      <c r="H89" s="30"/>
      <c r="I89" s="237">
        <f>INT(IF(E89&gt;0,data!$J$4,0))</f>
        <v>0</v>
      </c>
      <c r="J89" s="237">
        <f>IF(E89&gt;0,I89*ROUND(F89,1)*E89,0)</f>
        <v>0</v>
      </c>
      <c r="K89" s="22"/>
      <c r="L89" s="30"/>
      <c r="M89" s="237">
        <f>INT(IF(E89&gt;0,(IF(K89="ano",data!$J$6,0)),0))</f>
        <v>0</v>
      </c>
      <c r="N89" s="242">
        <f>ROUND(F89,1)*IF(L89&gt;E89,M89*E89,M89*L89)</f>
        <v>0</v>
      </c>
      <c r="O89" s="244">
        <f t="shared" si="0"/>
        <v>0</v>
      </c>
      <c r="Q89" s="248" t="str">
        <f t="shared" si="1"/>
        <v/>
      </c>
      <c r="R89" s="249"/>
      <c r="T89" s="4">
        <f t="shared" si="2"/>
        <v>0</v>
      </c>
    </row>
    <row r="90" spans="2:20" s="56" customFormat="1" ht="16.5" hidden="1" customHeight="1" x14ac:dyDescent="0.25">
      <c r="B90" s="227"/>
      <c r="C90" s="73"/>
      <c r="D90" s="78"/>
      <c r="E90" s="64"/>
      <c r="F90" s="65"/>
      <c r="G90" s="64"/>
      <c r="H90" s="64"/>
      <c r="I90" s="237"/>
      <c r="J90" s="237"/>
      <c r="K90" s="67"/>
      <c r="L90" s="30"/>
      <c r="M90" s="237"/>
      <c r="N90" s="242"/>
      <c r="O90" s="244"/>
      <c r="Q90" s="248"/>
      <c r="R90" s="249"/>
    </row>
    <row r="91" spans="2:20" s="4" customFormat="1" ht="16.5" customHeight="1" x14ac:dyDescent="0.25">
      <c r="B91" s="227" t="s">
        <v>58</v>
      </c>
      <c r="C91" s="334"/>
      <c r="D91" s="335"/>
      <c r="E91" s="30"/>
      <c r="F91" s="266"/>
      <c r="G91" s="30"/>
      <c r="H91" s="30"/>
      <c r="I91" s="237">
        <f>INT(IF(E91&gt;0,data!$J$4,0))</f>
        <v>0</v>
      </c>
      <c r="J91" s="237">
        <f>IF(E91&gt;0,I91*ROUND(F91,1)*E91,0)</f>
        <v>0</v>
      </c>
      <c r="K91" s="22"/>
      <c r="L91" s="30"/>
      <c r="M91" s="237">
        <f>INT(IF(E91&gt;0,(IF(K91="ano",data!$J$6,0)),0))</f>
        <v>0</v>
      </c>
      <c r="N91" s="242">
        <f>ROUND(F91,1)*IF(L91&gt;E91,M91*E91,M91*L91)</f>
        <v>0</v>
      </c>
      <c r="O91" s="244">
        <f t="shared" si="0"/>
        <v>0</v>
      </c>
      <c r="Q91" s="248" t="str">
        <f t="shared" si="1"/>
        <v/>
      </c>
      <c r="R91" s="249"/>
      <c r="T91" s="4">
        <f t="shared" si="2"/>
        <v>0</v>
      </c>
    </row>
    <row r="92" spans="2:20" s="56" customFormat="1" ht="15.75" hidden="1" x14ac:dyDescent="0.25">
      <c r="B92" s="227"/>
      <c r="C92" s="73"/>
      <c r="D92" s="78"/>
      <c r="E92" s="64"/>
      <c r="F92" s="65"/>
      <c r="G92" s="64"/>
      <c r="H92" s="64"/>
      <c r="I92" s="237"/>
      <c r="J92" s="237"/>
      <c r="K92" s="67"/>
      <c r="L92" s="30"/>
      <c r="M92" s="237"/>
      <c r="N92" s="242"/>
      <c r="O92" s="244"/>
      <c r="Q92" s="248"/>
      <c r="R92" s="249"/>
    </row>
    <row r="93" spans="2:20" s="4" customFormat="1" ht="16.5" customHeight="1" x14ac:dyDescent="0.25">
      <c r="B93" s="227" t="s">
        <v>59</v>
      </c>
      <c r="C93" s="334"/>
      <c r="D93" s="335"/>
      <c r="E93" s="30"/>
      <c r="F93" s="266"/>
      <c r="G93" s="30"/>
      <c r="H93" s="30"/>
      <c r="I93" s="237">
        <f>INT(IF(E93&gt;0,data!$J$4,0))</f>
        <v>0</v>
      </c>
      <c r="J93" s="237">
        <f>IF(E93&gt;0,I93*ROUND(F93,1)*E93,0)</f>
        <v>0</v>
      </c>
      <c r="K93" s="22"/>
      <c r="L93" s="30"/>
      <c r="M93" s="237">
        <f>INT(IF(E93&gt;0,(IF(K93="ano",data!$J$6,0)),0))</f>
        <v>0</v>
      </c>
      <c r="N93" s="242">
        <f>ROUND(F93,1)*IF(L93&gt;E93,M93*E93,M93*L93)</f>
        <v>0</v>
      </c>
      <c r="O93" s="244">
        <f t="shared" si="0"/>
        <v>0</v>
      </c>
      <c r="Q93" s="248" t="str">
        <f t="shared" si="1"/>
        <v/>
      </c>
      <c r="R93" s="249"/>
      <c r="T93" s="4">
        <f t="shared" si="2"/>
        <v>0</v>
      </c>
    </row>
    <row r="94" spans="2:20" s="56" customFormat="1" ht="16.5" hidden="1" customHeight="1" x14ac:dyDescent="0.25">
      <c r="B94" s="227"/>
      <c r="C94" s="73"/>
      <c r="D94" s="78"/>
      <c r="E94" s="64"/>
      <c r="F94" s="65"/>
      <c r="G94" s="64"/>
      <c r="H94" s="64"/>
      <c r="I94" s="237"/>
      <c r="J94" s="237"/>
      <c r="K94" s="67"/>
      <c r="L94" s="30"/>
      <c r="M94" s="237"/>
      <c r="N94" s="242"/>
      <c r="O94" s="244"/>
      <c r="Q94" s="248"/>
      <c r="R94" s="249"/>
    </row>
    <row r="95" spans="2:20" s="4" customFormat="1" ht="16.5" customHeight="1" x14ac:dyDescent="0.25">
      <c r="B95" s="227" t="s">
        <v>60</v>
      </c>
      <c r="C95" s="334"/>
      <c r="D95" s="335"/>
      <c r="E95" s="30"/>
      <c r="F95" s="266"/>
      <c r="G95" s="30"/>
      <c r="H95" s="30"/>
      <c r="I95" s="237">
        <f>INT(IF(E95&gt;0,data!$J$4,0))</f>
        <v>0</v>
      </c>
      <c r="J95" s="237">
        <f>IF(E95&gt;0,I95*ROUND(F95,1)*E95,0)</f>
        <v>0</v>
      </c>
      <c r="K95" s="22"/>
      <c r="L95" s="30"/>
      <c r="M95" s="237">
        <f>INT(IF(E95&gt;0,(IF(K95="ano",data!$J$6,0)),0))</f>
        <v>0</v>
      </c>
      <c r="N95" s="242">
        <f>ROUND(F95,1)*IF(L95&gt;E95,M95*E95,M95*L95)</f>
        <v>0</v>
      </c>
      <c r="O95" s="244">
        <f t="shared" si="0"/>
        <v>0</v>
      </c>
      <c r="Q95" s="248" t="str">
        <f t="shared" si="1"/>
        <v/>
      </c>
      <c r="R95" s="249"/>
      <c r="T95" s="4">
        <f t="shared" si="2"/>
        <v>0</v>
      </c>
    </row>
    <row r="96" spans="2:20" s="56" customFormat="1" ht="15.75" hidden="1" x14ac:dyDescent="0.25">
      <c r="B96" s="227"/>
      <c r="C96" s="73"/>
      <c r="D96" s="78"/>
      <c r="E96" s="64"/>
      <c r="F96" s="65"/>
      <c r="G96" s="64"/>
      <c r="H96" s="64"/>
      <c r="I96" s="237"/>
      <c r="J96" s="237"/>
      <c r="K96" s="67"/>
      <c r="L96" s="30"/>
      <c r="M96" s="237"/>
      <c r="N96" s="242"/>
      <c r="O96" s="244"/>
      <c r="Q96" s="248"/>
      <c r="R96" s="249"/>
    </row>
    <row r="97" spans="2:20" s="4" customFormat="1" ht="16.5" customHeight="1" x14ac:dyDescent="0.25">
      <c r="B97" s="227" t="s">
        <v>61</v>
      </c>
      <c r="C97" s="334"/>
      <c r="D97" s="335"/>
      <c r="E97" s="30"/>
      <c r="F97" s="266"/>
      <c r="G97" s="30"/>
      <c r="H97" s="30"/>
      <c r="I97" s="237">
        <f>INT(IF(E97&gt;0,data!$J$4,0))</f>
        <v>0</v>
      </c>
      <c r="J97" s="237">
        <f>IF(E97&gt;0,I97*ROUND(F97,1)*E97,0)</f>
        <v>0</v>
      </c>
      <c r="K97" s="22"/>
      <c r="L97" s="30"/>
      <c r="M97" s="237">
        <f>INT(IF(E97&gt;0,(IF(K97="ano",data!$J$6,0)),0))</f>
        <v>0</v>
      </c>
      <c r="N97" s="242">
        <f>ROUND(F97,1)*IF(L97&gt;E97,M97*E97,M97*L97)</f>
        <v>0</v>
      </c>
      <c r="O97" s="244">
        <f t="shared" si="0"/>
        <v>0</v>
      </c>
      <c r="Q97" s="248" t="str">
        <f t="shared" si="1"/>
        <v/>
      </c>
      <c r="R97" s="249"/>
      <c r="T97" s="4">
        <f t="shared" si="2"/>
        <v>0</v>
      </c>
    </row>
    <row r="98" spans="2:20" s="56" customFormat="1" ht="17.25" hidden="1" customHeight="1" x14ac:dyDescent="0.25">
      <c r="B98" s="227"/>
      <c r="C98" s="73"/>
      <c r="D98" s="78"/>
      <c r="E98" s="64"/>
      <c r="F98" s="65"/>
      <c r="G98" s="64"/>
      <c r="H98" s="64"/>
      <c r="I98" s="237"/>
      <c r="J98" s="237"/>
      <c r="K98" s="67"/>
      <c r="L98" s="30"/>
      <c r="M98" s="237"/>
      <c r="N98" s="242"/>
      <c r="O98" s="244"/>
      <c r="Q98" s="248"/>
      <c r="R98" s="249"/>
    </row>
    <row r="99" spans="2:20" s="4" customFormat="1" ht="16.5" customHeight="1" x14ac:dyDescent="0.25">
      <c r="B99" s="227" t="s">
        <v>62</v>
      </c>
      <c r="C99" s="334"/>
      <c r="D99" s="335"/>
      <c r="E99" s="30"/>
      <c r="F99" s="266"/>
      <c r="G99" s="30"/>
      <c r="H99" s="30"/>
      <c r="I99" s="237">
        <f>INT(IF(E99&gt;0,data!$J$4,0))</f>
        <v>0</v>
      </c>
      <c r="J99" s="237">
        <f>IF(E99&gt;0,I99*ROUND(F99,1)*E99,0)</f>
        <v>0</v>
      </c>
      <c r="K99" s="22"/>
      <c r="L99" s="30"/>
      <c r="M99" s="237">
        <f>INT(IF(E99&gt;0,(IF(K99="ano",data!$J$6,0)),0))</f>
        <v>0</v>
      </c>
      <c r="N99" s="242">
        <f>ROUND(F99,1)*IF(L99&gt;E99,M99*E99,M99*L99)</f>
        <v>0</v>
      </c>
      <c r="O99" s="244">
        <f t="shared" si="0"/>
        <v>0</v>
      </c>
      <c r="Q99" s="248" t="str">
        <f t="shared" si="1"/>
        <v/>
      </c>
      <c r="R99" s="249"/>
      <c r="T99" s="4">
        <f t="shared" si="2"/>
        <v>0</v>
      </c>
    </row>
    <row r="100" spans="2:20" s="56" customFormat="1" ht="15.75" hidden="1" x14ac:dyDescent="0.25">
      <c r="B100" s="227"/>
      <c r="C100" s="73"/>
      <c r="D100" s="78"/>
      <c r="E100" s="64"/>
      <c r="F100" s="65"/>
      <c r="G100" s="64"/>
      <c r="H100" s="64"/>
      <c r="I100" s="237"/>
      <c r="J100" s="237"/>
      <c r="K100" s="67"/>
      <c r="L100" s="30"/>
      <c r="M100" s="237"/>
      <c r="N100" s="242"/>
      <c r="O100" s="244"/>
      <c r="Q100" s="248"/>
      <c r="R100" s="249"/>
    </row>
    <row r="101" spans="2:20" s="4" customFormat="1" ht="16.5" customHeight="1" x14ac:dyDescent="0.25">
      <c r="B101" s="227" t="s">
        <v>63</v>
      </c>
      <c r="C101" s="334"/>
      <c r="D101" s="335"/>
      <c r="E101" s="30"/>
      <c r="F101" s="266"/>
      <c r="G101" s="30"/>
      <c r="H101" s="30"/>
      <c r="I101" s="237">
        <f>INT(IF(E101&gt;0,data!$J$4,0))</f>
        <v>0</v>
      </c>
      <c r="J101" s="237">
        <f>IF(E101&gt;0,I101*ROUND(F101,1)*E101,0)</f>
        <v>0</v>
      </c>
      <c r="K101" s="22"/>
      <c r="L101" s="30"/>
      <c r="M101" s="237">
        <f>INT(IF(E101&gt;0,(IF(K101="ano",data!$J$6,0)),0))</f>
        <v>0</v>
      </c>
      <c r="N101" s="242">
        <f>ROUND(F101,1)*IF(L101&gt;E101,M101*E101,M101*L101)</f>
        <v>0</v>
      </c>
      <c r="O101" s="244">
        <f t="shared" si="0"/>
        <v>0</v>
      </c>
      <c r="Q101" s="248" t="str">
        <f t="shared" si="1"/>
        <v/>
      </c>
      <c r="R101" s="249"/>
      <c r="T101" s="4">
        <f t="shared" si="2"/>
        <v>0</v>
      </c>
    </row>
    <row r="102" spans="2:20" s="56" customFormat="1" ht="16.5" hidden="1" customHeight="1" x14ac:dyDescent="0.25">
      <c r="B102" s="227"/>
      <c r="C102" s="73"/>
      <c r="D102" s="78"/>
      <c r="E102" s="64"/>
      <c r="F102" s="65"/>
      <c r="G102" s="64"/>
      <c r="H102" s="64"/>
      <c r="I102" s="237"/>
      <c r="J102" s="237"/>
      <c r="K102" s="67"/>
      <c r="L102" s="30"/>
      <c r="M102" s="237"/>
      <c r="N102" s="242"/>
      <c r="O102" s="244"/>
      <c r="Q102" s="248"/>
      <c r="R102" s="249"/>
    </row>
    <row r="103" spans="2:20" s="4" customFormat="1" ht="16.5" customHeight="1" x14ac:dyDescent="0.25">
      <c r="B103" s="227" t="s">
        <v>64</v>
      </c>
      <c r="C103" s="334"/>
      <c r="D103" s="335"/>
      <c r="E103" s="30"/>
      <c r="F103" s="266"/>
      <c r="G103" s="30"/>
      <c r="H103" s="30"/>
      <c r="I103" s="237">
        <f>INT(IF(E103&gt;0,data!$J$4,0))</f>
        <v>0</v>
      </c>
      <c r="J103" s="237">
        <f>IF(E103&gt;0,I103*ROUND(F103,1)*E103,0)</f>
        <v>0</v>
      </c>
      <c r="K103" s="22"/>
      <c r="L103" s="30"/>
      <c r="M103" s="237">
        <f>INT(IF(E103&gt;0,(IF(K103="ano",data!$J$6,0)),0))</f>
        <v>0</v>
      </c>
      <c r="N103" s="242">
        <f>ROUND(F103,1)*IF(L103&gt;E103,M103*E103,M103*L103)</f>
        <v>0</v>
      </c>
      <c r="O103" s="244">
        <f t="shared" si="0"/>
        <v>0</v>
      </c>
      <c r="Q103" s="248" t="str">
        <f t="shared" si="1"/>
        <v/>
      </c>
      <c r="R103" s="249"/>
      <c r="T103" s="4">
        <f t="shared" si="2"/>
        <v>0</v>
      </c>
    </row>
    <row r="104" spans="2:20" s="56" customFormat="1" ht="15.75" hidden="1" x14ac:dyDescent="0.25">
      <c r="B104" s="227"/>
      <c r="C104" s="74"/>
      <c r="D104" s="79"/>
      <c r="E104" s="64"/>
      <c r="F104" s="65"/>
      <c r="G104" s="64"/>
      <c r="H104" s="64"/>
      <c r="I104" s="237"/>
      <c r="J104" s="237"/>
      <c r="K104" s="69"/>
      <c r="L104" s="30"/>
      <c r="M104" s="237"/>
      <c r="N104" s="242"/>
      <c r="O104" s="245"/>
      <c r="Q104" s="248"/>
      <c r="R104" s="250"/>
    </row>
    <row r="105" spans="2:20" s="4" customFormat="1" ht="16.5" customHeight="1" thickBot="1" x14ac:dyDescent="0.3">
      <c r="B105" s="228" t="s">
        <v>65</v>
      </c>
      <c r="C105" s="334"/>
      <c r="D105" s="335"/>
      <c r="E105" s="30"/>
      <c r="F105" s="267"/>
      <c r="G105" s="30"/>
      <c r="H105" s="30"/>
      <c r="I105" s="237">
        <f>INT(IF(E105&gt;0,data!$J$4,0))</f>
        <v>0</v>
      </c>
      <c r="J105" s="239">
        <f>IF(E105&gt;0,I105*ROUND(F105,1)*E105,0)</f>
        <v>0</v>
      </c>
      <c r="K105" s="23"/>
      <c r="L105" s="30"/>
      <c r="M105" s="237">
        <f>INT(IF(E105&gt;0,(IF(K105="ano",data!$J$6,0)),0))</f>
        <v>0</v>
      </c>
      <c r="N105" s="246">
        <f>ROUND(F105,1)*IF(L105&gt;E105,M105*E105,M105*L105)</f>
        <v>0</v>
      </c>
      <c r="O105" s="247">
        <f t="shared" si="0"/>
        <v>0</v>
      </c>
      <c r="Q105" s="248" t="str">
        <f t="shared" si="1"/>
        <v/>
      </c>
      <c r="R105" s="250"/>
      <c r="T105" s="4">
        <f t="shared" si="2"/>
        <v>0</v>
      </c>
    </row>
    <row r="106" spans="2:20" s="4" customFormat="1" ht="19.5" thickBot="1" x14ac:dyDescent="0.25">
      <c r="B106" s="256"/>
      <c r="C106" s="257" t="s">
        <v>69</v>
      </c>
      <c r="D106" s="257"/>
      <c r="E106" s="258">
        <f>SUM(E7:E105)</f>
        <v>0</v>
      </c>
      <c r="F106" s="258"/>
      <c r="G106" s="258"/>
      <c r="H106" s="258"/>
      <c r="I106" s="258">
        <f>Q106</f>
        <v>0</v>
      </c>
      <c r="J106" s="259">
        <f>SUM(J7:J105)</f>
        <v>0</v>
      </c>
      <c r="K106" s="258"/>
      <c r="L106" s="258"/>
      <c r="M106" s="258"/>
      <c r="N106" s="260">
        <f>SUM(N7:N105)</f>
        <v>0</v>
      </c>
      <c r="O106" s="261">
        <f>SUM(O7:O105)</f>
        <v>0</v>
      </c>
      <c r="P106" s="3"/>
      <c r="Q106" s="262">
        <f>SUM(Q7:Q105)</f>
        <v>0</v>
      </c>
      <c r="R106" s="263">
        <f>IF(O106&gt;0,1,0)</f>
        <v>0</v>
      </c>
    </row>
    <row r="107" spans="2:20" ht="16.5" customHeight="1" x14ac:dyDescent="0.2"/>
    <row r="109" spans="2:20" ht="16.5" customHeight="1" x14ac:dyDescent="0.2"/>
    <row r="111" spans="2:20" ht="16.5" customHeight="1" x14ac:dyDescent="0.2"/>
    <row r="113" ht="16.5" customHeight="1" x14ac:dyDescent="0.2"/>
    <row r="115" ht="16.5" customHeight="1" x14ac:dyDescent="0.2"/>
    <row r="117" ht="16.5" customHeight="1" x14ac:dyDescent="0.2"/>
    <row r="119" ht="16.5" customHeight="1" x14ac:dyDescent="0.2"/>
    <row r="121" ht="16.5" customHeight="1" x14ac:dyDescent="0.2"/>
    <row r="123" ht="16.5" customHeight="1" x14ac:dyDescent="0.2"/>
    <row r="125" ht="16.5" customHeight="1" x14ac:dyDescent="0.2"/>
    <row r="127" ht="27.75" hidden="1" customHeight="1" x14ac:dyDescent="0.2"/>
    <row r="128" ht="27.75" hidden="1" customHeight="1" x14ac:dyDescent="0.2"/>
    <row r="129" ht="27.75" hidden="1" customHeight="1" x14ac:dyDescent="0.2"/>
    <row r="130" ht="27.75" hidden="1" customHeight="1" x14ac:dyDescent="0.2"/>
    <row r="131" ht="18.75" customHeight="1" x14ac:dyDescent="0.2"/>
    <row r="132" ht="18.75" customHeight="1" x14ac:dyDescent="0.2"/>
    <row r="133" ht="18.75" customHeight="1" x14ac:dyDescent="0.2"/>
    <row r="134" ht="21.75" customHeight="1" x14ac:dyDescent="0.2"/>
    <row r="135" ht="21.75" customHeight="1" x14ac:dyDescent="0.2"/>
    <row r="136" ht="21.75" customHeight="1" x14ac:dyDescent="0.2"/>
    <row r="137" ht="21.75" customHeight="1" x14ac:dyDescent="0.2"/>
    <row r="138" ht="21.75" customHeight="1" x14ac:dyDescent="0.2"/>
    <row r="139" ht="36.75" customHeight="1" x14ac:dyDescent="0.2"/>
    <row r="140" ht="36.75" customHeight="1" x14ac:dyDescent="0.2"/>
    <row r="141" ht="36.75" customHeight="1" x14ac:dyDescent="0.2"/>
    <row r="142" ht="36.75" customHeight="1" x14ac:dyDescent="0.2"/>
    <row r="143" ht="35.25" customHeight="1" x14ac:dyDescent="0.2"/>
    <row r="144" ht="35.25" customHeight="1" x14ac:dyDescent="0.2"/>
    <row r="145" ht="18.75" customHeight="1" x14ac:dyDescent="0.2"/>
    <row r="146" ht="30" customHeight="1" x14ac:dyDescent="0.2"/>
    <row r="147" ht="30" customHeight="1" x14ac:dyDescent="0.2"/>
    <row r="148" ht="10.5" customHeight="1" x14ac:dyDescent="0.2"/>
    <row r="149" ht="10.5" customHeight="1" x14ac:dyDescent="0.2"/>
    <row r="150" ht="18.75" customHeight="1" x14ac:dyDescent="0.2"/>
    <row r="151" ht="57.75" customHeight="1" x14ac:dyDescent="0.2"/>
    <row r="152" ht="58.5" customHeight="1" x14ac:dyDescent="0.2"/>
    <row r="153" ht="16.5" customHeight="1" x14ac:dyDescent="0.2"/>
    <row r="154" ht="18.75" customHeight="1" x14ac:dyDescent="0.2"/>
  </sheetData>
  <sheetProtection algorithmName="SHA-512" hashValue="BZfW1dsTUo1RKhla05LkdPUXvub2XGN4AbM2ROj1tSV0SiuAmVKpoDsS2b34d8ghAVLkeKynvR+/Z2d7/Q9j7g==" saltValue="q0kF2LKAPKWGDQYNFrJSeg==" spinCount="100000" sheet="1" objects="1" scenarios="1"/>
  <mergeCells count="65">
    <mergeCell ref="C97:D97"/>
    <mergeCell ref="C99:D99"/>
    <mergeCell ref="C101:D101"/>
    <mergeCell ref="C103:D103"/>
    <mergeCell ref="C105:D105"/>
    <mergeCell ref="C87:D87"/>
    <mergeCell ref="C89:D89"/>
    <mergeCell ref="C91:D91"/>
    <mergeCell ref="C93:D93"/>
    <mergeCell ref="C95:D95"/>
    <mergeCell ref="C77:D77"/>
    <mergeCell ref="C79:D79"/>
    <mergeCell ref="C81:D81"/>
    <mergeCell ref="C83:D83"/>
    <mergeCell ref="C85:D85"/>
    <mergeCell ref="C67:D67"/>
    <mergeCell ref="C69:D69"/>
    <mergeCell ref="C71:D71"/>
    <mergeCell ref="C73:D73"/>
    <mergeCell ref="C75:D75"/>
    <mergeCell ref="C57:D57"/>
    <mergeCell ref="C59:D59"/>
    <mergeCell ref="C61:D61"/>
    <mergeCell ref="C63:D63"/>
    <mergeCell ref="C65:D65"/>
    <mergeCell ref="C47:D47"/>
    <mergeCell ref="C49:D49"/>
    <mergeCell ref="C51:D51"/>
    <mergeCell ref="C53:D53"/>
    <mergeCell ref="C55:D55"/>
    <mergeCell ref="C37:D37"/>
    <mergeCell ref="C39:D39"/>
    <mergeCell ref="C41:D41"/>
    <mergeCell ref="C43:D43"/>
    <mergeCell ref="C45:D45"/>
    <mergeCell ref="C27:D27"/>
    <mergeCell ref="C29:D29"/>
    <mergeCell ref="C31:D31"/>
    <mergeCell ref="C33:D33"/>
    <mergeCell ref="C35:D35"/>
    <mergeCell ref="C17:D17"/>
    <mergeCell ref="C19:D19"/>
    <mergeCell ref="C21:D21"/>
    <mergeCell ref="C23:D23"/>
    <mergeCell ref="C25:D25"/>
    <mergeCell ref="C7:D7"/>
    <mergeCell ref="C9:D9"/>
    <mergeCell ref="C11:D11"/>
    <mergeCell ref="C13:D13"/>
    <mergeCell ref="C15:D15"/>
    <mergeCell ref="B1:E1"/>
    <mergeCell ref="Q3:Q5"/>
    <mergeCell ref="R3:R5"/>
    <mergeCell ref="O2:O6"/>
    <mergeCell ref="C3:C4"/>
    <mergeCell ref="E3:J3"/>
    <mergeCell ref="K3:N3"/>
    <mergeCell ref="L4:L5"/>
    <mergeCell ref="N4:N5"/>
    <mergeCell ref="K4:K5"/>
    <mergeCell ref="J4:J5"/>
    <mergeCell ref="I4:I5"/>
    <mergeCell ref="E4:E5"/>
    <mergeCell ref="M4:M5"/>
    <mergeCell ref="F4:F5"/>
  </mergeCells>
  <conditionalFormatting sqref="O147:P147">
    <cfRule type="cellIs" dxfId="178" priority="63" operator="greaterThan">
      <formula>0</formula>
    </cfRule>
  </conditionalFormatting>
  <conditionalFormatting sqref="P146">
    <cfRule type="expression" dxfId="177" priority="65">
      <formula>$P$147&gt;0</formula>
    </cfRule>
  </conditionalFormatting>
  <conditionalFormatting sqref="O146">
    <cfRule type="expression" dxfId="176" priority="66">
      <formula>$O$147&gt;0</formula>
    </cfRule>
  </conditionalFormatting>
  <conditionalFormatting sqref="R53:R54 R77:R78 R45:R46 R21:R22 R17:R18 R9:R10">
    <cfRule type="expression" dxfId="175" priority="68">
      <formula>#REF!="Ano"</formula>
    </cfRule>
  </conditionalFormatting>
  <conditionalFormatting sqref="R77:R78">
    <cfRule type="expression" dxfId="174" priority="62">
      <formula>$R$77=1</formula>
    </cfRule>
  </conditionalFormatting>
  <conditionalFormatting sqref="R13:R14">
    <cfRule type="expression" dxfId="173" priority="61">
      <formula>#REF!="Ano"</formula>
    </cfRule>
  </conditionalFormatting>
  <conditionalFormatting sqref="R9:R10">
    <cfRule type="cellIs" dxfId="172" priority="60" operator="between">
      <formula>1</formula>
      <formula>11</formula>
    </cfRule>
  </conditionalFormatting>
  <conditionalFormatting sqref="R13:R14">
    <cfRule type="cellIs" dxfId="171" priority="59" operator="between">
      <formula>1</formula>
      <formula>11</formula>
    </cfRule>
  </conditionalFormatting>
  <conditionalFormatting sqref="R17:R18">
    <cfRule type="cellIs" dxfId="170" priority="58" operator="between">
      <formula>1</formula>
      <formula>11</formula>
    </cfRule>
  </conditionalFormatting>
  <conditionalFormatting sqref="R21:R22">
    <cfRule type="cellIs" dxfId="169" priority="57" operator="between">
      <formula>1</formula>
      <formula>11</formula>
    </cfRule>
  </conditionalFormatting>
  <conditionalFormatting sqref="R25:R26">
    <cfRule type="cellIs" dxfId="168" priority="56" operator="between">
      <formula>1</formula>
      <formula>11</formula>
    </cfRule>
  </conditionalFormatting>
  <conditionalFormatting sqref="R101:R102">
    <cfRule type="cellIs" dxfId="167" priority="55" operator="between">
      <formula>1</formula>
      <formula>11</formula>
    </cfRule>
  </conditionalFormatting>
  <conditionalFormatting sqref="R105">
    <cfRule type="cellIs" dxfId="166" priority="54" operator="between">
      <formula>1</formula>
      <formula>11</formula>
    </cfRule>
  </conditionalFormatting>
  <conditionalFormatting sqref="P99:P100 R99:S100">
    <cfRule type="expression" dxfId="165" priority="75" stopIfTrue="1">
      <formula>$S$99&gt;#REF!</formula>
    </cfRule>
    <cfRule type="expression" dxfId="164" priority="76" stopIfTrue="1">
      <formula>$S$99&lt;#REF!</formula>
    </cfRule>
    <cfRule type="expression" dxfId="163" priority="77">
      <formula>$S$99&gt;#REF!</formula>
    </cfRule>
  </conditionalFormatting>
  <conditionalFormatting sqref="O130:S130">
    <cfRule type="expression" dxfId="162" priority="85" stopIfTrue="1">
      <formula>$S$130&gt;#REF!</formula>
    </cfRule>
    <cfRule type="expression" dxfId="161" priority="86" stopIfTrue="1">
      <formula>$S$130&lt;#REF!</formula>
    </cfRule>
    <cfRule type="expression" dxfId="160" priority="87">
      <formula>$S$130&gt;#REF!</formula>
    </cfRule>
  </conditionalFormatting>
  <conditionalFormatting sqref="C8:D8 C10:D10 C9 C12:D12 C14:D14 C16:D16 C18:D18 C20:D20 C22:D22 C24:D24 C26:D26 C28:D28 C30:D30 C32:D32 C34:D34 C36:D36 C38:D38 C40:D40 C42:D42 C44:D44 C46:D46 C48:D48 C50:D50 C52:D52 C54:D54 C56:D56 C58:D58 C60:D60 C62:D62 C64:D64 C66:D66 C68:D68 C70:D70 C72:D72 C74:D74 C76:D76 C78:D78 C80:D80 C82:D82 C84:D84 C86:D86 C88:D88 C90:D90 C92:D92 C94:D94 C96:D96 C98:D98 C100:D100 C102:D102 C104:D104">
    <cfRule type="expression" dxfId="159" priority="53">
      <formula>$T8=1</formula>
    </cfRule>
  </conditionalFormatting>
  <conditionalFormatting sqref="C105">
    <cfRule type="expression" dxfId="158" priority="5">
      <formula>$T105=1</formula>
    </cfRule>
  </conditionalFormatting>
  <conditionalFormatting sqref="C11">
    <cfRule type="expression" dxfId="157" priority="52">
      <formula>$T11=1</formula>
    </cfRule>
  </conditionalFormatting>
  <conditionalFormatting sqref="C13">
    <cfRule type="expression" dxfId="156" priority="51">
      <formula>$T13=1</formula>
    </cfRule>
  </conditionalFormatting>
  <conditionalFormatting sqref="C15">
    <cfRule type="expression" dxfId="155" priority="50">
      <formula>$T15=1</formula>
    </cfRule>
  </conditionalFormatting>
  <conditionalFormatting sqref="C17">
    <cfRule type="expression" dxfId="154" priority="49">
      <formula>$T17=1</formula>
    </cfRule>
  </conditionalFormatting>
  <conditionalFormatting sqref="C19">
    <cfRule type="expression" dxfId="153" priority="48">
      <formula>$T19=1</formula>
    </cfRule>
  </conditionalFormatting>
  <conditionalFormatting sqref="C21">
    <cfRule type="expression" dxfId="152" priority="47">
      <formula>$T21=1</formula>
    </cfRule>
  </conditionalFormatting>
  <conditionalFormatting sqref="C23">
    <cfRule type="expression" dxfId="151" priority="46">
      <formula>$T23=1</formula>
    </cfRule>
  </conditionalFormatting>
  <conditionalFormatting sqref="C25">
    <cfRule type="expression" dxfId="150" priority="45">
      <formula>$T25=1</formula>
    </cfRule>
  </conditionalFormatting>
  <conditionalFormatting sqref="C27">
    <cfRule type="expression" dxfId="149" priority="44">
      <formula>$T27=1</formula>
    </cfRule>
  </conditionalFormatting>
  <conditionalFormatting sqref="C29">
    <cfRule type="expression" dxfId="148" priority="43">
      <formula>$T29=1</formula>
    </cfRule>
  </conditionalFormatting>
  <conditionalFormatting sqref="C31">
    <cfRule type="expression" dxfId="147" priority="42">
      <formula>$T31=1</formula>
    </cfRule>
  </conditionalFormatting>
  <conditionalFormatting sqref="C33">
    <cfRule type="expression" dxfId="146" priority="41">
      <formula>$T33=1</formula>
    </cfRule>
  </conditionalFormatting>
  <conditionalFormatting sqref="C35">
    <cfRule type="expression" dxfId="145" priority="40">
      <formula>$T35=1</formula>
    </cfRule>
  </conditionalFormatting>
  <conditionalFormatting sqref="C37">
    <cfRule type="expression" dxfId="144" priority="39">
      <formula>$T37=1</formula>
    </cfRule>
  </conditionalFormatting>
  <conditionalFormatting sqref="C39">
    <cfRule type="expression" dxfId="143" priority="38">
      <formula>$T39=1</formula>
    </cfRule>
  </conditionalFormatting>
  <conditionalFormatting sqref="C41">
    <cfRule type="expression" dxfId="142" priority="37">
      <formula>$T41=1</formula>
    </cfRule>
  </conditionalFormatting>
  <conditionalFormatting sqref="C43">
    <cfRule type="expression" dxfId="141" priority="36">
      <formula>$T43=1</formula>
    </cfRule>
  </conditionalFormatting>
  <conditionalFormatting sqref="C45">
    <cfRule type="expression" dxfId="140" priority="35">
      <formula>$T45=1</formula>
    </cfRule>
  </conditionalFormatting>
  <conditionalFormatting sqref="C47">
    <cfRule type="expression" dxfId="139" priority="34">
      <formula>$T47=1</formula>
    </cfRule>
  </conditionalFormatting>
  <conditionalFormatting sqref="C49">
    <cfRule type="expression" dxfId="138" priority="33">
      <formula>$T49=1</formula>
    </cfRule>
  </conditionalFormatting>
  <conditionalFormatting sqref="C51">
    <cfRule type="expression" dxfId="137" priority="32">
      <formula>$T51=1</formula>
    </cfRule>
  </conditionalFormatting>
  <conditionalFormatting sqref="C53">
    <cfRule type="expression" dxfId="136" priority="31">
      <formula>$T53=1</formula>
    </cfRule>
  </conditionalFormatting>
  <conditionalFormatting sqref="C55">
    <cfRule type="expression" dxfId="135" priority="30">
      <formula>$T55=1</formula>
    </cfRule>
  </conditionalFormatting>
  <conditionalFormatting sqref="C57">
    <cfRule type="expression" dxfId="134" priority="29">
      <formula>$T57=1</formula>
    </cfRule>
  </conditionalFormatting>
  <conditionalFormatting sqref="C59">
    <cfRule type="expression" dxfId="133" priority="28">
      <formula>$T59=1</formula>
    </cfRule>
  </conditionalFormatting>
  <conditionalFormatting sqref="C61">
    <cfRule type="expression" dxfId="132" priority="27">
      <formula>$T61=1</formula>
    </cfRule>
  </conditionalFormatting>
  <conditionalFormatting sqref="C63">
    <cfRule type="expression" dxfId="131" priority="26">
      <formula>$T63=1</formula>
    </cfRule>
  </conditionalFormatting>
  <conditionalFormatting sqref="C65">
    <cfRule type="expression" dxfId="130" priority="25">
      <formula>$T65=1</formula>
    </cfRule>
  </conditionalFormatting>
  <conditionalFormatting sqref="C67">
    <cfRule type="expression" dxfId="129" priority="24">
      <formula>$T67=1</formula>
    </cfRule>
  </conditionalFormatting>
  <conditionalFormatting sqref="C69">
    <cfRule type="expression" dxfId="128" priority="23">
      <formula>$T69=1</formula>
    </cfRule>
  </conditionalFormatting>
  <conditionalFormatting sqref="C71">
    <cfRule type="expression" dxfId="127" priority="22">
      <formula>$T71=1</formula>
    </cfRule>
  </conditionalFormatting>
  <conditionalFormatting sqref="C73">
    <cfRule type="expression" dxfId="126" priority="21">
      <formula>$T73=1</formula>
    </cfRule>
  </conditionalFormatting>
  <conditionalFormatting sqref="C75">
    <cfRule type="expression" dxfId="125" priority="20">
      <formula>$T75=1</formula>
    </cfRule>
  </conditionalFormatting>
  <conditionalFormatting sqref="C77">
    <cfRule type="expression" dxfId="124" priority="19">
      <formula>$T77=1</formula>
    </cfRule>
  </conditionalFormatting>
  <conditionalFormatting sqref="C79">
    <cfRule type="expression" dxfId="123" priority="18">
      <formula>$T79=1</formula>
    </cfRule>
  </conditionalFormatting>
  <conditionalFormatting sqref="C81">
    <cfRule type="expression" dxfId="122" priority="17">
      <formula>$T81=1</formula>
    </cfRule>
  </conditionalFormatting>
  <conditionalFormatting sqref="C83">
    <cfRule type="expression" dxfId="121" priority="16">
      <formula>$T83=1</formula>
    </cfRule>
  </conditionalFormatting>
  <conditionalFormatting sqref="C85">
    <cfRule type="expression" dxfId="120" priority="15">
      <formula>$T85=1</formula>
    </cfRule>
  </conditionalFormatting>
  <conditionalFormatting sqref="C87">
    <cfRule type="expression" dxfId="119" priority="14">
      <formula>$T87=1</formula>
    </cfRule>
  </conditionalFormatting>
  <conditionalFormatting sqref="C89">
    <cfRule type="expression" dxfId="118" priority="13">
      <formula>$T89=1</formula>
    </cfRule>
  </conditionalFormatting>
  <conditionalFormatting sqref="C91">
    <cfRule type="expression" dxfId="117" priority="12">
      <formula>$T91=1</formula>
    </cfRule>
  </conditionalFormatting>
  <conditionalFormatting sqref="C93">
    <cfRule type="expression" dxfId="116" priority="11">
      <formula>$T93=1</formula>
    </cfRule>
  </conditionalFormatting>
  <conditionalFormatting sqref="C95">
    <cfRule type="expression" dxfId="115" priority="10">
      <formula>$T95=1</formula>
    </cfRule>
  </conditionalFormatting>
  <conditionalFormatting sqref="C97">
    <cfRule type="expression" dxfId="114" priority="9">
      <formula>$T97=1</formula>
    </cfRule>
  </conditionalFormatting>
  <conditionalFormatting sqref="C99">
    <cfRule type="expression" dxfId="113" priority="8">
      <formula>$T99=1</formula>
    </cfRule>
  </conditionalFormatting>
  <conditionalFormatting sqref="C101">
    <cfRule type="expression" dxfId="112" priority="7">
      <formula>$T101=1</formula>
    </cfRule>
  </conditionalFormatting>
  <conditionalFormatting sqref="C103">
    <cfRule type="expression" dxfId="111" priority="6">
      <formula>$T103=1</formula>
    </cfRule>
  </conditionalFormatting>
  <conditionalFormatting sqref="L7">
    <cfRule type="expression" dxfId="110" priority="4">
      <formula>$L7&gt;$E7</formula>
    </cfRule>
  </conditionalFormatting>
  <conditionalFormatting sqref="L9:L105">
    <cfRule type="expression" dxfId="109" priority="2">
      <formula>$L9&gt;$E9</formula>
    </cfRule>
  </conditionalFormatting>
  <conditionalFormatting sqref="C7">
    <cfRule type="expression" dxfId="108" priority="1">
      <formula>$T7=1</formula>
    </cfRule>
  </conditionalFormatting>
  <dataValidations count="5">
    <dataValidation type="list" allowBlank="1" showInputMessage="1" showErrorMessage="1" error="vyberte ze seznamu" sqref="K7:K105">
      <formula1>rodina</formula1>
    </dataValidation>
    <dataValidation type="whole" allowBlank="1" showInputMessage="1" showErrorMessage="1" error="vyplňte hodnotu 6 - 24" sqref="E7:E105 G7:H105">
      <formula1>6</formula1>
      <formula2>24</formula2>
    </dataValidation>
    <dataValidation type="whole" allowBlank="1" showInputMessage="1" showErrorMessage="1" error="číslo od 0 do 24" sqref="L7:L105">
      <formula1>0</formula1>
      <formula2>24</formula2>
    </dataValidation>
    <dataValidation type="whole" allowBlank="1" showErrorMessage="1" error="vyplňte hodnotu 12 - 24" sqref="F8 F10 F12 F14 F16 F18 F20 F22 F24 F26 F28 F30 F32 F34 F36 F38 F40 F42 F44 F46 F48 F50 F52 F54 F56 F58 F60 F62 F64 F66 F68 F70 F72 F74 F76 F78 F80 F82 F84 F86 F88 F90 F92 F94 F96 F98 F100 F102 F104">
      <formula1>12</formula1>
      <formula2>24</formula2>
    </dataValidation>
    <dataValidation type="decimal" allowBlank="1" showErrorMessage="1" error="vyplňte hodnotu 0,5 - 1" sqref="F7 F9 F11 F13 F15 F17 F19 F21 F23 F25 F27 F29 F31 F33 F35 F37 F39 F41 F43 F45 F47 F49 F51 F53 F55 F57 F59 F61 F63 F65 F67 F69 F71 F73 F75 F77 F79 F81 F83 F85 F87 F89 F91 F93 F95 F97 F99 F101 F103 F105">
      <formula1>0.5</formula1>
      <formula2>1</formula2>
    </dataValidation>
  </dataValidations>
  <hyperlinks>
    <hyperlink ref="B1:E1" location="'Hlavní strana'!A1" display="zpět na hlavní stranu"/>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06"/>
  <sheetViews>
    <sheetView workbookViewId="0">
      <selection activeCell="C7" sqref="C7:D7"/>
    </sheetView>
  </sheetViews>
  <sheetFormatPr defaultRowHeight="12.75" x14ac:dyDescent="0.2"/>
  <cols>
    <col min="1" max="1" width="2.42578125" style="1" customWidth="1"/>
    <col min="2" max="2" width="3.42578125" style="6" customWidth="1"/>
    <col min="3" max="3" width="63.42578125" style="2" customWidth="1"/>
    <col min="4" max="4" width="2.7109375" style="2" customWidth="1"/>
    <col min="5" max="5" width="14.140625" style="9" customWidth="1"/>
    <col min="6" max="6" width="11.28515625" style="9" customWidth="1"/>
    <col min="7" max="7" width="14.28515625" style="2" customWidth="1"/>
    <col min="8" max="8" width="14.140625" style="9" customWidth="1"/>
    <col min="9" max="9" width="12.28515625" style="9" customWidth="1"/>
    <col min="10" max="10" width="12" style="9" customWidth="1"/>
    <col min="11" max="11" width="9" style="9" customWidth="1"/>
    <col min="12" max="12" width="14.42578125" style="9" customWidth="1"/>
    <col min="13" max="13" width="11.5703125" style="9" customWidth="1"/>
    <col min="14" max="14" width="13.7109375" style="9" customWidth="1"/>
    <col min="15" max="15" width="15.7109375" style="14" customWidth="1"/>
    <col min="16" max="16" width="1.85546875" style="84" customWidth="1"/>
    <col min="17" max="17" width="12.140625" style="9" customWidth="1"/>
    <col min="18" max="18" width="12.85546875" style="9" customWidth="1"/>
    <col min="19" max="19" width="9.85546875" style="9" customWidth="1"/>
    <col min="20" max="20" width="6.5703125" style="1" hidden="1" customWidth="1"/>
    <col min="21" max="24" width="9.140625" style="1"/>
    <col min="25" max="26" width="9.140625" style="91"/>
    <col min="27" max="27" width="2.85546875" style="3" customWidth="1"/>
    <col min="28" max="28" width="9.140625" style="91"/>
    <col min="29" max="16384" width="9.140625" style="1"/>
  </cols>
  <sheetData>
    <row r="1" spans="2:28" ht="13.5" thickBot="1" x14ac:dyDescent="0.25">
      <c r="B1" s="325" t="s">
        <v>18</v>
      </c>
      <c r="C1" s="325"/>
      <c r="D1" s="325"/>
      <c r="E1" s="325"/>
      <c r="F1" s="95"/>
      <c r="G1" s="7"/>
      <c r="H1" s="13"/>
      <c r="I1" s="13"/>
      <c r="J1" s="13"/>
      <c r="K1" s="13"/>
      <c r="L1" s="13"/>
      <c r="M1" s="13"/>
    </row>
    <row r="2" spans="2:28" ht="14.25" customHeight="1" thickBot="1" x14ac:dyDescent="0.25">
      <c r="B2" s="109"/>
      <c r="C2" s="110"/>
      <c r="D2" s="110"/>
      <c r="E2" s="111"/>
      <c r="F2" s="112"/>
      <c r="G2" s="110"/>
      <c r="H2" s="112"/>
      <c r="I2" s="112"/>
      <c r="J2" s="112"/>
      <c r="K2" s="111"/>
      <c r="L2" s="112"/>
      <c r="M2" s="112"/>
      <c r="N2" s="112"/>
      <c r="O2" s="386" t="s">
        <v>151</v>
      </c>
      <c r="Q2" s="124" t="s">
        <v>20</v>
      </c>
      <c r="R2" s="125" t="s">
        <v>21</v>
      </c>
      <c r="S2" s="126" t="s">
        <v>19</v>
      </c>
    </row>
    <row r="3" spans="2:28" ht="24" customHeight="1" x14ac:dyDescent="0.2">
      <c r="B3" s="109"/>
      <c r="C3" s="369" t="s">
        <v>12</v>
      </c>
      <c r="D3" s="113"/>
      <c r="E3" s="371" t="s">
        <v>169</v>
      </c>
      <c r="F3" s="372"/>
      <c r="G3" s="372"/>
      <c r="H3" s="372"/>
      <c r="I3" s="372"/>
      <c r="J3" s="373"/>
      <c r="K3" s="371" t="s">
        <v>170</v>
      </c>
      <c r="L3" s="372"/>
      <c r="M3" s="372"/>
      <c r="N3" s="373"/>
      <c r="O3" s="387"/>
      <c r="Q3" s="383" t="s">
        <v>1</v>
      </c>
      <c r="R3" s="375" t="s">
        <v>70</v>
      </c>
      <c r="S3" s="378" t="s">
        <v>3</v>
      </c>
    </row>
    <row r="4" spans="2:28" s="4" customFormat="1" ht="21.75" customHeight="1" thickBot="1" x14ac:dyDescent="0.3">
      <c r="B4" s="109"/>
      <c r="C4" s="370"/>
      <c r="D4" s="113"/>
      <c r="E4" s="381" t="s">
        <v>143</v>
      </c>
      <c r="F4" s="374" t="s">
        <v>168</v>
      </c>
      <c r="G4" s="382" t="s">
        <v>80</v>
      </c>
      <c r="H4" s="382" t="s">
        <v>81</v>
      </c>
      <c r="I4" s="374" t="s">
        <v>142</v>
      </c>
      <c r="J4" s="374" t="s">
        <v>141</v>
      </c>
      <c r="K4" s="381" t="s">
        <v>84</v>
      </c>
      <c r="L4" s="374" t="s">
        <v>144</v>
      </c>
      <c r="M4" s="374" t="s">
        <v>140</v>
      </c>
      <c r="N4" s="374" t="s">
        <v>83</v>
      </c>
      <c r="O4" s="387"/>
      <c r="P4" s="85"/>
      <c r="Q4" s="384"/>
      <c r="R4" s="376"/>
      <c r="S4" s="379"/>
      <c r="Y4" s="85"/>
      <c r="Z4" s="85"/>
      <c r="AA4" s="88"/>
      <c r="AB4" s="85"/>
    </row>
    <row r="5" spans="2:28" s="5" customFormat="1" ht="23.25" customHeight="1" x14ac:dyDescent="0.25">
      <c r="B5" s="101"/>
      <c r="C5" s="102"/>
      <c r="D5" s="102"/>
      <c r="E5" s="381"/>
      <c r="F5" s="374"/>
      <c r="G5" s="382"/>
      <c r="H5" s="382"/>
      <c r="I5" s="382"/>
      <c r="J5" s="382"/>
      <c r="K5" s="381"/>
      <c r="L5" s="382"/>
      <c r="M5" s="382"/>
      <c r="N5" s="382"/>
      <c r="O5" s="387"/>
      <c r="P5" s="86"/>
      <c r="Q5" s="385"/>
      <c r="R5" s="377"/>
      <c r="S5" s="380"/>
      <c r="Y5" s="86"/>
      <c r="Z5" s="86"/>
      <c r="AA5" s="89"/>
      <c r="AB5" s="86"/>
    </row>
    <row r="6" spans="2:28" s="4" customFormat="1" ht="41.25" customHeight="1" thickBot="1" x14ac:dyDescent="0.3">
      <c r="B6" s="103"/>
      <c r="C6" s="104" t="s">
        <v>178</v>
      </c>
      <c r="D6" s="104"/>
      <c r="E6" s="121" t="s">
        <v>177</v>
      </c>
      <c r="F6" s="264" t="s">
        <v>167</v>
      </c>
      <c r="G6" s="122" t="s">
        <v>145</v>
      </c>
      <c r="H6" s="123" t="s">
        <v>156</v>
      </c>
      <c r="I6" s="114" t="s">
        <v>82</v>
      </c>
      <c r="J6" s="114" t="s">
        <v>173</v>
      </c>
      <c r="K6" s="121" t="s">
        <v>68</v>
      </c>
      <c r="L6" s="122" t="s">
        <v>148</v>
      </c>
      <c r="M6" s="114" t="s">
        <v>82</v>
      </c>
      <c r="N6" s="114" t="s">
        <v>173</v>
      </c>
      <c r="O6" s="388"/>
      <c r="P6" s="85"/>
      <c r="Q6" s="115">
        <v>20800</v>
      </c>
      <c r="R6" s="116">
        <v>20810</v>
      </c>
      <c r="S6" s="117">
        <v>60000</v>
      </c>
      <c r="Y6" s="85"/>
      <c r="Z6" s="85"/>
      <c r="AA6" s="88"/>
      <c r="AB6" s="85"/>
    </row>
    <row r="7" spans="2:28" s="4" customFormat="1" ht="16.5" customHeight="1" x14ac:dyDescent="0.25">
      <c r="B7" s="118" t="s">
        <v>5</v>
      </c>
      <c r="C7" s="365"/>
      <c r="D7" s="366"/>
      <c r="E7" s="17"/>
      <c r="F7" s="265"/>
      <c r="G7" s="82"/>
      <c r="H7" s="137"/>
      <c r="I7" s="138">
        <f>INT(IF(RIGHT(G7,1)="*",data!$J$11*H7+(IF(H7&gt;0, data!$K$11,0)),(IF(G7&gt;0,data!$J$11*RIGHT(G7,5)+data!$K$11,0))))</f>
        <v>0</v>
      </c>
      <c r="J7" s="139">
        <f>IF(E7&gt;0,I7*ROUND(F7,1)*E7,0)</f>
        <v>0</v>
      </c>
      <c r="K7" s="21"/>
      <c r="L7" s="30"/>
      <c r="M7" s="138">
        <f>INT(IF(J7&gt;0,(IF(K7="ano",data!$J$6,0)),0))</f>
        <v>0</v>
      </c>
      <c r="N7" s="142">
        <f>ROUND(F7,1)*IF(L7&gt;E7,M7*E7,M7*L7)</f>
        <v>0</v>
      </c>
      <c r="O7" s="143">
        <f>J7+N7</f>
        <v>0</v>
      </c>
      <c r="P7" s="85"/>
      <c r="Q7" s="150" t="str">
        <f>IF(O7&gt;0,1,"")</f>
        <v/>
      </c>
      <c r="R7" s="151"/>
      <c r="S7" s="152" t="str">
        <f>Q7</f>
        <v/>
      </c>
      <c r="T7" s="4">
        <f>IF(O7&gt;0,IF(ISTEXT(C7)=TRUE,0,1),0)</f>
        <v>0</v>
      </c>
      <c r="Y7" s="85"/>
      <c r="Z7" s="85"/>
      <c r="AA7" s="88">
        <f>IF(H7&gt;0,IF(RIGHT(G7,1)="*",0,1),0)</f>
        <v>0</v>
      </c>
      <c r="AB7" s="85"/>
    </row>
    <row r="8" spans="2:28" s="56" customFormat="1" ht="33.75" hidden="1" customHeight="1" x14ac:dyDescent="0.25">
      <c r="B8" s="119"/>
      <c r="C8" s="61"/>
      <c r="D8" s="80"/>
      <c r="E8" s="62"/>
      <c r="F8" s="65"/>
      <c r="G8" s="83"/>
      <c r="H8" s="140"/>
      <c r="I8" s="138"/>
      <c r="J8" s="138"/>
      <c r="K8" s="64"/>
      <c r="L8" s="30"/>
      <c r="M8" s="138"/>
      <c r="N8" s="144"/>
      <c r="O8" s="145"/>
      <c r="P8" s="87"/>
      <c r="Q8" s="150"/>
      <c r="R8" s="151"/>
      <c r="S8" s="152"/>
      <c r="Y8" s="87"/>
      <c r="Z8" s="87"/>
      <c r="AA8" s="90"/>
      <c r="AB8" s="87"/>
    </row>
    <row r="9" spans="2:28" s="4" customFormat="1" ht="16.5" customHeight="1" x14ac:dyDescent="0.25">
      <c r="B9" s="119" t="s">
        <v>6</v>
      </c>
      <c r="C9" s="367"/>
      <c r="D9" s="368"/>
      <c r="E9" s="18"/>
      <c r="F9" s="266"/>
      <c r="G9" s="19"/>
      <c r="H9" s="141"/>
      <c r="I9" s="138">
        <f>INT(IF(RIGHT(G9,1)="*",data!$J$11*H9+(IF(H9&gt;0, data!$K$11,0)),(IF(G9&gt;0,data!$J$11*RIGHT(G9,5)+data!$K$11,0))))</f>
        <v>0</v>
      </c>
      <c r="J9" s="138">
        <f>IF(E9&gt;0,I9*ROUND(F9,1)*E9,0)</f>
        <v>0</v>
      </c>
      <c r="K9" s="22"/>
      <c r="L9" s="30"/>
      <c r="M9" s="138">
        <f>INT(IF(J9&gt;0,(IF(K9="ano",data!$J$6,0)),0))</f>
        <v>0</v>
      </c>
      <c r="N9" s="144">
        <f>ROUND(F9,1)*IF(L9&gt;E9,M9*E9,M9*L9)</f>
        <v>0</v>
      </c>
      <c r="O9" s="146">
        <f>J9+N9</f>
        <v>0</v>
      </c>
      <c r="P9" s="85"/>
      <c r="Q9" s="150" t="str">
        <f>IF(O9&gt;0,1,"")</f>
        <v/>
      </c>
      <c r="R9" s="151"/>
      <c r="S9" s="152" t="str">
        <f t="shared" ref="S9:S105" si="0">Q9</f>
        <v/>
      </c>
      <c r="T9" s="4">
        <f>IF(O9&gt;0,IF(ISTEXT(C9)=TRUE,0,1),0)</f>
        <v>0</v>
      </c>
      <c r="Y9" s="85"/>
      <c r="Z9" s="85"/>
      <c r="AA9" s="88">
        <f>IF(H9&gt;0,IF(RIGHT(G9,1)="*",0,1),0)</f>
        <v>0</v>
      </c>
      <c r="AB9" s="85"/>
    </row>
    <row r="10" spans="2:28" s="56" customFormat="1" ht="18" hidden="1" customHeight="1" x14ac:dyDescent="0.25">
      <c r="B10" s="119"/>
      <c r="C10" s="61"/>
      <c r="D10" s="80"/>
      <c r="E10" s="65"/>
      <c r="F10" s="65"/>
      <c r="G10" s="66"/>
      <c r="H10" s="140"/>
      <c r="I10" s="138"/>
      <c r="J10" s="138"/>
      <c r="K10" s="67"/>
      <c r="L10" s="30"/>
      <c r="M10" s="138"/>
      <c r="N10" s="144"/>
      <c r="O10" s="146"/>
      <c r="P10" s="87"/>
      <c r="Q10" s="150"/>
      <c r="R10" s="151"/>
      <c r="S10" s="152"/>
      <c r="Y10" s="87"/>
      <c r="Z10" s="87"/>
      <c r="AA10" s="90"/>
      <c r="AB10" s="87"/>
    </row>
    <row r="11" spans="2:28" s="4" customFormat="1" ht="16.5" customHeight="1" x14ac:dyDescent="0.25">
      <c r="B11" s="119" t="s">
        <v>7</v>
      </c>
      <c r="C11" s="367"/>
      <c r="D11" s="368"/>
      <c r="E11" s="18"/>
      <c r="F11" s="266"/>
      <c r="G11" s="19"/>
      <c r="H11" s="141"/>
      <c r="I11" s="138">
        <f>INT(IF(RIGHT(G11,1)="*",data!$J$11*H11+(IF(H11&gt;0, data!$K$11,0)),(IF(G11&gt;0,data!$J$11*RIGHT(G11,5)+data!$K$11,0))))</f>
        <v>0</v>
      </c>
      <c r="J11" s="138">
        <f>IF(E11&gt;0,I11*ROUND(F11,1)*E11,0)</f>
        <v>0</v>
      </c>
      <c r="K11" s="22"/>
      <c r="L11" s="30"/>
      <c r="M11" s="138">
        <f>INT(IF(J11&gt;0,(IF(K11="ano",data!$J$6,0)),0))</f>
        <v>0</v>
      </c>
      <c r="N11" s="144">
        <f>ROUND(F11,1)*IF(L11&gt;E11,M11*E11,M11*L11)</f>
        <v>0</v>
      </c>
      <c r="O11" s="146">
        <f>J11+N11</f>
        <v>0</v>
      </c>
      <c r="P11" s="85"/>
      <c r="Q11" s="150" t="str">
        <f>IF(O11&gt;0,1,"")</f>
        <v/>
      </c>
      <c r="R11" s="151"/>
      <c r="S11" s="152" t="str">
        <f t="shared" si="0"/>
        <v/>
      </c>
      <c r="T11" s="4">
        <f>IF(O11&gt;0,IF(ISTEXT(C11)=TRUE,0,1),0)</f>
        <v>0</v>
      </c>
      <c r="Y11" s="85"/>
      <c r="Z11" s="85"/>
      <c r="AA11" s="88">
        <f>IF(H11&gt;0,IF(RIGHT(G11,1)="*",0,1),0)</f>
        <v>0</v>
      </c>
      <c r="AB11" s="85"/>
    </row>
    <row r="12" spans="2:28" s="56" customFormat="1" ht="36.75" hidden="1" customHeight="1" x14ac:dyDescent="0.25">
      <c r="B12" s="119"/>
      <c r="C12" s="61"/>
      <c r="D12" s="80"/>
      <c r="E12" s="65"/>
      <c r="F12" s="65"/>
      <c r="G12" s="66"/>
      <c r="H12" s="140"/>
      <c r="I12" s="138"/>
      <c r="J12" s="138"/>
      <c r="K12" s="67"/>
      <c r="L12" s="30"/>
      <c r="M12" s="138"/>
      <c r="N12" s="144"/>
      <c r="O12" s="146"/>
      <c r="P12" s="87"/>
      <c r="Q12" s="150"/>
      <c r="R12" s="151"/>
      <c r="S12" s="152"/>
      <c r="Y12" s="87"/>
      <c r="Z12" s="87"/>
      <c r="AA12" s="90"/>
      <c r="AB12" s="87"/>
    </row>
    <row r="13" spans="2:28" s="4" customFormat="1" ht="16.5" customHeight="1" x14ac:dyDescent="0.25">
      <c r="B13" s="119" t="s">
        <v>9</v>
      </c>
      <c r="C13" s="367"/>
      <c r="D13" s="368"/>
      <c r="E13" s="18"/>
      <c r="F13" s="266"/>
      <c r="G13" s="19"/>
      <c r="H13" s="141"/>
      <c r="I13" s="138">
        <f>INT(IF(RIGHT(G13,1)="*",data!$J$11*H13+(IF(H13&gt;0, data!$K$11,0)),(IF(G13&gt;0,data!$J$11*RIGHT(G13,5)+data!$K$11,0))))</f>
        <v>0</v>
      </c>
      <c r="J13" s="138">
        <f>IF(E13&gt;0,I13*ROUND(F13,1)*E13,0)</f>
        <v>0</v>
      </c>
      <c r="K13" s="22"/>
      <c r="L13" s="30"/>
      <c r="M13" s="138">
        <f>INT(IF(J13&gt;0,(IF(K13="ano",data!$J$6,0)),0))</f>
        <v>0</v>
      </c>
      <c r="N13" s="144">
        <f>ROUND(F13,1)*IF(L13&gt;E13,M13*E13,M13*L13)</f>
        <v>0</v>
      </c>
      <c r="O13" s="146">
        <f>J13+N13</f>
        <v>0</v>
      </c>
      <c r="P13" s="85"/>
      <c r="Q13" s="150" t="str">
        <f>IF(O13&gt;0,1,"")</f>
        <v/>
      </c>
      <c r="R13" s="151"/>
      <c r="S13" s="152" t="str">
        <f t="shared" si="0"/>
        <v/>
      </c>
      <c r="T13" s="4">
        <f>IF(O13&gt;0,IF(ISTEXT(C13)=TRUE,0,1),0)</f>
        <v>0</v>
      </c>
      <c r="Y13" s="85"/>
      <c r="Z13" s="85"/>
      <c r="AA13" s="88">
        <f>IF(H13&gt;0,IF(RIGHT(G13,1)="*",0,1),0)</f>
        <v>0</v>
      </c>
      <c r="AB13" s="85"/>
    </row>
    <row r="14" spans="2:28" s="56" customFormat="1" ht="49.5" hidden="1" customHeight="1" x14ac:dyDescent="0.25">
      <c r="B14" s="119"/>
      <c r="C14" s="61"/>
      <c r="D14" s="80"/>
      <c r="E14" s="65"/>
      <c r="F14" s="65"/>
      <c r="G14" s="66"/>
      <c r="H14" s="140"/>
      <c r="I14" s="138"/>
      <c r="J14" s="138"/>
      <c r="K14" s="67"/>
      <c r="L14" s="30"/>
      <c r="M14" s="138"/>
      <c r="N14" s="144"/>
      <c r="O14" s="146"/>
      <c r="P14" s="87"/>
      <c r="Q14" s="150"/>
      <c r="R14" s="151"/>
      <c r="S14" s="152"/>
      <c r="Y14" s="87"/>
      <c r="Z14" s="87"/>
      <c r="AA14" s="90"/>
      <c r="AB14" s="87"/>
    </row>
    <row r="15" spans="2:28" s="4" customFormat="1" ht="16.5" customHeight="1" x14ac:dyDescent="0.25">
      <c r="B15" s="119" t="s">
        <v>10</v>
      </c>
      <c r="C15" s="367"/>
      <c r="D15" s="368"/>
      <c r="E15" s="18"/>
      <c r="F15" s="266"/>
      <c r="G15" s="19"/>
      <c r="H15" s="141"/>
      <c r="I15" s="138">
        <f>INT(IF(RIGHT(G15,1)="*",data!$J$11*H15+(IF(H15&gt;0, data!$K$11,0)),(IF(G15&gt;0,data!$J$11*RIGHT(G15,5)+data!$K$11,0))))</f>
        <v>0</v>
      </c>
      <c r="J15" s="138">
        <f>IF(E15&gt;0,I15*ROUND(F15,1)*E15,0)</f>
        <v>0</v>
      </c>
      <c r="K15" s="22"/>
      <c r="L15" s="30"/>
      <c r="M15" s="138">
        <f>INT(IF(J15&gt;0,(IF(K15="ano",data!$J$6,0)),0))</f>
        <v>0</v>
      </c>
      <c r="N15" s="144">
        <f>ROUND(F15,1)*IF(L15&gt;E15,M15*E15,M15*L15)</f>
        <v>0</v>
      </c>
      <c r="O15" s="146">
        <f>J15+N15</f>
        <v>0</v>
      </c>
      <c r="P15" s="85"/>
      <c r="Q15" s="150" t="str">
        <f>IF(O15&gt;0,1,"")</f>
        <v/>
      </c>
      <c r="R15" s="151"/>
      <c r="S15" s="152" t="str">
        <f t="shared" si="0"/>
        <v/>
      </c>
      <c r="T15" s="4">
        <f>IF(O15&gt;0,IF(ISTEXT(C15)=TRUE,0,1),0)</f>
        <v>0</v>
      </c>
      <c r="Y15" s="85"/>
      <c r="Z15" s="85"/>
      <c r="AA15" s="88">
        <f>IF(H15&gt;0,IF(RIGHT(G15,1)="*",0,1),0)</f>
        <v>0</v>
      </c>
      <c r="AB15" s="85"/>
    </row>
    <row r="16" spans="2:28" s="56" customFormat="1" ht="36" hidden="1" customHeight="1" x14ac:dyDescent="0.25">
      <c r="B16" s="119"/>
      <c r="C16" s="61"/>
      <c r="D16" s="80"/>
      <c r="E16" s="65"/>
      <c r="F16" s="65"/>
      <c r="G16" s="66"/>
      <c r="H16" s="140"/>
      <c r="I16" s="138"/>
      <c r="J16" s="138"/>
      <c r="K16" s="67"/>
      <c r="L16" s="30"/>
      <c r="M16" s="138"/>
      <c r="N16" s="144"/>
      <c r="O16" s="146"/>
      <c r="P16" s="87"/>
      <c r="Q16" s="150"/>
      <c r="R16" s="151"/>
      <c r="S16" s="152"/>
      <c r="Y16" s="87"/>
      <c r="Z16" s="87"/>
      <c r="AA16" s="90"/>
      <c r="AB16" s="87"/>
    </row>
    <row r="17" spans="2:28" s="4" customFormat="1" ht="16.5" customHeight="1" x14ac:dyDescent="0.25">
      <c r="B17" s="119" t="s">
        <v>16</v>
      </c>
      <c r="C17" s="367"/>
      <c r="D17" s="368"/>
      <c r="E17" s="18"/>
      <c r="F17" s="266"/>
      <c r="G17" s="19"/>
      <c r="H17" s="141"/>
      <c r="I17" s="138">
        <f>INT(IF(RIGHT(G17,1)="*",data!$J$11*H17+(IF(H17&gt;0, data!$K$11,0)),(IF(G17&gt;0,data!$J$11*RIGHT(G17,5)+data!$K$11,0))))</f>
        <v>0</v>
      </c>
      <c r="J17" s="138">
        <f>IF(E17&gt;0,I17*ROUND(F17,1)*E17,0)</f>
        <v>0</v>
      </c>
      <c r="K17" s="22"/>
      <c r="L17" s="30"/>
      <c r="M17" s="138">
        <f>INT(IF(J17&gt;0,(IF(K17="ano",data!$J$6,0)),0))</f>
        <v>0</v>
      </c>
      <c r="N17" s="144">
        <f>ROUND(F17,1)*IF(L17&gt;E17,M17*E17,M17*L17)</f>
        <v>0</v>
      </c>
      <c r="O17" s="146">
        <f>J17+N17</f>
        <v>0</v>
      </c>
      <c r="P17" s="85"/>
      <c r="Q17" s="150" t="str">
        <f>IF(O17&gt;0,1,"")</f>
        <v/>
      </c>
      <c r="R17" s="151"/>
      <c r="S17" s="152" t="str">
        <f t="shared" si="0"/>
        <v/>
      </c>
      <c r="T17" s="4">
        <f>IF(O17&gt;0,IF(ISTEXT(C17)=TRUE,0,1),0)</f>
        <v>0</v>
      </c>
      <c r="Y17" s="85"/>
      <c r="Z17" s="85"/>
      <c r="AA17" s="88">
        <f>IF(H17&gt;0,IF(RIGHT(G17,1)="*",0,1),0)</f>
        <v>0</v>
      </c>
      <c r="AB17" s="85"/>
    </row>
    <row r="18" spans="2:28" s="56" customFormat="1" ht="42.75" hidden="1" customHeight="1" x14ac:dyDescent="0.25">
      <c r="B18" s="119"/>
      <c r="C18" s="61"/>
      <c r="D18" s="80"/>
      <c r="E18" s="65"/>
      <c r="F18" s="65"/>
      <c r="G18" s="66"/>
      <c r="H18" s="140"/>
      <c r="I18" s="138"/>
      <c r="J18" s="138"/>
      <c r="K18" s="67"/>
      <c r="L18" s="30"/>
      <c r="M18" s="138"/>
      <c r="N18" s="144"/>
      <c r="O18" s="146"/>
      <c r="P18" s="87"/>
      <c r="Q18" s="150"/>
      <c r="R18" s="151"/>
      <c r="S18" s="152"/>
      <c r="Y18" s="87"/>
      <c r="Z18" s="87"/>
      <c r="AA18" s="90"/>
      <c r="AB18" s="87"/>
    </row>
    <row r="19" spans="2:28" s="4" customFormat="1" ht="16.5" customHeight="1" x14ac:dyDescent="0.25">
      <c r="B19" s="119" t="s">
        <v>22</v>
      </c>
      <c r="C19" s="367"/>
      <c r="D19" s="368"/>
      <c r="E19" s="18"/>
      <c r="F19" s="266"/>
      <c r="G19" s="19"/>
      <c r="H19" s="141"/>
      <c r="I19" s="138">
        <f>INT(IF(RIGHT(G19,1)="*",data!$J$11*H19+(IF(H19&gt;0, data!$K$11,0)),(IF(G19&gt;0,data!$J$11*RIGHT(G19,5)+data!$K$11,0))))</f>
        <v>0</v>
      </c>
      <c r="J19" s="138">
        <f>IF(E19&gt;0,I19*ROUND(F19,1)*E19,0)</f>
        <v>0</v>
      </c>
      <c r="K19" s="22"/>
      <c r="L19" s="30"/>
      <c r="M19" s="138">
        <f>INT(IF(J19&gt;0,(IF(K19="ano",data!$J$6,0)),0))</f>
        <v>0</v>
      </c>
      <c r="N19" s="144">
        <f>ROUND(F19,1)*IF(L19&gt;E19,M19*E19,M19*L19)</f>
        <v>0</v>
      </c>
      <c r="O19" s="146">
        <f>J19+N19</f>
        <v>0</v>
      </c>
      <c r="P19" s="85"/>
      <c r="Q19" s="150" t="str">
        <f>IF(O19&gt;0,1,"")</f>
        <v/>
      </c>
      <c r="R19" s="151"/>
      <c r="S19" s="152" t="str">
        <f t="shared" si="0"/>
        <v/>
      </c>
      <c r="T19" s="4">
        <f>IF(O19&gt;0,IF(ISTEXT(C19)=TRUE,0,1),0)</f>
        <v>0</v>
      </c>
      <c r="Y19" s="85"/>
      <c r="Z19" s="85"/>
      <c r="AA19" s="88">
        <f>IF(H19&gt;0,IF(RIGHT(G19,1)="*",0,1),0)</f>
        <v>0</v>
      </c>
      <c r="AB19" s="85"/>
    </row>
    <row r="20" spans="2:28" s="56" customFormat="1" ht="25.5" hidden="1" customHeight="1" x14ac:dyDescent="0.25">
      <c r="B20" s="119"/>
      <c r="C20" s="61"/>
      <c r="D20" s="80"/>
      <c r="E20" s="65"/>
      <c r="F20" s="65"/>
      <c r="G20" s="66"/>
      <c r="H20" s="140"/>
      <c r="I20" s="138"/>
      <c r="J20" s="138"/>
      <c r="K20" s="67"/>
      <c r="L20" s="30"/>
      <c r="M20" s="138"/>
      <c r="N20" s="144"/>
      <c r="O20" s="146"/>
      <c r="P20" s="87"/>
      <c r="Q20" s="150"/>
      <c r="R20" s="151"/>
      <c r="S20" s="152"/>
      <c r="Y20" s="87"/>
      <c r="Z20" s="87"/>
      <c r="AA20" s="90"/>
      <c r="AB20" s="87"/>
    </row>
    <row r="21" spans="2:28" s="4" customFormat="1" ht="16.5" customHeight="1" x14ac:dyDescent="0.25">
      <c r="B21" s="119" t="s">
        <v>23</v>
      </c>
      <c r="C21" s="367"/>
      <c r="D21" s="368"/>
      <c r="E21" s="18"/>
      <c r="F21" s="266"/>
      <c r="G21" s="19"/>
      <c r="H21" s="141"/>
      <c r="I21" s="138">
        <f>INT(IF(RIGHT(G21,1)="*",data!$J$11*H21+(IF(H21&gt;0, data!$K$11,0)),(IF(G21&gt;0,data!$J$11*RIGHT(G21,5)+data!$K$11,0))))</f>
        <v>0</v>
      </c>
      <c r="J21" s="138">
        <f>IF(E21&gt;0,I21*ROUND(F21,1)*E21,0)</f>
        <v>0</v>
      </c>
      <c r="K21" s="22"/>
      <c r="L21" s="30"/>
      <c r="M21" s="138">
        <f>INT(IF(J21&gt;0,(IF(K21="ano",data!$J$6,0)),0))</f>
        <v>0</v>
      </c>
      <c r="N21" s="144">
        <f>ROUND(F21,1)*IF(L21&gt;E21,M21*E21,M21*L21)</f>
        <v>0</v>
      </c>
      <c r="O21" s="146">
        <f>J21+N21</f>
        <v>0</v>
      </c>
      <c r="P21" s="85"/>
      <c r="Q21" s="150" t="str">
        <f>IF(O21&gt;0,1,"")</f>
        <v/>
      </c>
      <c r="R21" s="151"/>
      <c r="S21" s="152" t="str">
        <f t="shared" si="0"/>
        <v/>
      </c>
      <c r="T21" s="4">
        <f>IF(O21&gt;0,IF(ISTEXT(C21)=TRUE,0,1),0)</f>
        <v>0</v>
      </c>
      <c r="Y21" s="85"/>
      <c r="Z21" s="85"/>
      <c r="AA21" s="88">
        <f>IF(H21&gt;0,IF(RIGHT(G21,1)="*",0,1),0)</f>
        <v>0</v>
      </c>
      <c r="AB21" s="85"/>
    </row>
    <row r="22" spans="2:28" s="56" customFormat="1" ht="40.5" hidden="1" customHeight="1" x14ac:dyDescent="0.25">
      <c r="B22" s="119"/>
      <c r="C22" s="61"/>
      <c r="D22" s="80"/>
      <c r="E22" s="65"/>
      <c r="F22" s="65"/>
      <c r="G22" s="66"/>
      <c r="H22" s="140"/>
      <c r="I22" s="138"/>
      <c r="J22" s="138"/>
      <c r="K22" s="67"/>
      <c r="L22" s="30"/>
      <c r="M22" s="138"/>
      <c r="N22" s="144"/>
      <c r="O22" s="146"/>
      <c r="P22" s="87"/>
      <c r="Q22" s="150"/>
      <c r="R22" s="151"/>
      <c r="S22" s="152"/>
      <c r="Y22" s="87"/>
      <c r="Z22" s="87"/>
      <c r="AA22" s="90"/>
      <c r="AB22" s="87"/>
    </row>
    <row r="23" spans="2:28" s="4" customFormat="1" ht="16.5" customHeight="1" x14ac:dyDescent="0.25">
      <c r="B23" s="119" t="s">
        <v>24</v>
      </c>
      <c r="C23" s="367"/>
      <c r="D23" s="368"/>
      <c r="E23" s="18"/>
      <c r="F23" s="266"/>
      <c r="G23" s="19"/>
      <c r="H23" s="141"/>
      <c r="I23" s="138">
        <f>INT(IF(RIGHT(G23,1)="*",data!$J$11*H23+(IF(H23&gt;0, data!$K$11,0)),(IF(G23&gt;0,data!$J$11*RIGHT(G23,5)+data!$K$11,0))))</f>
        <v>0</v>
      </c>
      <c r="J23" s="138">
        <f>IF(E23&gt;0,I23*ROUND(F23,1)*E23,0)</f>
        <v>0</v>
      </c>
      <c r="K23" s="22"/>
      <c r="L23" s="30"/>
      <c r="M23" s="138">
        <f>INT(IF(J23&gt;0,(IF(K23="ano",data!$J$6,0)),0))</f>
        <v>0</v>
      </c>
      <c r="N23" s="144">
        <f>ROUND(F23,1)*IF(L23&gt;E23,M23*E23,M23*L23)</f>
        <v>0</v>
      </c>
      <c r="O23" s="146">
        <f>J23+N23</f>
        <v>0</v>
      </c>
      <c r="P23" s="85"/>
      <c r="Q23" s="150" t="str">
        <f>IF(O23&gt;0,1,"")</f>
        <v/>
      </c>
      <c r="R23" s="151"/>
      <c r="S23" s="152" t="str">
        <f t="shared" si="0"/>
        <v/>
      </c>
      <c r="T23" s="4">
        <f>IF(O23&gt;0,IF(ISTEXT(C23)=TRUE,0,1),0)</f>
        <v>0</v>
      </c>
      <c r="Y23" s="85"/>
      <c r="Z23" s="85"/>
      <c r="AA23" s="88">
        <f>IF(H23&gt;0,IF(RIGHT(G23,1)="*",0,1),0)</f>
        <v>0</v>
      </c>
      <c r="AB23" s="85"/>
    </row>
    <row r="24" spans="2:28" s="56" customFormat="1" ht="36.75" hidden="1" customHeight="1" x14ac:dyDescent="0.25">
      <c r="B24" s="119"/>
      <c r="C24" s="61"/>
      <c r="D24" s="80"/>
      <c r="E24" s="65"/>
      <c r="F24" s="65"/>
      <c r="G24" s="66"/>
      <c r="H24" s="140"/>
      <c r="I24" s="138"/>
      <c r="J24" s="138"/>
      <c r="K24" s="67"/>
      <c r="L24" s="30"/>
      <c r="M24" s="138"/>
      <c r="N24" s="144"/>
      <c r="O24" s="146"/>
      <c r="P24" s="87"/>
      <c r="Q24" s="150"/>
      <c r="R24" s="151"/>
      <c r="S24" s="152"/>
      <c r="Y24" s="87"/>
      <c r="Z24" s="87"/>
      <c r="AA24" s="90"/>
      <c r="AB24" s="87"/>
    </row>
    <row r="25" spans="2:28" s="4" customFormat="1" ht="16.5" customHeight="1" x14ac:dyDescent="0.25">
      <c r="B25" s="119" t="s">
        <v>25</v>
      </c>
      <c r="C25" s="367"/>
      <c r="D25" s="368"/>
      <c r="E25" s="18"/>
      <c r="F25" s="266"/>
      <c r="G25" s="19"/>
      <c r="H25" s="141"/>
      <c r="I25" s="138">
        <f>INT(IF(RIGHT(G25,1)="*",data!$J$11*H25+(IF(H25&gt;0, data!$K$11,0)),(IF(G25&gt;0,data!$J$11*RIGHT(G25,5)+data!$K$11,0))))</f>
        <v>0</v>
      </c>
      <c r="J25" s="138">
        <f>IF(E25&gt;0,I25*ROUND(F25,1)*E25,0)</f>
        <v>0</v>
      </c>
      <c r="K25" s="22"/>
      <c r="L25" s="30"/>
      <c r="M25" s="138">
        <f>INT(IF(J25&gt;0,(IF(K25="ano",data!$J$6,0)),0))</f>
        <v>0</v>
      </c>
      <c r="N25" s="144">
        <f>ROUND(F25,1)*IF(L25&gt;E25,M25*E25,M25*L25)</f>
        <v>0</v>
      </c>
      <c r="O25" s="146">
        <f>J25+N25</f>
        <v>0</v>
      </c>
      <c r="P25" s="85"/>
      <c r="Q25" s="150" t="str">
        <f>IF(O25&gt;0,1,"")</f>
        <v/>
      </c>
      <c r="R25" s="151"/>
      <c r="S25" s="152" t="str">
        <f t="shared" si="0"/>
        <v/>
      </c>
      <c r="T25" s="4">
        <f>IF(O25&gt;0,IF(ISTEXT(C25)=TRUE,0,1),0)</f>
        <v>0</v>
      </c>
      <c r="Y25" s="85"/>
      <c r="Z25" s="85"/>
      <c r="AA25" s="88">
        <f>IF(H25&gt;0,IF(RIGHT(G25,1)="*",0,1),0)</f>
        <v>0</v>
      </c>
      <c r="AB25" s="85"/>
    </row>
    <row r="26" spans="2:28" s="56" customFormat="1" ht="36.75" hidden="1" customHeight="1" x14ac:dyDescent="0.25">
      <c r="B26" s="119"/>
      <c r="C26" s="61"/>
      <c r="D26" s="80"/>
      <c r="E26" s="65"/>
      <c r="F26" s="65"/>
      <c r="G26" s="66"/>
      <c r="H26" s="140"/>
      <c r="I26" s="138"/>
      <c r="J26" s="138"/>
      <c r="K26" s="67"/>
      <c r="L26" s="30"/>
      <c r="M26" s="138"/>
      <c r="N26" s="144"/>
      <c r="O26" s="146"/>
      <c r="P26" s="87"/>
      <c r="Q26" s="150"/>
      <c r="R26" s="151"/>
      <c r="S26" s="152"/>
      <c r="Y26" s="87"/>
      <c r="Z26" s="87"/>
      <c r="AA26" s="90"/>
      <c r="AB26" s="87"/>
    </row>
    <row r="27" spans="2:28" s="4" customFormat="1" ht="16.5" customHeight="1" x14ac:dyDescent="0.25">
      <c r="B27" s="119" t="s">
        <v>26</v>
      </c>
      <c r="C27" s="367"/>
      <c r="D27" s="368"/>
      <c r="E27" s="18"/>
      <c r="F27" s="266"/>
      <c r="G27" s="19"/>
      <c r="H27" s="141"/>
      <c r="I27" s="138">
        <f>INT(IF(RIGHT(G27,1)="*",data!$J$11*H27+(IF(H27&gt;0, data!$K$11,0)),(IF(G27&gt;0,data!$J$11*RIGHT(G27,5)+data!$K$11,0))))</f>
        <v>0</v>
      </c>
      <c r="J27" s="138">
        <f>IF(E27&gt;0,I27*ROUND(F27,1)*E27,0)</f>
        <v>0</v>
      </c>
      <c r="K27" s="22"/>
      <c r="L27" s="30"/>
      <c r="M27" s="138">
        <f>INT(IF(J27&gt;0,(IF(K27="ano",data!$J$6,0)),0))</f>
        <v>0</v>
      </c>
      <c r="N27" s="144">
        <f>ROUND(F27,1)*IF(L27&gt;E27,M27*E27,M27*L27)</f>
        <v>0</v>
      </c>
      <c r="O27" s="146">
        <f>J27+N27</f>
        <v>0</v>
      </c>
      <c r="P27" s="85"/>
      <c r="Q27" s="150" t="str">
        <f>IF(O27&gt;0,1,"")</f>
        <v/>
      </c>
      <c r="R27" s="151"/>
      <c r="S27" s="152" t="str">
        <f t="shared" si="0"/>
        <v/>
      </c>
      <c r="T27" s="4">
        <f>IF(O27&gt;0,IF(ISTEXT(C27)=TRUE,0,1),0)</f>
        <v>0</v>
      </c>
      <c r="Y27" s="85"/>
      <c r="Z27" s="85"/>
      <c r="AA27" s="88">
        <f>IF(H27&gt;0,IF(RIGHT(G27,1)="*",0,1),0)</f>
        <v>0</v>
      </c>
      <c r="AB27" s="85"/>
    </row>
    <row r="28" spans="2:28" s="56" customFormat="1" ht="42.75" hidden="1" customHeight="1" x14ac:dyDescent="0.25">
      <c r="B28" s="119"/>
      <c r="C28" s="61"/>
      <c r="D28" s="80"/>
      <c r="E28" s="65"/>
      <c r="F28" s="65"/>
      <c r="G28" s="66"/>
      <c r="H28" s="140"/>
      <c r="I28" s="138"/>
      <c r="J28" s="138"/>
      <c r="K28" s="67"/>
      <c r="L28" s="30"/>
      <c r="M28" s="138"/>
      <c r="N28" s="144"/>
      <c r="O28" s="146"/>
      <c r="P28" s="87"/>
      <c r="Q28" s="150"/>
      <c r="R28" s="151"/>
      <c r="S28" s="152"/>
      <c r="Y28" s="87"/>
      <c r="Z28" s="87"/>
      <c r="AA28" s="90"/>
      <c r="AB28" s="87"/>
    </row>
    <row r="29" spans="2:28" s="4" customFormat="1" ht="16.5" customHeight="1" x14ac:dyDescent="0.25">
      <c r="B29" s="119" t="s">
        <v>27</v>
      </c>
      <c r="C29" s="367"/>
      <c r="D29" s="368"/>
      <c r="E29" s="18"/>
      <c r="F29" s="266"/>
      <c r="G29" s="19"/>
      <c r="H29" s="141"/>
      <c r="I29" s="138">
        <f>INT(IF(RIGHT(G29,1)="*",data!$J$11*H29+(IF(H29&gt;0, data!$K$11,0)),(IF(G29&gt;0,data!$J$11*RIGHT(G29,5)+data!$K$11,0))))</f>
        <v>0</v>
      </c>
      <c r="J29" s="138">
        <f>IF(E29&gt;0,I29*ROUND(F29,1)*E29,0)</f>
        <v>0</v>
      </c>
      <c r="K29" s="22"/>
      <c r="L29" s="30"/>
      <c r="M29" s="138">
        <f>INT(IF(J29&gt;0,(IF(K29="ano",data!$J$6,0)),0))</f>
        <v>0</v>
      </c>
      <c r="N29" s="144">
        <f>ROUND(F29,1)*IF(L29&gt;E29,M29*E29,M29*L29)</f>
        <v>0</v>
      </c>
      <c r="O29" s="146">
        <f>J29+N29</f>
        <v>0</v>
      </c>
      <c r="P29" s="85"/>
      <c r="Q29" s="150" t="str">
        <f>IF(O29&gt;0,1,"")</f>
        <v/>
      </c>
      <c r="R29" s="151"/>
      <c r="S29" s="152" t="str">
        <f t="shared" si="0"/>
        <v/>
      </c>
      <c r="T29" s="4">
        <f>IF(O29&gt;0,IF(ISTEXT(C29)=TRUE,0,1),0)</f>
        <v>0</v>
      </c>
      <c r="Y29" s="85"/>
      <c r="Z29" s="85"/>
      <c r="AA29" s="88">
        <f>IF(H29&gt;0,IF(RIGHT(G29,1)="*",0,1),0)</f>
        <v>0</v>
      </c>
      <c r="AB29" s="85"/>
    </row>
    <row r="30" spans="2:28" s="56" customFormat="1" ht="30" hidden="1" customHeight="1" x14ac:dyDescent="0.25">
      <c r="B30" s="119"/>
      <c r="C30" s="61"/>
      <c r="D30" s="80"/>
      <c r="E30" s="65"/>
      <c r="F30" s="65"/>
      <c r="G30" s="66"/>
      <c r="H30" s="140"/>
      <c r="I30" s="138"/>
      <c r="J30" s="138"/>
      <c r="K30" s="67"/>
      <c r="L30" s="30"/>
      <c r="M30" s="138"/>
      <c r="N30" s="144"/>
      <c r="O30" s="146"/>
      <c r="P30" s="87"/>
      <c r="Q30" s="150"/>
      <c r="R30" s="151"/>
      <c r="S30" s="152"/>
      <c r="Y30" s="87"/>
      <c r="Z30" s="87"/>
      <c r="AA30" s="90"/>
      <c r="AB30" s="87"/>
    </row>
    <row r="31" spans="2:28" s="4" customFormat="1" ht="16.5" customHeight="1" x14ac:dyDescent="0.25">
      <c r="B31" s="119" t="s">
        <v>28</v>
      </c>
      <c r="C31" s="367"/>
      <c r="D31" s="368"/>
      <c r="E31" s="18"/>
      <c r="F31" s="266"/>
      <c r="G31" s="19"/>
      <c r="H31" s="141"/>
      <c r="I31" s="138">
        <f>INT(IF(RIGHT(G31,1)="*",data!$J$11*H31+(IF(H31&gt;0, data!$K$11,0)),(IF(G31&gt;0,data!$J$11*RIGHT(G31,5)+data!$K$11,0))))</f>
        <v>0</v>
      </c>
      <c r="J31" s="138">
        <f>IF(E31&gt;0,I31*ROUND(F31,1)*E31,0)</f>
        <v>0</v>
      </c>
      <c r="K31" s="22"/>
      <c r="L31" s="30"/>
      <c r="M31" s="138">
        <f>INT(IF(J31&gt;0,(IF(K31="ano",data!$J$6,0)),0))</f>
        <v>0</v>
      </c>
      <c r="N31" s="144">
        <f>ROUND(F31,1)*IF(L31&gt;E31,M31*E31,M31*L31)</f>
        <v>0</v>
      </c>
      <c r="O31" s="146">
        <f>J31+N31</f>
        <v>0</v>
      </c>
      <c r="P31" s="85"/>
      <c r="Q31" s="150" t="str">
        <f>IF(O31&gt;0,1,"")</f>
        <v/>
      </c>
      <c r="R31" s="151"/>
      <c r="S31" s="152" t="str">
        <f t="shared" si="0"/>
        <v/>
      </c>
      <c r="T31" s="4">
        <f>IF(O31&gt;0,IF(ISTEXT(C31)=TRUE,0,1),0)</f>
        <v>0</v>
      </c>
      <c r="Y31" s="85"/>
      <c r="Z31" s="85"/>
      <c r="AA31" s="88">
        <f>IF(H31&gt;0,IF(RIGHT(G31,1)="*",0,1),0)</f>
        <v>0</v>
      </c>
      <c r="AB31" s="85"/>
    </row>
    <row r="32" spans="2:28" s="56" customFormat="1" ht="31.5" hidden="1" customHeight="1" x14ac:dyDescent="0.25">
      <c r="B32" s="119"/>
      <c r="C32" s="61"/>
      <c r="D32" s="80"/>
      <c r="E32" s="65"/>
      <c r="F32" s="65"/>
      <c r="G32" s="66"/>
      <c r="H32" s="140"/>
      <c r="I32" s="138"/>
      <c r="J32" s="138"/>
      <c r="K32" s="67"/>
      <c r="L32" s="30"/>
      <c r="M32" s="138"/>
      <c r="N32" s="144"/>
      <c r="O32" s="146"/>
      <c r="P32" s="87"/>
      <c r="Q32" s="150"/>
      <c r="R32" s="151"/>
      <c r="S32" s="152"/>
      <c r="Y32" s="87"/>
      <c r="Z32" s="87"/>
      <c r="AA32" s="90"/>
      <c r="AB32" s="87"/>
    </row>
    <row r="33" spans="2:28" s="4" customFormat="1" ht="16.5" customHeight="1" x14ac:dyDescent="0.25">
      <c r="B33" s="119" t="s">
        <v>29</v>
      </c>
      <c r="C33" s="367"/>
      <c r="D33" s="368"/>
      <c r="E33" s="18"/>
      <c r="F33" s="266"/>
      <c r="G33" s="19"/>
      <c r="H33" s="141"/>
      <c r="I33" s="138">
        <f>INT(IF(RIGHT(G33,1)="*",data!$J$11*H33+(IF(H33&gt;0, data!$K$11,0)),(IF(G33&gt;0,data!$J$11*RIGHT(G33,5)+data!$K$11,0))))</f>
        <v>0</v>
      </c>
      <c r="J33" s="138">
        <f>IF(E33&gt;0,I33*ROUND(F33,1)*E33,0)</f>
        <v>0</v>
      </c>
      <c r="K33" s="22"/>
      <c r="L33" s="30"/>
      <c r="M33" s="138">
        <f>INT(IF(J33&gt;0,(IF(K33="ano",data!$J$6,0)),0))</f>
        <v>0</v>
      </c>
      <c r="N33" s="144">
        <f>ROUND(F33,1)*IF(L33&gt;E33,M33*E33,M33*L33)</f>
        <v>0</v>
      </c>
      <c r="O33" s="146">
        <f>J33+N33</f>
        <v>0</v>
      </c>
      <c r="P33" s="85"/>
      <c r="Q33" s="150" t="str">
        <f>IF(O33&gt;0,1,"")</f>
        <v/>
      </c>
      <c r="R33" s="151"/>
      <c r="S33" s="152" t="str">
        <f t="shared" si="0"/>
        <v/>
      </c>
      <c r="T33" s="4">
        <f>IF(O33&gt;0,IF(ISTEXT(C33)=TRUE,0,1),0)</f>
        <v>0</v>
      </c>
      <c r="Y33" s="85"/>
      <c r="Z33" s="85"/>
      <c r="AA33" s="88">
        <f>IF(H33&gt;0,IF(RIGHT(G33,1)="*",0,1),0)</f>
        <v>0</v>
      </c>
      <c r="AB33" s="85"/>
    </row>
    <row r="34" spans="2:28" s="56" customFormat="1" ht="38.25" hidden="1" customHeight="1" x14ac:dyDescent="0.25">
      <c r="B34" s="119"/>
      <c r="C34" s="61"/>
      <c r="D34" s="80"/>
      <c r="E34" s="65"/>
      <c r="F34" s="65"/>
      <c r="G34" s="66"/>
      <c r="H34" s="140"/>
      <c r="I34" s="138"/>
      <c r="J34" s="138"/>
      <c r="K34" s="67"/>
      <c r="L34" s="30"/>
      <c r="M34" s="138"/>
      <c r="N34" s="144"/>
      <c r="O34" s="146"/>
      <c r="P34" s="87"/>
      <c r="Q34" s="150"/>
      <c r="R34" s="151"/>
      <c r="S34" s="152"/>
      <c r="Y34" s="87"/>
      <c r="Z34" s="87"/>
      <c r="AA34" s="90"/>
      <c r="AB34" s="87"/>
    </row>
    <row r="35" spans="2:28" s="4" customFormat="1" ht="16.5" customHeight="1" x14ac:dyDescent="0.25">
      <c r="B35" s="119" t="s">
        <v>30</v>
      </c>
      <c r="C35" s="367"/>
      <c r="D35" s="368"/>
      <c r="E35" s="18"/>
      <c r="F35" s="266"/>
      <c r="G35" s="19"/>
      <c r="H35" s="141"/>
      <c r="I35" s="138">
        <f>INT(IF(RIGHT(G35,1)="*",data!$J$11*H35+(IF(H35&gt;0, data!$K$11,0)),(IF(G35&gt;0,data!$J$11*RIGHT(G35,5)+data!$K$11,0))))</f>
        <v>0</v>
      </c>
      <c r="J35" s="138">
        <f>IF(E35&gt;0,I35*ROUND(F35,1)*E35,0)</f>
        <v>0</v>
      </c>
      <c r="K35" s="22"/>
      <c r="L35" s="30"/>
      <c r="M35" s="138">
        <f>INT(IF(J35&gt;0,(IF(K35="ano",data!$J$6,0)),0))</f>
        <v>0</v>
      </c>
      <c r="N35" s="144">
        <f>ROUND(F35,1)*IF(L35&gt;E35,M35*E35,M35*L35)</f>
        <v>0</v>
      </c>
      <c r="O35" s="146">
        <f>J35+N35</f>
        <v>0</v>
      </c>
      <c r="P35" s="85"/>
      <c r="Q35" s="150" t="str">
        <f>IF(O35&gt;0,1,"")</f>
        <v/>
      </c>
      <c r="R35" s="151"/>
      <c r="S35" s="152" t="str">
        <f t="shared" si="0"/>
        <v/>
      </c>
      <c r="T35" s="4">
        <f>IF(O35&gt;0,IF(ISTEXT(C35)=TRUE,0,1),0)</f>
        <v>0</v>
      </c>
      <c r="Y35" s="85"/>
      <c r="Z35" s="85"/>
      <c r="AA35" s="88">
        <f>IF(H35&gt;0,IF(RIGHT(G35,1)="*",0,1),0)</f>
        <v>0</v>
      </c>
      <c r="AB35" s="85"/>
    </row>
    <row r="36" spans="2:28" s="56" customFormat="1" ht="58.5" hidden="1" customHeight="1" x14ac:dyDescent="0.25">
      <c r="B36" s="119"/>
      <c r="C36" s="61"/>
      <c r="D36" s="80"/>
      <c r="E36" s="65"/>
      <c r="F36" s="65"/>
      <c r="G36" s="66"/>
      <c r="H36" s="140"/>
      <c r="I36" s="138"/>
      <c r="J36" s="138"/>
      <c r="K36" s="67"/>
      <c r="L36" s="30"/>
      <c r="M36" s="138"/>
      <c r="N36" s="144"/>
      <c r="O36" s="146"/>
      <c r="P36" s="87"/>
      <c r="Q36" s="150"/>
      <c r="R36" s="151"/>
      <c r="S36" s="152"/>
      <c r="Y36" s="87"/>
      <c r="Z36" s="87"/>
      <c r="AA36" s="90"/>
      <c r="AB36" s="87"/>
    </row>
    <row r="37" spans="2:28" s="4" customFormat="1" ht="16.5" customHeight="1" x14ac:dyDescent="0.25">
      <c r="B37" s="119" t="s">
        <v>31</v>
      </c>
      <c r="C37" s="367"/>
      <c r="D37" s="368"/>
      <c r="E37" s="18"/>
      <c r="F37" s="266"/>
      <c r="G37" s="19"/>
      <c r="H37" s="141"/>
      <c r="I37" s="138">
        <f>INT(IF(RIGHT(G37,1)="*",data!$J$11*H37+(IF(H37&gt;0, data!$K$11,0)),(IF(G37&gt;0,data!$J$11*RIGHT(G37,5)+data!$K$11,0))))</f>
        <v>0</v>
      </c>
      <c r="J37" s="138">
        <f>IF(E37&gt;0,I37*ROUND(F37,1)*E37,0)</f>
        <v>0</v>
      </c>
      <c r="K37" s="22"/>
      <c r="L37" s="30"/>
      <c r="M37" s="138">
        <f>INT(IF(J37&gt;0,(IF(K37="ano",data!$J$6,0)),0))</f>
        <v>0</v>
      </c>
      <c r="N37" s="144">
        <f>ROUND(F37,1)*IF(L37&gt;E37,M37*E37,M37*L37)</f>
        <v>0</v>
      </c>
      <c r="O37" s="146">
        <f>J37+N37</f>
        <v>0</v>
      </c>
      <c r="P37" s="85"/>
      <c r="Q37" s="150" t="str">
        <f>IF(O37&gt;0,1,"")</f>
        <v/>
      </c>
      <c r="R37" s="151"/>
      <c r="S37" s="152" t="str">
        <f t="shared" si="0"/>
        <v/>
      </c>
      <c r="T37" s="4">
        <f>IF(O37&gt;0,IF(ISTEXT(C37)=TRUE,0,1),0)</f>
        <v>0</v>
      </c>
      <c r="Y37" s="85"/>
      <c r="Z37" s="85"/>
      <c r="AA37" s="88">
        <f>IF(H37&gt;0,IF(RIGHT(G37,1)="*",0,1),0)</f>
        <v>0</v>
      </c>
      <c r="AB37" s="85"/>
    </row>
    <row r="38" spans="2:28" s="56" customFormat="1" ht="39" hidden="1" customHeight="1" x14ac:dyDescent="0.25">
      <c r="B38" s="119"/>
      <c r="C38" s="61"/>
      <c r="D38" s="80"/>
      <c r="E38" s="65"/>
      <c r="F38" s="65"/>
      <c r="G38" s="66"/>
      <c r="H38" s="140"/>
      <c r="I38" s="138"/>
      <c r="J38" s="138"/>
      <c r="K38" s="67"/>
      <c r="L38" s="30"/>
      <c r="M38" s="138"/>
      <c r="N38" s="144"/>
      <c r="O38" s="146"/>
      <c r="P38" s="87"/>
      <c r="Q38" s="150"/>
      <c r="R38" s="151"/>
      <c r="S38" s="152"/>
      <c r="Y38" s="87"/>
      <c r="Z38" s="87"/>
      <c r="AA38" s="90"/>
      <c r="AB38" s="87"/>
    </row>
    <row r="39" spans="2:28" s="4" customFormat="1" ht="16.5" customHeight="1" x14ac:dyDescent="0.25">
      <c r="B39" s="119" t="s">
        <v>32</v>
      </c>
      <c r="C39" s="367"/>
      <c r="D39" s="368"/>
      <c r="E39" s="18"/>
      <c r="F39" s="266"/>
      <c r="G39" s="19"/>
      <c r="H39" s="141"/>
      <c r="I39" s="138">
        <f>INT(IF(RIGHT(G39,1)="*",data!$J$11*H39+(IF(H39&gt;0, data!$K$11,0)),(IF(G39&gt;0,data!$J$11*RIGHT(G39,5)+data!$K$11,0))))</f>
        <v>0</v>
      </c>
      <c r="J39" s="138">
        <f>IF(E39&gt;0,I39*ROUND(F39,1)*E39,0)</f>
        <v>0</v>
      </c>
      <c r="K39" s="22"/>
      <c r="L39" s="30"/>
      <c r="M39" s="138">
        <f>INT(IF(J39&gt;0,(IF(K39="ano",data!$J$6,0)),0))</f>
        <v>0</v>
      </c>
      <c r="N39" s="144">
        <f>ROUND(F39,1)*IF(L39&gt;E39,M39*E39,M39*L39)</f>
        <v>0</v>
      </c>
      <c r="O39" s="146">
        <f>J39+N39</f>
        <v>0</v>
      </c>
      <c r="P39" s="85"/>
      <c r="Q39" s="150" t="str">
        <f>IF(O39&gt;0,1,"")</f>
        <v/>
      </c>
      <c r="R39" s="151"/>
      <c r="S39" s="152" t="str">
        <f t="shared" si="0"/>
        <v/>
      </c>
      <c r="T39" s="4">
        <f>IF(O39&gt;0,IF(ISTEXT(C39)=TRUE,0,1),0)</f>
        <v>0</v>
      </c>
      <c r="Y39" s="85"/>
      <c r="Z39" s="85"/>
      <c r="AA39" s="88">
        <f>IF(H39&gt;0,IF(RIGHT(G39,1)="*",0,1),0)</f>
        <v>0</v>
      </c>
      <c r="AB39" s="85"/>
    </row>
    <row r="40" spans="2:28" s="56" customFormat="1" ht="47.25" hidden="1" customHeight="1" x14ac:dyDescent="0.25">
      <c r="B40" s="119"/>
      <c r="C40" s="61"/>
      <c r="D40" s="80"/>
      <c r="E40" s="65"/>
      <c r="F40" s="65"/>
      <c r="G40" s="66"/>
      <c r="H40" s="140"/>
      <c r="I40" s="138"/>
      <c r="J40" s="138"/>
      <c r="K40" s="67"/>
      <c r="L40" s="30"/>
      <c r="M40" s="138"/>
      <c r="N40" s="144"/>
      <c r="O40" s="146"/>
      <c r="P40" s="87"/>
      <c r="Q40" s="150"/>
      <c r="R40" s="151"/>
      <c r="S40" s="152"/>
      <c r="Y40" s="87"/>
      <c r="Z40" s="87"/>
      <c r="AA40" s="90"/>
      <c r="AB40" s="87"/>
    </row>
    <row r="41" spans="2:28" s="4" customFormat="1" ht="16.5" customHeight="1" x14ac:dyDescent="0.25">
      <c r="B41" s="119" t="s">
        <v>33</v>
      </c>
      <c r="C41" s="367"/>
      <c r="D41" s="368"/>
      <c r="E41" s="18"/>
      <c r="F41" s="266"/>
      <c r="G41" s="19"/>
      <c r="H41" s="141"/>
      <c r="I41" s="138">
        <f>INT(IF(RIGHT(G41,1)="*",data!$J$11*H41+(IF(H41&gt;0, data!$K$11,0)),(IF(G41&gt;0,data!$J$11*RIGHT(G41,5)+data!$K$11,0))))</f>
        <v>0</v>
      </c>
      <c r="J41" s="138">
        <f>IF(E41&gt;0,I41*ROUND(F41,1)*E41,0)</f>
        <v>0</v>
      </c>
      <c r="K41" s="22"/>
      <c r="L41" s="30"/>
      <c r="M41" s="138">
        <f>INT(IF(J41&gt;0,(IF(K41="ano",data!$J$6,0)),0))</f>
        <v>0</v>
      </c>
      <c r="N41" s="144">
        <f>ROUND(F41,1)*IF(L41&gt;E41,M41*E41,M41*L41)</f>
        <v>0</v>
      </c>
      <c r="O41" s="146">
        <f>J41+N41</f>
        <v>0</v>
      </c>
      <c r="P41" s="85"/>
      <c r="Q41" s="150" t="str">
        <f>IF(O41&gt;0,1,"")</f>
        <v/>
      </c>
      <c r="R41" s="151"/>
      <c r="S41" s="152" t="str">
        <f t="shared" si="0"/>
        <v/>
      </c>
      <c r="T41" s="4">
        <f>IF(O41&gt;0,IF(ISTEXT(C41)=TRUE,0,1),0)</f>
        <v>0</v>
      </c>
      <c r="Y41" s="85"/>
      <c r="Z41" s="85"/>
      <c r="AA41" s="88">
        <f>IF(H41&gt;0,IF(RIGHT(G41,1)="*",0,1),0)</f>
        <v>0</v>
      </c>
      <c r="AB41" s="85"/>
    </row>
    <row r="42" spans="2:28" s="56" customFormat="1" ht="70.5" hidden="1" customHeight="1" x14ac:dyDescent="0.25">
      <c r="B42" s="119"/>
      <c r="C42" s="61"/>
      <c r="D42" s="80"/>
      <c r="E42" s="65"/>
      <c r="F42" s="65"/>
      <c r="G42" s="66"/>
      <c r="H42" s="140"/>
      <c r="I42" s="138"/>
      <c r="J42" s="138"/>
      <c r="K42" s="67"/>
      <c r="L42" s="30"/>
      <c r="M42" s="138"/>
      <c r="N42" s="144"/>
      <c r="O42" s="146"/>
      <c r="P42" s="87"/>
      <c r="Q42" s="150"/>
      <c r="R42" s="151"/>
      <c r="S42" s="152"/>
      <c r="Y42" s="87"/>
      <c r="Z42" s="87"/>
      <c r="AA42" s="90"/>
      <c r="AB42" s="87"/>
    </row>
    <row r="43" spans="2:28" s="4" customFormat="1" ht="16.5" customHeight="1" x14ac:dyDescent="0.25">
      <c r="B43" s="119" t="s">
        <v>34</v>
      </c>
      <c r="C43" s="367"/>
      <c r="D43" s="368"/>
      <c r="E43" s="18"/>
      <c r="F43" s="266"/>
      <c r="G43" s="19"/>
      <c r="H43" s="141"/>
      <c r="I43" s="138">
        <f>INT(IF(RIGHT(G43,1)="*",data!$J$11*H43+(IF(H43&gt;0, data!$K$11,0)),(IF(G43&gt;0,data!$J$11*RIGHT(G43,5)+data!$K$11,0))))</f>
        <v>0</v>
      </c>
      <c r="J43" s="138">
        <f>IF(E43&gt;0,I43*ROUND(F43,1)*E43,0)</f>
        <v>0</v>
      </c>
      <c r="K43" s="22"/>
      <c r="L43" s="30"/>
      <c r="M43" s="138">
        <f>INT(IF(J43&gt;0,(IF(K43="ano",data!$J$6,0)),0))</f>
        <v>0</v>
      </c>
      <c r="N43" s="144">
        <f>ROUND(F43,1)*IF(L43&gt;E43,M43*E43,M43*L43)</f>
        <v>0</v>
      </c>
      <c r="O43" s="146">
        <f>J43+N43</f>
        <v>0</v>
      </c>
      <c r="P43" s="85"/>
      <c r="Q43" s="150" t="str">
        <f>IF(O43&gt;0,1,"")</f>
        <v/>
      </c>
      <c r="R43" s="151"/>
      <c r="S43" s="152" t="str">
        <f t="shared" si="0"/>
        <v/>
      </c>
      <c r="T43" s="4">
        <f>IF(O43&gt;0,IF(ISTEXT(C43)=TRUE,0,1),0)</f>
        <v>0</v>
      </c>
      <c r="Y43" s="85"/>
      <c r="Z43" s="85"/>
      <c r="AA43" s="88">
        <f>IF(H43&gt;0,IF(RIGHT(G43,1)="*",0,1),0)</f>
        <v>0</v>
      </c>
      <c r="AB43" s="85"/>
    </row>
    <row r="44" spans="2:28" s="56" customFormat="1" ht="45" hidden="1" customHeight="1" x14ac:dyDescent="0.25">
      <c r="B44" s="119"/>
      <c r="C44" s="61"/>
      <c r="D44" s="80"/>
      <c r="E44" s="65"/>
      <c r="F44" s="65"/>
      <c r="G44" s="66"/>
      <c r="H44" s="140"/>
      <c r="I44" s="138"/>
      <c r="J44" s="138"/>
      <c r="K44" s="67"/>
      <c r="L44" s="30"/>
      <c r="M44" s="138"/>
      <c r="N44" s="144"/>
      <c r="O44" s="146"/>
      <c r="P44" s="87"/>
      <c r="Q44" s="150"/>
      <c r="R44" s="151"/>
      <c r="S44" s="152"/>
      <c r="Y44" s="87"/>
      <c r="Z44" s="87"/>
      <c r="AA44" s="90"/>
      <c r="AB44" s="87"/>
    </row>
    <row r="45" spans="2:28" s="4" customFormat="1" ht="16.5" customHeight="1" x14ac:dyDescent="0.25">
      <c r="B45" s="119" t="s">
        <v>35</v>
      </c>
      <c r="C45" s="367"/>
      <c r="D45" s="368"/>
      <c r="E45" s="18"/>
      <c r="F45" s="266"/>
      <c r="G45" s="19"/>
      <c r="H45" s="141"/>
      <c r="I45" s="138">
        <f>INT(IF(RIGHT(G45,1)="*",data!$J$11*H45+(IF(H45&gt;0, data!$K$11,0)),(IF(G45&gt;0,data!$J$11*RIGHT(G45,5)+data!$K$11,0))))</f>
        <v>0</v>
      </c>
      <c r="J45" s="138">
        <f>IF(E45&gt;0,I45*ROUND(F45,1)*E45,0)</f>
        <v>0</v>
      </c>
      <c r="K45" s="22"/>
      <c r="L45" s="30"/>
      <c r="M45" s="138">
        <f>INT(IF(J45&gt;0,(IF(K45="ano",data!$J$6,0)),0))</f>
        <v>0</v>
      </c>
      <c r="N45" s="144">
        <f>ROUND(F45,1)*IF(L45&gt;E45,M45*E45,M45*L45)</f>
        <v>0</v>
      </c>
      <c r="O45" s="146">
        <f>J45+N45</f>
        <v>0</v>
      </c>
      <c r="P45" s="85"/>
      <c r="Q45" s="150" t="str">
        <f>IF(O45&gt;0,1,"")</f>
        <v/>
      </c>
      <c r="R45" s="151"/>
      <c r="S45" s="152" t="str">
        <f t="shared" si="0"/>
        <v/>
      </c>
      <c r="T45" s="4">
        <f>IF(O45&gt;0,IF(ISTEXT(C45)=TRUE,0,1),0)</f>
        <v>0</v>
      </c>
      <c r="Y45" s="85"/>
      <c r="Z45" s="85"/>
      <c r="AA45" s="88">
        <f>IF(H45&gt;0,IF(RIGHT(G45,1)="*",0,1),0)</f>
        <v>0</v>
      </c>
      <c r="AB45" s="85"/>
    </row>
    <row r="46" spans="2:28" s="56" customFormat="1" ht="46.5" hidden="1" customHeight="1" x14ac:dyDescent="0.25">
      <c r="B46" s="119"/>
      <c r="C46" s="61"/>
      <c r="D46" s="80"/>
      <c r="E46" s="65"/>
      <c r="F46" s="65"/>
      <c r="G46" s="66"/>
      <c r="H46" s="140"/>
      <c r="I46" s="138"/>
      <c r="J46" s="138"/>
      <c r="K46" s="67"/>
      <c r="L46" s="30"/>
      <c r="M46" s="138"/>
      <c r="N46" s="144"/>
      <c r="O46" s="146"/>
      <c r="P46" s="87"/>
      <c r="Q46" s="150"/>
      <c r="R46" s="151"/>
      <c r="S46" s="152"/>
      <c r="Y46" s="87"/>
      <c r="Z46" s="87"/>
      <c r="AA46" s="90"/>
      <c r="AB46" s="87"/>
    </row>
    <row r="47" spans="2:28" s="4" customFormat="1" ht="16.5" customHeight="1" x14ac:dyDescent="0.25">
      <c r="B47" s="119" t="s">
        <v>36</v>
      </c>
      <c r="C47" s="367"/>
      <c r="D47" s="368"/>
      <c r="E47" s="18"/>
      <c r="F47" s="266"/>
      <c r="G47" s="19"/>
      <c r="H47" s="141"/>
      <c r="I47" s="138">
        <f>INT(IF(RIGHT(G47,1)="*",data!$J$11*H47+(IF(H47&gt;0, data!$K$11,0)),(IF(G47&gt;0,data!$J$11*RIGHT(G47,5)+data!$K$11,0))))</f>
        <v>0</v>
      </c>
      <c r="J47" s="138">
        <f>IF(E47&gt;0,I47*ROUND(F47,1)*E47,0)</f>
        <v>0</v>
      </c>
      <c r="K47" s="22"/>
      <c r="L47" s="30"/>
      <c r="M47" s="138">
        <f>INT(IF(J47&gt;0,(IF(K47="ano",data!$J$6,0)),0))</f>
        <v>0</v>
      </c>
      <c r="N47" s="144">
        <f>ROUND(F47,1)*IF(L47&gt;E47,M47*E47,M47*L47)</f>
        <v>0</v>
      </c>
      <c r="O47" s="146">
        <f>J47+N47</f>
        <v>0</v>
      </c>
      <c r="P47" s="85"/>
      <c r="Q47" s="150" t="str">
        <f>IF(O47&gt;0,1,"")</f>
        <v/>
      </c>
      <c r="R47" s="151"/>
      <c r="S47" s="152" t="str">
        <f t="shared" si="0"/>
        <v/>
      </c>
      <c r="T47" s="4">
        <f>IF(O47&gt;0,IF(ISTEXT(C47)=TRUE,0,1),0)</f>
        <v>0</v>
      </c>
      <c r="Y47" s="85"/>
      <c r="Z47" s="85"/>
      <c r="AA47" s="88">
        <f>IF(H47&gt;0,IF(RIGHT(G47,1)="*",0,1),0)</f>
        <v>0</v>
      </c>
      <c r="AB47" s="85"/>
    </row>
    <row r="48" spans="2:28" s="56" customFormat="1" ht="48.75" hidden="1" customHeight="1" x14ac:dyDescent="0.25">
      <c r="B48" s="119"/>
      <c r="C48" s="61"/>
      <c r="D48" s="80"/>
      <c r="E48" s="65"/>
      <c r="F48" s="65"/>
      <c r="G48" s="66"/>
      <c r="H48" s="140"/>
      <c r="I48" s="138"/>
      <c r="J48" s="138"/>
      <c r="K48" s="67"/>
      <c r="L48" s="30"/>
      <c r="M48" s="138"/>
      <c r="N48" s="144"/>
      <c r="O48" s="146"/>
      <c r="P48" s="87"/>
      <c r="Q48" s="150"/>
      <c r="R48" s="151"/>
      <c r="S48" s="152"/>
      <c r="Y48" s="87"/>
      <c r="Z48" s="87"/>
      <c r="AA48" s="90"/>
      <c r="AB48" s="87"/>
    </row>
    <row r="49" spans="2:28" s="4" customFormat="1" ht="16.5" customHeight="1" x14ac:dyDescent="0.25">
      <c r="B49" s="119" t="s">
        <v>37</v>
      </c>
      <c r="C49" s="367"/>
      <c r="D49" s="368"/>
      <c r="E49" s="18"/>
      <c r="F49" s="266"/>
      <c r="G49" s="19"/>
      <c r="H49" s="141"/>
      <c r="I49" s="138">
        <f>INT(IF(RIGHT(G49,1)="*",data!$J$11*H49+(IF(H49&gt;0, data!$K$11,0)),(IF(G49&gt;0,data!$J$11*RIGHT(G49,5)+data!$K$11,0))))</f>
        <v>0</v>
      </c>
      <c r="J49" s="138">
        <f>IF(E49&gt;0,I49*ROUND(F49,1)*E49,0)</f>
        <v>0</v>
      </c>
      <c r="K49" s="22"/>
      <c r="L49" s="30"/>
      <c r="M49" s="138">
        <f>INT(IF(J49&gt;0,(IF(K49="ano",data!$J$6,0)),0))</f>
        <v>0</v>
      </c>
      <c r="N49" s="144">
        <f>ROUND(F49,1)*IF(L49&gt;E49,M49*E49,M49*L49)</f>
        <v>0</v>
      </c>
      <c r="O49" s="146">
        <f>J49+N49</f>
        <v>0</v>
      </c>
      <c r="P49" s="85"/>
      <c r="Q49" s="150" t="str">
        <f>IF(O49&gt;0,1,"")</f>
        <v/>
      </c>
      <c r="R49" s="151"/>
      <c r="S49" s="152" t="str">
        <f t="shared" si="0"/>
        <v/>
      </c>
      <c r="T49" s="4">
        <f>IF(O49&gt;0,IF(ISTEXT(C49)=TRUE,0,1),0)</f>
        <v>0</v>
      </c>
      <c r="Y49" s="85"/>
      <c r="Z49" s="85"/>
      <c r="AA49" s="88">
        <f>IF(H49&gt;0,IF(RIGHT(G49,1)="*",0,1),0)</f>
        <v>0</v>
      </c>
      <c r="AB49" s="85"/>
    </row>
    <row r="50" spans="2:28" s="56" customFormat="1" ht="44.25" hidden="1" customHeight="1" x14ac:dyDescent="0.25">
      <c r="B50" s="119"/>
      <c r="C50" s="61"/>
      <c r="D50" s="80"/>
      <c r="E50" s="65"/>
      <c r="F50" s="65"/>
      <c r="G50" s="66"/>
      <c r="H50" s="140"/>
      <c r="I50" s="138"/>
      <c r="J50" s="138"/>
      <c r="K50" s="67"/>
      <c r="L50" s="30"/>
      <c r="M50" s="138"/>
      <c r="N50" s="144"/>
      <c r="O50" s="146"/>
      <c r="P50" s="87"/>
      <c r="Q50" s="150"/>
      <c r="R50" s="151"/>
      <c r="S50" s="152"/>
      <c r="Y50" s="87"/>
      <c r="Z50" s="87"/>
      <c r="AA50" s="90"/>
      <c r="AB50" s="87"/>
    </row>
    <row r="51" spans="2:28" s="4" customFormat="1" ht="16.5" customHeight="1" x14ac:dyDescent="0.25">
      <c r="B51" s="119" t="s">
        <v>38</v>
      </c>
      <c r="C51" s="367"/>
      <c r="D51" s="368"/>
      <c r="E51" s="18"/>
      <c r="F51" s="266"/>
      <c r="G51" s="19"/>
      <c r="H51" s="141"/>
      <c r="I51" s="138">
        <f>INT(IF(RIGHT(G51,1)="*",data!$J$11*H51+(IF(H51&gt;0, data!$K$11,0)),(IF(G51&gt;0,data!$J$11*RIGHT(G51,5)+data!$K$11,0))))</f>
        <v>0</v>
      </c>
      <c r="J51" s="138">
        <f>IF(E51&gt;0,I51*ROUND(F51,1)*E51,0)</f>
        <v>0</v>
      </c>
      <c r="K51" s="22"/>
      <c r="L51" s="30"/>
      <c r="M51" s="138">
        <f>INT(IF(J51&gt;0,(IF(K51="ano",data!$J$6,0)),0))</f>
        <v>0</v>
      </c>
      <c r="N51" s="144">
        <f>ROUND(F51,1)*IF(L51&gt;E51,M51*E51,M51*L51)</f>
        <v>0</v>
      </c>
      <c r="O51" s="146">
        <f>J51+N51</f>
        <v>0</v>
      </c>
      <c r="P51" s="85"/>
      <c r="Q51" s="150" t="str">
        <f>IF(O51&gt;0,1,"")</f>
        <v/>
      </c>
      <c r="R51" s="151"/>
      <c r="S51" s="152" t="str">
        <f t="shared" si="0"/>
        <v/>
      </c>
      <c r="T51" s="4">
        <f>IF(O51&gt;0,IF(ISTEXT(C51)=TRUE,0,1),0)</f>
        <v>0</v>
      </c>
      <c r="Y51" s="85"/>
      <c r="Z51" s="85"/>
      <c r="AA51" s="88">
        <f>IF(H51&gt;0,IF(RIGHT(G51,1)="*",0,1),0)</f>
        <v>0</v>
      </c>
      <c r="AB51" s="85"/>
    </row>
    <row r="52" spans="2:28" s="56" customFormat="1" ht="41.25" hidden="1" customHeight="1" x14ac:dyDescent="0.25">
      <c r="B52" s="119"/>
      <c r="C52" s="61"/>
      <c r="D52" s="80"/>
      <c r="E52" s="65"/>
      <c r="F52" s="65"/>
      <c r="G52" s="66"/>
      <c r="H52" s="140"/>
      <c r="I52" s="138"/>
      <c r="J52" s="138"/>
      <c r="K52" s="67"/>
      <c r="L52" s="30"/>
      <c r="M52" s="138"/>
      <c r="N52" s="144"/>
      <c r="O52" s="146"/>
      <c r="P52" s="87"/>
      <c r="Q52" s="150"/>
      <c r="R52" s="151"/>
      <c r="S52" s="152"/>
      <c r="Y52" s="87"/>
      <c r="Z52" s="87"/>
      <c r="AA52" s="90"/>
      <c r="AB52" s="87"/>
    </row>
    <row r="53" spans="2:28" s="4" customFormat="1" ht="16.5" customHeight="1" x14ac:dyDescent="0.25">
      <c r="B53" s="119" t="s">
        <v>39</v>
      </c>
      <c r="C53" s="367"/>
      <c r="D53" s="368"/>
      <c r="E53" s="18"/>
      <c r="F53" s="266"/>
      <c r="G53" s="19"/>
      <c r="H53" s="141"/>
      <c r="I53" s="138">
        <f>INT(IF(RIGHT(G53,1)="*",data!$J$11*H53+(IF(H53&gt;0, data!$K$11,0)),(IF(G53&gt;0,data!$J$11*RIGHT(G53,5)+data!$K$11,0))))</f>
        <v>0</v>
      </c>
      <c r="J53" s="138">
        <f>IF(E53&gt;0,I53*ROUND(F53,1)*E53,0)</f>
        <v>0</v>
      </c>
      <c r="K53" s="22"/>
      <c r="L53" s="30"/>
      <c r="M53" s="138">
        <f>INT(IF(J53&gt;0,(IF(K53="ano",data!$J$6,0)),0))</f>
        <v>0</v>
      </c>
      <c r="N53" s="144">
        <f>ROUND(F53,1)*IF(L53&gt;E53,M53*E53,M53*L53)</f>
        <v>0</v>
      </c>
      <c r="O53" s="146">
        <f>J53+N53</f>
        <v>0</v>
      </c>
      <c r="P53" s="85"/>
      <c r="Q53" s="150" t="str">
        <f>IF(O53&gt;0,1,"")</f>
        <v/>
      </c>
      <c r="R53" s="151"/>
      <c r="S53" s="152" t="str">
        <f t="shared" si="0"/>
        <v/>
      </c>
      <c r="T53" s="4">
        <f>IF(O53&gt;0,IF(ISTEXT(C53)=TRUE,0,1),0)</f>
        <v>0</v>
      </c>
      <c r="Y53" s="85"/>
      <c r="Z53" s="85"/>
      <c r="AA53" s="88">
        <f>IF(H53&gt;0,IF(RIGHT(G53,1)="*",0,1),0)</f>
        <v>0</v>
      </c>
      <c r="AB53" s="85"/>
    </row>
    <row r="54" spans="2:28" s="56" customFormat="1" ht="48" hidden="1" customHeight="1" x14ac:dyDescent="0.25">
      <c r="B54" s="119"/>
      <c r="C54" s="61"/>
      <c r="D54" s="80"/>
      <c r="E54" s="65"/>
      <c r="F54" s="65"/>
      <c r="G54" s="66"/>
      <c r="H54" s="140"/>
      <c r="I54" s="138"/>
      <c r="J54" s="138"/>
      <c r="K54" s="67"/>
      <c r="L54" s="30"/>
      <c r="M54" s="138"/>
      <c r="N54" s="144"/>
      <c r="O54" s="146"/>
      <c r="P54" s="87"/>
      <c r="Q54" s="150"/>
      <c r="R54" s="151"/>
      <c r="S54" s="152"/>
      <c r="Y54" s="87"/>
      <c r="Z54" s="87"/>
      <c r="AA54" s="90"/>
      <c r="AB54" s="87"/>
    </row>
    <row r="55" spans="2:28" s="4" customFormat="1" ht="16.5" customHeight="1" x14ac:dyDescent="0.25">
      <c r="B55" s="119" t="s">
        <v>40</v>
      </c>
      <c r="C55" s="367"/>
      <c r="D55" s="368"/>
      <c r="E55" s="18"/>
      <c r="F55" s="266"/>
      <c r="G55" s="19"/>
      <c r="H55" s="141"/>
      <c r="I55" s="138">
        <f>INT(IF(RIGHT(G55,1)="*",data!$J$11*H55+(IF(H55&gt;0, data!$K$11,0)),(IF(G55&gt;0,data!$J$11*RIGHT(G55,5)+data!$K$11,0))))</f>
        <v>0</v>
      </c>
      <c r="J55" s="138">
        <f>IF(E55&gt;0,I55*ROUND(F55,1)*E55,0)</f>
        <v>0</v>
      </c>
      <c r="K55" s="22"/>
      <c r="L55" s="30"/>
      <c r="M55" s="138">
        <f>INT(IF(J55&gt;0,(IF(K55="ano",data!$J$6,0)),0))</f>
        <v>0</v>
      </c>
      <c r="N55" s="144">
        <f>ROUND(F55,1)*IF(L55&gt;E55,M55*E55,M55*L55)</f>
        <v>0</v>
      </c>
      <c r="O55" s="146">
        <f>J55+N55</f>
        <v>0</v>
      </c>
      <c r="P55" s="85"/>
      <c r="Q55" s="150" t="str">
        <f>IF(O55&gt;0,1,"")</f>
        <v/>
      </c>
      <c r="R55" s="151"/>
      <c r="S55" s="152" t="str">
        <f t="shared" si="0"/>
        <v/>
      </c>
      <c r="T55" s="4">
        <f>IF(O55&gt;0,IF(ISTEXT(C55)=TRUE,0,1),0)</f>
        <v>0</v>
      </c>
      <c r="Y55" s="85"/>
      <c r="Z55" s="85"/>
      <c r="AA55" s="88">
        <f>IF(H55&gt;0,IF(RIGHT(G55,1)="*",0,1),0)</f>
        <v>0</v>
      </c>
      <c r="AB55" s="85"/>
    </row>
    <row r="56" spans="2:28" s="56" customFormat="1" ht="44.25" hidden="1" customHeight="1" x14ac:dyDescent="0.25">
      <c r="B56" s="119"/>
      <c r="C56" s="61"/>
      <c r="D56" s="80"/>
      <c r="E56" s="65"/>
      <c r="F56" s="65"/>
      <c r="G56" s="66"/>
      <c r="H56" s="140"/>
      <c r="I56" s="138"/>
      <c r="J56" s="138"/>
      <c r="K56" s="67"/>
      <c r="L56" s="30"/>
      <c r="M56" s="138"/>
      <c r="N56" s="144"/>
      <c r="O56" s="146"/>
      <c r="P56" s="87"/>
      <c r="Q56" s="150"/>
      <c r="R56" s="151"/>
      <c r="S56" s="152"/>
      <c r="Y56" s="87"/>
      <c r="Z56" s="87"/>
      <c r="AA56" s="90"/>
      <c r="AB56" s="87"/>
    </row>
    <row r="57" spans="2:28" s="4" customFormat="1" ht="16.5" customHeight="1" x14ac:dyDescent="0.25">
      <c r="B57" s="119" t="s">
        <v>41</v>
      </c>
      <c r="C57" s="367"/>
      <c r="D57" s="368"/>
      <c r="E57" s="18"/>
      <c r="F57" s="266"/>
      <c r="G57" s="19"/>
      <c r="H57" s="141"/>
      <c r="I57" s="138">
        <f>INT(IF(RIGHT(G57,1)="*",data!$J$11*H57+(IF(H57&gt;0, data!$K$11,0)),(IF(G57&gt;0,data!$J$11*RIGHT(G57,5)+data!$K$11,0))))</f>
        <v>0</v>
      </c>
      <c r="J57" s="138">
        <f>IF(E57&gt;0,I57*ROUND(F57,1)*E57,0)</f>
        <v>0</v>
      </c>
      <c r="K57" s="22"/>
      <c r="L57" s="30"/>
      <c r="M57" s="138">
        <f>INT(IF(J57&gt;0,(IF(K57="ano",data!$J$6,0)),0))</f>
        <v>0</v>
      </c>
      <c r="N57" s="144">
        <f>ROUND(F57,1)*IF(L57&gt;E57,M57*E57,M57*L57)</f>
        <v>0</v>
      </c>
      <c r="O57" s="146">
        <f>J57+N57</f>
        <v>0</v>
      </c>
      <c r="P57" s="85"/>
      <c r="Q57" s="150" t="str">
        <f>IF(O57&gt;0,1,"")</f>
        <v/>
      </c>
      <c r="R57" s="151"/>
      <c r="S57" s="152" t="str">
        <f t="shared" si="0"/>
        <v/>
      </c>
      <c r="T57" s="4">
        <f>IF(O57&gt;0,IF(ISTEXT(C57)=TRUE,0,1),0)</f>
        <v>0</v>
      </c>
      <c r="Y57" s="85"/>
      <c r="Z57" s="85"/>
      <c r="AA57" s="88">
        <f>IF(H57&gt;0,IF(RIGHT(G57,1)="*",0,1),0)</f>
        <v>0</v>
      </c>
      <c r="AB57" s="85"/>
    </row>
    <row r="58" spans="2:28" s="56" customFormat="1" ht="30" hidden="1" customHeight="1" x14ac:dyDescent="0.25">
      <c r="B58" s="119"/>
      <c r="C58" s="61"/>
      <c r="D58" s="80"/>
      <c r="E58" s="65"/>
      <c r="F58" s="65"/>
      <c r="G58" s="66"/>
      <c r="H58" s="140"/>
      <c r="I58" s="138"/>
      <c r="J58" s="138"/>
      <c r="K58" s="67"/>
      <c r="L58" s="30"/>
      <c r="M58" s="138"/>
      <c r="N58" s="144"/>
      <c r="O58" s="146"/>
      <c r="P58" s="87"/>
      <c r="Q58" s="150"/>
      <c r="R58" s="151"/>
      <c r="S58" s="152"/>
      <c r="Y58" s="87"/>
      <c r="Z58" s="87"/>
      <c r="AA58" s="90"/>
      <c r="AB58" s="87"/>
    </row>
    <row r="59" spans="2:28" s="4" customFormat="1" ht="16.5" customHeight="1" x14ac:dyDescent="0.25">
      <c r="B59" s="119" t="s">
        <v>42</v>
      </c>
      <c r="C59" s="367"/>
      <c r="D59" s="368"/>
      <c r="E59" s="18"/>
      <c r="F59" s="266"/>
      <c r="G59" s="19"/>
      <c r="H59" s="141"/>
      <c r="I59" s="138">
        <f>INT(IF(RIGHT(G59,1)="*",data!$J$11*H59+(IF(H59&gt;0, data!$K$11,0)),(IF(G59&gt;0,data!$J$11*RIGHT(G59,5)+data!$K$11,0))))</f>
        <v>0</v>
      </c>
      <c r="J59" s="138">
        <f>IF(E59&gt;0,I59*ROUND(F59,1)*E59,0)</f>
        <v>0</v>
      </c>
      <c r="K59" s="22"/>
      <c r="L59" s="30"/>
      <c r="M59" s="138">
        <f>INT(IF(J59&gt;0,(IF(K59="ano",data!$J$6,0)),0))</f>
        <v>0</v>
      </c>
      <c r="N59" s="144">
        <f>ROUND(F59,1)*IF(L59&gt;E59,M59*E59,M59*L59)</f>
        <v>0</v>
      </c>
      <c r="O59" s="146">
        <f>J59+N59</f>
        <v>0</v>
      </c>
      <c r="P59" s="85"/>
      <c r="Q59" s="150" t="str">
        <f>IF(O59&gt;0,1,"")</f>
        <v/>
      </c>
      <c r="R59" s="151"/>
      <c r="S59" s="152" t="str">
        <f t="shared" si="0"/>
        <v/>
      </c>
      <c r="T59" s="4">
        <f>IF(O59&gt;0,IF(ISTEXT(C59)=TRUE,0,1),0)</f>
        <v>0</v>
      </c>
      <c r="Y59" s="85"/>
      <c r="Z59" s="85"/>
      <c r="AA59" s="88">
        <f>IF(H59&gt;0,IF(RIGHT(G59,1)="*",0,1),0)</f>
        <v>0</v>
      </c>
      <c r="AB59" s="85"/>
    </row>
    <row r="60" spans="2:28" s="56" customFormat="1" ht="43.5" hidden="1" customHeight="1" x14ac:dyDescent="0.25">
      <c r="B60" s="119"/>
      <c r="C60" s="61"/>
      <c r="D60" s="80"/>
      <c r="E60" s="65"/>
      <c r="F60" s="65"/>
      <c r="G60" s="66"/>
      <c r="H60" s="140"/>
      <c r="I60" s="138"/>
      <c r="J60" s="138"/>
      <c r="K60" s="67"/>
      <c r="L60" s="30"/>
      <c r="M60" s="138"/>
      <c r="N60" s="144"/>
      <c r="O60" s="146"/>
      <c r="P60" s="87"/>
      <c r="Q60" s="150"/>
      <c r="R60" s="151"/>
      <c r="S60" s="152"/>
      <c r="Y60" s="87"/>
      <c r="Z60" s="87"/>
      <c r="AA60" s="90"/>
      <c r="AB60" s="87"/>
    </row>
    <row r="61" spans="2:28" s="4" customFormat="1" ht="16.5" customHeight="1" x14ac:dyDescent="0.25">
      <c r="B61" s="119" t="s">
        <v>43</v>
      </c>
      <c r="C61" s="367"/>
      <c r="D61" s="368"/>
      <c r="E61" s="18"/>
      <c r="F61" s="266"/>
      <c r="G61" s="19"/>
      <c r="H61" s="141"/>
      <c r="I61" s="138">
        <f>INT(IF(RIGHT(G61,1)="*",data!$J$11*H61+(IF(H61&gt;0, data!$K$11,0)),(IF(G61&gt;0,data!$J$11*RIGHT(G61,5)+data!$K$11,0))))</f>
        <v>0</v>
      </c>
      <c r="J61" s="138">
        <f>IF(E61&gt;0,I61*ROUND(F61,1)*E61,0)</f>
        <v>0</v>
      </c>
      <c r="K61" s="22"/>
      <c r="L61" s="30"/>
      <c r="M61" s="138">
        <f>INT(IF(J61&gt;0,(IF(K61="ano",data!$J$6,0)),0))</f>
        <v>0</v>
      </c>
      <c r="N61" s="144">
        <f>ROUND(F61,1)*IF(L61&gt;E61,M61*E61,M61*L61)</f>
        <v>0</v>
      </c>
      <c r="O61" s="146">
        <f>J61+N61</f>
        <v>0</v>
      </c>
      <c r="P61" s="85"/>
      <c r="Q61" s="150" t="str">
        <f>IF(O61&gt;0,1,"")</f>
        <v/>
      </c>
      <c r="R61" s="151"/>
      <c r="S61" s="152" t="str">
        <f t="shared" si="0"/>
        <v/>
      </c>
      <c r="T61" s="4">
        <f>IF(O61&gt;0,IF(ISTEXT(C61)=TRUE,0,1),0)</f>
        <v>0</v>
      </c>
      <c r="Y61" s="85"/>
      <c r="Z61" s="85"/>
      <c r="AA61" s="88">
        <f>IF(H61&gt;0,IF(RIGHT(G61,1)="*",0,1),0)</f>
        <v>0</v>
      </c>
      <c r="AB61" s="85"/>
    </row>
    <row r="62" spans="2:28" s="56" customFormat="1" ht="51" hidden="1" customHeight="1" x14ac:dyDescent="0.25">
      <c r="B62" s="119"/>
      <c r="C62" s="61"/>
      <c r="D62" s="80"/>
      <c r="E62" s="65"/>
      <c r="F62" s="65"/>
      <c r="G62" s="66"/>
      <c r="H62" s="140"/>
      <c r="I62" s="138"/>
      <c r="J62" s="138"/>
      <c r="K62" s="67"/>
      <c r="L62" s="30"/>
      <c r="M62" s="138"/>
      <c r="N62" s="144"/>
      <c r="O62" s="146"/>
      <c r="P62" s="87"/>
      <c r="Q62" s="150"/>
      <c r="R62" s="151"/>
      <c r="S62" s="152"/>
      <c r="Y62" s="87"/>
      <c r="Z62" s="87"/>
      <c r="AA62" s="90"/>
      <c r="AB62" s="87"/>
    </row>
    <row r="63" spans="2:28" s="4" customFormat="1" ht="16.5" customHeight="1" x14ac:dyDescent="0.25">
      <c r="B63" s="119" t="s">
        <v>44</v>
      </c>
      <c r="C63" s="367"/>
      <c r="D63" s="368"/>
      <c r="E63" s="18"/>
      <c r="F63" s="266"/>
      <c r="G63" s="19"/>
      <c r="H63" s="141"/>
      <c r="I63" s="138">
        <f>INT(IF(RIGHT(G63,1)="*",data!$J$11*H63+(IF(H63&gt;0, data!$K$11,0)),(IF(G63&gt;0,data!$J$11*RIGHT(G63,5)+data!$K$11,0))))</f>
        <v>0</v>
      </c>
      <c r="J63" s="138">
        <f>IF(E63&gt;0,I63*ROUND(F63,1)*E63,0)</f>
        <v>0</v>
      </c>
      <c r="K63" s="22"/>
      <c r="L63" s="30"/>
      <c r="M63" s="138">
        <f>INT(IF(J63&gt;0,(IF(K63="ano",data!$J$6,0)),0))</f>
        <v>0</v>
      </c>
      <c r="N63" s="144">
        <f>ROUND(F63,1)*IF(L63&gt;E63,M63*E63,M63*L63)</f>
        <v>0</v>
      </c>
      <c r="O63" s="146">
        <f>J63+N63</f>
        <v>0</v>
      </c>
      <c r="P63" s="85"/>
      <c r="Q63" s="150" t="str">
        <f>IF(O63&gt;0,1,"")</f>
        <v/>
      </c>
      <c r="R63" s="151"/>
      <c r="S63" s="152" t="str">
        <f t="shared" si="0"/>
        <v/>
      </c>
      <c r="T63" s="4">
        <f>IF(O63&gt;0,IF(ISTEXT(C63)=TRUE,0,1),0)</f>
        <v>0</v>
      </c>
      <c r="Y63" s="85"/>
      <c r="Z63" s="85"/>
      <c r="AA63" s="88">
        <f>IF(H63&gt;0,IF(RIGHT(G63,1)="*",0,1),0)</f>
        <v>0</v>
      </c>
      <c r="AB63" s="85"/>
    </row>
    <row r="64" spans="2:28" s="56" customFormat="1" ht="57" hidden="1" customHeight="1" x14ac:dyDescent="0.25">
      <c r="B64" s="119"/>
      <c r="C64" s="61"/>
      <c r="D64" s="80"/>
      <c r="E64" s="65"/>
      <c r="F64" s="65"/>
      <c r="G64" s="66"/>
      <c r="H64" s="140"/>
      <c r="I64" s="138"/>
      <c r="J64" s="138"/>
      <c r="K64" s="67"/>
      <c r="L64" s="30"/>
      <c r="M64" s="138"/>
      <c r="N64" s="144"/>
      <c r="O64" s="146"/>
      <c r="P64" s="87"/>
      <c r="Q64" s="150"/>
      <c r="R64" s="151"/>
      <c r="S64" s="152"/>
      <c r="Y64" s="87"/>
      <c r="Z64" s="87"/>
      <c r="AA64" s="90"/>
      <c r="AB64" s="87"/>
    </row>
    <row r="65" spans="2:28" s="4" customFormat="1" ht="16.5" customHeight="1" x14ac:dyDescent="0.25">
      <c r="B65" s="119" t="s">
        <v>45</v>
      </c>
      <c r="C65" s="367"/>
      <c r="D65" s="368"/>
      <c r="E65" s="18"/>
      <c r="F65" s="266"/>
      <c r="G65" s="19"/>
      <c r="H65" s="141"/>
      <c r="I65" s="138">
        <f>INT(IF(RIGHT(G65,1)="*",data!$J$11*H65+(IF(H65&gt;0, data!$K$11,0)),(IF(G65&gt;0,data!$J$11*RIGHT(G65,5)+data!$K$11,0))))</f>
        <v>0</v>
      </c>
      <c r="J65" s="138">
        <f>IF(E65&gt;0,I65*ROUND(F65,1)*E65,0)</f>
        <v>0</v>
      </c>
      <c r="K65" s="22"/>
      <c r="L65" s="30"/>
      <c r="M65" s="138">
        <f>INT(IF(J65&gt;0,(IF(K65="ano",data!$J$6,0)),0))</f>
        <v>0</v>
      </c>
      <c r="N65" s="144">
        <f>ROUND(F65,1)*IF(L65&gt;E65,M65*E65,M65*L65)</f>
        <v>0</v>
      </c>
      <c r="O65" s="146">
        <f>J65+N65</f>
        <v>0</v>
      </c>
      <c r="P65" s="85"/>
      <c r="Q65" s="150" t="str">
        <f>IF(O65&gt;0,1,"")</f>
        <v/>
      </c>
      <c r="R65" s="151"/>
      <c r="S65" s="152" t="str">
        <f t="shared" si="0"/>
        <v/>
      </c>
      <c r="T65" s="4">
        <f>IF(O65&gt;0,IF(ISTEXT(C65)=TRUE,0,1),0)</f>
        <v>0</v>
      </c>
      <c r="Y65" s="85"/>
      <c r="Z65" s="85"/>
      <c r="AA65" s="88">
        <f>IF(H65&gt;0,IF(RIGHT(G65,1)="*",0,1),0)</f>
        <v>0</v>
      </c>
      <c r="AB65" s="85"/>
    </row>
    <row r="66" spans="2:28" s="56" customFormat="1" ht="33.75" hidden="1" customHeight="1" x14ac:dyDescent="0.25">
      <c r="B66" s="119"/>
      <c r="C66" s="61"/>
      <c r="D66" s="80"/>
      <c r="E66" s="65"/>
      <c r="F66" s="65"/>
      <c r="G66" s="66"/>
      <c r="H66" s="140"/>
      <c r="I66" s="138"/>
      <c r="J66" s="138"/>
      <c r="K66" s="67"/>
      <c r="L66" s="30"/>
      <c r="M66" s="138"/>
      <c r="N66" s="144"/>
      <c r="O66" s="146"/>
      <c r="P66" s="87"/>
      <c r="Q66" s="150"/>
      <c r="R66" s="151"/>
      <c r="S66" s="152"/>
      <c r="Y66" s="87"/>
      <c r="Z66" s="87"/>
      <c r="AA66" s="90"/>
      <c r="AB66" s="87"/>
    </row>
    <row r="67" spans="2:28" s="4" customFormat="1" ht="16.5" customHeight="1" x14ac:dyDescent="0.25">
      <c r="B67" s="119" t="s">
        <v>46</v>
      </c>
      <c r="C67" s="367"/>
      <c r="D67" s="368"/>
      <c r="E67" s="18"/>
      <c r="F67" s="266"/>
      <c r="G67" s="19"/>
      <c r="H67" s="141"/>
      <c r="I67" s="138">
        <f>INT(IF(RIGHT(G67,1)="*",data!$J$11*H67+(IF(H67&gt;0, data!$K$11,0)),(IF(G67&gt;0,data!$J$11*RIGHT(G67,5)+data!$K$11,0))))</f>
        <v>0</v>
      </c>
      <c r="J67" s="138">
        <f>IF(E67&gt;0,I67*ROUND(F67,1)*E67,0)</f>
        <v>0</v>
      </c>
      <c r="K67" s="22"/>
      <c r="L67" s="30"/>
      <c r="M67" s="138">
        <f>INT(IF(J67&gt;0,(IF(K67="ano",data!$J$6,0)),0))</f>
        <v>0</v>
      </c>
      <c r="N67" s="144">
        <f>ROUND(F67,1)*IF(L67&gt;E67,M67*E67,M67*L67)</f>
        <v>0</v>
      </c>
      <c r="O67" s="146">
        <f>J67+N67</f>
        <v>0</v>
      </c>
      <c r="P67" s="85"/>
      <c r="Q67" s="150" t="str">
        <f>IF(O67&gt;0,1,"")</f>
        <v/>
      </c>
      <c r="R67" s="151"/>
      <c r="S67" s="152" t="str">
        <f t="shared" si="0"/>
        <v/>
      </c>
      <c r="T67" s="4">
        <f>IF(O67&gt;0,IF(ISTEXT(C67)=TRUE,0,1),0)</f>
        <v>0</v>
      </c>
      <c r="Y67" s="85"/>
      <c r="Z67" s="85"/>
      <c r="AA67" s="88">
        <f>IF(H67&gt;0,IF(RIGHT(G67,1)="*",0,1),0)</f>
        <v>0</v>
      </c>
      <c r="AB67" s="85"/>
    </row>
    <row r="68" spans="2:28" s="56" customFormat="1" ht="50.25" hidden="1" customHeight="1" x14ac:dyDescent="0.25">
      <c r="B68" s="119"/>
      <c r="C68" s="61"/>
      <c r="D68" s="80"/>
      <c r="E68" s="65"/>
      <c r="F68" s="65"/>
      <c r="G68" s="66"/>
      <c r="H68" s="140"/>
      <c r="I68" s="138"/>
      <c r="J68" s="138"/>
      <c r="K68" s="67"/>
      <c r="L68" s="30"/>
      <c r="M68" s="138"/>
      <c r="N68" s="144"/>
      <c r="O68" s="146"/>
      <c r="P68" s="87"/>
      <c r="Q68" s="150"/>
      <c r="R68" s="151"/>
      <c r="S68" s="152"/>
      <c r="Y68" s="87"/>
      <c r="Z68" s="87"/>
      <c r="AA68" s="90"/>
      <c r="AB68" s="87"/>
    </row>
    <row r="69" spans="2:28" s="4" customFormat="1" ht="16.5" customHeight="1" x14ac:dyDescent="0.25">
      <c r="B69" s="119" t="s">
        <v>47</v>
      </c>
      <c r="C69" s="367"/>
      <c r="D69" s="368"/>
      <c r="E69" s="18"/>
      <c r="F69" s="266"/>
      <c r="G69" s="19"/>
      <c r="H69" s="141"/>
      <c r="I69" s="138">
        <f>INT(IF(RIGHT(G69,1)="*",data!$J$11*H69+(IF(H69&gt;0, data!$K$11,0)),(IF(G69&gt;0,data!$J$11*RIGHT(G69,5)+data!$K$11,0))))</f>
        <v>0</v>
      </c>
      <c r="J69" s="138">
        <f>IF(E69&gt;0,I69*ROUND(F69,1)*E69,0)</f>
        <v>0</v>
      </c>
      <c r="K69" s="22"/>
      <c r="L69" s="30"/>
      <c r="M69" s="138">
        <f>INT(IF(J69&gt;0,(IF(K69="ano",data!$J$6,0)),0))</f>
        <v>0</v>
      </c>
      <c r="N69" s="144">
        <f>ROUND(F69,1)*IF(L69&gt;E69,M69*E69,M69*L69)</f>
        <v>0</v>
      </c>
      <c r="O69" s="146">
        <f>J69+N69</f>
        <v>0</v>
      </c>
      <c r="P69" s="85"/>
      <c r="Q69" s="150" t="str">
        <f>IF(O69&gt;0,1,"")</f>
        <v/>
      </c>
      <c r="R69" s="151"/>
      <c r="S69" s="152" t="str">
        <f t="shared" si="0"/>
        <v/>
      </c>
      <c r="T69" s="4">
        <f>IF(O69&gt;0,IF(ISTEXT(C69)=TRUE,0,1),0)</f>
        <v>0</v>
      </c>
      <c r="Y69" s="85"/>
      <c r="Z69" s="85"/>
      <c r="AA69" s="88">
        <f>IF(H69&gt;0,IF(RIGHT(G69,1)="*",0,1),0)</f>
        <v>0</v>
      </c>
      <c r="AB69" s="85"/>
    </row>
    <row r="70" spans="2:28" s="56" customFormat="1" ht="53.25" hidden="1" customHeight="1" x14ac:dyDescent="0.25">
      <c r="B70" s="119"/>
      <c r="C70" s="61"/>
      <c r="D70" s="80"/>
      <c r="E70" s="65"/>
      <c r="F70" s="65"/>
      <c r="G70" s="66"/>
      <c r="H70" s="140"/>
      <c r="I70" s="138"/>
      <c r="J70" s="138"/>
      <c r="K70" s="67"/>
      <c r="L70" s="30"/>
      <c r="M70" s="138"/>
      <c r="N70" s="144"/>
      <c r="O70" s="146"/>
      <c r="P70" s="87"/>
      <c r="Q70" s="150"/>
      <c r="R70" s="151"/>
      <c r="S70" s="152"/>
      <c r="Y70" s="87"/>
      <c r="Z70" s="87"/>
      <c r="AA70" s="90"/>
      <c r="AB70" s="87"/>
    </row>
    <row r="71" spans="2:28" s="4" customFormat="1" ht="16.5" customHeight="1" x14ac:dyDescent="0.25">
      <c r="B71" s="119" t="s">
        <v>48</v>
      </c>
      <c r="C71" s="367"/>
      <c r="D71" s="368"/>
      <c r="E71" s="18"/>
      <c r="F71" s="266"/>
      <c r="G71" s="19"/>
      <c r="H71" s="141"/>
      <c r="I71" s="138">
        <f>INT(IF(RIGHT(G71,1)="*",data!$J$11*H71+(IF(H71&gt;0, data!$K$11,0)),(IF(G71&gt;0,data!$J$11*RIGHT(G71,5)+data!$K$11,0))))</f>
        <v>0</v>
      </c>
      <c r="J71" s="138">
        <f>IF(E71&gt;0,I71*ROUND(F71,1)*E71,0)</f>
        <v>0</v>
      </c>
      <c r="K71" s="22"/>
      <c r="L71" s="30"/>
      <c r="M71" s="138">
        <f>INT(IF(J71&gt;0,(IF(K71="ano",data!$J$6,0)),0))</f>
        <v>0</v>
      </c>
      <c r="N71" s="144">
        <f>ROUND(F71,1)*IF(L71&gt;E71,M71*E71,M71*L71)</f>
        <v>0</v>
      </c>
      <c r="O71" s="146">
        <f>J71+N71</f>
        <v>0</v>
      </c>
      <c r="P71" s="85"/>
      <c r="Q71" s="150" t="str">
        <f>IF(O71&gt;0,1,"")</f>
        <v/>
      </c>
      <c r="R71" s="151"/>
      <c r="S71" s="152" t="str">
        <f t="shared" si="0"/>
        <v/>
      </c>
      <c r="T71" s="4">
        <f>IF(O71&gt;0,IF(ISTEXT(C71)=TRUE,0,1),0)</f>
        <v>0</v>
      </c>
      <c r="Y71" s="85"/>
      <c r="Z71" s="85"/>
      <c r="AA71" s="88">
        <f>IF(H71&gt;0,IF(RIGHT(G71,1)="*",0,1),0)</f>
        <v>0</v>
      </c>
      <c r="AB71" s="85"/>
    </row>
    <row r="72" spans="2:28" s="56" customFormat="1" ht="38.25" hidden="1" customHeight="1" x14ac:dyDescent="0.25">
      <c r="B72" s="119"/>
      <c r="C72" s="61"/>
      <c r="D72" s="80"/>
      <c r="E72" s="65"/>
      <c r="F72" s="65"/>
      <c r="G72" s="66"/>
      <c r="H72" s="140"/>
      <c r="I72" s="138"/>
      <c r="J72" s="138"/>
      <c r="K72" s="67"/>
      <c r="L72" s="30"/>
      <c r="M72" s="138"/>
      <c r="N72" s="144"/>
      <c r="O72" s="146"/>
      <c r="P72" s="87"/>
      <c r="Q72" s="150"/>
      <c r="R72" s="151"/>
      <c r="S72" s="152"/>
      <c r="Y72" s="87"/>
      <c r="Z72" s="87"/>
      <c r="AA72" s="90"/>
      <c r="AB72" s="87"/>
    </row>
    <row r="73" spans="2:28" s="4" customFormat="1" ht="16.5" customHeight="1" x14ac:dyDescent="0.25">
      <c r="B73" s="119" t="s">
        <v>49</v>
      </c>
      <c r="C73" s="367"/>
      <c r="D73" s="368"/>
      <c r="E73" s="18"/>
      <c r="F73" s="266"/>
      <c r="G73" s="19"/>
      <c r="H73" s="141"/>
      <c r="I73" s="138">
        <f>INT(IF(RIGHT(G73,1)="*",data!$J$11*H73+(IF(H73&gt;0, data!$K$11,0)),(IF(G73&gt;0,data!$J$11*RIGHT(G73,5)+data!$K$11,0))))</f>
        <v>0</v>
      </c>
      <c r="J73" s="138">
        <f>IF(E73&gt;0,I73*ROUND(F73,1)*E73,0)</f>
        <v>0</v>
      </c>
      <c r="K73" s="22"/>
      <c r="L73" s="30"/>
      <c r="M73" s="138">
        <f>INT(IF(J73&gt;0,(IF(K73="ano",data!$J$6,0)),0))</f>
        <v>0</v>
      </c>
      <c r="N73" s="144">
        <f>ROUND(F73,1)*IF(L73&gt;E73,M73*E73,M73*L73)</f>
        <v>0</v>
      </c>
      <c r="O73" s="146">
        <f>J73+N73</f>
        <v>0</v>
      </c>
      <c r="P73" s="85"/>
      <c r="Q73" s="150" t="str">
        <f>IF(O73&gt;0,1,"")</f>
        <v/>
      </c>
      <c r="R73" s="151"/>
      <c r="S73" s="152" t="str">
        <f t="shared" si="0"/>
        <v/>
      </c>
      <c r="T73" s="4">
        <f>IF(O73&gt;0,IF(ISTEXT(C73)=TRUE,0,1),0)</f>
        <v>0</v>
      </c>
      <c r="Y73" s="85"/>
      <c r="Z73" s="85"/>
      <c r="AA73" s="88">
        <f>IF(H73&gt;0,IF(RIGHT(G73,1)="*",0,1),0)</f>
        <v>0</v>
      </c>
      <c r="AB73" s="85"/>
    </row>
    <row r="74" spans="2:28" s="56" customFormat="1" ht="52.5" hidden="1" customHeight="1" x14ac:dyDescent="0.25">
      <c r="B74" s="119"/>
      <c r="C74" s="61"/>
      <c r="D74" s="80"/>
      <c r="E74" s="65"/>
      <c r="F74" s="65"/>
      <c r="G74" s="66"/>
      <c r="H74" s="140"/>
      <c r="I74" s="138"/>
      <c r="J74" s="138"/>
      <c r="K74" s="67"/>
      <c r="L74" s="30"/>
      <c r="M74" s="138"/>
      <c r="N74" s="144"/>
      <c r="O74" s="146"/>
      <c r="P74" s="87"/>
      <c r="Q74" s="150"/>
      <c r="R74" s="151"/>
      <c r="S74" s="152"/>
      <c r="Y74" s="87"/>
      <c r="Z74" s="87"/>
      <c r="AA74" s="90"/>
      <c r="AB74" s="87"/>
    </row>
    <row r="75" spans="2:28" s="4" customFormat="1" ht="16.5" customHeight="1" x14ac:dyDescent="0.25">
      <c r="B75" s="119" t="s">
        <v>50</v>
      </c>
      <c r="C75" s="367"/>
      <c r="D75" s="368"/>
      <c r="E75" s="18"/>
      <c r="F75" s="266"/>
      <c r="G75" s="19"/>
      <c r="H75" s="141"/>
      <c r="I75" s="138">
        <f>INT(IF(RIGHT(G75,1)="*",data!$J$11*H75+(IF(H75&gt;0, data!$K$11,0)),(IF(G75&gt;0,data!$J$11*RIGHT(G75,5)+data!$K$11,0))))</f>
        <v>0</v>
      </c>
      <c r="J75" s="138">
        <f>IF(E75&gt;0,I75*ROUND(F75,1)*E75,0)</f>
        <v>0</v>
      </c>
      <c r="K75" s="22"/>
      <c r="L75" s="30"/>
      <c r="M75" s="138">
        <f>INT(IF(J75&gt;0,(IF(K75="ano",data!$J$6,0)),0))</f>
        <v>0</v>
      </c>
      <c r="N75" s="144">
        <f>ROUND(F75,1)*IF(L75&gt;E75,M75*E75,M75*L75)</f>
        <v>0</v>
      </c>
      <c r="O75" s="146">
        <f>J75+N75</f>
        <v>0</v>
      </c>
      <c r="P75" s="85"/>
      <c r="Q75" s="150" t="str">
        <f>IF(O75&gt;0,1,"")</f>
        <v/>
      </c>
      <c r="R75" s="151"/>
      <c r="S75" s="152" t="str">
        <f t="shared" si="0"/>
        <v/>
      </c>
      <c r="T75" s="4">
        <f>IF(O75&gt;0,IF(ISTEXT(C75)=TRUE,0,1),0)</f>
        <v>0</v>
      </c>
      <c r="Y75" s="85"/>
      <c r="Z75" s="85"/>
      <c r="AA75" s="88">
        <f>IF(H75&gt;0,IF(RIGHT(G75,1)="*",0,1),0)</f>
        <v>0</v>
      </c>
      <c r="AB75" s="85"/>
    </row>
    <row r="76" spans="2:28" s="56" customFormat="1" ht="53.25" hidden="1" customHeight="1" x14ac:dyDescent="0.25">
      <c r="B76" s="119"/>
      <c r="C76" s="61"/>
      <c r="D76" s="80"/>
      <c r="E76" s="65"/>
      <c r="F76" s="65"/>
      <c r="G76" s="66"/>
      <c r="H76" s="140"/>
      <c r="I76" s="138"/>
      <c r="J76" s="138"/>
      <c r="K76" s="67"/>
      <c r="L76" s="30"/>
      <c r="M76" s="138"/>
      <c r="N76" s="144"/>
      <c r="O76" s="146"/>
      <c r="P76" s="87"/>
      <c r="Q76" s="150"/>
      <c r="R76" s="151"/>
      <c r="S76" s="152"/>
      <c r="Y76" s="87"/>
      <c r="Z76" s="87"/>
      <c r="AA76" s="90"/>
      <c r="AB76" s="87"/>
    </row>
    <row r="77" spans="2:28" s="4" customFormat="1" ht="16.5" customHeight="1" x14ac:dyDescent="0.25">
      <c r="B77" s="119" t="s">
        <v>51</v>
      </c>
      <c r="C77" s="367"/>
      <c r="D77" s="368"/>
      <c r="E77" s="18"/>
      <c r="F77" s="266"/>
      <c r="G77" s="19"/>
      <c r="H77" s="141"/>
      <c r="I77" s="138">
        <f>INT(IF(RIGHT(G77,1)="*",data!$J$11*H77+(IF(H77&gt;0, data!$K$11,0)),(IF(G77&gt;0,data!$J$11*RIGHT(G77,5)+data!$K$11,0))))</f>
        <v>0</v>
      </c>
      <c r="J77" s="138">
        <f>IF(E77&gt;0,I77*ROUND(F77,1)*E77,0)</f>
        <v>0</v>
      </c>
      <c r="K77" s="22"/>
      <c r="L77" s="30"/>
      <c r="M77" s="138">
        <f>INT(IF(J77&gt;0,(IF(K77="ano",data!$J$6,0)),0))</f>
        <v>0</v>
      </c>
      <c r="N77" s="144">
        <f>ROUND(F77,1)*IF(L77&gt;E77,M77*E77,M77*L77)</f>
        <v>0</v>
      </c>
      <c r="O77" s="146">
        <f>J77+N77</f>
        <v>0</v>
      </c>
      <c r="P77" s="85"/>
      <c r="Q77" s="150" t="str">
        <f>IF(O77&gt;0,1,"")</f>
        <v/>
      </c>
      <c r="R77" s="151"/>
      <c r="S77" s="152" t="str">
        <f t="shared" si="0"/>
        <v/>
      </c>
      <c r="T77" s="4">
        <f>IF(O77&gt;0,IF(ISTEXT(C77)=TRUE,0,1),0)</f>
        <v>0</v>
      </c>
      <c r="Y77" s="85"/>
      <c r="Z77" s="85"/>
      <c r="AA77" s="88">
        <f>IF(H77&gt;0,IF(RIGHT(G77,1)="*",0,1),0)</f>
        <v>0</v>
      </c>
      <c r="AB77" s="85"/>
    </row>
    <row r="78" spans="2:28" s="56" customFormat="1" ht="36" hidden="1" customHeight="1" x14ac:dyDescent="0.25">
      <c r="B78" s="119"/>
      <c r="C78" s="61"/>
      <c r="D78" s="80"/>
      <c r="E78" s="65"/>
      <c r="F78" s="65"/>
      <c r="G78" s="66"/>
      <c r="H78" s="140"/>
      <c r="I78" s="138"/>
      <c r="J78" s="138"/>
      <c r="K78" s="67"/>
      <c r="L78" s="30"/>
      <c r="M78" s="138"/>
      <c r="N78" s="144"/>
      <c r="O78" s="146"/>
      <c r="P78" s="87"/>
      <c r="Q78" s="150"/>
      <c r="R78" s="151"/>
      <c r="S78" s="152"/>
      <c r="Y78" s="87"/>
      <c r="Z78" s="87"/>
      <c r="AA78" s="90"/>
      <c r="AB78" s="87"/>
    </row>
    <row r="79" spans="2:28" s="4" customFormat="1" ht="16.5" customHeight="1" x14ac:dyDescent="0.25">
      <c r="B79" s="119" t="s">
        <v>52</v>
      </c>
      <c r="C79" s="367"/>
      <c r="D79" s="368"/>
      <c r="E79" s="18"/>
      <c r="F79" s="266"/>
      <c r="G79" s="19"/>
      <c r="H79" s="141"/>
      <c r="I79" s="138">
        <f>INT(IF(RIGHT(G79,1)="*",data!$J$11*H79+(IF(H79&gt;0, data!$K$11,0)),(IF(G79&gt;0,data!$J$11*RIGHT(G79,5)+data!$K$11,0))))</f>
        <v>0</v>
      </c>
      <c r="J79" s="138">
        <f>IF(E79&gt;0,I79*ROUND(F79,1)*E79,0)</f>
        <v>0</v>
      </c>
      <c r="K79" s="22"/>
      <c r="L79" s="30"/>
      <c r="M79" s="138">
        <f>INT(IF(J79&gt;0,(IF(K79="ano",data!$J$6,0)),0))</f>
        <v>0</v>
      </c>
      <c r="N79" s="144">
        <f>ROUND(F79,1)*IF(L79&gt;E79,M79*E79,M79*L79)</f>
        <v>0</v>
      </c>
      <c r="O79" s="146">
        <f>J79+N79</f>
        <v>0</v>
      </c>
      <c r="P79" s="85"/>
      <c r="Q79" s="150" t="str">
        <f>IF(O79&gt;0,1,"")</f>
        <v/>
      </c>
      <c r="R79" s="151"/>
      <c r="S79" s="152" t="str">
        <f t="shared" si="0"/>
        <v/>
      </c>
      <c r="T79" s="4">
        <f>IF(O79&gt;0,IF(ISTEXT(C79)=TRUE,0,1),0)</f>
        <v>0</v>
      </c>
      <c r="Y79" s="85"/>
      <c r="Z79" s="85"/>
      <c r="AA79" s="88">
        <f>IF(H79&gt;0,IF(RIGHT(G79,1)="*",0,1),0)</f>
        <v>0</v>
      </c>
      <c r="AB79" s="85"/>
    </row>
    <row r="80" spans="2:28" s="56" customFormat="1" ht="34.5" hidden="1" customHeight="1" x14ac:dyDescent="0.25">
      <c r="B80" s="119"/>
      <c r="C80" s="61"/>
      <c r="D80" s="80"/>
      <c r="E80" s="65"/>
      <c r="F80" s="65"/>
      <c r="G80" s="66"/>
      <c r="H80" s="140"/>
      <c r="I80" s="138"/>
      <c r="J80" s="138"/>
      <c r="K80" s="67"/>
      <c r="L80" s="30"/>
      <c r="M80" s="138"/>
      <c r="N80" s="144"/>
      <c r="O80" s="146"/>
      <c r="P80" s="87"/>
      <c r="Q80" s="150"/>
      <c r="R80" s="151"/>
      <c r="S80" s="152"/>
      <c r="Y80" s="87"/>
      <c r="Z80" s="87"/>
      <c r="AA80" s="90"/>
      <c r="AB80" s="87"/>
    </row>
    <row r="81" spans="2:28" s="4" customFormat="1" ht="16.5" customHeight="1" x14ac:dyDescent="0.25">
      <c r="B81" s="119" t="s">
        <v>53</v>
      </c>
      <c r="C81" s="367"/>
      <c r="D81" s="368"/>
      <c r="E81" s="18"/>
      <c r="F81" s="266"/>
      <c r="G81" s="19"/>
      <c r="H81" s="141"/>
      <c r="I81" s="138">
        <f>INT(IF(RIGHT(G81,1)="*",data!$J$11*H81+(IF(H81&gt;0, data!$K$11,0)),(IF(G81&gt;0,data!$J$11*RIGHT(G81,5)+data!$K$11,0))))</f>
        <v>0</v>
      </c>
      <c r="J81" s="138">
        <f>IF(E81&gt;0,I81*ROUND(F81,1)*E81,0)</f>
        <v>0</v>
      </c>
      <c r="K81" s="22"/>
      <c r="L81" s="30"/>
      <c r="M81" s="138">
        <f>INT(IF(J81&gt;0,(IF(K81="ano",data!$J$6,0)),0))</f>
        <v>0</v>
      </c>
      <c r="N81" s="144">
        <f>ROUND(F81,1)*IF(L81&gt;E81,M81*E81,M81*L81)</f>
        <v>0</v>
      </c>
      <c r="O81" s="146">
        <f>J81+N81</f>
        <v>0</v>
      </c>
      <c r="P81" s="85"/>
      <c r="Q81" s="150" t="str">
        <f>IF(O81&gt;0,1,"")</f>
        <v/>
      </c>
      <c r="R81" s="151"/>
      <c r="S81" s="152" t="str">
        <f t="shared" si="0"/>
        <v/>
      </c>
      <c r="T81" s="4">
        <f>IF(O81&gt;0,IF(ISTEXT(C81)=TRUE,0,1),0)</f>
        <v>0</v>
      </c>
      <c r="Y81" s="85"/>
      <c r="Z81" s="85"/>
      <c r="AA81" s="88">
        <f>IF(H81&gt;0,IF(RIGHT(G81,1)="*",0,1),0)</f>
        <v>0</v>
      </c>
      <c r="AB81" s="85"/>
    </row>
    <row r="82" spans="2:28" s="56" customFormat="1" ht="32.25" hidden="1" customHeight="1" x14ac:dyDescent="0.25">
      <c r="B82" s="119"/>
      <c r="C82" s="61"/>
      <c r="D82" s="80"/>
      <c r="E82" s="65"/>
      <c r="F82" s="65"/>
      <c r="G82" s="66"/>
      <c r="H82" s="140"/>
      <c r="I82" s="138"/>
      <c r="J82" s="138"/>
      <c r="K82" s="67"/>
      <c r="L82" s="30"/>
      <c r="M82" s="138"/>
      <c r="N82" s="144"/>
      <c r="O82" s="146"/>
      <c r="P82" s="87"/>
      <c r="Q82" s="150"/>
      <c r="R82" s="151"/>
      <c r="S82" s="152"/>
      <c r="Y82" s="87"/>
      <c r="Z82" s="87"/>
      <c r="AA82" s="90"/>
      <c r="AB82" s="87"/>
    </row>
    <row r="83" spans="2:28" s="4" customFormat="1" ht="16.5" customHeight="1" x14ac:dyDescent="0.25">
      <c r="B83" s="119" t="s">
        <v>54</v>
      </c>
      <c r="C83" s="367"/>
      <c r="D83" s="368"/>
      <c r="E83" s="18"/>
      <c r="F83" s="266"/>
      <c r="G83" s="19"/>
      <c r="H83" s="141"/>
      <c r="I83" s="138">
        <f>INT(IF(RIGHT(G83,1)="*",data!$J$11*H83+(IF(H83&gt;0, data!$K$11,0)),(IF(G83&gt;0,data!$J$11*RIGHT(G83,5)+data!$K$11,0))))</f>
        <v>0</v>
      </c>
      <c r="J83" s="138">
        <f>IF(E83&gt;0,I83*ROUND(F83,1)*E83,0)</f>
        <v>0</v>
      </c>
      <c r="K83" s="22"/>
      <c r="L83" s="30"/>
      <c r="M83" s="138">
        <f>INT(IF(J83&gt;0,(IF(K83="ano",data!$J$6,0)),0))</f>
        <v>0</v>
      </c>
      <c r="N83" s="144">
        <f>ROUND(F83,1)*IF(L83&gt;E83,M83*E83,M83*L83)</f>
        <v>0</v>
      </c>
      <c r="O83" s="146">
        <f>J83+N83</f>
        <v>0</v>
      </c>
      <c r="P83" s="85"/>
      <c r="Q83" s="150" t="str">
        <f>IF(O83&gt;0,1,"")</f>
        <v/>
      </c>
      <c r="R83" s="151"/>
      <c r="S83" s="152" t="str">
        <f t="shared" si="0"/>
        <v/>
      </c>
      <c r="T83" s="4">
        <f>IF(O83&gt;0,IF(ISTEXT(C83)=TRUE,0,1),0)</f>
        <v>0</v>
      </c>
      <c r="Y83" s="85"/>
      <c r="Z83" s="85"/>
      <c r="AA83" s="88">
        <f>IF(H83&gt;0,IF(RIGHT(G83,1)="*",0,1),0)</f>
        <v>0</v>
      </c>
      <c r="AB83" s="85"/>
    </row>
    <row r="84" spans="2:28" s="56" customFormat="1" ht="50.25" hidden="1" customHeight="1" x14ac:dyDescent="0.25">
      <c r="B84" s="119"/>
      <c r="C84" s="61"/>
      <c r="D84" s="80"/>
      <c r="E84" s="65"/>
      <c r="F84" s="65"/>
      <c r="G84" s="66"/>
      <c r="H84" s="140"/>
      <c r="I84" s="138"/>
      <c r="J84" s="138"/>
      <c r="K84" s="67"/>
      <c r="L84" s="30"/>
      <c r="M84" s="138"/>
      <c r="N84" s="144"/>
      <c r="O84" s="146"/>
      <c r="P84" s="87"/>
      <c r="Q84" s="150"/>
      <c r="R84" s="151"/>
      <c r="S84" s="152"/>
      <c r="Y84" s="87"/>
      <c r="Z84" s="87"/>
      <c r="AA84" s="90"/>
      <c r="AB84" s="87"/>
    </row>
    <row r="85" spans="2:28" s="4" customFormat="1" ht="16.5" customHeight="1" x14ac:dyDescent="0.25">
      <c r="B85" s="119" t="s">
        <v>55</v>
      </c>
      <c r="C85" s="367"/>
      <c r="D85" s="368"/>
      <c r="E85" s="18"/>
      <c r="F85" s="266"/>
      <c r="G85" s="19"/>
      <c r="H85" s="141"/>
      <c r="I85" s="138">
        <f>INT(IF(RIGHT(G85,1)="*",data!$J$11*H85+(IF(H85&gt;0, data!$K$11,0)),(IF(G85&gt;0,data!$J$11*RIGHT(G85,5)+data!$K$11,0))))</f>
        <v>0</v>
      </c>
      <c r="J85" s="138">
        <f>IF(E85&gt;0,I85*ROUND(F85,1)*E85,0)</f>
        <v>0</v>
      </c>
      <c r="K85" s="22"/>
      <c r="L85" s="30"/>
      <c r="M85" s="138">
        <f>INT(IF(J85&gt;0,(IF(K85="ano",data!$J$6,0)),0))</f>
        <v>0</v>
      </c>
      <c r="N85" s="144">
        <f>ROUND(F85,1)*IF(L85&gt;E85,M85*E85,M85*L85)</f>
        <v>0</v>
      </c>
      <c r="O85" s="146">
        <f>J85+N85</f>
        <v>0</v>
      </c>
      <c r="P85" s="85"/>
      <c r="Q85" s="150" t="str">
        <f>IF(O85&gt;0,1,"")</f>
        <v/>
      </c>
      <c r="R85" s="151"/>
      <c r="S85" s="152" t="str">
        <f t="shared" si="0"/>
        <v/>
      </c>
      <c r="T85" s="4">
        <f>IF(O85&gt;0,IF(ISTEXT(C85)=TRUE,0,1),0)</f>
        <v>0</v>
      </c>
      <c r="Y85" s="85"/>
      <c r="Z85" s="85"/>
      <c r="AA85" s="88">
        <f>IF(H85&gt;0,IF(RIGHT(G85,1)="*",0,1),0)</f>
        <v>0</v>
      </c>
      <c r="AB85" s="85"/>
    </row>
    <row r="86" spans="2:28" s="56" customFormat="1" ht="40.5" hidden="1" customHeight="1" x14ac:dyDescent="0.25">
      <c r="B86" s="119"/>
      <c r="C86" s="61"/>
      <c r="D86" s="80"/>
      <c r="E86" s="65"/>
      <c r="F86" s="65"/>
      <c r="G86" s="66"/>
      <c r="H86" s="140"/>
      <c r="I86" s="138"/>
      <c r="J86" s="138"/>
      <c r="K86" s="67"/>
      <c r="L86" s="30"/>
      <c r="M86" s="138"/>
      <c r="N86" s="144"/>
      <c r="O86" s="146"/>
      <c r="P86" s="87"/>
      <c r="Q86" s="150"/>
      <c r="R86" s="151"/>
      <c r="S86" s="152"/>
      <c r="Y86" s="87"/>
      <c r="Z86" s="87"/>
      <c r="AA86" s="90"/>
      <c r="AB86" s="87"/>
    </row>
    <row r="87" spans="2:28" s="4" customFormat="1" ht="16.5" customHeight="1" x14ac:dyDescent="0.25">
      <c r="B87" s="119" t="s">
        <v>56</v>
      </c>
      <c r="C87" s="367"/>
      <c r="D87" s="368"/>
      <c r="E87" s="18"/>
      <c r="F87" s="266"/>
      <c r="G87" s="19"/>
      <c r="H87" s="141"/>
      <c r="I87" s="138">
        <f>INT(IF(RIGHT(G87,1)="*",data!$J$11*H87+(IF(H87&gt;0, data!$K$11,0)),(IF(G87&gt;0,data!$J$11*RIGHT(G87,5)+data!$K$11,0))))</f>
        <v>0</v>
      </c>
      <c r="J87" s="138">
        <f>IF(E87&gt;0,I87*ROUND(F87,1)*E87,0)</f>
        <v>0</v>
      </c>
      <c r="K87" s="22"/>
      <c r="L87" s="30"/>
      <c r="M87" s="138">
        <f>INT(IF(J87&gt;0,(IF(K87="ano",data!$J$6,0)),0))</f>
        <v>0</v>
      </c>
      <c r="N87" s="144">
        <f>ROUND(F87,1)*IF(L87&gt;E87,M87*E87,M87*L87)</f>
        <v>0</v>
      </c>
      <c r="O87" s="146">
        <f>J87+N87</f>
        <v>0</v>
      </c>
      <c r="P87" s="85"/>
      <c r="Q87" s="150" t="str">
        <f>IF(O87&gt;0,1,"")</f>
        <v/>
      </c>
      <c r="R87" s="151"/>
      <c r="S87" s="152" t="str">
        <f t="shared" si="0"/>
        <v/>
      </c>
      <c r="T87" s="4">
        <f>IF(O87&gt;0,IF(ISTEXT(C87)=TRUE,0,1),0)</f>
        <v>0</v>
      </c>
      <c r="Y87" s="85"/>
      <c r="Z87" s="85"/>
      <c r="AA87" s="88">
        <f>IF(H87&gt;0,IF(RIGHT(G87,1)="*",0,1),0)</f>
        <v>0</v>
      </c>
      <c r="AB87" s="85"/>
    </row>
    <row r="88" spans="2:28" s="56" customFormat="1" ht="39.75" hidden="1" customHeight="1" x14ac:dyDescent="0.25">
      <c r="B88" s="119"/>
      <c r="C88" s="61"/>
      <c r="D88" s="80"/>
      <c r="E88" s="65"/>
      <c r="F88" s="65"/>
      <c r="G88" s="66"/>
      <c r="H88" s="140"/>
      <c r="I88" s="138"/>
      <c r="J88" s="138"/>
      <c r="K88" s="67"/>
      <c r="L88" s="30"/>
      <c r="M88" s="138"/>
      <c r="N88" s="144"/>
      <c r="O88" s="146"/>
      <c r="P88" s="87"/>
      <c r="Q88" s="150"/>
      <c r="R88" s="151"/>
      <c r="S88" s="152"/>
      <c r="Y88" s="87"/>
      <c r="Z88" s="87"/>
      <c r="AA88" s="90"/>
      <c r="AB88" s="87"/>
    </row>
    <row r="89" spans="2:28" s="4" customFormat="1" ht="16.5" customHeight="1" x14ac:dyDescent="0.25">
      <c r="B89" s="119" t="s">
        <v>57</v>
      </c>
      <c r="C89" s="367"/>
      <c r="D89" s="368"/>
      <c r="E89" s="18"/>
      <c r="F89" s="266"/>
      <c r="G89" s="19"/>
      <c r="H89" s="141"/>
      <c r="I89" s="138">
        <f>INT(IF(RIGHT(G89,1)="*",data!$J$11*H89+(IF(H89&gt;0, data!$K$11,0)),(IF(G89&gt;0,data!$J$11*RIGHT(G89,5)+data!$K$11,0))))</f>
        <v>0</v>
      </c>
      <c r="J89" s="138">
        <f>IF(E89&gt;0,I89*ROUND(F89,1)*E89,0)</f>
        <v>0</v>
      </c>
      <c r="K89" s="22"/>
      <c r="L89" s="30"/>
      <c r="M89" s="138">
        <f>INT(IF(J89&gt;0,(IF(K89="ano",data!$J$6,0)),0))</f>
        <v>0</v>
      </c>
      <c r="N89" s="144">
        <f>ROUND(F89,1)*IF(L89&gt;E89,M89*E89,M89*L89)</f>
        <v>0</v>
      </c>
      <c r="O89" s="146">
        <f>J89+N89</f>
        <v>0</v>
      </c>
      <c r="P89" s="85"/>
      <c r="Q89" s="150" t="str">
        <f>IF(O89&gt;0,1,"")</f>
        <v/>
      </c>
      <c r="R89" s="151"/>
      <c r="S89" s="152" t="str">
        <f t="shared" si="0"/>
        <v/>
      </c>
      <c r="T89" s="4">
        <f>IF(O89&gt;0,IF(ISTEXT(C89)=TRUE,0,1),0)</f>
        <v>0</v>
      </c>
      <c r="Y89" s="85"/>
      <c r="Z89" s="85"/>
      <c r="AA89" s="88">
        <f>IF(H89&gt;0,IF(RIGHT(G89,1)="*",0,1),0)</f>
        <v>0</v>
      </c>
      <c r="AB89" s="85"/>
    </row>
    <row r="90" spans="2:28" s="56" customFormat="1" ht="51" hidden="1" customHeight="1" x14ac:dyDescent="0.25">
      <c r="B90" s="119"/>
      <c r="C90" s="61"/>
      <c r="D90" s="80"/>
      <c r="E90" s="65"/>
      <c r="F90" s="65"/>
      <c r="G90" s="66"/>
      <c r="H90" s="140"/>
      <c r="I90" s="138"/>
      <c r="J90" s="138"/>
      <c r="K90" s="67"/>
      <c r="L90" s="30"/>
      <c r="M90" s="138"/>
      <c r="N90" s="144"/>
      <c r="O90" s="146"/>
      <c r="P90" s="87"/>
      <c r="Q90" s="150"/>
      <c r="R90" s="151"/>
      <c r="S90" s="152"/>
      <c r="Y90" s="87"/>
      <c r="Z90" s="87"/>
      <c r="AA90" s="90"/>
      <c r="AB90" s="87"/>
    </row>
    <row r="91" spans="2:28" s="4" customFormat="1" ht="16.5" customHeight="1" x14ac:dyDescent="0.25">
      <c r="B91" s="119" t="s">
        <v>58</v>
      </c>
      <c r="C91" s="367"/>
      <c r="D91" s="368"/>
      <c r="E91" s="18"/>
      <c r="F91" s="266"/>
      <c r="G91" s="19"/>
      <c r="H91" s="141"/>
      <c r="I91" s="138">
        <f>INT(IF(RIGHT(G91,1)="*",data!$J$11*H91+(IF(H91&gt;0, data!$K$11,0)),(IF(G91&gt;0,data!$J$11*RIGHT(G91,5)+data!$K$11,0))))</f>
        <v>0</v>
      </c>
      <c r="J91" s="138">
        <f>IF(E91&gt;0,I91*ROUND(F91,1)*E91,0)</f>
        <v>0</v>
      </c>
      <c r="K91" s="22"/>
      <c r="L91" s="30"/>
      <c r="M91" s="138">
        <f>INT(IF(J91&gt;0,(IF(K91="ano",data!$J$6,0)),0))</f>
        <v>0</v>
      </c>
      <c r="N91" s="144">
        <f>ROUND(F91,1)*IF(L91&gt;E91,M91*E91,M91*L91)</f>
        <v>0</v>
      </c>
      <c r="O91" s="146">
        <f>J91+N91</f>
        <v>0</v>
      </c>
      <c r="P91" s="85"/>
      <c r="Q91" s="150" t="str">
        <f>IF(O91&gt;0,1,"")</f>
        <v/>
      </c>
      <c r="R91" s="151"/>
      <c r="S91" s="152" t="str">
        <f t="shared" si="0"/>
        <v/>
      </c>
      <c r="T91" s="4">
        <f>IF(O91&gt;0,IF(ISTEXT(C91)=TRUE,0,1),0)</f>
        <v>0</v>
      </c>
      <c r="Y91" s="85"/>
      <c r="Z91" s="85"/>
      <c r="AA91" s="88">
        <f>IF(H91&gt;0,IF(RIGHT(G91,1)="*",0,1),0)</f>
        <v>0</v>
      </c>
      <c r="AB91" s="85"/>
    </row>
    <row r="92" spans="2:28" s="56" customFormat="1" ht="42.75" hidden="1" customHeight="1" x14ac:dyDescent="0.25">
      <c r="B92" s="119"/>
      <c r="C92" s="61"/>
      <c r="D92" s="80"/>
      <c r="E92" s="65"/>
      <c r="F92" s="65"/>
      <c r="G92" s="66"/>
      <c r="H92" s="140"/>
      <c r="I92" s="138"/>
      <c r="J92" s="138"/>
      <c r="K92" s="67"/>
      <c r="L92" s="30"/>
      <c r="M92" s="138"/>
      <c r="N92" s="144"/>
      <c r="O92" s="146"/>
      <c r="P92" s="87"/>
      <c r="Q92" s="150"/>
      <c r="R92" s="151"/>
      <c r="S92" s="152"/>
      <c r="Y92" s="87"/>
      <c r="Z92" s="87"/>
      <c r="AA92" s="90"/>
      <c r="AB92" s="87"/>
    </row>
    <row r="93" spans="2:28" s="4" customFormat="1" ht="16.5" customHeight="1" x14ac:dyDescent="0.25">
      <c r="B93" s="119" t="s">
        <v>59</v>
      </c>
      <c r="C93" s="367"/>
      <c r="D93" s="368"/>
      <c r="E93" s="18"/>
      <c r="F93" s="266"/>
      <c r="G93" s="19"/>
      <c r="H93" s="141"/>
      <c r="I93" s="138">
        <f>INT(IF(RIGHT(G93,1)="*",data!$J$11*H93+(IF(H93&gt;0, data!$K$11,0)),(IF(G93&gt;0,data!$J$11*RIGHT(G93,5)+data!$K$11,0))))</f>
        <v>0</v>
      </c>
      <c r="J93" s="138">
        <f>IF(E93&gt;0,I93*ROUND(F93,1)*E93,0)</f>
        <v>0</v>
      </c>
      <c r="K93" s="22"/>
      <c r="L93" s="30"/>
      <c r="M93" s="138">
        <f>INT(IF(J93&gt;0,(IF(K93="ano",data!$J$6,0)),0))</f>
        <v>0</v>
      </c>
      <c r="N93" s="144">
        <f>ROUND(F93,1)*IF(L93&gt;E93,M93*E93,M93*L93)</f>
        <v>0</v>
      </c>
      <c r="O93" s="146">
        <f>J93+N93</f>
        <v>0</v>
      </c>
      <c r="P93" s="85"/>
      <c r="Q93" s="150" t="str">
        <f>IF(O93&gt;0,1,"")</f>
        <v/>
      </c>
      <c r="R93" s="151"/>
      <c r="S93" s="152" t="str">
        <f t="shared" si="0"/>
        <v/>
      </c>
      <c r="T93" s="4">
        <f>IF(O93&gt;0,IF(ISTEXT(C93)=TRUE,0,1),0)</f>
        <v>0</v>
      </c>
      <c r="Y93" s="85"/>
      <c r="Z93" s="85"/>
      <c r="AA93" s="88">
        <f>IF(H93&gt;0,IF(RIGHT(G93,1)="*",0,1),0)</f>
        <v>0</v>
      </c>
      <c r="AB93" s="85"/>
    </row>
    <row r="94" spans="2:28" s="56" customFormat="1" ht="48.75" hidden="1" customHeight="1" x14ac:dyDescent="0.25">
      <c r="B94" s="119"/>
      <c r="C94" s="61"/>
      <c r="D94" s="80"/>
      <c r="E94" s="65"/>
      <c r="F94" s="65"/>
      <c r="G94" s="66"/>
      <c r="H94" s="140"/>
      <c r="I94" s="138"/>
      <c r="J94" s="138"/>
      <c r="K94" s="67"/>
      <c r="L94" s="30"/>
      <c r="M94" s="138"/>
      <c r="N94" s="144"/>
      <c r="O94" s="146"/>
      <c r="P94" s="87"/>
      <c r="Q94" s="150"/>
      <c r="R94" s="151"/>
      <c r="S94" s="152"/>
      <c r="Y94" s="87"/>
      <c r="Z94" s="87"/>
      <c r="AA94" s="90"/>
      <c r="AB94" s="87"/>
    </row>
    <row r="95" spans="2:28" s="4" customFormat="1" ht="16.5" customHeight="1" x14ac:dyDescent="0.25">
      <c r="B95" s="119" t="s">
        <v>60</v>
      </c>
      <c r="C95" s="367"/>
      <c r="D95" s="368"/>
      <c r="E95" s="18"/>
      <c r="F95" s="266"/>
      <c r="G95" s="19"/>
      <c r="H95" s="141"/>
      <c r="I95" s="138">
        <f>INT(IF(RIGHT(G95,1)="*",data!$J$11*H95+(IF(H95&gt;0, data!$K$11,0)),(IF(G95&gt;0,data!$J$11*RIGHT(G95,5)+data!$K$11,0))))</f>
        <v>0</v>
      </c>
      <c r="J95" s="138">
        <f>IF(E95&gt;0,I95*ROUND(F95,1)*E95,0)</f>
        <v>0</v>
      </c>
      <c r="K95" s="22"/>
      <c r="L95" s="30"/>
      <c r="M95" s="138">
        <f>INT(IF(J95&gt;0,(IF(K95="ano",data!$J$6,0)),0))</f>
        <v>0</v>
      </c>
      <c r="N95" s="144">
        <f>ROUND(F95,1)*IF(L95&gt;E95,M95*E95,M95*L95)</f>
        <v>0</v>
      </c>
      <c r="O95" s="146">
        <f>J95+N95</f>
        <v>0</v>
      </c>
      <c r="P95" s="85"/>
      <c r="Q95" s="150" t="str">
        <f>IF(O95&gt;0,1,"")</f>
        <v/>
      </c>
      <c r="R95" s="151"/>
      <c r="S95" s="152" t="str">
        <f t="shared" si="0"/>
        <v/>
      </c>
      <c r="T95" s="4">
        <f>IF(O95&gt;0,IF(ISTEXT(C95)=TRUE,0,1),0)</f>
        <v>0</v>
      </c>
      <c r="Y95" s="85"/>
      <c r="Z95" s="85"/>
      <c r="AA95" s="88">
        <f>IF(H95&gt;0,IF(RIGHT(G95,1)="*",0,1),0)</f>
        <v>0</v>
      </c>
      <c r="AB95" s="85"/>
    </row>
    <row r="96" spans="2:28" s="56" customFormat="1" ht="47.25" hidden="1" customHeight="1" x14ac:dyDescent="0.25">
      <c r="B96" s="119"/>
      <c r="C96" s="61"/>
      <c r="D96" s="80"/>
      <c r="E96" s="65"/>
      <c r="F96" s="65"/>
      <c r="G96" s="66"/>
      <c r="H96" s="140"/>
      <c r="I96" s="138"/>
      <c r="J96" s="138"/>
      <c r="K96" s="67"/>
      <c r="L96" s="30"/>
      <c r="M96" s="138"/>
      <c r="N96" s="144"/>
      <c r="O96" s="146"/>
      <c r="P96" s="87"/>
      <c r="Q96" s="150"/>
      <c r="R96" s="151"/>
      <c r="S96" s="152"/>
      <c r="Y96" s="87"/>
      <c r="Z96" s="87"/>
      <c r="AA96" s="90"/>
      <c r="AB96" s="87"/>
    </row>
    <row r="97" spans="2:28" s="4" customFormat="1" ht="16.5" customHeight="1" x14ac:dyDescent="0.25">
      <c r="B97" s="119" t="s">
        <v>61</v>
      </c>
      <c r="C97" s="367"/>
      <c r="D97" s="368"/>
      <c r="E97" s="18"/>
      <c r="F97" s="266"/>
      <c r="G97" s="19"/>
      <c r="H97" s="141"/>
      <c r="I97" s="138">
        <f>INT(IF(RIGHT(G97,1)="*",data!$J$11*H97+(IF(H97&gt;0, data!$K$11,0)),(IF(G97&gt;0,data!$J$11*RIGHT(G97,5)+data!$K$11,0))))</f>
        <v>0</v>
      </c>
      <c r="J97" s="138">
        <f>IF(E97&gt;0,I97*ROUND(F97,1)*E97,0)</f>
        <v>0</v>
      </c>
      <c r="K97" s="22"/>
      <c r="L97" s="30"/>
      <c r="M97" s="138">
        <f>INT(IF(J97&gt;0,(IF(K97="ano",data!$J$6,0)),0))</f>
        <v>0</v>
      </c>
      <c r="N97" s="144">
        <f>ROUND(F97,1)*IF(L97&gt;E97,M97*E97,M97*L97)</f>
        <v>0</v>
      </c>
      <c r="O97" s="146">
        <f>J97+N97</f>
        <v>0</v>
      </c>
      <c r="P97" s="85"/>
      <c r="Q97" s="150" t="str">
        <f>IF(O97&gt;0,1,"")</f>
        <v/>
      </c>
      <c r="R97" s="151"/>
      <c r="S97" s="152" t="str">
        <f t="shared" si="0"/>
        <v/>
      </c>
      <c r="T97" s="4">
        <f>IF(O97&gt;0,IF(ISTEXT(C97)=TRUE,0,1),0)</f>
        <v>0</v>
      </c>
      <c r="Y97" s="85"/>
      <c r="Z97" s="85"/>
      <c r="AA97" s="88">
        <f>IF(H97&gt;0,IF(RIGHT(G97,1)="*",0,1),0)</f>
        <v>0</v>
      </c>
      <c r="AB97" s="85"/>
    </row>
    <row r="98" spans="2:28" s="56" customFormat="1" ht="41.25" hidden="1" customHeight="1" x14ac:dyDescent="0.25">
      <c r="B98" s="119"/>
      <c r="C98" s="61"/>
      <c r="D98" s="80"/>
      <c r="E98" s="65"/>
      <c r="F98" s="65"/>
      <c r="G98" s="66"/>
      <c r="H98" s="140"/>
      <c r="I98" s="138"/>
      <c r="J98" s="138"/>
      <c r="K98" s="67"/>
      <c r="L98" s="30"/>
      <c r="M98" s="138"/>
      <c r="N98" s="144"/>
      <c r="O98" s="146"/>
      <c r="P98" s="87"/>
      <c r="Q98" s="150"/>
      <c r="R98" s="151"/>
      <c r="S98" s="152"/>
      <c r="Y98" s="87"/>
      <c r="Z98" s="87"/>
      <c r="AA98" s="90"/>
      <c r="AB98" s="87"/>
    </row>
    <row r="99" spans="2:28" s="4" customFormat="1" ht="16.5" customHeight="1" x14ac:dyDescent="0.25">
      <c r="B99" s="119" t="s">
        <v>62</v>
      </c>
      <c r="C99" s="367"/>
      <c r="D99" s="368"/>
      <c r="E99" s="18"/>
      <c r="F99" s="266"/>
      <c r="G99" s="19"/>
      <c r="H99" s="141"/>
      <c r="I99" s="138">
        <f>INT(IF(RIGHT(G99,1)="*",data!$J$11*H99+(IF(H99&gt;0, data!$K$11,0)),(IF(G99&gt;0,data!$J$11*RIGHT(G99,5)+data!$K$11,0))))</f>
        <v>0</v>
      </c>
      <c r="J99" s="138">
        <f>IF(E99&gt;0,I99*ROUND(F99,1)*E99,0)</f>
        <v>0</v>
      </c>
      <c r="K99" s="22"/>
      <c r="L99" s="30"/>
      <c r="M99" s="138">
        <f>INT(IF(J99&gt;0,(IF(K99="ano",data!$J$6,0)),0))</f>
        <v>0</v>
      </c>
      <c r="N99" s="144">
        <f>ROUND(F99,1)*IF(L99&gt;E99,M99*E99,M99*L99)</f>
        <v>0</v>
      </c>
      <c r="O99" s="146">
        <f>J99+N99</f>
        <v>0</v>
      </c>
      <c r="P99" s="85"/>
      <c r="Q99" s="150" t="str">
        <f>IF(O99&gt;0,1,"")</f>
        <v/>
      </c>
      <c r="R99" s="151"/>
      <c r="S99" s="152" t="str">
        <f t="shared" si="0"/>
        <v/>
      </c>
      <c r="T99" s="4">
        <f>IF(O99&gt;0,IF(ISTEXT(C99)=TRUE,0,1),0)</f>
        <v>0</v>
      </c>
      <c r="Y99" s="85"/>
      <c r="Z99" s="85"/>
      <c r="AA99" s="88">
        <f>IF(H99&gt;0,IF(RIGHT(G99,1)="*",0,1),0)</f>
        <v>0</v>
      </c>
      <c r="AB99" s="85"/>
    </row>
    <row r="100" spans="2:28" s="56" customFormat="1" ht="29.25" hidden="1" customHeight="1" x14ac:dyDescent="0.25">
      <c r="B100" s="119"/>
      <c r="C100" s="61"/>
      <c r="D100" s="80"/>
      <c r="E100" s="65"/>
      <c r="F100" s="65"/>
      <c r="G100" s="66"/>
      <c r="H100" s="140"/>
      <c r="I100" s="138"/>
      <c r="J100" s="138"/>
      <c r="K100" s="67"/>
      <c r="L100" s="30"/>
      <c r="M100" s="138"/>
      <c r="N100" s="144"/>
      <c r="O100" s="146"/>
      <c r="P100" s="87"/>
      <c r="Q100" s="150"/>
      <c r="R100" s="151"/>
      <c r="S100" s="152"/>
      <c r="Y100" s="87"/>
      <c r="Z100" s="87"/>
      <c r="AA100" s="90"/>
      <c r="AB100" s="87"/>
    </row>
    <row r="101" spans="2:28" s="4" customFormat="1" ht="16.5" customHeight="1" x14ac:dyDescent="0.25">
      <c r="B101" s="119" t="s">
        <v>63</v>
      </c>
      <c r="C101" s="367"/>
      <c r="D101" s="368"/>
      <c r="E101" s="18"/>
      <c r="F101" s="266"/>
      <c r="G101" s="19"/>
      <c r="H101" s="141"/>
      <c r="I101" s="138">
        <f>INT(IF(RIGHT(G101,1)="*",data!$J$11*H101+(IF(H101&gt;0, data!$K$11,0)),(IF(G101&gt;0,data!$J$11*RIGHT(G101,5)+data!$K$11,0))))</f>
        <v>0</v>
      </c>
      <c r="J101" s="138">
        <f>IF(E101&gt;0,I101*ROUND(F101,1)*E101,0)</f>
        <v>0</v>
      </c>
      <c r="K101" s="22"/>
      <c r="L101" s="30"/>
      <c r="M101" s="138">
        <f>INT(IF(J101&gt;0,(IF(K101="ano",data!$J$6,0)),0))</f>
        <v>0</v>
      </c>
      <c r="N101" s="144">
        <f>ROUND(F101,1)*IF(L101&gt;E101,M101*E101,M101*L101)</f>
        <v>0</v>
      </c>
      <c r="O101" s="146">
        <f>J101+N101</f>
        <v>0</v>
      </c>
      <c r="P101" s="85"/>
      <c r="Q101" s="150" t="str">
        <f>IF(O101&gt;0,1,"")</f>
        <v/>
      </c>
      <c r="R101" s="151"/>
      <c r="S101" s="152" t="str">
        <f t="shared" si="0"/>
        <v/>
      </c>
      <c r="T101" s="4">
        <f>IF(O101&gt;0,IF(ISTEXT(C101)=TRUE,0,1),0)</f>
        <v>0</v>
      </c>
      <c r="Y101" s="85"/>
      <c r="Z101" s="85"/>
      <c r="AA101" s="88">
        <f>IF(H101&gt;0,IF(RIGHT(G101,1)="*",0,1),0)</f>
        <v>0</v>
      </c>
      <c r="AB101" s="85"/>
    </row>
    <row r="102" spans="2:28" s="56" customFormat="1" ht="32.25" hidden="1" customHeight="1" x14ac:dyDescent="0.25">
      <c r="B102" s="119"/>
      <c r="C102" s="61"/>
      <c r="D102" s="80"/>
      <c r="E102" s="65"/>
      <c r="F102" s="65"/>
      <c r="G102" s="66"/>
      <c r="H102" s="140"/>
      <c r="I102" s="138"/>
      <c r="J102" s="138"/>
      <c r="K102" s="67"/>
      <c r="L102" s="30"/>
      <c r="M102" s="138"/>
      <c r="N102" s="144"/>
      <c r="O102" s="146"/>
      <c r="P102" s="87"/>
      <c r="Q102" s="150"/>
      <c r="R102" s="151"/>
      <c r="S102" s="152"/>
      <c r="Y102" s="87"/>
      <c r="Z102" s="87"/>
      <c r="AA102" s="90"/>
      <c r="AB102" s="87"/>
    </row>
    <row r="103" spans="2:28" s="4" customFormat="1" ht="16.5" customHeight="1" x14ac:dyDescent="0.25">
      <c r="B103" s="119" t="s">
        <v>64</v>
      </c>
      <c r="C103" s="367"/>
      <c r="D103" s="368"/>
      <c r="E103" s="18"/>
      <c r="F103" s="266"/>
      <c r="G103" s="19"/>
      <c r="H103" s="141"/>
      <c r="I103" s="138">
        <f>INT(IF(RIGHT(G103,1)="*",data!$J$11*H103+(IF(H103&gt;0, data!$K$11,0)),(IF(G103&gt;0,data!$J$11*RIGHT(G103,5)+data!$K$11,0))))</f>
        <v>0</v>
      </c>
      <c r="J103" s="138">
        <f>IF(E103&gt;0,I103*ROUND(F103,1)*E103,0)</f>
        <v>0</v>
      </c>
      <c r="K103" s="22"/>
      <c r="L103" s="30"/>
      <c r="M103" s="138">
        <f>INT(IF(J103&gt;0,(IF(K103="ano",data!$J$6,0)),0))</f>
        <v>0</v>
      </c>
      <c r="N103" s="144">
        <f>ROUND(F103,1)*IF(L103&gt;E103,M103*E103,M103*L103)</f>
        <v>0</v>
      </c>
      <c r="O103" s="146">
        <f>J103+N103</f>
        <v>0</v>
      </c>
      <c r="P103" s="85"/>
      <c r="Q103" s="150" t="str">
        <f>IF(O103&gt;0,1,"")</f>
        <v/>
      </c>
      <c r="R103" s="151"/>
      <c r="S103" s="152" t="str">
        <f t="shared" si="0"/>
        <v/>
      </c>
      <c r="T103" s="4">
        <f>IF(O103&gt;0,IF(ISTEXT(C103)=TRUE,0,1),0)</f>
        <v>0</v>
      </c>
      <c r="Y103" s="85"/>
      <c r="Z103" s="85"/>
      <c r="AA103" s="88">
        <f>IF(H103&gt;0,IF(RIGHT(G103,1)="*",0,1),0)</f>
        <v>0</v>
      </c>
      <c r="AB103" s="85"/>
    </row>
    <row r="104" spans="2:28" s="56" customFormat="1" ht="38.25" hidden="1" customHeight="1" x14ac:dyDescent="0.25">
      <c r="B104" s="119"/>
      <c r="C104" s="61"/>
      <c r="D104" s="81"/>
      <c r="E104" s="68"/>
      <c r="F104" s="65"/>
      <c r="G104" s="63"/>
      <c r="H104" s="140"/>
      <c r="I104" s="138"/>
      <c r="J104" s="138"/>
      <c r="K104" s="69"/>
      <c r="L104" s="30"/>
      <c r="M104" s="138"/>
      <c r="N104" s="144"/>
      <c r="O104" s="147"/>
      <c r="P104" s="87"/>
      <c r="Q104" s="150"/>
      <c r="R104" s="153"/>
      <c r="S104" s="152"/>
      <c r="Y104" s="87"/>
      <c r="Z104" s="87"/>
      <c r="AA104" s="90"/>
      <c r="AB104" s="87"/>
    </row>
    <row r="105" spans="2:28" s="4" customFormat="1" ht="16.5" customHeight="1" thickBot="1" x14ac:dyDescent="0.3">
      <c r="B105" s="120" t="s">
        <v>65</v>
      </c>
      <c r="C105" s="367"/>
      <c r="D105" s="368"/>
      <c r="E105" s="20"/>
      <c r="F105" s="267"/>
      <c r="G105" s="19"/>
      <c r="H105" s="141"/>
      <c r="I105" s="138">
        <f>INT(IF(RIGHT(G105,1)="*",data!$J$11*H105+(IF(H105&gt;0, data!$K$11,0)),(IF(G105&gt;0,data!$J$11*RIGHT(G105,5)+data!$K$11,0))))</f>
        <v>0</v>
      </c>
      <c r="J105" s="273">
        <f>IF(E105&gt;0,I105*ROUND(F105,1)*E105,0)</f>
        <v>0</v>
      </c>
      <c r="K105" s="23"/>
      <c r="L105" s="30"/>
      <c r="M105" s="138">
        <f>INT(IF(J105&gt;0,(IF(K105="ano",data!$J$6,0)),0))</f>
        <v>0</v>
      </c>
      <c r="N105" s="148">
        <f>ROUND(F105,1)*IF(L105&gt;E105,M105*E105,M105*L105)</f>
        <v>0</v>
      </c>
      <c r="O105" s="149">
        <f>J105+N105</f>
        <v>0</v>
      </c>
      <c r="P105" s="85"/>
      <c r="Q105" s="150" t="str">
        <f>IF(O105&gt;0,1,"")</f>
        <v/>
      </c>
      <c r="R105" s="154"/>
      <c r="S105" s="152" t="str">
        <f t="shared" si="0"/>
        <v/>
      </c>
      <c r="T105" s="4">
        <f>IF(O105&gt;0,IF(ISTEXT(C105)=TRUE,0,1),0)</f>
        <v>0</v>
      </c>
      <c r="Y105" s="85"/>
      <c r="Z105" s="85"/>
      <c r="AA105" s="88">
        <f>IF(H105&gt;0,IF(RIGHT(G105,1)="*",0,1),0)</f>
        <v>0</v>
      </c>
      <c r="AB105" s="85"/>
    </row>
    <row r="106" spans="2:28" s="4" customFormat="1" ht="24.75" customHeight="1" thickBot="1" x14ac:dyDescent="0.25">
      <c r="B106" s="127"/>
      <c r="C106" s="128" t="s">
        <v>69</v>
      </c>
      <c r="D106" s="128"/>
      <c r="E106" s="129">
        <f>SUM(E7:E105)</f>
        <v>0</v>
      </c>
      <c r="F106" s="129"/>
      <c r="G106" s="130"/>
      <c r="H106" s="130">
        <f>Q106</f>
        <v>0</v>
      </c>
      <c r="I106" s="130"/>
      <c r="J106" s="131">
        <f>SUM(J7:J105)</f>
        <v>0</v>
      </c>
      <c r="K106" s="130"/>
      <c r="L106" s="130"/>
      <c r="M106" s="130"/>
      <c r="N106" s="132">
        <f>SUM(N7:N105)</f>
        <v>0</v>
      </c>
      <c r="O106" s="133">
        <f>SUM(O7:O105)</f>
        <v>0</v>
      </c>
      <c r="P106" s="84"/>
      <c r="Q106" s="134">
        <f>SUM(Q7:Q105)</f>
        <v>0</v>
      </c>
      <c r="R106" s="135">
        <f>IF(O106&gt;0,1,0)</f>
        <v>0</v>
      </c>
      <c r="S106" s="136">
        <f>SUM(S7:S105)</f>
        <v>0</v>
      </c>
      <c r="Y106" s="85"/>
      <c r="Z106" s="85"/>
      <c r="AA106" s="3"/>
      <c r="AB106" s="85"/>
    </row>
  </sheetData>
  <sheetProtection algorithmName="SHA-512" hashValue="/JEU1Cgdv3PcIirjU4UCiAMoNQaMWdYL7lEF5qSFdLZG+JqukBDBaQfpIsVrjpJ/aC1LVSimA5Cc0xPkydBCfg==" saltValue="UlPouXkUOfVcdz0aHnrOQg==" spinCount="100000" sheet="1" objects="1" scenarios="1"/>
  <mergeCells count="68">
    <mergeCell ref="C103:D103"/>
    <mergeCell ref="C105:D105"/>
    <mergeCell ref="C91:D91"/>
    <mergeCell ref="C93:D93"/>
    <mergeCell ref="C95:D95"/>
    <mergeCell ref="C97:D97"/>
    <mergeCell ref="C99:D99"/>
    <mergeCell ref="C101:D101"/>
    <mergeCell ref="C89:D89"/>
    <mergeCell ref="C67:D67"/>
    <mergeCell ref="C69:D69"/>
    <mergeCell ref="C71:D71"/>
    <mergeCell ref="C73:D73"/>
    <mergeCell ref="C75:D75"/>
    <mergeCell ref="C77:D77"/>
    <mergeCell ref="C79:D79"/>
    <mergeCell ref="C81:D81"/>
    <mergeCell ref="C83:D83"/>
    <mergeCell ref="C85:D85"/>
    <mergeCell ref="C87:D87"/>
    <mergeCell ref="C65:D65"/>
    <mergeCell ref="C43:D43"/>
    <mergeCell ref="C45:D45"/>
    <mergeCell ref="C47:D47"/>
    <mergeCell ref="C49:D49"/>
    <mergeCell ref="C51:D51"/>
    <mergeCell ref="C53:D53"/>
    <mergeCell ref="C55:D55"/>
    <mergeCell ref="C57:D57"/>
    <mergeCell ref="C59:D59"/>
    <mergeCell ref="C61:D61"/>
    <mergeCell ref="C63:D63"/>
    <mergeCell ref="C15:D15"/>
    <mergeCell ref="C41:D41"/>
    <mergeCell ref="C19:D19"/>
    <mergeCell ref="C21:D21"/>
    <mergeCell ref="C23:D23"/>
    <mergeCell ref="C25:D25"/>
    <mergeCell ref="C27:D27"/>
    <mergeCell ref="C29:D29"/>
    <mergeCell ref="C31:D31"/>
    <mergeCell ref="C33:D33"/>
    <mergeCell ref="C35:D35"/>
    <mergeCell ref="C37:D37"/>
    <mergeCell ref="C39:D39"/>
    <mergeCell ref="C17:D17"/>
    <mergeCell ref="R3:R5"/>
    <mergeCell ref="S3:S5"/>
    <mergeCell ref="E4:E5"/>
    <mergeCell ref="G4:G5"/>
    <mergeCell ref="H4:H5"/>
    <mergeCell ref="I4:I5"/>
    <mergeCell ref="J4:J5"/>
    <mergeCell ref="K4:K5"/>
    <mergeCell ref="L4:L5"/>
    <mergeCell ref="M4:M5"/>
    <mergeCell ref="Q3:Q5"/>
    <mergeCell ref="O2:O6"/>
    <mergeCell ref="K3:N3"/>
    <mergeCell ref="N4:N5"/>
    <mergeCell ref="C7:D7"/>
    <mergeCell ref="C9:D9"/>
    <mergeCell ref="C11:D11"/>
    <mergeCell ref="C13:D13"/>
    <mergeCell ref="B1:E1"/>
    <mergeCell ref="C3:C4"/>
    <mergeCell ref="E3:J3"/>
    <mergeCell ref="F4:F5"/>
  </mergeCells>
  <conditionalFormatting sqref="C8:D8 C7 C10:D10 C9 C12:D12 C14:D14 C16:D16 C18:D18 C20:D20 C22:D22 C24:D24 C26:D26 C28:D28 C30:D30 C32:D32 C34:D34 C36:D36 C38:D38 C40:D40 C42:D42 C44:D44 C46:D46 C48:D48 C50:D50 C52:D52 C54:D54 C56:D56 C58:D58 C60:D60 C62:D62 C64:D64 C66:D66 C68:D68 C70:D70 C72:D72 C74:D74 C76:D76 C78:D78 C80:D80 C82:D82 C84:D84 C86:D86 C88:D88 C90:D90 C92:D92 C94:D94 C96:D96 C98:D98 C100:D100 C102:D102 C104:D104">
    <cfRule type="expression" dxfId="107" priority="52">
      <formula>$T7=1</formula>
    </cfRule>
  </conditionalFormatting>
  <conditionalFormatting sqref="C50:D50">
    <cfRule type="expression" dxfId="106" priority="51">
      <formula>$T50=1</formula>
    </cfRule>
  </conditionalFormatting>
  <conditionalFormatting sqref="C11">
    <cfRule type="expression" dxfId="105" priority="50">
      <formula>$T11=1</formula>
    </cfRule>
  </conditionalFormatting>
  <conditionalFormatting sqref="C13">
    <cfRule type="expression" dxfId="104" priority="49">
      <formula>$T13=1</formula>
    </cfRule>
  </conditionalFormatting>
  <conditionalFormatting sqref="C15">
    <cfRule type="expression" dxfId="103" priority="48">
      <formula>$T15=1</formula>
    </cfRule>
  </conditionalFormatting>
  <conditionalFormatting sqref="C17">
    <cfRule type="expression" dxfId="102" priority="47">
      <formula>$T17=1</formula>
    </cfRule>
  </conditionalFormatting>
  <conditionalFormatting sqref="C19">
    <cfRule type="expression" dxfId="101" priority="46">
      <formula>$T19=1</formula>
    </cfRule>
  </conditionalFormatting>
  <conditionalFormatting sqref="C21">
    <cfRule type="expression" dxfId="100" priority="45">
      <formula>$T21=1</formula>
    </cfRule>
  </conditionalFormatting>
  <conditionalFormatting sqref="C23">
    <cfRule type="expression" dxfId="99" priority="44">
      <formula>$T23=1</formula>
    </cfRule>
  </conditionalFormatting>
  <conditionalFormatting sqref="C25">
    <cfRule type="expression" dxfId="98" priority="43">
      <formula>$T25=1</formula>
    </cfRule>
  </conditionalFormatting>
  <conditionalFormatting sqref="C27">
    <cfRule type="expression" dxfId="97" priority="42">
      <formula>$T27=1</formula>
    </cfRule>
  </conditionalFormatting>
  <conditionalFormatting sqref="C29">
    <cfRule type="expression" dxfId="96" priority="41">
      <formula>$T29=1</formula>
    </cfRule>
  </conditionalFormatting>
  <conditionalFormatting sqref="C31">
    <cfRule type="expression" dxfId="95" priority="40">
      <formula>$T31=1</formula>
    </cfRule>
  </conditionalFormatting>
  <conditionalFormatting sqref="C33">
    <cfRule type="expression" dxfId="94" priority="39">
      <formula>$T33=1</formula>
    </cfRule>
  </conditionalFormatting>
  <conditionalFormatting sqref="C35">
    <cfRule type="expression" dxfId="93" priority="38">
      <formula>$T35=1</formula>
    </cfRule>
  </conditionalFormatting>
  <conditionalFormatting sqref="C37">
    <cfRule type="expression" dxfId="92" priority="37">
      <formula>$T37=1</formula>
    </cfRule>
  </conditionalFormatting>
  <conditionalFormatting sqref="C39">
    <cfRule type="expression" dxfId="91" priority="36">
      <formula>$T39=1</formula>
    </cfRule>
  </conditionalFormatting>
  <conditionalFormatting sqref="C41">
    <cfRule type="expression" dxfId="90" priority="35">
      <formula>$T41=1</formula>
    </cfRule>
  </conditionalFormatting>
  <conditionalFormatting sqref="C43">
    <cfRule type="expression" dxfId="89" priority="34">
      <formula>$T43=1</formula>
    </cfRule>
  </conditionalFormatting>
  <conditionalFormatting sqref="C45">
    <cfRule type="expression" dxfId="88" priority="33">
      <formula>$T45=1</formula>
    </cfRule>
  </conditionalFormatting>
  <conditionalFormatting sqref="C47">
    <cfRule type="expression" dxfId="87" priority="32">
      <formula>$T47=1</formula>
    </cfRule>
  </conditionalFormatting>
  <conditionalFormatting sqref="C49">
    <cfRule type="expression" dxfId="86" priority="31">
      <formula>$T49=1</formula>
    </cfRule>
  </conditionalFormatting>
  <conditionalFormatting sqref="C51">
    <cfRule type="expression" dxfId="85" priority="30">
      <formula>$T51=1</formula>
    </cfRule>
  </conditionalFormatting>
  <conditionalFormatting sqref="C53">
    <cfRule type="expression" dxfId="84" priority="29">
      <formula>$T53=1</formula>
    </cfRule>
  </conditionalFormatting>
  <conditionalFormatting sqref="C55">
    <cfRule type="expression" dxfId="83" priority="28">
      <formula>$T55=1</formula>
    </cfRule>
  </conditionalFormatting>
  <conditionalFormatting sqref="C57">
    <cfRule type="expression" dxfId="82" priority="27">
      <formula>$T57=1</formula>
    </cfRule>
  </conditionalFormatting>
  <conditionalFormatting sqref="C59">
    <cfRule type="expression" dxfId="81" priority="26">
      <formula>$T59=1</formula>
    </cfRule>
  </conditionalFormatting>
  <conditionalFormatting sqref="C61">
    <cfRule type="expression" dxfId="80" priority="25">
      <formula>$T61=1</formula>
    </cfRule>
  </conditionalFormatting>
  <conditionalFormatting sqref="C63">
    <cfRule type="expression" dxfId="79" priority="24">
      <formula>$T63=1</formula>
    </cfRule>
  </conditionalFormatting>
  <conditionalFormatting sqref="C65">
    <cfRule type="expression" dxfId="78" priority="23">
      <formula>$T65=1</formula>
    </cfRule>
  </conditionalFormatting>
  <conditionalFormatting sqref="C67">
    <cfRule type="expression" dxfId="77" priority="22">
      <formula>$T67=1</formula>
    </cfRule>
  </conditionalFormatting>
  <conditionalFormatting sqref="C69">
    <cfRule type="expression" dxfId="76" priority="21">
      <formula>$T69=1</formula>
    </cfRule>
  </conditionalFormatting>
  <conditionalFormatting sqref="C71">
    <cfRule type="expression" dxfId="75" priority="20">
      <formula>$T71=1</formula>
    </cfRule>
  </conditionalFormatting>
  <conditionalFormatting sqref="C73">
    <cfRule type="expression" dxfId="74" priority="19">
      <formula>$T73=1</formula>
    </cfRule>
  </conditionalFormatting>
  <conditionalFormatting sqref="C75">
    <cfRule type="expression" dxfId="73" priority="18">
      <formula>$T75=1</formula>
    </cfRule>
  </conditionalFormatting>
  <conditionalFormatting sqref="C77">
    <cfRule type="expression" dxfId="72" priority="17">
      <formula>$T77=1</formula>
    </cfRule>
  </conditionalFormatting>
  <conditionalFormatting sqref="C79">
    <cfRule type="expression" dxfId="71" priority="16">
      <formula>$T79=1</formula>
    </cfRule>
  </conditionalFormatting>
  <conditionalFormatting sqref="C81">
    <cfRule type="expression" dxfId="70" priority="15">
      <formula>$T81=1</formula>
    </cfRule>
  </conditionalFormatting>
  <conditionalFormatting sqref="C83">
    <cfRule type="expression" dxfId="69" priority="14">
      <formula>$T83=1</formula>
    </cfRule>
  </conditionalFormatting>
  <conditionalFormatting sqref="C85">
    <cfRule type="expression" dxfId="68" priority="13">
      <formula>$T85=1</formula>
    </cfRule>
  </conditionalFormatting>
  <conditionalFormatting sqref="C87">
    <cfRule type="expression" dxfId="67" priority="12">
      <formula>$T87=1</formula>
    </cfRule>
  </conditionalFormatting>
  <conditionalFormatting sqref="C89">
    <cfRule type="expression" dxfId="66" priority="11">
      <formula>$T89=1</formula>
    </cfRule>
  </conditionalFormatting>
  <conditionalFormatting sqref="C91">
    <cfRule type="expression" dxfId="65" priority="10">
      <formula>$T91=1</formula>
    </cfRule>
  </conditionalFormatting>
  <conditionalFormatting sqref="C93">
    <cfRule type="expression" dxfId="64" priority="9">
      <formula>$T93=1</formula>
    </cfRule>
  </conditionalFormatting>
  <conditionalFormatting sqref="C95">
    <cfRule type="expression" dxfId="63" priority="8">
      <formula>$T95=1</formula>
    </cfRule>
  </conditionalFormatting>
  <conditionalFormatting sqref="C97">
    <cfRule type="expression" dxfId="62" priority="7">
      <formula>$T97=1</formula>
    </cfRule>
  </conditionalFormatting>
  <conditionalFormatting sqref="C99">
    <cfRule type="expression" dxfId="61" priority="6">
      <formula>$T99=1</formula>
    </cfRule>
  </conditionalFormatting>
  <conditionalFormatting sqref="C101">
    <cfRule type="expression" dxfId="60" priority="5">
      <formula>$T101=1</formula>
    </cfRule>
  </conditionalFormatting>
  <conditionalFormatting sqref="C103">
    <cfRule type="expression" dxfId="59" priority="4">
      <formula>$T103=1</formula>
    </cfRule>
  </conditionalFormatting>
  <conditionalFormatting sqref="C105">
    <cfRule type="expression" dxfId="58" priority="3">
      <formula>$T105=1</formula>
    </cfRule>
  </conditionalFormatting>
  <conditionalFormatting sqref="H7 H9 H11 H13 H15 H17 H19 H21 H23 H25 H27 H29 H31 H33 H35 H37 H39 H41 H43 H45 H47 H49 H51 H53 H55 H57 H59 H61 H63 H65 H67 H69 H71 H73 H75 H77 H79 H81 H83 H85 H87 H89 H91 H93 H95 H97 H99 H101 H103 H105">
    <cfRule type="expression" dxfId="57" priority="53">
      <formula>$AA7=1</formula>
    </cfRule>
    <cfRule type="cellIs" dxfId="56" priority="54" operator="greaterThan">
      <formula>0</formula>
    </cfRule>
  </conditionalFormatting>
  <conditionalFormatting sqref="L7">
    <cfRule type="expression" dxfId="55" priority="2">
      <formula>$L7&gt;$E7</formula>
    </cfRule>
  </conditionalFormatting>
  <conditionalFormatting sqref="L9:L105">
    <cfRule type="expression" dxfId="54" priority="1">
      <formula>$L9&gt;$E9</formula>
    </cfRule>
  </conditionalFormatting>
  <dataValidations count="8">
    <dataValidation type="decimal" allowBlank="1" showInputMessage="1" showErrorMessage="1" error="korekční koeficient vyplňujte jen u &quot;jiné země&quot;, jinak musí být pole prázdné" sqref="H7">
      <formula1>0.0001</formula1>
      <formula2>2</formula2>
    </dataValidation>
    <dataValidation type="decimal" allowBlank="1" showInputMessage="1" showErrorMessage="1" error="korekční koeficient musí být kladné číslo" sqref="H105 H9 H11 H13 H15 H17 H19 H21 H23 H25 H27 H29 H31 H33 H35 H37 H39 H41 H43 H45 H47 H49 H51 H53 H55 H57 H59 H61 H63 H65 H67 H69 H71 H73 H75 H77 H79 H81 H83 H85 H87 H89 H91 H93 H95 H97 H99 H101 H103">
      <formula1>0.0001</formula1>
      <formula2>2</formula2>
    </dataValidation>
    <dataValidation type="list" allowBlank="1" showInputMessage="1" showErrorMessage="1" error="vyberte zemi ze seznamu" sqref="G7 G9 G11 G13 G15 G17 G19 G21 G23 G25 G27 G29 G31 G33 G35 G37 G39 G41 G43 G45 G47 G49 G51 G53 G55 G57 G59 G61 G63 G65 G67 G69 G71 G73 G75 G77 G79 G81 G83 G85 G87 G89 G91 G93 G95 G97 G99 G101 G103 G105">
      <formula1>země</formula1>
    </dataValidation>
    <dataValidation type="whole" allowBlank="1" showInputMessage="1" showErrorMessage="1" error="číslo od 0 do 24" sqref="L7:L105">
      <formula1>0</formula1>
      <formula2>24</formula2>
    </dataValidation>
    <dataValidation type="list" allowBlank="1" showInputMessage="1" showErrorMessage="1" error="vyberte zemi ze seznamu" sqref="G8 G10 G12 G14 G16 G18 G20 G22 G24 G26 G28 G30 G32 G34 G36 G38 G40 G42 G44 G46 G48 G50 G52 G54 G56 G58 G60 G62 G64 G66 G68 G70 G72 G74 G76 G78 G80 G82 G84 G86 G88 G90 G92 G94 G96 G98 G100 G102 G104">
      <formula1>sloucene</formula1>
    </dataValidation>
    <dataValidation type="whole" allowBlank="1" showErrorMessage="1" error="vyplňte hodnotu 6 - 24" sqref="E7:E105 F8 F10 F12 F14 F16 F18 F20 F22 F24 F26 F28 F30 F32 F34 F36 F38 F40 F42 F44 F46 F48 F50 F52 F54 F56 F58 F60 F62 F64 F66 F68 F70 F72 F74 F76 F78 F80 F82 F84 F86 F88 F90 F92 F94 F96 F98 F100 F102 F104">
      <formula1>6</formula1>
      <formula2>24</formula2>
    </dataValidation>
    <dataValidation type="list" allowBlank="1" showInputMessage="1" showErrorMessage="1" error="vyberte ze seznamu" sqref="K7:K105">
      <formula1>rodina</formula1>
    </dataValidation>
    <dataValidation type="decimal" allowBlank="1" showErrorMessage="1" error="vyplňte hodnotu 0,5 - 1" sqref="F7 F9 F11 F13 F15 F17 F19 F21 F23 F25 F27 F29 F31 F33 F35 F37 F39 F41 F43 F45 F47 F49 F51 F53 F55 F57 F59 F61 F63 F65 F67 F69 F71 F73 F75 F77 F79 F81 F83 F85 F87 F89 F91 F93 F95 F97 F99 F101 F103 F105">
      <formula1>0.5</formula1>
      <formula2>1</formula2>
    </dataValidation>
  </dataValidations>
  <hyperlinks>
    <hyperlink ref="B1:E1" location="'Hlavní strana'!A1" display="zpět na hlavní stranu"/>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06"/>
  <sheetViews>
    <sheetView workbookViewId="0">
      <selection activeCell="C7" sqref="C7:D7"/>
    </sheetView>
  </sheetViews>
  <sheetFormatPr defaultRowHeight="12.75" x14ac:dyDescent="0.2"/>
  <cols>
    <col min="1" max="1" width="2.42578125" style="1" customWidth="1"/>
    <col min="2" max="2" width="3.42578125" style="6" customWidth="1"/>
    <col min="3" max="3" width="63.42578125" style="2" customWidth="1"/>
    <col min="4" max="4" width="2.7109375" style="2" customWidth="1"/>
    <col min="5" max="5" width="14.140625" style="9" customWidth="1"/>
    <col min="6" max="6" width="11.42578125" style="9" customWidth="1"/>
    <col min="7" max="7" width="14.28515625" style="2" customWidth="1"/>
    <col min="8" max="8" width="14.140625" style="9" customWidth="1"/>
    <col min="9" max="9" width="12.28515625" style="9" customWidth="1"/>
    <col min="10" max="10" width="12" style="9" customWidth="1"/>
    <col min="11" max="11" width="9" style="9" customWidth="1"/>
    <col min="12" max="12" width="14.28515625" style="9" customWidth="1"/>
    <col min="13" max="13" width="11.5703125" style="9" customWidth="1"/>
    <col min="14" max="14" width="13.7109375" style="9" customWidth="1"/>
    <col min="15" max="15" width="15.7109375" style="14" customWidth="1"/>
    <col min="16" max="16" width="1.85546875" style="84" customWidth="1"/>
    <col min="17" max="17" width="10.42578125" style="9" customWidth="1"/>
    <col min="18" max="18" width="12.85546875" style="9" customWidth="1"/>
    <col min="19" max="19" width="9.28515625" style="9" customWidth="1"/>
    <col min="20" max="20" width="0" style="1" hidden="1" customWidth="1"/>
    <col min="21" max="24" width="9.140625" style="1"/>
    <col min="25" max="26" width="9.140625" style="91"/>
    <col min="27" max="27" width="2.85546875" style="3" customWidth="1"/>
    <col min="28" max="28" width="9.140625" style="91"/>
    <col min="29" max="16384" width="9.140625" style="1"/>
  </cols>
  <sheetData>
    <row r="1" spans="2:28" ht="13.5" thickBot="1" x14ac:dyDescent="0.25">
      <c r="B1" s="325" t="s">
        <v>18</v>
      </c>
      <c r="C1" s="325"/>
      <c r="D1" s="325"/>
      <c r="E1" s="325"/>
      <c r="F1" s="95"/>
      <c r="G1" s="7"/>
      <c r="H1" s="13"/>
      <c r="I1" s="13"/>
      <c r="J1" s="13"/>
      <c r="K1" s="13"/>
      <c r="L1" s="13"/>
      <c r="M1" s="13"/>
    </row>
    <row r="2" spans="2:28" ht="14.25" customHeight="1" thickBot="1" x14ac:dyDescent="0.25">
      <c r="B2" s="155"/>
      <c r="C2" s="156"/>
      <c r="D2" s="156"/>
      <c r="E2" s="157"/>
      <c r="F2" s="158"/>
      <c r="G2" s="156"/>
      <c r="H2" s="158"/>
      <c r="I2" s="158"/>
      <c r="J2" s="158"/>
      <c r="K2" s="157"/>
      <c r="L2" s="158"/>
      <c r="M2" s="158"/>
      <c r="N2" s="158"/>
      <c r="O2" s="394" t="s">
        <v>151</v>
      </c>
      <c r="Q2" s="170" t="s">
        <v>20</v>
      </c>
      <c r="R2" s="171" t="s">
        <v>21</v>
      </c>
      <c r="S2" s="172" t="s">
        <v>19</v>
      </c>
    </row>
    <row r="3" spans="2:28" ht="24" customHeight="1" x14ac:dyDescent="0.2">
      <c r="B3" s="155"/>
      <c r="C3" s="404" t="s">
        <v>12</v>
      </c>
      <c r="D3" s="159"/>
      <c r="E3" s="406" t="s">
        <v>171</v>
      </c>
      <c r="F3" s="407"/>
      <c r="G3" s="407"/>
      <c r="H3" s="407"/>
      <c r="I3" s="407"/>
      <c r="J3" s="408"/>
      <c r="K3" s="406" t="s">
        <v>172</v>
      </c>
      <c r="L3" s="407"/>
      <c r="M3" s="407"/>
      <c r="N3" s="408"/>
      <c r="O3" s="395"/>
      <c r="Q3" s="397" t="s">
        <v>1</v>
      </c>
      <c r="R3" s="400" t="s">
        <v>70</v>
      </c>
      <c r="S3" s="391" t="s">
        <v>3</v>
      </c>
    </row>
    <row r="4" spans="2:28" s="4" customFormat="1" ht="21.75" customHeight="1" thickBot="1" x14ac:dyDescent="0.3">
      <c r="B4" s="155"/>
      <c r="C4" s="405"/>
      <c r="D4" s="159"/>
      <c r="E4" s="403" t="s">
        <v>143</v>
      </c>
      <c r="F4" s="390" t="s">
        <v>168</v>
      </c>
      <c r="G4" s="390" t="s">
        <v>80</v>
      </c>
      <c r="H4" s="390" t="s">
        <v>81</v>
      </c>
      <c r="I4" s="389" t="s">
        <v>142</v>
      </c>
      <c r="J4" s="389" t="s">
        <v>141</v>
      </c>
      <c r="K4" s="403" t="s">
        <v>84</v>
      </c>
      <c r="L4" s="389" t="s">
        <v>144</v>
      </c>
      <c r="M4" s="389" t="s">
        <v>140</v>
      </c>
      <c r="N4" s="389" t="s">
        <v>83</v>
      </c>
      <c r="O4" s="395"/>
      <c r="P4" s="85"/>
      <c r="Q4" s="398"/>
      <c r="R4" s="401"/>
      <c r="S4" s="392"/>
      <c r="Y4" s="85"/>
      <c r="Z4" s="85"/>
      <c r="AA4" s="88"/>
      <c r="AB4" s="85"/>
    </row>
    <row r="5" spans="2:28" s="5" customFormat="1" ht="23.25" customHeight="1" x14ac:dyDescent="0.25">
      <c r="B5" s="105"/>
      <c r="C5" s="106"/>
      <c r="D5" s="106"/>
      <c r="E5" s="403"/>
      <c r="F5" s="390"/>
      <c r="G5" s="390"/>
      <c r="H5" s="390"/>
      <c r="I5" s="390"/>
      <c r="J5" s="390"/>
      <c r="K5" s="403"/>
      <c r="L5" s="390"/>
      <c r="M5" s="390"/>
      <c r="N5" s="390"/>
      <c r="O5" s="395"/>
      <c r="P5" s="86"/>
      <c r="Q5" s="399"/>
      <c r="R5" s="402"/>
      <c r="S5" s="393"/>
      <c r="Y5" s="86"/>
      <c r="Z5" s="86"/>
      <c r="AA5" s="89"/>
      <c r="AB5" s="86"/>
    </row>
    <row r="6" spans="2:28" s="4" customFormat="1" ht="41.25" customHeight="1" thickBot="1" x14ac:dyDescent="0.3">
      <c r="B6" s="107"/>
      <c r="C6" s="108" t="s">
        <v>178</v>
      </c>
      <c r="D6" s="108"/>
      <c r="E6" s="167" t="s">
        <v>177</v>
      </c>
      <c r="F6" s="168" t="s">
        <v>167</v>
      </c>
      <c r="G6" s="168" t="s">
        <v>145</v>
      </c>
      <c r="H6" s="169" t="s">
        <v>156</v>
      </c>
      <c r="I6" s="160" t="s">
        <v>82</v>
      </c>
      <c r="J6" s="160" t="s">
        <v>173</v>
      </c>
      <c r="K6" s="167" t="s">
        <v>68</v>
      </c>
      <c r="L6" s="168" t="s">
        <v>148</v>
      </c>
      <c r="M6" s="160" t="s">
        <v>82</v>
      </c>
      <c r="N6" s="160" t="s">
        <v>173</v>
      </c>
      <c r="O6" s="396"/>
      <c r="P6" s="85"/>
      <c r="Q6" s="161">
        <v>20800</v>
      </c>
      <c r="R6" s="162">
        <v>20810</v>
      </c>
      <c r="S6" s="163">
        <v>60000</v>
      </c>
      <c r="Y6" s="85"/>
      <c r="Z6" s="85"/>
      <c r="AA6" s="88"/>
      <c r="AB6" s="85"/>
    </row>
    <row r="7" spans="2:28" s="4" customFormat="1" ht="16.5" customHeight="1" x14ac:dyDescent="0.25">
      <c r="B7" s="164" t="s">
        <v>5</v>
      </c>
      <c r="C7" s="365"/>
      <c r="D7" s="366"/>
      <c r="E7" s="17"/>
      <c r="F7" s="265"/>
      <c r="G7" s="82"/>
      <c r="H7" s="183"/>
      <c r="I7" s="184">
        <f>INT(IF(RIGHT(G7,1)="*",data!$J$3*H7+(IF(H7&gt;0, data!$K$3,0)),(IF(G7&gt;0,data!$J$3*RIGHT(G7,5)+data!$K$3,0))))</f>
        <v>0</v>
      </c>
      <c r="J7" s="185">
        <f>IF(E7&gt;0,I7*ROUND(F7,1)*E7,0)</f>
        <v>0</v>
      </c>
      <c r="K7" s="21"/>
      <c r="L7" s="30"/>
      <c r="M7" s="184">
        <f>INT(IF(J7&gt;0,(IF(K7="ano",data!$J$6,0)),0))</f>
        <v>0</v>
      </c>
      <c r="N7" s="188">
        <f>ROUND(F7,1)*IF(L7&gt;E7,M7*E7,M7*L7)</f>
        <v>0</v>
      </c>
      <c r="O7" s="189">
        <f>J7+N7</f>
        <v>0</v>
      </c>
      <c r="P7" s="85"/>
      <c r="Q7" s="196" t="str">
        <f>IF(O7&gt;0,1,"")</f>
        <v/>
      </c>
      <c r="R7" s="197"/>
      <c r="S7" s="198" t="str">
        <f>Q7</f>
        <v/>
      </c>
      <c r="T7" s="4">
        <f>IF(O7&gt;0,IF(ISTEXT(C7)=TRUE,0,1),0)</f>
        <v>0</v>
      </c>
      <c r="Y7" s="85"/>
      <c r="Z7" s="85"/>
      <c r="AA7" s="88">
        <f>IF(H7&gt;0,IF(RIGHT(G7,1)="*",0,1),0)</f>
        <v>0</v>
      </c>
      <c r="AB7" s="85"/>
    </row>
    <row r="8" spans="2:28" s="56" customFormat="1" ht="29.25" hidden="1" customHeight="1" x14ac:dyDescent="0.25">
      <c r="B8" s="165"/>
      <c r="C8" s="61"/>
      <c r="D8" s="80"/>
      <c r="E8" s="62"/>
      <c r="F8" s="65"/>
      <c r="G8" s="83"/>
      <c r="H8" s="186"/>
      <c r="I8" s="184"/>
      <c r="J8" s="184"/>
      <c r="K8" s="64"/>
      <c r="L8" s="30"/>
      <c r="M8" s="184"/>
      <c r="N8" s="190"/>
      <c r="O8" s="191"/>
      <c r="P8" s="87"/>
      <c r="Q8" s="196"/>
      <c r="R8" s="197"/>
      <c r="S8" s="198"/>
      <c r="Y8" s="87"/>
      <c r="Z8" s="87"/>
      <c r="AA8" s="90"/>
      <c r="AB8" s="87"/>
    </row>
    <row r="9" spans="2:28" s="4" customFormat="1" ht="16.5" customHeight="1" x14ac:dyDescent="0.25">
      <c r="B9" s="165" t="s">
        <v>6</v>
      </c>
      <c r="C9" s="409"/>
      <c r="D9" s="368"/>
      <c r="E9" s="18"/>
      <c r="F9" s="266"/>
      <c r="G9" s="19"/>
      <c r="H9" s="187"/>
      <c r="I9" s="184">
        <f>INT(IF(RIGHT(G9,1)="*",data!$J$3*H9+(IF(H9&gt;0, data!$K$3,0)),(IF(G9&gt;0,data!$J$3*RIGHT(G9,5)+data!$K$3,0))))</f>
        <v>0</v>
      </c>
      <c r="J9" s="184">
        <f>IF(E9&gt;0,I9*ROUND(F9,1)*E9,0)</f>
        <v>0</v>
      </c>
      <c r="K9" s="22"/>
      <c r="L9" s="30"/>
      <c r="M9" s="184">
        <f>INT(IF(J9&gt;0,(IF(K9="ano",data!$J$6,0)),0))</f>
        <v>0</v>
      </c>
      <c r="N9" s="190">
        <f>ROUND(F9,1)*IF(L9&gt;E9,M9*E9,M9*L9)</f>
        <v>0</v>
      </c>
      <c r="O9" s="192">
        <f>J9+N9</f>
        <v>0</v>
      </c>
      <c r="P9" s="85"/>
      <c r="Q9" s="196" t="str">
        <f>IF(O9&gt;0,1,"")</f>
        <v/>
      </c>
      <c r="R9" s="197"/>
      <c r="S9" s="198" t="str">
        <f t="shared" ref="S9:S105" si="0">Q9</f>
        <v/>
      </c>
      <c r="T9" s="4">
        <f>IF(O9&gt;0,IF(ISTEXT(C9)=TRUE,0,1),0)</f>
        <v>0</v>
      </c>
      <c r="Y9" s="85"/>
      <c r="Z9" s="85"/>
      <c r="AA9" s="88">
        <f>IF(H9&gt;0,IF(RIGHT(G9,1)="*",0,1),0)</f>
        <v>0</v>
      </c>
      <c r="AB9" s="85"/>
    </row>
    <row r="10" spans="2:28" s="56" customFormat="1" ht="18.75" hidden="1" customHeight="1" x14ac:dyDescent="0.25">
      <c r="B10" s="165"/>
      <c r="C10" s="61"/>
      <c r="D10" s="80"/>
      <c r="E10" s="65"/>
      <c r="F10" s="65"/>
      <c r="G10" s="66"/>
      <c r="H10" s="186"/>
      <c r="I10" s="184"/>
      <c r="J10" s="184"/>
      <c r="K10" s="67"/>
      <c r="L10" s="30"/>
      <c r="M10" s="184"/>
      <c r="N10" s="190"/>
      <c r="O10" s="192"/>
      <c r="P10" s="87"/>
      <c r="Q10" s="196"/>
      <c r="R10" s="197"/>
      <c r="S10" s="198"/>
      <c r="Y10" s="87"/>
      <c r="Z10" s="87"/>
      <c r="AA10" s="90"/>
      <c r="AB10" s="87"/>
    </row>
    <row r="11" spans="2:28" s="4" customFormat="1" ht="16.5" customHeight="1" x14ac:dyDescent="0.25">
      <c r="B11" s="165" t="s">
        <v>7</v>
      </c>
      <c r="C11" s="367"/>
      <c r="D11" s="368"/>
      <c r="E11" s="18"/>
      <c r="F11" s="266"/>
      <c r="G11" s="19"/>
      <c r="H11" s="187"/>
      <c r="I11" s="184">
        <f>INT(IF(RIGHT(G11,1)="*",data!$J$3*H11+(IF(H11&gt;0, data!$K$3,0)),(IF(G11&gt;0,data!$J$3*RIGHT(G11,5)+data!$K$3,0))))</f>
        <v>0</v>
      </c>
      <c r="J11" s="184">
        <f>IF(E11&gt;0,I11*ROUND(F11,1)*E11,0)</f>
        <v>0</v>
      </c>
      <c r="K11" s="22"/>
      <c r="L11" s="30"/>
      <c r="M11" s="184">
        <f>INT(IF(J11&gt;0,(IF(K11="ano",data!$J$6,0)),0))</f>
        <v>0</v>
      </c>
      <c r="N11" s="190">
        <f>ROUND(F11,1)*IF(L11&gt;E11,M11*E11,M11*L11)</f>
        <v>0</v>
      </c>
      <c r="O11" s="192">
        <f>J11+N11</f>
        <v>0</v>
      </c>
      <c r="P11" s="85"/>
      <c r="Q11" s="196" t="str">
        <f>IF(O11&gt;0,1,"")</f>
        <v/>
      </c>
      <c r="R11" s="197"/>
      <c r="S11" s="198" t="str">
        <f t="shared" si="0"/>
        <v/>
      </c>
      <c r="T11" s="4">
        <f>IF(O11&gt;0,IF(ISTEXT(C11)=TRUE,0,1),0)</f>
        <v>0</v>
      </c>
      <c r="Y11" s="85"/>
      <c r="Z11" s="85"/>
      <c r="AA11" s="88">
        <f>IF(H11&gt;0,IF(RIGHT(G11,1)="*",0,1),0)</f>
        <v>0</v>
      </c>
      <c r="AB11" s="85"/>
    </row>
    <row r="12" spans="2:28" s="56" customFormat="1" ht="29.25" hidden="1" customHeight="1" x14ac:dyDescent="0.25">
      <c r="B12" s="165"/>
      <c r="C12" s="61"/>
      <c r="D12" s="80"/>
      <c r="E12" s="65"/>
      <c r="F12" s="65"/>
      <c r="G12" s="66"/>
      <c r="H12" s="186"/>
      <c r="I12" s="184"/>
      <c r="J12" s="184"/>
      <c r="K12" s="67"/>
      <c r="L12" s="30"/>
      <c r="M12" s="184"/>
      <c r="N12" s="190"/>
      <c r="O12" s="192"/>
      <c r="P12" s="87"/>
      <c r="Q12" s="196"/>
      <c r="R12" s="197"/>
      <c r="S12" s="198"/>
      <c r="Y12" s="87"/>
      <c r="Z12" s="87"/>
      <c r="AA12" s="90"/>
      <c r="AB12" s="87"/>
    </row>
    <row r="13" spans="2:28" s="4" customFormat="1" ht="16.5" customHeight="1" x14ac:dyDescent="0.25">
      <c r="B13" s="165" t="s">
        <v>9</v>
      </c>
      <c r="C13" s="367"/>
      <c r="D13" s="368"/>
      <c r="E13" s="18"/>
      <c r="F13" s="266"/>
      <c r="G13" s="19"/>
      <c r="H13" s="187"/>
      <c r="I13" s="184">
        <f>INT(IF(RIGHT(G13,1)="*",data!$J$3*H13+(IF(H13&gt;0, data!$K$3,0)),(IF(G13&gt;0,data!$J$3*RIGHT(G13,5)+data!$K$3,0))))</f>
        <v>0</v>
      </c>
      <c r="J13" s="184">
        <f>IF(E13&gt;0,I13*ROUND(F13,1)*E13,0)</f>
        <v>0</v>
      </c>
      <c r="K13" s="22"/>
      <c r="L13" s="30"/>
      <c r="M13" s="184">
        <f>INT(IF(J13&gt;0,(IF(K13="ano",data!$J$6,0)),0))</f>
        <v>0</v>
      </c>
      <c r="N13" s="190">
        <f>ROUND(F13,1)*IF(L13&gt;E13,M13*E13,M13*L13)</f>
        <v>0</v>
      </c>
      <c r="O13" s="192">
        <f>J13+N13</f>
        <v>0</v>
      </c>
      <c r="P13" s="85"/>
      <c r="Q13" s="196" t="str">
        <f>IF(O13&gt;0,1,"")</f>
        <v/>
      </c>
      <c r="R13" s="197"/>
      <c r="S13" s="198" t="str">
        <f t="shared" si="0"/>
        <v/>
      </c>
      <c r="T13" s="4">
        <f>IF(O13&gt;0,IF(ISTEXT(C13)=TRUE,0,1),0)</f>
        <v>0</v>
      </c>
      <c r="Y13" s="85"/>
      <c r="Z13" s="85"/>
      <c r="AA13" s="88">
        <f>IF(H13&gt;0,IF(RIGHT(G13,1)="*",0,1),0)</f>
        <v>0</v>
      </c>
      <c r="AB13" s="85"/>
    </row>
    <row r="14" spans="2:28" s="56" customFormat="1" ht="29.25" hidden="1" customHeight="1" x14ac:dyDescent="0.25">
      <c r="B14" s="165"/>
      <c r="C14" s="61"/>
      <c r="D14" s="80"/>
      <c r="E14" s="65"/>
      <c r="F14" s="65"/>
      <c r="G14" s="66"/>
      <c r="H14" s="186"/>
      <c r="I14" s="184"/>
      <c r="J14" s="184"/>
      <c r="K14" s="67"/>
      <c r="L14" s="30"/>
      <c r="M14" s="184"/>
      <c r="N14" s="190"/>
      <c r="O14" s="192"/>
      <c r="P14" s="87"/>
      <c r="Q14" s="196"/>
      <c r="R14" s="197"/>
      <c r="S14" s="198"/>
      <c r="Y14" s="87"/>
      <c r="Z14" s="87"/>
      <c r="AA14" s="90"/>
      <c r="AB14" s="87"/>
    </row>
    <row r="15" spans="2:28" s="4" customFormat="1" ht="16.5" customHeight="1" x14ac:dyDescent="0.25">
      <c r="B15" s="165" t="s">
        <v>10</v>
      </c>
      <c r="C15" s="367"/>
      <c r="D15" s="368"/>
      <c r="E15" s="18"/>
      <c r="F15" s="266"/>
      <c r="G15" s="19"/>
      <c r="H15" s="187"/>
      <c r="I15" s="184">
        <f>INT(IF(RIGHT(G15,1)="*",data!$J$3*H15+(IF(H15&gt;0, data!$K$3,0)),(IF(G15&gt;0,data!$J$3*RIGHT(G15,5)+data!$K$3,0))))</f>
        <v>0</v>
      </c>
      <c r="J15" s="184">
        <f>IF(E15&gt;0,I15*ROUND(F15,1)*E15,0)</f>
        <v>0</v>
      </c>
      <c r="K15" s="22"/>
      <c r="L15" s="30"/>
      <c r="M15" s="184">
        <f>INT(IF(J15&gt;0,(IF(K15="ano",data!$J$6,0)),0))</f>
        <v>0</v>
      </c>
      <c r="N15" s="190">
        <f>ROUND(F15,1)*IF(L15&gt;E15,M15*E15,M15*L15)</f>
        <v>0</v>
      </c>
      <c r="O15" s="192">
        <f>J15+N15</f>
        <v>0</v>
      </c>
      <c r="P15" s="85"/>
      <c r="Q15" s="196" t="str">
        <f>IF(O15&gt;0,1,"")</f>
        <v/>
      </c>
      <c r="R15" s="197"/>
      <c r="S15" s="198" t="str">
        <f t="shared" si="0"/>
        <v/>
      </c>
      <c r="T15" s="4">
        <f>IF(O15&gt;0,IF(ISTEXT(C15)=TRUE,0,1),0)</f>
        <v>0</v>
      </c>
      <c r="Y15" s="85"/>
      <c r="Z15" s="85"/>
      <c r="AA15" s="88">
        <f>IF(H15&gt;0,IF(RIGHT(G15,1)="*",0,1),0)</f>
        <v>0</v>
      </c>
      <c r="AB15" s="85"/>
    </row>
    <row r="16" spans="2:28" s="56" customFormat="1" ht="29.25" hidden="1" customHeight="1" x14ac:dyDescent="0.25">
      <c r="B16" s="165"/>
      <c r="C16" s="61"/>
      <c r="D16" s="80"/>
      <c r="E16" s="65"/>
      <c r="F16" s="65"/>
      <c r="G16" s="66"/>
      <c r="H16" s="186"/>
      <c r="I16" s="184"/>
      <c r="J16" s="184"/>
      <c r="K16" s="67"/>
      <c r="L16" s="30"/>
      <c r="M16" s="184"/>
      <c r="N16" s="190"/>
      <c r="O16" s="192"/>
      <c r="P16" s="87"/>
      <c r="Q16" s="196"/>
      <c r="R16" s="197"/>
      <c r="S16" s="198"/>
      <c r="Y16" s="87"/>
      <c r="Z16" s="87"/>
      <c r="AA16" s="90"/>
      <c r="AB16" s="87"/>
    </row>
    <row r="17" spans="2:28" s="4" customFormat="1" ht="16.5" customHeight="1" x14ac:dyDescent="0.25">
      <c r="B17" s="165" t="s">
        <v>16</v>
      </c>
      <c r="C17" s="367"/>
      <c r="D17" s="368"/>
      <c r="E17" s="18"/>
      <c r="F17" s="266"/>
      <c r="G17" s="19"/>
      <c r="H17" s="187"/>
      <c r="I17" s="184">
        <f>INT(IF(RIGHT(G17,1)="*",data!$J$3*H17+(IF(H17&gt;0, data!$K$3,0)),(IF(G17&gt;0,data!$J$3*RIGHT(G17,5)+data!$K$3,0))))</f>
        <v>0</v>
      </c>
      <c r="J17" s="184">
        <f>IF(E17&gt;0,I17*ROUND(F17,1)*E17,0)</f>
        <v>0</v>
      </c>
      <c r="K17" s="22"/>
      <c r="L17" s="30"/>
      <c r="M17" s="184">
        <f>INT(IF(J17&gt;0,(IF(K17="ano",data!$J$6,0)),0))</f>
        <v>0</v>
      </c>
      <c r="N17" s="190">
        <f>ROUND(F17,1)*IF(L17&gt;E17,M17*E17,M17*L17)</f>
        <v>0</v>
      </c>
      <c r="O17" s="192">
        <f>J17+N17</f>
        <v>0</v>
      </c>
      <c r="P17" s="85"/>
      <c r="Q17" s="196" t="str">
        <f>IF(O17&gt;0,1,"")</f>
        <v/>
      </c>
      <c r="R17" s="197"/>
      <c r="S17" s="198" t="str">
        <f t="shared" si="0"/>
        <v/>
      </c>
      <c r="T17" s="4">
        <f>IF(O17&gt;0,IF(ISTEXT(C17)=TRUE,0,1),0)</f>
        <v>0</v>
      </c>
      <c r="Y17" s="85"/>
      <c r="Z17" s="85"/>
      <c r="AA17" s="88">
        <f>IF(H17&gt;0,IF(RIGHT(G17,1)="*",0,1),0)</f>
        <v>0</v>
      </c>
      <c r="AB17" s="85"/>
    </row>
    <row r="18" spans="2:28" s="56" customFormat="1" ht="29.25" hidden="1" customHeight="1" x14ac:dyDescent="0.25">
      <c r="B18" s="165"/>
      <c r="C18" s="61"/>
      <c r="D18" s="80"/>
      <c r="E18" s="65"/>
      <c r="F18" s="65"/>
      <c r="G18" s="66"/>
      <c r="H18" s="186"/>
      <c r="I18" s="184"/>
      <c r="J18" s="184"/>
      <c r="K18" s="67"/>
      <c r="L18" s="30"/>
      <c r="M18" s="184"/>
      <c r="N18" s="190"/>
      <c r="O18" s="192"/>
      <c r="P18" s="87"/>
      <c r="Q18" s="196"/>
      <c r="R18" s="197"/>
      <c r="S18" s="198"/>
      <c r="Y18" s="87"/>
      <c r="Z18" s="87"/>
      <c r="AA18" s="90"/>
      <c r="AB18" s="87"/>
    </row>
    <row r="19" spans="2:28" s="4" customFormat="1" ht="16.5" customHeight="1" x14ac:dyDescent="0.25">
      <c r="B19" s="165" t="s">
        <v>22</v>
      </c>
      <c r="C19" s="367"/>
      <c r="D19" s="368"/>
      <c r="E19" s="18"/>
      <c r="F19" s="266"/>
      <c r="G19" s="19"/>
      <c r="H19" s="187"/>
      <c r="I19" s="184">
        <f>INT(IF(RIGHT(G19,1)="*",data!$J$3*H19+(IF(H19&gt;0, data!$K$3,0)),(IF(G19&gt;0,data!$J$3*RIGHT(G19,5)+data!$K$3,0))))</f>
        <v>0</v>
      </c>
      <c r="J19" s="184">
        <f>IF(E19&gt;0,I19*ROUND(F19,1)*E19,0)</f>
        <v>0</v>
      </c>
      <c r="K19" s="22"/>
      <c r="L19" s="30"/>
      <c r="M19" s="184">
        <f>INT(IF(J19&gt;0,(IF(K19="ano",data!$J$6,0)),0))</f>
        <v>0</v>
      </c>
      <c r="N19" s="190">
        <f>ROUND(F19,1)*IF(L19&gt;E19,M19*E19,M19*L19)</f>
        <v>0</v>
      </c>
      <c r="O19" s="192">
        <f>J19+N19</f>
        <v>0</v>
      </c>
      <c r="P19" s="85"/>
      <c r="Q19" s="196" t="str">
        <f>IF(O19&gt;0,1,"")</f>
        <v/>
      </c>
      <c r="R19" s="197"/>
      <c r="S19" s="198" t="str">
        <f t="shared" si="0"/>
        <v/>
      </c>
      <c r="T19" s="4">
        <f>IF(O19&gt;0,IF(ISTEXT(C19)=TRUE,0,1),0)</f>
        <v>0</v>
      </c>
      <c r="Y19" s="85"/>
      <c r="Z19" s="85"/>
      <c r="AA19" s="88">
        <f>IF(H19&gt;0,IF(RIGHT(G19,1)="*",0,1),0)</f>
        <v>0</v>
      </c>
      <c r="AB19" s="85"/>
    </row>
    <row r="20" spans="2:28" s="56" customFormat="1" ht="29.25" hidden="1" customHeight="1" x14ac:dyDescent="0.25">
      <c r="B20" s="165"/>
      <c r="C20" s="61"/>
      <c r="D20" s="80"/>
      <c r="E20" s="65"/>
      <c r="F20" s="65"/>
      <c r="G20" s="66"/>
      <c r="H20" s="186"/>
      <c r="I20" s="184"/>
      <c r="J20" s="184"/>
      <c r="K20" s="67"/>
      <c r="L20" s="30"/>
      <c r="M20" s="184"/>
      <c r="N20" s="190"/>
      <c r="O20" s="192"/>
      <c r="P20" s="87"/>
      <c r="Q20" s="196"/>
      <c r="R20" s="197"/>
      <c r="S20" s="198"/>
      <c r="Y20" s="87"/>
      <c r="Z20" s="87"/>
      <c r="AA20" s="90"/>
      <c r="AB20" s="87"/>
    </row>
    <row r="21" spans="2:28" s="4" customFormat="1" ht="16.5" customHeight="1" x14ac:dyDescent="0.25">
      <c r="B21" s="165" t="s">
        <v>23</v>
      </c>
      <c r="C21" s="367"/>
      <c r="D21" s="368"/>
      <c r="E21" s="18"/>
      <c r="F21" s="266"/>
      <c r="G21" s="19"/>
      <c r="H21" s="187"/>
      <c r="I21" s="184">
        <f>INT(IF(RIGHT(G21,1)="*",data!$J$3*H21+(IF(H21&gt;0, data!$K$3,0)),(IF(G21&gt;0,data!$J$3*RIGHT(G21,5)+data!$K$3,0))))</f>
        <v>0</v>
      </c>
      <c r="J21" s="184">
        <f>IF(E21&gt;0,I21*ROUND(F21,1)*E21,0)</f>
        <v>0</v>
      </c>
      <c r="K21" s="22"/>
      <c r="L21" s="30"/>
      <c r="M21" s="184">
        <f>INT(IF(J21&gt;0,(IF(K21="ano",data!$J$6,0)),0))</f>
        <v>0</v>
      </c>
      <c r="N21" s="190">
        <f>ROUND(F21,1)*IF(L21&gt;E21,M21*E21,M21*L21)</f>
        <v>0</v>
      </c>
      <c r="O21" s="192">
        <f>J21+N21</f>
        <v>0</v>
      </c>
      <c r="P21" s="85"/>
      <c r="Q21" s="196" t="str">
        <f>IF(O21&gt;0,1,"")</f>
        <v/>
      </c>
      <c r="R21" s="197"/>
      <c r="S21" s="198" t="str">
        <f t="shared" si="0"/>
        <v/>
      </c>
      <c r="T21" s="4">
        <f>IF(O21&gt;0,IF(ISTEXT(C21)=TRUE,0,1),0)</f>
        <v>0</v>
      </c>
      <c r="Y21" s="85"/>
      <c r="Z21" s="85"/>
      <c r="AA21" s="88">
        <f>IF(H21&gt;0,IF(RIGHT(G21,1)="*",0,1),0)</f>
        <v>0</v>
      </c>
      <c r="AB21" s="85"/>
    </row>
    <row r="22" spans="2:28" s="56" customFormat="1" ht="29.25" hidden="1" customHeight="1" x14ac:dyDescent="0.25">
      <c r="B22" s="165"/>
      <c r="C22" s="61"/>
      <c r="D22" s="80"/>
      <c r="E22" s="65"/>
      <c r="F22" s="65"/>
      <c r="G22" s="66"/>
      <c r="H22" s="186"/>
      <c r="I22" s="184"/>
      <c r="J22" s="184"/>
      <c r="K22" s="67"/>
      <c r="L22" s="30"/>
      <c r="M22" s="184"/>
      <c r="N22" s="190"/>
      <c r="O22" s="192"/>
      <c r="P22" s="87"/>
      <c r="Q22" s="196"/>
      <c r="R22" s="197"/>
      <c r="S22" s="198"/>
      <c r="Y22" s="87"/>
      <c r="Z22" s="87"/>
      <c r="AA22" s="90"/>
      <c r="AB22" s="87"/>
    </row>
    <row r="23" spans="2:28" s="4" customFormat="1" ht="16.5" customHeight="1" x14ac:dyDescent="0.25">
      <c r="B23" s="165" t="s">
        <v>24</v>
      </c>
      <c r="C23" s="367"/>
      <c r="D23" s="368"/>
      <c r="E23" s="18"/>
      <c r="F23" s="266"/>
      <c r="G23" s="19"/>
      <c r="H23" s="187"/>
      <c r="I23" s="184">
        <f>INT(IF(RIGHT(G23,1)="*",data!$J$3*H23+(IF(H23&gt;0, data!$K$3,0)),(IF(G23&gt;0,data!$J$3*RIGHT(G23,5)+data!$K$3,0))))</f>
        <v>0</v>
      </c>
      <c r="J23" s="184">
        <f>IF(E23&gt;0,I23*ROUND(F23,1)*E23,0)</f>
        <v>0</v>
      </c>
      <c r="K23" s="22"/>
      <c r="L23" s="30"/>
      <c r="M23" s="184">
        <f>INT(IF(J23&gt;0,(IF(K23="ano",data!$J$6,0)),0))</f>
        <v>0</v>
      </c>
      <c r="N23" s="190">
        <f>ROUND(F23,1)*IF(L23&gt;E23,M23*E23,M23*L23)</f>
        <v>0</v>
      </c>
      <c r="O23" s="192">
        <f>J23+N23</f>
        <v>0</v>
      </c>
      <c r="P23" s="85"/>
      <c r="Q23" s="196" t="str">
        <f>IF(O23&gt;0,1,"")</f>
        <v/>
      </c>
      <c r="R23" s="197"/>
      <c r="S23" s="198" t="str">
        <f t="shared" si="0"/>
        <v/>
      </c>
      <c r="T23" s="4">
        <f>IF(O23&gt;0,IF(ISTEXT(C23)=TRUE,0,1),0)</f>
        <v>0</v>
      </c>
      <c r="Y23" s="85"/>
      <c r="Z23" s="85"/>
      <c r="AA23" s="88">
        <f>IF(H23&gt;0,IF(RIGHT(G23,1)="*",0,1),0)</f>
        <v>0</v>
      </c>
      <c r="AB23" s="85"/>
    </row>
    <row r="24" spans="2:28" s="56" customFormat="1" ht="29.25" hidden="1" customHeight="1" x14ac:dyDescent="0.25">
      <c r="B24" s="165"/>
      <c r="C24" s="61"/>
      <c r="D24" s="80"/>
      <c r="E24" s="65"/>
      <c r="F24" s="65"/>
      <c r="G24" s="66"/>
      <c r="H24" s="186"/>
      <c r="I24" s="184"/>
      <c r="J24" s="184"/>
      <c r="K24" s="67"/>
      <c r="L24" s="30"/>
      <c r="M24" s="184"/>
      <c r="N24" s="190"/>
      <c r="O24" s="192"/>
      <c r="P24" s="87"/>
      <c r="Q24" s="196"/>
      <c r="R24" s="197"/>
      <c r="S24" s="198"/>
      <c r="Y24" s="87"/>
      <c r="Z24" s="87"/>
      <c r="AA24" s="90"/>
      <c r="AB24" s="87"/>
    </row>
    <row r="25" spans="2:28" s="4" customFormat="1" ht="16.5" customHeight="1" x14ac:dyDescent="0.25">
      <c r="B25" s="165" t="s">
        <v>25</v>
      </c>
      <c r="C25" s="367"/>
      <c r="D25" s="368"/>
      <c r="E25" s="18"/>
      <c r="F25" s="266"/>
      <c r="G25" s="19"/>
      <c r="H25" s="187"/>
      <c r="I25" s="184">
        <f>INT(IF(RIGHT(G25,1)="*",data!$J$3*H25+(IF(H25&gt;0, data!$K$3,0)),(IF(G25&gt;0,data!$J$3*RIGHT(G25,5)+data!$K$3,0))))</f>
        <v>0</v>
      </c>
      <c r="J25" s="184">
        <f>IF(E25&gt;0,I25*ROUND(F25,1)*E25,0)</f>
        <v>0</v>
      </c>
      <c r="K25" s="22"/>
      <c r="L25" s="30"/>
      <c r="M25" s="184">
        <f>INT(IF(J25&gt;0,(IF(K25="ano",data!$J$6,0)),0))</f>
        <v>0</v>
      </c>
      <c r="N25" s="190">
        <f>ROUND(F25,1)*IF(L25&gt;E25,M25*E25,M25*L25)</f>
        <v>0</v>
      </c>
      <c r="O25" s="192">
        <f>J25+N25</f>
        <v>0</v>
      </c>
      <c r="P25" s="85"/>
      <c r="Q25" s="196" t="str">
        <f>IF(O25&gt;0,1,"")</f>
        <v/>
      </c>
      <c r="R25" s="197"/>
      <c r="S25" s="198" t="str">
        <f t="shared" si="0"/>
        <v/>
      </c>
      <c r="T25" s="4">
        <f>IF(O25&gt;0,IF(ISTEXT(C25)=TRUE,0,1),0)</f>
        <v>0</v>
      </c>
      <c r="Y25" s="85"/>
      <c r="Z25" s="85"/>
      <c r="AA25" s="88">
        <f>IF(H25&gt;0,IF(RIGHT(G25,1)="*",0,1),0)</f>
        <v>0</v>
      </c>
      <c r="AB25" s="85"/>
    </row>
    <row r="26" spans="2:28" s="56" customFormat="1" ht="29.25" hidden="1" customHeight="1" x14ac:dyDescent="0.25">
      <c r="B26" s="165"/>
      <c r="C26" s="61"/>
      <c r="D26" s="80"/>
      <c r="E26" s="65"/>
      <c r="F26" s="65"/>
      <c r="G26" s="66"/>
      <c r="H26" s="186"/>
      <c r="I26" s="184"/>
      <c r="J26" s="184"/>
      <c r="K26" s="67"/>
      <c r="L26" s="30"/>
      <c r="M26" s="184"/>
      <c r="N26" s="190"/>
      <c r="O26" s="192"/>
      <c r="P26" s="87"/>
      <c r="Q26" s="196"/>
      <c r="R26" s="197"/>
      <c r="S26" s="198"/>
      <c r="Y26" s="87"/>
      <c r="Z26" s="87"/>
      <c r="AA26" s="90"/>
      <c r="AB26" s="87"/>
    </row>
    <row r="27" spans="2:28" s="4" customFormat="1" ht="16.5" customHeight="1" x14ac:dyDescent="0.25">
      <c r="B27" s="165" t="s">
        <v>26</v>
      </c>
      <c r="C27" s="367"/>
      <c r="D27" s="368"/>
      <c r="E27" s="18"/>
      <c r="F27" s="266"/>
      <c r="G27" s="19"/>
      <c r="H27" s="187"/>
      <c r="I27" s="184">
        <f>INT(IF(RIGHT(G27,1)="*",data!$J$3*H27+(IF(H27&gt;0, data!$K$3,0)),(IF(G27&gt;0,data!$J$3*RIGHT(G27,5)+data!$K$3,0))))</f>
        <v>0</v>
      </c>
      <c r="J27" s="184">
        <f>IF(E27&gt;0,I27*ROUND(F27,1)*E27,0)</f>
        <v>0</v>
      </c>
      <c r="K27" s="22"/>
      <c r="L27" s="30"/>
      <c r="M27" s="184">
        <f>INT(IF(J27&gt;0,(IF(K27="ano",data!$J$6,0)),0))</f>
        <v>0</v>
      </c>
      <c r="N27" s="190">
        <f>ROUND(F27,1)*IF(L27&gt;E27,M27*E27,M27*L27)</f>
        <v>0</v>
      </c>
      <c r="O27" s="192">
        <f>J27+N27</f>
        <v>0</v>
      </c>
      <c r="P27" s="85"/>
      <c r="Q27" s="196" t="str">
        <f>IF(O27&gt;0,1,"")</f>
        <v/>
      </c>
      <c r="R27" s="197"/>
      <c r="S27" s="198" t="str">
        <f t="shared" si="0"/>
        <v/>
      </c>
      <c r="T27" s="4">
        <f>IF(O27&gt;0,IF(ISTEXT(C27)=TRUE,0,1),0)</f>
        <v>0</v>
      </c>
      <c r="Y27" s="85"/>
      <c r="Z27" s="85"/>
      <c r="AA27" s="88">
        <f>IF(H27&gt;0,IF(RIGHT(G27,1)="*",0,1),0)</f>
        <v>0</v>
      </c>
      <c r="AB27" s="85"/>
    </row>
    <row r="28" spans="2:28" s="56" customFormat="1" ht="29.25" hidden="1" customHeight="1" x14ac:dyDescent="0.25">
      <c r="B28" s="165"/>
      <c r="C28" s="61"/>
      <c r="D28" s="80"/>
      <c r="E28" s="65"/>
      <c r="F28" s="65"/>
      <c r="G28" s="66"/>
      <c r="H28" s="186"/>
      <c r="I28" s="184"/>
      <c r="J28" s="184"/>
      <c r="K28" s="67"/>
      <c r="L28" s="30"/>
      <c r="M28" s="184"/>
      <c r="N28" s="190"/>
      <c r="O28" s="192"/>
      <c r="P28" s="87"/>
      <c r="Q28" s="196"/>
      <c r="R28" s="197"/>
      <c r="S28" s="198"/>
      <c r="Y28" s="87"/>
      <c r="Z28" s="87"/>
      <c r="AA28" s="90"/>
      <c r="AB28" s="87"/>
    </row>
    <row r="29" spans="2:28" s="4" customFormat="1" ht="16.5" customHeight="1" x14ac:dyDescent="0.25">
      <c r="B29" s="165" t="s">
        <v>27</v>
      </c>
      <c r="C29" s="367"/>
      <c r="D29" s="368"/>
      <c r="E29" s="18"/>
      <c r="F29" s="266"/>
      <c r="G29" s="19"/>
      <c r="H29" s="187"/>
      <c r="I29" s="184">
        <f>INT(IF(RIGHT(G29,1)="*",data!$J$3*H29+(IF(H29&gt;0, data!$K$3,0)),(IF(G29&gt;0,data!$J$3*RIGHT(G29,5)+data!$K$3,0))))</f>
        <v>0</v>
      </c>
      <c r="J29" s="184">
        <f>IF(E29&gt;0,I29*ROUND(F29,1)*E29,0)</f>
        <v>0</v>
      </c>
      <c r="K29" s="22"/>
      <c r="L29" s="30"/>
      <c r="M29" s="184">
        <f>INT(IF(J29&gt;0,(IF(K29="ano",data!$J$6,0)),0))</f>
        <v>0</v>
      </c>
      <c r="N29" s="190">
        <f>ROUND(F29,1)*IF(L29&gt;E29,M29*E29,M29*L29)</f>
        <v>0</v>
      </c>
      <c r="O29" s="192">
        <f>J29+N29</f>
        <v>0</v>
      </c>
      <c r="P29" s="85"/>
      <c r="Q29" s="196" t="str">
        <f>IF(O29&gt;0,1,"")</f>
        <v/>
      </c>
      <c r="R29" s="197"/>
      <c r="S29" s="198" t="str">
        <f t="shared" si="0"/>
        <v/>
      </c>
      <c r="T29" s="4">
        <f>IF(O29&gt;0,IF(ISTEXT(C29)=TRUE,0,1),0)</f>
        <v>0</v>
      </c>
      <c r="Y29" s="85"/>
      <c r="Z29" s="85"/>
      <c r="AA29" s="88">
        <f>IF(H29&gt;0,IF(RIGHT(G29,1)="*",0,1),0)</f>
        <v>0</v>
      </c>
      <c r="AB29" s="85"/>
    </row>
    <row r="30" spans="2:28" s="56" customFormat="1" ht="29.25" hidden="1" customHeight="1" x14ac:dyDescent="0.25">
      <c r="B30" s="165"/>
      <c r="C30" s="61"/>
      <c r="D30" s="80"/>
      <c r="E30" s="65"/>
      <c r="F30" s="65"/>
      <c r="G30" s="66"/>
      <c r="H30" s="186"/>
      <c r="I30" s="184"/>
      <c r="J30" s="184"/>
      <c r="K30" s="67"/>
      <c r="L30" s="30"/>
      <c r="M30" s="184"/>
      <c r="N30" s="190"/>
      <c r="O30" s="192"/>
      <c r="P30" s="87"/>
      <c r="Q30" s="196"/>
      <c r="R30" s="197"/>
      <c r="S30" s="198"/>
      <c r="Y30" s="87"/>
      <c r="Z30" s="87"/>
      <c r="AA30" s="90"/>
      <c r="AB30" s="87"/>
    </row>
    <row r="31" spans="2:28" s="4" customFormat="1" ht="16.5" customHeight="1" x14ac:dyDescent="0.25">
      <c r="B31" s="165" t="s">
        <v>28</v>
      </c>
      <c r="C31" s="367"/>
      <c r="D31" s="368"/>
      <c r="E31" s="18"/>
      <c r="F31" s="266"/>
      <c r="G31" s="19"/>
      <c r="H31" s="187"/>
      <c r="I31" s="184">
        <f>INT(IF(RIGHT(G31,1)="*",data!$J$3*H31+(IF(H31&gt;0, data!$K$3,0)),(IF(G31&gt;0,data!$J$3*RIGHT(G31,5)+data!$K$3,0))))</f>
        <v>0</v>
      </c>
      <c r="J31" s="184">
        <f>IF(E31&gt;0,I31*ROUND(F31,1)*E31,0)</f>
        <v>0</v>
      </c>
      <c r="K31" s="22"/>
      <c r="L31" s="30"/>
      <c r="M31" s="184">
        <f>INT(IF(J31&gt;0,(IF(K31="ano",data!$J$6,0)),0))</f>
        <v>0</v>
      </c>
      <c r="N31" s="190">
        <f>ROUND(F31,1)*IF(L31&gt;E31,M31*E31,M31*L31)</f>
        <v>0</v>
      </c>
      <c r="O31" s="192">
        <f>J31+N31</f>
        <v>0</v>
      </c>
      <c r="P31" s="85"/>
      <c r="Q31" s="196" t="str">
        <f>IF(O31&gt;0,1,"")</f>
        <v/>
      </c>
      <c r="R31" s="197"/>
      <c r="S31" s="198" t="str">
        <f t="shared" si="0"/>
        <v/>
      </c>
      <c r="T31" s="4">
        <f>IF(O31&gt;0,IF(ISTEXT(C31)=TRUE,0,1),0)</f>
        <v>0</v>
      </c>
      <c r="Y31" s="85"/>
      <c r="Z31" s="85"/>
      <c r="AA31" s="88">
        <f>IF(H31&gt;0,IF(RIGHT(G31,1)="*",0,1),0)</f>
        <v>0</v>
      </c>
      <c r="AB31" s="85"/>
    </row>
    <row r="32" spans="2:28" s="56" customFormat="1" ht="29.25" hidden="1" customHeight="1" x14ac:dyDescent="0.25">
      <c r="B32" s="165"/>
      <c r="C32" s="61"/>
      <c r="D32" s="80"/>
      <c r="E32" s="65"/>
      <c r="F32" s="65"/>
      <c r="G32" s="66"/>
      <c r="H32" s="186"/>
      <c r="I32" s="184"/>
      <c r="J32" s="184"/>
      <c r="K32" s="67"/>
      <c r="L32" s="30"/>
      <c r="M32" s="184"/>
      <c r="N32" s="190"/>
      <c r="O32" s="192"/>
      <c r="P32" s="87"/>
      <c r="Q32" s="196"/>
      <c r="R32" s="197"/>
      <c r="S32" s="198"/>
      <c r="Y32" s="87"/>
      <c r="Z32" s="87"/>
      <c r="AA32" s="90"/>
      <c r="AB32" s="87"/>
    </row>
    <row r="33" spans="2:28" s="4" customFormat="1" ht="16.5" customHeight="1" x14ac:dyDescent="0.25">
      <c r="B33" s="165" t="s">
        <v>29</v>
      </c>
      <c r="C33" s="367"/>
      <c r="D33" s="368"/>
      <c r="E33" s="18"/>
      <c r="F33" s="266"/>
      <c r="G33" s="19"/>
      <c r="H33" s="187"/>
      <c r="I33" s="184">
        <f>INT(IF(RIGHT(G33,1)="*",data!$J$3*H33+(IF(H33&gt;0, data!$K$3,0)),(IF(G33&gt;0,data!$J$3*RIGHT(G33,5)+data!$K$3,0))))</f>
        <v>0</v>
      </c>
      <c r="J33" s="184">
        <f>IF(E33&gt;0,I33*ROUND(F33,1)*E33,0)</f>
        <v>0</v>
      </c>
      <c r="K33" s="22"/>
      <c r="L33" s="30"/>
      <c r="M33" s="184">
        <f>INT(IF(J33&gt;0,(IF(K33="ano",data!$J$6,0)),0))</f>
        <v>0</v>
      </c>
      <c r="N33" s="190">
        <f>ROUND(F33,1)*IF(L33&gt;E33,M33*E33,M33*L33)</f>
        <v>0</v>
      </c>
      <c r="O33" s="192">
        <f>J33+N33</f>
        <v>0</v>
      </c>
      <c r="P33" s="85"/>
      <c r="Q33" s="196" t="str">
        <f>IF(O33&gt;0,1,"")</f>
        <v/>
      </c>
      <c r="R33" s="197"/>
      <c r="S33" s="198" t="str">
        <f t="shared" si="0"/>
        <v/>
      </c>
      <c r="T33" s="4">
        <f>IF(O33&gt;0,IF(ISTEXT(C33)=TRUE,0,1),0)</f>
        <v>0</v>
      </c>
      <c r="Y33" s="85"/>
      <c r="Z33" s="85"/>
      <c r="AA33" s="88">
        <f>IF(H33&gt;0,IF(RIGHT(G33,1)="*",0,1),0)</f>
        <v>0</v>
      </c>
      <c r="AB33" s="85"/>
    </row>
    <row r="34" spans="2:28" s="56" customFormat="1" ht="29.25" hidden="1" customHeight="1" x14ac:dyDescent="0.25">
      <c r="B34" s="165"/>
      <c r="C34" s="61"/>
      <c r="D34" s="80"/>
      <c r="E34" s="65"/>
      <c r="F34" s="65"/>
      <c r="G34" s="66"/>
      <c r="H34" s="186"/>
      <c r="I34" s="184"/>
      <c r="J34" s="184"/>
      <c r="K34" s="67"/>
      <c r="L34" s="30"/>
      <c r="M34" s="184"/>
      <c r="N34" s="190"/>
      <c r="O34" s="192"/>
      <c r="P34" s="87"/>
      <c r="Q34" s="196"/>
      <c r="R34" s="197"/>
      <c r="S34" s="198"/>
      <c r="Y34" s="87"/>
      <c r="Z34" s="87"/>
      <c r="AA34" s="90"/>
      <c r="AB34" s="87"/>
    </row>
    <row r="35" spans="2:28" s="4" customFormat="1" ht="16.5" customHeight="1" x14ac:dyDescent="0.25">
      <c r="B35" s="165" t="s">
        <v>30</v>
      </c>
      <c r="C35" s="367"/>
      <c r="D35" s="368"/>
      <c r="E35" s="18"/>
      <c r="F35" s="266"/>
      <c r="G35" s="19"/>
      <c r="H35" s="187"/>
      <c r="I35" s="184">
        <f>INT(IF(RIGHT(G35,1)="*",data!$J$3*H35+(IF(H35&gt;0, data!$K$3,0)),(IF(G35&gt;0,data!$J$3*RIGHT(G35,5)+data!$K$3,0))))</f>
        <v>0</v>
      </c>
      <c r="J35" s="184">
        <f>IF(E35&gt;0,I35*ROUND(F35,1)*E35,0)</f>
        <v>0</v>
      </c>
      <c r="K35" s="22"/>
      <c r="L35" s="30"/>
      <c r="M35" s="184">
        <f>INT(IF(J35&gt;0,(IF(K35="ano",data!$J$6,0)),0))</f>
        <v>0</v>
      </c>
      <c r="N35" s="190">
        <f>ROUND(F35,1)*IF(L35&gt;E35,M35*E35,M35*L35)</f>
        <v>0</v>
      </c>
      <c r="O35" s="192">
        <f>J35+N35</f>
        <v>0</v>
      </c>
      <c r="P35" s="85"/>
      <c r="Q35" s="196" t="str">
        <f>IF(O35&gt;0,1,"")</f>
        <v/>
      </c>
      <c r="R35" s="197"/>
      <c r="S35" s="198" t="str">
        <f t="shared" si="0"/>
        <v/>
      </c>
      <c r="T35" s="4">
        <f>IF(O35&gt;0,IF(ISTEXT(C35)=TRUE,0,1),0)</f>
        <v>0</v>
      </c>
      <c r="Y35" s="85"/>
      <c r="Z35" s="85"/>
      <c r="AA35" s="88">
        <f>IF(H35&gt;0,IF(RIGHT(G35,1)="*",0,1),0)</f>
        <v>0</v>
      </c>
      <c r="AB35" s="85"/>
    </row>
    <row r="36" spans="2:28" s="56" customFormat="1" ht="29.25" hidden="1" customHeight="1" x14ac:dyDescent="0.25">
      <c r="B36" s="165"/>
      <c r="C36" s="61"/>
      <c r="D36" s="80"/>
      <c r="E36" s="65"/>
      <c r="F36" s="65"/>
      <c r="G36" s="66"/>
      <c r="H36" s="186"/>
      <c r="I36" s="184"/>
      <c r="J36" s="184"/>
      <c r="K36" s="67"/>
      <c r="L36" s="30"/>
      <c r="M36" s="184"/>
      <c r="N36" s="190"/>
      <c r="O36" s="192"/>
      <c r="P36" s="87"/>
      <c r="Q36" s="196"/>
      <c r="R36" s="197"/>
      <c r="S36" s="198"/>
      <c r="Y36" s="87"/>
      <c r="Z36" s="87"/>
      <c r="AA36" s="90"/>
      <c r="AB36" s="87"/>
    </row>
    <row r="37" spans="2:28" s="4" customFormat="1" ht="16.5" customHeight="1" x14ac:dyDescent="0.25">
      <c r="B37" s="165" t="s">
        <v>31</v>
      </c>
      <c r="C37" s="367"/>
      <c r="D37" s="368"/>
      <c r="E37" s="18"/>
      <c r="F37" s="266"/>
      <c r="G37" s="19"/>
      <c r="H37" s="187"/>
      <c r="I37" s="184">
        <f>INT(IF(RIGHT(G37,1)="*",data!$J$3*H37+(IF(H37&gt;0, data!$K$3,0)),(IF(G37&gt;0,data!$J$3*RIGHT(G37,5)+data!$K$3,0))))</f>
        <v>0</v>
      </c>
      <c r="J37" s="184">
        <f>IF(E37&gt;0,I37*ROUND(F37,1)*E37,0)</f>
        <v>0</v>
      </c>
      <c r="K37" s="22"/>
      <c r="L37" s="30"/>
      <c r="M37" s="184">
        <f>INT(IF(J37&gt;0,(IF(K37="ano",data!$J$6,0)),0))</f>
        <v>0</v>
      </c>
      <c r="N37" s="190">
        <f>ROUND(F37,1)*IF(L37&gt;E37,M37*E37,M37*L37)</f>
        <v>0</v>
      </c>
      <c r="O37" s="192">
        <f>J37+N37</f>
        <v>0</v>
      </c>
      <c r="P37" s="85"/>
      <c r="Q37" s="196" t="str">
        <f>IF(O37&gt;0,1,"")</f>
        <v/>
      </c>
      <c r="R37" s="197"/>
      <c r="S37" s="198" t="str">
        <f t="shared" si="0"/>
        <v/>
      </c>
      <c r="T37" s="4">
        <f>IF(O37&gt;0,IF(ISTEXT(C37)=TRUE,0,1),0)</f>
        <v>0</v>
      </c>
      <c r="Y37" s="85"/>
      <c r="Z37" s="85"/>
      <c r="AA37" s="88">
        <f>IF(H37&gt;0,IF(RIGHT(G37,1)="*",0,1),0)</f>
        <v>0</v>
      </c>
      <c r="AB37" s="85"/>
    </row>
    <row r="38" spans="2:28" s="56" customFormat="1" ht="29.25" hidden="1" customHeight="1" x14ac:dyDescent="0.25">
      <c r="B38" s="165"/>
      <c r="C38" s="61"/>
      <c r="D38" s="80"/>
      <c r="E38" s="65"/>
      <c r="F38" s="65"/>
      <c r="G38" s="66"/>
      <c r="H38" s="186"/>
      <c r="I38" s="184"/>
      <c r="J38" s="184"/>
      <c r="K38" s="67"/>
      <c r="L38" s="30"/>
      <c r="M38" s="184"/>
      <c r="N38" s="190"/>
      <c r="O38" s="192"/>
      <c r="P38" s="87"/>
      <c r="Q38" s="196"/>
      <c r="R38" s="197"/>
      <c r="S38" s="198"/>
      <c r="Y38" s="87"/>
      <c r="Z38" s="87"/>
      <c r="AA38" s="90"/>
      <c r="AB38" s="87"/>
    </row>
    <row r="39" spans="2:28" s="4" customFormat="1" ht="16.5" customHeight="1" x14ac:dyDescent="0.25">
      <c r="B39" s="165" t="s">
        <v>32</v>
      </c>
      <c r="C39" s="367"/>
      <c r="D39" s="368"/>
      <c r="E39" s="18"/>
      <c r="F39" s="266"/>
      <c r="G39" s="19"/>
      <c r="H39" s="187"/>
      <c r="I39" s="184">
        <f>INT(IF(RIGHT(G39,1)="*",data!$J$3*H39+(IF(H39&gt;0, data!$K$3,0)),(IF(G39&gt;0,data!$J$3*RIGHT(G39,5)+data!$K$3,0))))</f>
        <v>0</v>
      </c>
      <c r="J39" s="184">
        <f>IF(E39&gt;0,I39*ROUND(F39,1)*E39,0)</f>
        <v>0</v>
      </c>
      <c r="K39" s="22"/>
      <c r="L39" s="30"/>
      <c r="M39" s="184">
        <f>INT(IF(J39&gt;0,(IF(K39="ano",data!$J$6,0)),0))</f>
        <v>0</v>
      </c>
      <c r="N39" s="190">
        <f>ROUND(F39,1)*IF(L39&gt;E39,M39*E39,M39*L39)</f>
        <v>0</v>
      </c>
      <c r="O39" s="192">
        <f>J39+N39</f>
        <v>0</v>
      </c>
      <c r="P39" s="85"/>
      <c r="Q39" s="196" t="str">
        <f>IF(O39&gt;0,1,"")</f>
        <v/>
      </c>
      <c r="R39" s="197"/>
      <c r="S39" s="198" t="str">
        <f t="shared" si="0"/>
        <v/>
      </c>
      <c r="T39" s="4">
        <f>IF(O39&gt;0,IF(ISTEXT(C39)=TRUE,0,1),0)</f>
        <v>0</v>
      </c>
      <c r="Y39" s="85"/>
      <c r="Z39" s="85"/>
      <c r="AA39" s="88">
        <f>IF(H39&gt;0,IF(RIGHT(G39,1)="*",0,1),0)</f>
        <v>0</v>
      </c>
      <c r="AB39" s="85"/>
    </row>
    <row r="40" spans="2:28" s="56" customFormat="1" ht="29.25" hidden="1" customHeight="1" x14ac:dyDescent="0.25">
      <c r="B40" s="165"/>
      <c r="C40" s="61"/>
      <c r="D40" s="80"/>
      <c r="E40" s="65"/>
      <c r="F40" s="65"/>
      <c r="G40" s="66"/>
      <c r="H40" s="186"/>
      <c r="I40" s="184"/>
      <c r="J40" s="184"/>
      <c r="K40" s="67"/>
      <c r="L40" s="30"/>
      <c r="M40" s="184"/>
      <c r="N40" s="190"/>
      <c r="O40" s="192"/>
      <c r="P40" s="87"/>
      <c r="Q40" s="196"/>
      <c r="R40" s="197"/>
      <c r="S40" s="198"/>
      <c r="Y40" s="87"/>
      <c r="Z40" s="87"/>
      <c r="AA40" s="90"/>
      <c r="AB40" s="87"/>
    </row>
    <row r="41" spans="2:28" s="4" customFormat="1" ht="16.5" customHeight="1" x14ac:dyDescent="0.25">
      <c r="B41" s="165" t="s">
        <v>33</v>
      </c>
      <c r="C41" s="367"/>
      <c r="D41" s="368"/>
      <c r="E41" s="18"/>
      <c r="F41" s="266"/>
      <c r="G41" s="19"/>
      <c r="H41" s="187"/>
      <c r="I41" s="184">
        <f>INT(IF(RIGHT(G41,1)="*",data!$J$3*H41+(IF(H41&gt;0, data!$K$3,0)),(IF(G41&gt;0,data!$J$3*RIGHT(G41,5)+data!$K$3,0))))</f>
        <v>0</v>
      </c>
      <c r="J41" s="184">
        <f>IF(E41&gt;0,I41*ROUND(F41,1)*E41,0)</f>
        <v>0</v>
      </c>
      <c r="K41" s="22"/>
      <c r="L41" s="30"/>
      <c r="M41" s="184">
        <f>INT(IF(J41&gt;0,(IF(K41="ano",data!$J$6,0)),0))</f>
        <v>0</v>
      </c>
      <c r="N41" s="190">
        <f>ROUND(F41,1)*IF(L41&gt;E41,M41*E41,M41*L41)</f>
        <v>0</v>
      </c>
      <c r="O41" s="192">
        <f>J41+N41</f>
        <v>0</v>
      </c>
      <c r="P41" s="85"/>
      <c r="Q41" s="196" t="str">
        <f>IF(O41&gt;0,1,"")</f>
        <v/>
      </c>
      <c r="R41" s="197"/>
      <c r="S41" s="198" t="str">
        <f t="shared" si="0"/>
        <v/>
      </c>
      <c r="T41" s="4">
        <f>IF(O41&gt;0,IF(ISTEXT(C41)=TRUE,0,1),0)</f>
        <v>0</v>
      </c>
      <c r="Y41" s="85"/>
      <c r="Z41" s="85"/>
      <c r="AA41" s="88">
        <f>IF(H41&gt;0,IF(RIGHT(G41,1)="*",0,1),0)</f>
        <v>0</v>
      </c>
      <c r="AB41" s="85"/>
    </row>
    <row r="42" spans="2:28" s="56" customFormat="1" ht="29.25" hidden="1" customHeight="1" x14ac:dyDescent="0.25">
      <c r="B42" s="165"/>
      <c r="C42" s="61"/>
      <c r="D42" s="80"/>
      <c r="E42" s="65"/>
      <c r="F42" s="65"/>
      <c r="G42" s="66"/>
      <c r="H42" s="186"/>
      <c r="I42" s="184"/>
      <c r="J42" s="184"/>
      <c r="K42" s="67"/>
      <c r="L42" s="30"/>
      <c r="M42" s="184"/>
      <c r="N42" s="190"/>
      <c r="O42" s="192"/>
      <c r="P42" s="87"/>
      <c r="Q42" s="196"/>
      <c r="R42" s="197"/>
      <c r="S42" s="198"/>
      <c r="Y42" s="87"/>
      <c r="Z42" s="87"/>
      <c r="AA42" s="90"/>
      <c r="AB42" s="87"/>
    </row>
    <row r="43" spans="2:28" s="4" customFormat="1" ht="16.5" customHeight="1" x14ac:dyDescent="0.25">
      <c r="B43" s="165" t="s">
        <v>34</v>
      </c>
      <c r="C43" s="367"/>
      <c r="D43" s="368"/>
      <c r="E43" s="18"/>
      <c r="F43" s="266"/>
      <c r="G43" s="19"/>
      <c r="H43" s="187"/>
      <c r="I43" s="184">
        <f>INT(IF(RIGHT(G43,1)="*",data!$J$3*H43+(IF(H43&gt;0, data!$K$3,0)),(IF(G43&gt;0,data!$J$3*RIGHT(G43,5)+data!$K$3,0))))</f>
        <v>0</v>
      </c>
      <c r="J43" s="184">
        <f>IF(E43&gt;0,I43*ROUND(F43,1)*E43,0)</f>
        <v>0</v>
      </c>
      <c r="K43" s="22"/>
      <c r="L43" s="30"/>
      <c r="M43" s="184">
        <f>INT(IF(J43&gt;0,(IF(K43="ano",data!$J$6,0)),0))</f>
        <v>0</v>
      </c>
      <c r="N43" s="190">
        <f>ROUND(F43,1)*IF(L43&gt;E43,M43*E43,M43*L43)</f>
        <v>0</v>
      </c>
      <c r="O43" s="192">
        <f>J43+N43</f>
        <v>0</v>
      </c>
      <c r="P43" s="85"/>
      <c r="Q43" s="196" t="str">
        <f>IF(O43&gt;0,1,"")</f>
        <v/>
      </c>
      <c r="R43" s="197"/>
      <c r="S43" s="198" t="str">
        <f t="shared" si="0"/>
        <v/>
      </c>
      <c r="T43" s="4">
        <f>IF(O43&gt;0,IF(ISTEXT(C43)=TRUE,0,1),0)</f>
        <v>0</v>
      </c>
      <c r="Y43" s="85"/>
      <c r="Z43" s="85"/>
      <c r="AA43" s="88">
        <f>IF(H43&gt;0,IF(RIGHT(G43,1)="*",0,1),0)</f>
        <v>0</v>
      </c>
      <c r="AB43" s="85"/>
    </row>
    <row r="44" spans="2:28" s="56" customFormat="1" ht="29.25" hidden="1" customHeight="1" x14ac:dyDescent="0.25">
      <c r="B44" s="165"/>
      <c r="C44" s="61"/>
      <c r="D44" s="80"/>
      <c r="E44" s="65"/>
      <c r="F44" s="65"/>
      <c r="G44" s="66"/>
      <c r="H44" s="186"/>
      <c r="I44" s="184"/>
      <c r="J44" s="184"/>
      <c r="K44" s="67"/>
      <c r="L44" s="30"/>
      <c r="M44" s="184"/>
      <c r="N44" s="190"/>
      <c r="O44" s="192"/>
      <c r="P44" s="87"/>
      <c r="Q44" s="196"/>
      <c r="R44" s="197"/>
      <c r="S44" s="198"/>
      <c r="Y44" s="87"/>
      <c r="Z44" s="87"/>
      <c r="AA44" s="90"/>
      <c r="AB44" s="87"/>
    </row>
    <row r="45" spans="2:28" s="4" customFormat="1" ht="16.5" customHeight="1" x14ac:dyDescent="0.25">
      <c r="B45" s="165" t="s">
        <v>35</v>
      </c>
      <c r="C45" s="367"/>
      <c r="D45" s="368"/>
      <c r="E45" s="18"/>
      <c r="F45" s="266"/>
      <c r="G45" s="19"/>
      <c r="H45" s="187"/>
      <c r="I45" s="184">
        <f>INT(IF(RIGHT(G45,1)="*",data!$J$3*H45+(IF(H45&gt;0, data!$K$3,0)),(IF(G45&gt;0,data!$J$3*RIGHT(G45,5)+data!$K$3,0))))</f>
        <v>0</v>
      </c>
      <c r="J45" s="184">
        <f>IF(E45&gt;0,I45*ROUND(F45,1)*E45,0)</f>
        <v>0</v>
      </c>
      <c r="K45" s="22"/>
      <c r="L45" s="30"/>
      <c r="M45" s="184">
        <f>INT(IF(J45&gt;0,(IF(K45="ano",data!$J$6,0)),0))</f>
        <v>0</v>
      </c>
      <c r="N45" s="190">
        <f>ROUND(F45,1)*IF(L45&gt;E45,M45*E45,M45*L45)</f>
        <v>0</v>
      </c>
      <c r="O45" s="192">
        <f>J45+N45</f>
        <v>0</v>
      </c>
      <c r="P45" s="85"/>
      <c r="Q45" s="196" t="str">
        <f>IF(O45&gt;0,1,"")</f>
        <v/>
      </c>
      <c r="R45" s="197"/>
      <c r="S45" s="198" t="str">
        <f t="shared" si="0"/>
        <v/>
      </c>
      <c r="T45" s="4">
        <f>IF(O45&gt;0,IF(ISTEXT(C45)=TRUE,0,1),0)</f>
        <v>0</v>
      </c>
      <c r="Y45" s="85"/>
      <c r="Z45" s="85"/>
      <c r="AA45" s="88">
        <f>IF(H45&gt;0,IF(RIGHT(G45,1)="*",0,1),0)</f>
        <v>0</v>
      </c>
      <c r="AB45" s="85"/>
    </row>
    <row r="46" spans="2:28" s="56" customFormat="1" ht="29.25" hidden="1" customHeight="1" x14ac:dyDescent="0.25">
      <c r="B46" s="165"/>
      <c r="C46" s="61"/>
      <c r="D46" s="80"/>
      <c r="E46" s="65"/>
      <c r="F46" s="65"/>
      <c r="G46" s="66"/>
      <c r="H46" s="186"/>
      <c r="I46" s="184"/>
      <c r="J46" s="184"/>
      <c r="K46" s="67"/>
      <c r="L46" s="30"/>
      <c r="M46" s="184"/>
      <c r="N46" s="190"/>
      <c r="O46" s="192"/>
      <c r="P46" s="87"/>
      <c r="Q46" s="196"/>
      <c r="R46" s="197"/>
      <c r="S46" s="198"/>
      <c r="Y46" s="87"/>
      <c r="Z46" s="87"/>
      <c r="AA46" s="90"/>
      <c r="AB46" s="87"/>
    </row>
    <row r="47" spans="2:28" s="4" customFormat="1" ht="16.5" customHeight="1" x14ac:dyDescent="0.25">
      <c r="B47" s="165" t="s">
        <v>36</v>
      </c>
      <c r="C47" s="367"/>
      <c r="D47" s="368"/>
      <c r="E47" s="18"/>
      <c r="F47" s="266"/>
      <c r="G47" s="19"/>
      <c r="H47" s="187"/>
      <c r="I47" s="184">
        <f>INT(IF(RIGHT(G47,1)="*",data!$J$3*H47+(IF(H47&gt;0, data!$K$3,0)),(IF(G47&gt;0,data!$J$3*RIGHT(G47,5)+data!$K$3,0))))</f>
        <v>0</v>
      </c>
      <c r="J47" s="184">
        <f>IF(E47&gt;0,I47*ROUND(F47,1)*E47,0)</f>
        <v>0</v>
      </c>
      <c r="K47" s="22"/>
      <c r="L47" s="30"/>
      <c r="M47" s="184">
        <f>INT(IF(J47&gt;0,(IF(K47="ano",data!$J$6,0)),0))</f>
        <v>0</v>
      </c>
      <c r="N47" s="190">
        <f>ROUND(F47,1)*IF(L47&gt;E47,M47*E47,M47*L47)</f>
        <v>0</v>
      </c>
      <c r="O47" s="192">
        <f>J47+N47</f>
        <v>0</v>
      </c>
      <c r="P47" s="85"/>
      <c r="Q47" s="196" t="str">
        <f>IF(O47&gt;0,1,"")</f>
        <v/>
      </c>
      <c r="R47" s="197"/>
      <c r="S47" s="198" t="str">
        <f t="shared" si="0"/>
        <v/>
      </c>
      <c r="T47" s="4">
        <f>IF(O47&gt;0,IF(ISTEXT(C47)=TRUE,0,1),0)</f>
        <v>0</v>
      </c>
      <c r="Y47" s="85"/>
      <c r="Z47" s="85"/>
      <c r="AA47" s="88">
        <f>IF(H47&gt;0,IF(RIGHT(G47,1)="*",0,1),0)</f>
        <v>0</v>
      </c>
      <c r="AB47" s="85"/>
    </row>
    <row r="48" spans="2:28" s="56" customFormat="1" ht="29.25" hidden="1" customHeight="1" x14ac:dyDescent="0.25">
      <c r="B48" s="165"/>
      <c r="C48" s="61"/>
      <c r="D48" s="80"/>
      <c r="E48" s="65"/>
      <c r="F48" s="65"/>
      <c r="G48" s="66"/>
      <c r="H48" s="186"/>
      <c r="I48" s="184"/>
      <c r="J48" s="184"/>
      <c r="K48" s="67"/>
      <c r="L48" s="30"/>
      <c r="M48" s="184"/>
      <c r="N48" s="190"/>
      <c r="O48" s="192"/>
      <c r="P48" s="87"/>
      <c r="Q48" s="196"/>
      <c r="R48" s="197"/>
      <c r="S48" s="198"/>
      <c r="Y48" s="87"/>
      <c r="Z48" s="87"/>
      <c r="AA48" s="90"/>
      <c r="AB48" s="87"/>
    </row>
    <row r="49" spans="2:28" s="4" customFormat="1" ht="16.5" customHeight="1" x14ac:dyDescent="0.25">
      <c r="B49" s="165" t="s">
        <v>37</v>
      </c>
      <c r="C49" s="367"/>
      <c r="D49" s="368"/>
      <c r="E49" s="18"/>
      <c r="F49" s="266"/>
      <c r="G49" s="19"/>
      <c r="H49" s="187"/>
      <c r="I49" s="184">
        <f>INT(IF(RIGHT(G49,1)="*",data!$J$3*H49+(IF(H49&gt;0, data!$K$3,0)),(IF(G49&gt;0,data!$J$3*RIGHT(G49,5)+data!$K$3,0))))</f>
        <v>0</v>
      </c>
      <c r="J49" s="184">
        <f>IF(E49&gt;0,I49*ROUND(F49,1)*E49,0)</f>
        <v>0</v>
      </c>
      <c r="K49" s="22"/>
      <c r="L49" s="30"/>
      <c r="M49" s="184">
        <f>INT(IF(J49&gt;0,(IF(K49="ano",data!$J$6,0)),0))</f>
        <v>0</v>
      </c>
      <c r="N49" s="190">
        <f>ROUND(F49,1)*IF(L49&gt;E49,M49*E49,M49*L49)</f>
        <v>0</v>
      </c>
      <c r="O49" s="192">
        <f>J49+N49</f>
        <v>0</v>
      </c>
      <c r="P49" s="85"/>
      <c r="Q49" s="196" t="str">
        <f>IF(O49&gt;0,1,"")</f>
        <v/>
      </c>
      <c r="R49" s="197"/>
      <c r="S49" s="198" t="str">
        <f t="shared" si="0"/>
        <v/>
      </c>
      <c r="T49" s="4">
        <f>IF(O49&gt;0,IF(ISTEXT(C49)=TRUE,0,1),0)</f>
        <v>0</v>
      </c>
      <c r="Y49" s="85"/>
      <c r="Z49" s="85"/>
      <c r="AA49" s="88">
        <f>IF(H49&gt;0,IF(RIGHT(G49,1)="*",0,1),0)</f>
        <v>0</v>
      </c>
      <c r="AB49" s="85"/>
    </row>
    <row r="50" spans="2:28" s="56" customFormat="1" ht="29.25" hidden="1" customHeight="1" x14ac:dyDescent="0.25">
      <c r="B50" s="165"/>
      <c r="C50" s="61"/>
      <c r="D50" s="80"/>
      <c r="E50" s="65"/>
      <c r="F50" s="65"/>
      <c r="G50" s="66"/>
      <c r="H50" s="186"/>
      <c r="I50" s="184"/>
      <c r="J50" s="184"/>
      <c r="K50" s="67"/>
      <c r="L50" s="30"/>
      <c r="M50" s="184"/>
      <c r="N50" s="190"/>
      <c r="O50" s="192"/>
      <c r="P50" s="87"/>
      <c r="Q50" s="196"/>
      <c r="R50" s="197"/>
      <c r="S50" s="198"/>
      <c r="Y50" s="87"/>
      <c r="Z50" s="87"/>
      <c r="AA50" s="90"/>
      <c r="AB50" s="87"/>
    </row>
    <row r="51" spans="2:28" s="4" customFormat="1" ht="16.5" customHeight="1" x14ac:dyDescent="0.25">
      <c r="B51" s="165" t="s">
        <v>38</v>
      </c>
      <c r="C51" s="367"/>
      <c r="D51" s="368"/>
      <c r="E51" s="18"/>
      <c r="F51" s="266"/>
      <c r="G51" s="19"/>
      <c r="H51" s="187"/>
      <c r="I51" s="184">
        <f>INT(IF(RIGHT(G51,1)="*",data!$J$3*H51+(IF(H51&gt;0, data!$K$3,0)),(IF(G51&gt;0,data!$J$3*RIGHT(G51,5)+data!$K$3,0))))</f>
        <v>0</v>
      </c>
      <c r="J51" s="184">
        <f>IF(E51&gt;0,I51*ROUND(F51,1)*E51,0)</f>
        <v>0</v>
      </c>
      <c r="K51" s="22"/>
      <c r="L51" s="30"/>
      <c r="M51" s="184">
        <f>INT(IF(J51&gt;0,(IF(K51="ano",data!$J$6,0)),0))</f>
        <v>0</v>
      </c>
      <c r="N51" s="190">
        <f>ROUND(F51,1)*IF(L51&gt;E51,M51*E51,M51*L51)</f>
        <v>0</v>
      </c>
      <c r="O51" s="192">
        <f>J51+N51</f>
        <v>0</v>
      </c>
      <c r="P51" s="85"/>
      <c r="Q51" s="196" t="str">
        <f>IF(O51&gt;0,1,"")</f>
        <v/>
      </c>
      <c r="R51" s="197"/>
      <c r="S51" s="198" t="str">
        <f t="shared" si="0"/>
        <v/>
      </c>
      <c r="T51" s="4">
        <f>IF(O51&gt;0,IF(ISTEXT(C51)=TRUE,0,1),0)</f>
        <v>0</v>
      </c>
      <c r="Y51" s="85"/>
      <c r="Z51" s="85"/>
      <c r="AA51" s="88">
        <f>IF(H51&gt;0,IF(RIGHT(G51,1)="*",0,1),0)</f>
        <v>0</v>
      </c>
      <c r="AB51" s="85"/>
    </row>
    <row r="52" spans="2:28" s="56" customFormat="1" ht="29.25" hidden="1" customHeight="1" x14ac:dyDescent="0.25">
      <c r="B52" s="165"/>
      <c r="C52" s="61"/>
      <c r="D52" s="80"/>
      <c r="E52" s="65"/>
      <c r="F52" s="65"/>
      <c r="G52" s="66"/>
      <c r="H52" s="186"/>
      <c r="I52" s="184"/>
      <c r="J52" s="184"/>
      <c r="K52" s="67"/>
      <c r="L52" s="30"/>
      <c r="M52" s="184"/>
      <c r="N52" s="190"/>
      <c r="O52" s="192"/>
      <c r="P52" s="87"/>
      <c r="Q52" s="196"/>
      <c r="R52" s="197"/>
      <c r="S52" s="198"/>
      <c r="Y52" s="87"/>
      <c r="Z52" s="87"/>
      <c r="AA52" s="90"/>
      <c r="AB52" s="87"/>
    </row>
    <row r="53" spans="2:28" s="4" customFormat="1" ht="16.5" customHeight="1" x14ac:dyDescent="0.25">
      <c r="B53" s="165" t="s">
        <v>39</v>
      </c>
      <c r="C53" s="367"/>
      <c r="D53" s="368"/>
      <c r="E53" s="18"/>
      <c r="F53" s="266"/>
      <c r="G53" s="19"/>
      <c r="H53" s="187"/>
      <c r="I53" s="184">
        <f>INT(IF(RIGHT(G53,1)="*",data!$J$3*H53+(IF(H53&gt;0, data!$K$3,0)),(IF(G53&gt;0,data!$J$3*RIGHT(G53,5)+data!$K$3,0))))</f>
        <v>0</v>
      </c>
      <c r="J53" s="184">
        <f>IF(E53&gt;0,I53*ROUND(F53,1)*E53,0)</f>
        <v>0</v>
      </c>
      <c r="K53" s="22"/>
      <c r="L53" s="30"/>
      <c r="M53" s="184">
        <f>INT(IF(J53&gt;0,(IF(K53="ano",data!$J$6,0)),0))</f>
        <v>0</v>
      </c>
      <c r="N53" s="190">
        <f>ROUND(F53,1)*IF(L53&gt;E53,M53*E53,M53*L53)</f>
        <v>0</v>
      </c>
      <c r="O53" s="192">
        <f>J53+N53</f>
        <v>0</v>
      </c>
      <c r="P53" s="85"/>
      <c r="Q53" s="196" t="str">
        <f>IF(O53&gt;0,1,"")</f>
        <v/>
      </c>
      <c r="R53" s="197"/>
      <c r="S53" s="198" t="str">
        <f t="shared" si="0"/>
        <v/>
      </c>
      <c r="T53" s="4">
        <f>IF(O53&gt;0,IF(ISTEXT(C53)=TRUE,0,1),0)</f>
        <v>0</v>
      </c>
      <c r="Y53" s="85"/>
      <c r="Z53" s="85"/>
      <c r="AA53" s="88">
        <f>IF(H53&gt;0,IF(RIGHT(G53,1)="*",0,1),0)</f>
        <v>0</v>
      </c>
      <c r="AB53" s="85"/>
    </row>
    <row r="54" spans="2:28" s="56" customFormat="1" ht="29.25" hidden="1" customHeight="1" x14ac:dyDescent="0.25">
      <c r="B54" s="165"/>
      <c r="C54" s="61"/>
      <c r="D54" s="80"/>
      <c r="E54" s="65"/>
      <c r="F54" s="65"/>
      <c r="G54" s="66"/>
      <c r="H54" s="186"/>
      <c r="I54" s="184"/>
      <c r="J54" s="184"/>
      <c r="K54" s="67"/>
      <c r="L54" s="30"/>
      <c r="M54" s="184"/>
      <c r="N54" s="190"/>
      <c r="O54" s="192"/>
      <c r="P54" s="87"/>
      <c r="Q54" s="196"/>
      <c r="R54" s="197"/>
      <c r="S54" s="198"/>
      <c r="Y54" s="87"/>
      <c r="Z54" s="87"/>
      <c r="AA54" s="90"/>
      <c r="AB54" s="87"/>
    </row>
    <row r="55" spans="2:28" s="4" customFormat="1" ht="16.5" customHeight="1" x14ac:dyDescent="0.25">
      <c r="B55" s="165" t="s">
        <v>40</v>
      </c>
      <c r="C55" s="367"/>
      <c r="D55" s="368"/>
      <c r="E55" s="18"/>
      <c r="F55" s="266"/>
      <c r="G55" s="19"/>
      <c r="H55" s="187"/>
      <c r="I55" s="184">
        <f>INT(IF(RIGHT(G55,1)="*",data!$J$3*H55+(IF(H55&gt;0, data!$K$3,0)),(IF(G55&gt;0,data!$J$3*RIGHT(G55,5)+data!$K$3,0))))</f>
        <v>0</v>
      </c>
      <c r="J55" s="184">
        <f>IF(E55&gt;0,I55*ROUND(F55,1)*E55,0)</f>
        <v>0</v>
      </c>
      <c r="K55" s="22"/>
      <c r="L55" s="30"/>
      <c r="M55" s="184">
        <f>INT(IF(J55&gt;0,(IF(K55="ano",data!$J$6,0)),0))</f>
        <v>0</v>
      </c>
      <c r="N55" s="190">
        <f>ROUND(F55,1)*IF(L55&gt;E55,M55*E55,M55*L55)</f>
        <v>0</v>
      </c>
      <c r="O55" s="192">
        <f>J55+N55</f>
        <v>0</v>
      </c>
      <c r="P55" s="85"/>
      <c r="Q55" s="196" t="str">
        <f>IF(O55&gt;0,1,"")</f>
        <v/>
      </c>
      <c r="R55" s="197"/>
      <c r="S55" s="198" t="str">
        <f t="shared" si="0"/>
        <v/>
      </c>
      <c r="T55" s="4">
        <f>IF(O55&gt;0,IF(ISTEXT(C55)=TRUE,0,1),0)</f>
        <v>0</v>
      </c>
      <c r="Y55" s="85"/>
      <c r="Z55" s="85"/>
      <c r="AA55" s="88">
        <f>IF(H55&gt;0,IF(RIGHT(G55,1)="*",0,1),0)</f>
        <v>0</v>
      </c>
      <c r="AB55" s="85"/>
    </row>
    <row r="56" spans="2:28" s="56" customFormat="1" ht="29.25" hidden="1" customHeight="1" x14ac:dyDescent="0.25">
      <c r="B56" s="165"/>
      <c r="C56" s="61"/>
      <c r="D56" s="80"/>
      <c r="E56" s="65"/>
      <c r="F56" s="65"/>
      <c r="G56" s="66"/>
      <c r="H56" s="186"/>
      <c r="I56" s="184"/>
      <c r="J56" s="184"/>
      <c r="K56" s="67"/>
      <c r="L56" s="30"/>
      <c r="M56" s="184"/>
      <c r="N56" s="190"/>
      <c r="O56" s="192"/>
      <c r="P56" s="87"/>
      <c r="Q56" s="196"/>
      <c r="R56" s="197"/>
      <c r="S56" s="198"/>
      <c r="Y56" s="87"/>
      <c r="Z56" s="87"/>
      <c r="AA56" s="90"/>
      <c r="AB56" s="87"/>
    </row>
    <row r="57" spans="2:28" s="4" customFormat="1" ht="16.5" customHeight="1" x14ac:dyDescent="0.25">
      <c r="B57" s="165" t="s">
        <v>41</v>
      </c>
      <c r="C57" s="367"/>
      <c r="D57" s="368"/>
      <c r="E57" s="18"/>
      <c r="F57" s="266"/>
      <c r="G57" s="19"/>
      <c r="H57" s="187"/>
      <c r="I57" s="184">
        <f>INT(IF(RIGHT(G57,1)="*",data!$J$3*H57+(IF(H57&gt;0, data!$K$3,0)),(IF(G57&gt;0,data!$J$3*RIGHT(G57,5)+data!$K$3,0))))</f>
        <v>0</v>
      </c>
      <c r="J57" s="184">
        <f>IF(E57&gt;0,I57*ROUND(F57,1)*E57,0)</f>
        <v>0</v>
      </c>
      <c r="K57" s="22"/>
      <c r="L57" s="30"/>
      <c r="M57" s="184">
        <f>INT(IF(J57&gt;0,(IF(K57="ano",data!$J$6,0)),0))</f>
        <v>0</v>
      </c>
      <c r="N57" s="190">
        <f>ROUND(F57,1)*IF(L57&gt;E57,M57*E57,M57*L57)</f>
        <v>0</v>
      </c>
      <c r="O57" s="192">
        <f>J57+N57</f>
        <v>0</v>
      </c>
      <c r="P57" s="85"/>
      <c r="Q57" s="196" t="str">
        <f>IF(O57&gt;0,1,"")</f>
        <v/>
      </c>
      <c r="R57" s="197"/>
      <c r="S57" s="198" t="str">
        <f t="shared" si="0"/>
        <v/>
      </c>
      <c r="T57" s="4">
        <f>IF(O57&gt;0,IF(ISTEXT(C57)=TRUE,0,1),0)</f>
        <v>0</v>
      </c>
      <c r="Y57" s="85"/>
      <c r="Z57" s="85"/>
      <c r="AA57" s="88">
        <f>IF(H57&gt;0,IF(RIGHT(G57,1)="*",0,1),0)</f>
        <v>0</v>
      </c>
      <c r="AB57" s="85"/>
    </row>
    <row r="58" spans="2:28" s="56" customFormat="1" ht="29.25" hidden="1" customHeight="1" x14ac:dyDescent="0.25">
      <c r="B58" s="165"/>
      <c r="C58" s="61"/>
      <c r="D58" s="80"/>
      <c r="E58" s="65"/>
      <c r="F58" s="65"/>
      <c r="G58" s="66"/>
      <c r="H58" s="186"/>
      <c r="I58" s="184"/>
      <c r="J58" s="184"/>
      <c r="K58" s="67"/>
      <c r="L58" s="30"/>
      <c r="M58" s="184"/>
      <c r="N58" s="190"/>
      <c r="O58" s="192"/>
      <c r="P58" s="87"/>
      <c r="Q58" s="196"/>
      <c r="R58" s="197"/>
      <c r="S58" s="198"/>
      <c r="Y58" s="87"/>
      <c r="Z58" s="87"/>
      <c r="AA58" s="90"/>
      <c r="AB58" s="87"/>
    </row>
    <row r="59" spans="2:28" s="4" customFormat="1" ht="16.5" customHeight="1" x14ac:dyDescent="0.25">
      <c r="B59" s="165" t="s">
        <v>42</v>
      </c>
      <c r="C59" s="367"/>
      <c r="D59" s="368"/>
      <c r="E59" s="18"/>
      <c r="F59" s="266"/>
      <c r="G59" s="19"/>
      <c r="H59" s="187"/>
      <c r="I59" s="184">
        <f>INT(IF(RIGHT(G59,1)="*",data!$J$3*H59+(IF(H59&gt;0, data!$K$3,0)),(IF(G59&gt;0,data!$J$3*RIGHT(G59,5)+data!$K$3,0))))</f>
        <v>0</v>
      </c>
      <c r="J59" s="184">
        <f>IF(E59&gt;0,I59*ROUND(F59,1)*E59,0)</f>
        <v>0</v>
      </c>
      <c r="K59" s="22"/>
      <c r="L59" s="30"/>
      <c r="M59" s="184">
        <f>INT(IF(J59&gt;0,(IF(K59="ano",data!$J$6,0)),0))</f>
        <v>0</v>
      </c>
      <c r="N59" s="190">
        <f>ROUND(F59,1)*IF(L59&gt;E59,M59*E59,M59*L59)</f>
        <v>0</v>
      </c>
      <c r="O59" s="192">
        <f>J59+N59</f>
        <v>0</v>
      </c>
      <c r="P59" s="85"/>
      <c r="Q59" s="196" t="str">
        <f>IF(O59&gt;0,1,"")</f>
        <v/>
      </c>
      <c r="R59" s="197"/>
      <c r="S59" s="198" t="str">
        <f t="shared" si="0"/>
        <v/>
      </c>
      <c r="T59" s="4">
        <f>IF(O59&gt;0,IF(ISTEXT(C59)=TRUE,0,1),0)</f>
        <v>0</v>
      </c>
      <c r="Y59" s="85"/>
      <c r="Z59" s="85"/>
      <c r="AA59" s="88">
        <f>IF(H59&gt;0,IF(RIGHT(G59,1)="*",0,1),0)</f>
        <v>0</v>
      </c>
      <c r="AB59" s="85"/>
    </row>
    <row r="60" spans="2:28" s="56" customFormat="1" ht="29.25" hidden="1" customHeight="1" x14ac:dyDescent="0.25">
      <c r="B60" s="165"/>
      <c r="C60" s="61"/>
      <c r="D60" s="80"/>
      <c r="E60" s="65"/>
      <c r="F60" s="65"/>
      <c r="G60" s="66"/>
      <c r="H60" s="186"/>
      <c r="I60" s="184"/>
      <c r="J60" s="184"/>
      <c r="K60" s="67"/>
      <c r="L60" s="30"/>
      <c r="M60" s="184"/>
      <c r="N60" s="190"/>
      <c r="O60" s="192"/>
      <c r="P60" s="87"/>
      <c r="Q60" s="196"/>
      <c r="R60" s="197"/>
      <c r="S60" s="198"/>
      <c r="Y60" s="87"/>
      <c r="Z60" s="87"/>
      <c r="AA60" s="90"/>
      <c r="AB60" s="87"/>
    </row>
    <row r="61" spans="2:28" s="4" customFormat="1" ht="16.5" customHeight="1" x14ac:dyDescent="0.25">
      <c r="B61" s="165" t="s">
        <v>43</v>
      </c>
      <c r="C61" s="367"/>
      <c r="D61" s="368"/>
      <c r="E61" s="18"/>
      <c r="F61" s="266"/>
      <c r="G61" s="19"/>
      <c r="H61" s="187"/>
      <c r="I61" s="184">
        <f>INT(IF(RIGHT(G61,1)="*",data!$J$3*H61+(IF(H61&gt;0, data!$K$3,0)),(IF(G61&gt;0,data!$J$3*RIGHT(G61,5)+data!$K$3,0))))</f>
        <v>0</v>
      </c>
      <c r="J61" s="184">
        <f>IF(E61&gt;0,I61*ROUND(F61,1)*E61,0)</f>
        <v>0</v>
      </c>
      <c r="K61" s="22"/>
      <c r="L61" s="30"/>
      <c r="M61" s="184">
        <f>INT(IF(J61&gt;0,(IF(K61="ano",data!$J$6,0)),0))</f>
        <v>0</v>
      </c>
      <c r="N61" s="190">
        <f>ROUND(F61,1)*IF(L61&gt;E61,M61*E61,M61*L61)</f>
        <v>0</v>
      </c>
      <c r="O61" s="192">
        <f>J61+N61</f>
        <v>0</v>
      </c>
      <c r="P61" s="85"/>
      <c r="Q61" s="196" t="str">
        <f>IF(O61&gt;0,1,"")</f>
        <v/>
      </c>
      <c r="R61" s="197"/>
      <c r="S61" s="198" t="str">
        <f t="shared" si="0"/>
        <v/>
      </c>
      <c r="T61" s="4">
        <f>IF(O61&gt;0,IF(ISTEXT(C61)=TRUE,0,1),0)</f>
        <v>0</v>
      </c>
      <c r="Y61" s="85"/>
      <c r="Z61" s="85"/>
      <c r="AA61" s="88">
        <f>IF(H61&gt;0,IF(RIGHT(G61,1)="*",0,1),0)</f>
        <v>0</v>
      </c>
      <c r="AB61" s="85"/>
    </row>
    <row r="62" spans="2:28" s="56" customFormat="1" ht="29.25" hidden="1" customHeight="1" x14ac:dyDescent="0.25">
      <c r="B62" s="165"/>
      <c r="C62" s="61"/>
      <c r="D62" s="80"/>
      <c r="E62" s="65"/>
      <c r="F62" s="65"/>
      <c r="G62" s="66"/>
      <c r="H62" s="186"/>
      <c r="I62" s="184"/>
      <c r="J62" s="184"/>
      <c r="K62" s="67"/>
      <c r="L62" s="30"/>
      <c r="M62" s="184"/>
      <c r="N62" s="190"/>
      <c r="O62" s="192"/>
      <c r="P62" s="87"/>
      <c r="Q62" s="196"/>
      <c r="R62" s="197"/>
      <c r="S62" s="198"/>
      <c r="Y62" s="87"/>
      <c r="Z62" s="87"/>
      <c r="AA62" s="90"/>
      <c r="AB62" s="87"/>
    </row>
    <row r="63" spans="2:28" s="4" customFormat="1" ht="16.5" customHeight="1" x14ac:dyDescent="0.25">
      <c r="B63" s="165" t="s">
        <v>44</v>
      </c>
      <c r="C63" s="367"/>
      <c r="D63" s="368"/>
      <c r="E63" s="18"/>
      <c r="F63" s="266"/>
      <c r="G63" s="19"/>
      <c r="H63" s="187"/>
      <c r="I63" s="184">
        <f>INT(IF(RIGHT(G63,1)="*",data!$J$3*H63+(IF(H63&gt;0, data!$K$3,0)),(IF(G63&gt;0,data!$J$3*RIGHT(G63,5)+data!$K$3,0))))</f>
        <v>0</v>
      </c>
      <c r="J63" s="184">
        <f>IF(E63&gt;0,I63*ROUND(F63,1)*E63,0)</f>
        <v>0</v>
      </c>
      <c r="K63" s="22"/>
      <c r="L63" s="30"/>
      <c r="M63" s="184">
        <f>INT(IF(J63&gt;0,(IF(K63="ano",data!$J$6,0)),0))</f>
        <v>0</v>
      </c>
      <c r="N63" s="190">
        <f>ROUND(F63,1)*IF(L63&gt;E63,M63*E63,M63*L63)</f>
        <v>0</v>
      </c>
      <c r="O63" s="192">
        <f>J63+N63</f>
        <v>0</v>
      </c>
      <c r="P63" s="85"/>
      <c r="Q63" s="196" t="str">
        <f>IF(O63&gt;0,1,"")</f>
        <v/>
      </c>
      <c r="R63" s="197"/>
      <c r="S63" s="198" t="str">
        <f t="shared" si="0"/>
        <v/>
      </c>
      <c r="T63" s="4">
        <f>IF(O63&gt;0,IF(ISTEXT(C63)=TRUE,0,1),0)</f>
        <v>0</v>
      </c>
      <c r="Y63" s="85"/>
      <c r="Z63" s="85"/>
      <c r="AA63" s="88">
        <f>IF(H63&gt;0,IF(RIGHT(G63,1)="*",0,1),0)</f>
        <v>0</v>
      </c>
      <c r="AB63" s="85"/>
    </row>
    <row r="64" spans="2:28" s="56" customFormat="1" ht="29.25" hidden="1" customHeight="1" x14ac:dyDescent="0.25">
      <c r="B64" s="165"/>
      <c r="C64" s="61"/>
      <c r="D64" s="80"/>
      <c r="E64" s="65"/>
      <c r="F64" s="65"/>
      <c r="G64" s="66"/>
      <c r="H64" s="186"/>
      <c r="I64" s="184"/>
      <c r="J64" s="184"/>
      <c r="K64" s="67"/>
      <c r="L64" s="30"/>
      <c r="M64" s="184"/>
      <c r="N64" s="190"/>
      <c r="O64" s="192"/>
      <c r="P64" s="87"/>
      <c r="Q64" s="196"/>
      <c r="R64" s="197"/>
      <c r="S64" s="198"/>
      <c r="Y64" s="87"/>
      <c r="Z64" s="87"/>
      <c r="AA64" s="90"/>
      <c r="AB64" s="87"/>
    </row>
    <row r="65" spans="2:28" s="4" customFormat="1" ht="16.5" customHeight="1" x14ac:dyDescent="0.25">
      <c r="B65" s="165" t="s">
        <v>45</v>
      </c>
      <c r="C65" s="367"/>
      <c r="D65" s="368"/>
      <c r="E65" s="18"/>
      <c r="F65" s="266"/>
      <c r="G65" s="19"/>
      <c r="H65" s="187"/>
      <c r="I65" s="184">
        <f>INT(IF(RIGHT(G65,1)="*",data!$J$3*H65+(IF(H65&gt;0, data!$K$3,0)),(IF(G65&gt;0,data!$J$3*RIGHT(G65,5)+data!$K$3,0))))</f>
        <v>0</v>
      </c>
      <c r="J65" s="184">
        <f>IF(E65&gt;0,I65*ROUND(F65,1)*E65,0)</f>
        <v>0</v>
      </c>
      <c r="K65" s="22"/>
      <c r="L65" s="30"/>
      <c r="M65" s="184">
        <f>INT(IF(J65&gt;0,(IF(K65="ano",data!$J$6,0)),0))</f>
        <v>0</v>
      </c>
      <c r="N65" s="190">
        <f>ROUND(F65,1)*IF(L65&gt;E65,M65*E65,M65*L65)</f>
        <v>0</v>
      </c>
      <c r="O65" s="192">
        <f>J65+N65</f>
        <v>0</v>
      </c>
      <c r="P65" s="85"/>
      <c r="Q65" s="196" t="str">
        <f>IF(O65&gt;0,1,"")</f>
        <v/>
      </c>
      <c r="R65" s="197"/>
      <c r="S65" s="198" t="str">
        <f t="shared" si="0"/>
        <v/>
      </c>
      <c r="T65" s="4">
        <f>IF(O65&gt;0,IF(ISTEXT(C65)=TRUE,0,1),0)</f>
        <v>0</v>
      </c>
      <c r="Y65" s="85"/>
      <c r="Z65" s="85"/>
      <c r="AA65" s="88">
        <f>IF(H65&gt;0,IF(RIGHT(G65,1)="*",0,1),0)</f>
        <v>0</v>
      </c>
      <c r="AB65" s="85"/>
    </row>
    <row r="66" spans="2:28" s="56" customFormat="1" ht="29.25" hidden="1" customHeight="1" x14ac:dyDescent="0.25">
      <c r="B66" s="165"/>
      <c r="C66" s="61"/>
      <c r="D66" s="80"/>
      <c r="E66" s="65"/>
      <c r="F66" s="65"/>
      <c r="G66" s="66"/>
      <c r="H66" s="186"/>
      <c r="I66" s="184"/>
      <c r="J66" s="184"/>
      <c r="K66" s="67"/>
      <c r="L66" s="30"/>
      <c r="M66" s="184"/>
      <c r="N66" s="190"/>
      <c r="O66" s="192"/>
      <c r="P66" s="87"/>
      <c r="Q66" s="196"/>
      <c r="R66" s="197"/>
      <c r="S66" s="198"/>
      <c r="Y66" s="87"/>
      <c r="Z66" s="87"/>
      <c r="AA66" s="90"/>
      <c r="AB66" s="87"/>
    </row>
    <row r="67" spans="2:28" s="4" customFormat="1" ht="16.5" customHeight="1" x14ac:dyDescent="0.25">
      <c r="B67" s="165" t="s">
        <v>46</v>
      </c>
      <c r="C67" s="367"/>
      <c r="D67" s="368"/>
      <c r="E67" s="18"/>
      <c r="F67" s="266"/>
      <c r="G67" s="19"/>
      <c r="H67" s="187"/>
      <c r="I67" s="184">
        <f>INT(IF(RIGHT(G67,1)="*",data!$J$3*H67+(IF(H67&gt;0, data!$K$3,0)),(IF(G67&gt;0,data!$J$3*RIGHT(G67,5)+data!$K$3,0))))</f>
        <v>0</v>
      </c>
      <c r="J67" s="184">
        <f>IF(E67&gt;0,I67*ROUND(F67,1)*E67,0)</f>
        <v>0</v>
      </c>
      <c r="K67" s="22"/>
      <c r="L67" s="30"/>
      <c r="M67" s="184">
        <f>INT(IF(J67&gt;0,(IF(K67="ano",data!$J$6,0)),0))</f>
        <v>0</v>
      </c>
      <c r="N67" s="190">
        <f>ROUND(F67,1)*IF(L67&gt;E67,M67*E67,M67*L67)</f>
        <v>0</v>
      </c>
      <c r="O67" s="192">
        <f>J67+N67</f>
        <v>0</v>
      </c>
      <c r="P67" s="85"/>
      <c r="Q67" s="196" t="str">
        <f>IF(O67&gt;0,1,"")</f>
        <v/>
      </c>
      <c r="R67" s="197"/>
      <c r="S67" s="198" t="str">
        <f t="shared" si="0"/>
        <v/>
      </c>
      <c r="T67" s="4">
        <f>IF(O67&gt;0,IF(ISTEXT(C67)=TRUE,0,1),0)</f>
        <v>0</v>
      </c>
      <c r="Y67" s="85"/>
      <c r="Z67" s="85"/>
      <c r="AA67" s="88">
        <f>IF(H67&gt;0,IF(RIGHT(G67,1)="*",0,1),0)</f>
        <v>0</v>
      </c>
      <c r="AB67" s="85"/>
    </row>
    <row r="68" spans="2:28" s="56" customFormat="1" ht="29.25" hidden="1" customHeight="1" x14ac:dyDescent="0.25">
      <c r="B68" s="165"/>
      <c r="C68" s="61"/>
      <c r="D68" s="80"/>
      <c r="E68" s="65"/>
      <c r="F68" s="65"/>
      <c r="G68" s="66"/>
      <c r="H68" s="186"/>
      <c r="I68" s="184"/>
      <c r="J68" s="184"/>
      <c r="K68" s="67"/>
      <c r="L68" s="30"/>
      <c r="M68" s="184"/>
      <c r="N68" s="190"/>
      <c r="O68" s="192"/>
      <c r="P68" s="87"/>
      <c r="Q68" s="196"/>
      <c r="R68" s="197"/>
      <c r="S68" s="198"/>
      <c r="Y68" s="87"/>
      <c r="Z68" s="87"/>
      <c r="AA68" s="90"/>
      <c r="AB68" s="87"/>
    </row>
    <row r="69" spans="2:28" s="4" customFormat="1" ht="16.5" customHeight="1" x14ac:dyDescent="0.25">
      <c r="B69" s="165" t="s">
        <v>47</v>
      </c>
      <c r="C69" s="367"/>
      <c r="D69" s="368"/>
      <c r="E69" s="18"/>
      <c r="F69" s="266"/>
      <c r="G69" s="19"/>
      <c r="H69" s="187"/>
      <c r="I69" s="184">
        <f>INT(IF(RIGHT(G69,1)="*",data!$J$3*H69+(IF(H69&gt;0, data!$K$3,0)),(IF(G69&gt;0,data!$J$3*RIGHT(G69,5)+data!$K$3,0))))</f>
        <v>0</v>
      </c>
      <c r="J69" s="184">
        <f>IF(E69&gt;0,I69*ROUND(F69,1)*E69,0)</f>
        <v>0</v>
      </c>
      <c r="K69" s="22"/>
      <c r="L69" s="30"/>
      <c r="M69" s="184">
        <f>INT(IF(J69&gt;0,(IF(K69="ano",data!$J$6,0)),0))</f>
        <v>0</v>
      </c>
      <c r="N69" s="190">
        <f>ROUND(F69,1)*IF(L69&gt;E69,M69*E69,M69*L69)</f>
        <v>0</v>
      </c>
      <c r="O69" s="192">
        <f>J69+N69</f>
        <v>0</v>
      </c>
      <c r="P69" s="85"/>
      <c r="Q69" s="196" t="str">
        <f>IF(O69&gt;0,1,"")</f>
        <v/>
      </c>
      <c r="R69" s="197"/>
      <c r="S69" s="198" t="str">
        <f t="shared" si="0"/>
        <v/>
      </c>
      <c r="T69" s="4">
        <f>IF(O69&gt;0,IF(ISTEXT(C69)=TRUE,0,1),0)</f>
        <v>0</v>
      </c>
      <c r="Y69" s="85"/>
      <c r="Z69" s="85"/>
      <c r="AA69" s="88">
        <f>IF(H69&gt;0,IF(RIGHT(G69,1)="*",0,1),0)</f>
        <v>0</v>
      </c>
      <c r="AB69" s="85"/>
    </row>
    <row r="70" spans="2:28" s="56" customFormat="1" ht="29.25" hidden="1" customHeight="1" x14ac:dyDescent="0.25">
      <c r="B70" s="165"/>
      <c r="C70" s="61"/>
      <c r="D70" s="80"/>
      <c r="E70" s="65"/>
      <c r="F70" s="65"/>
      <c r="G70" s="66"/>
      <c r="H70" s="186"/>
      <c r="I70" s="184"/>
      <c r="J70" s="184"/>
      <c r="K70" s="67"/>
      <c r="L70" s="30"/>
      <c r="M70" s="184"/>
      <c r="N70" s="190"/>
      <c r="O70" s="192"/>
      <c r="P70" s="87"/>
      <c r="Q70" s="196"/>
      <c r="R70" s="197"/>
      <c r="S70" s="198"/>
      <c r="Y70" s="87"/>
      <c r="Z70" s="87"/>
      <c r="AA70" s="90"/>
      <c r="AB70" s="87"/>
    </row>
    <row r="71" spans="2:28" s="4" customFormat="1" ht="16.5" customHeight="1" x14ac:dyDescent="0.25">
      <c r="B71" s="165" t="s">
        <v>48</v>
      </c>
      <c r="C71" s="367"/>
      <c r="D71" s="368"/>
      <c r="E71" s="18"/>
      <c r="F71" s="266"/>
      <c r="G71" s="19"/>
      <c r="H71" s="187"/>
      <c r="I71" s="184">
        <f>INT(IF(RIGHT(G71,1)="*",data!$J$3*H71+(IF(H71&gt;0, data!$K$3,0)),(IF(G71&gt;0,data!$J$3*RIGHT(G71,5)+data!$K$3,0))))</f>
        <v>0</v>
      </c>
      <c r="J71" s="184">
        <f>IF(E71&gt;0,I71*ROUND(F71,1)*E71,0)</f>
        <v>0</v>
      </c>
      <c r="K71" s="22"/>
      <c r="L71" s="30"/>
      <c r="M71" s="184">
        <f>INT(IF(J71&gt;0,(IF(K71="ano",data!$J$6,0)),0))</f>
        <v>0</v>
      </c>
      <c r="N71" s="190">
        <f>ROUND(F71,1)*IF(L71&gt;E71,M71*E71,M71*L71)</f>
        <v>0</v>
      </c>
      <c r="O71" s="192">
        <f>J71+N71</f>
        <v>0</v>
      </c>
      <c r="P71" s="85"/>
      <c r="Q71" s="196" t="str">
        <f>IF(O71&gt;0,1,"")</f>
        <v/>
      </c>
      <c r="R71" s="197"/>
      <c r="S71" s="198" t="str">
        <f t="shared" si="0"/>
        <v/>
      </c>
      <c r="T71" s="4">
        <f>IF(O71&gt;0,IF(ISTEXT(C71)=TRUE,0,1),0)</f>
        <v>0</v>
      </c>
      <c r="Y71" s="85"/>
      <c r="Z71" s="85"/>
      <c r="AA71" s="88">
        <f>IF(H71&gt;0,IF(RIGHT(G71,1)="*",0,1),0)</f>
        <v>0</v>
      </c>
      <c r="AB71" s="85"/>
    </row>
    <row r="72" spans="2:28" s="56" customFormat="1" ht="29.25" hidden="1" customHeight="1" x14ac:dyDescent="0.25">
      <c r="B72" s="165"/>
      <c r="C72" s="61"/>
      <c r="D72" s="80"/>
      <c r="E72" s="65"/>
      <c r="F72" s="65"/>
      <c r="G72" s="66"/>
      <c r="H72" s="186"/>
      <c r="I72" s="184"/>
      <c r="J72" s="184"/>
      <c r="K72" s="67"/>
      <c r="L72" s="30"/>
      <c r="M72" s="184"/>
      <c r="N72" s="190"/>
      <c r="O72" s="192"/>
      <c r="P72" s="87"/>
      <c r="Q72" s="196"/>
      <c r="R72" s="197"/>
      <c r="S72" s="198"/>
      <c r="Y72" s="87"/>
      <c r="Z72" s="87"/>
      <c r="AA72" s="90"/>
      <c r="AB72" s="87"/>
    </row>
    <row r="73" spans="2:28" s="4" customFormat="1" ht="16.5" customHeight="1" x14ac:dyDescent="0.25">
      <c r="B73" s="165" t="s">
        <v>49</v>
      </c>
      <c r="C73" s="367"/>
      <c r="D73" s="368"/>
      <c r="E73" s="18"/>
      <c r="F73" s="266"/>
      <c r="G73" s="19"/>
      <c r="H73" s="187"/>
      <c r="I73" s="184">
        <f>INT(IF(RIGHT(G73,1)="*",data!$J$3*H73+(IF(H73&gt;0, data!$K$3,0)),(IF(G73&gt;0,data!$J$3*RIGHT(G73,5)+data!$K$3,0))))</f>
        <v>0</v>
      </c>
      <c r="J73" s="184">
        <f>IF(E73&gt;0,I73*ROUND(F73,1)*E73,0)</f>
        <v>0</v>
      </c>
      <c r="K73" s="22"/>
      <c r="L73" s="30"/>
      <c r="M73" s="184">
        <f>INT(IF(J73&gt;0,(IF(K73="ano",data!$J$6,0)),0))</f>
        <v>0</v>
      </c>
      <c r="N73" s="190">
        <f>ROUND(F73,1)*IF(L73&gt;E73,M73*E73,M73*L73)</f>
        <v>0</v>
      </c>
      <c r="O73" s="192">
        <f>J73+N73</f>
        <v>0</v>
      </c>
      <c r="P73" s="85"/>
      <c r="Q73" s="196" t="str">
        <f>IF(O73&gt;0,1,"")</f>
        <v/>
      </c>
      <c r="R73" s="197"/>
      <c r="S73" s="198" t="str">
        <f t="shared" si="0"/>
        <v/>
      </c>
      <c r="T73" s="4">
        <f>IF(O73&gt;0,IF(ISTEXT(C73)=TRUE,0,1),0)</f>
        <v>0</v>
      </c>
      <c r="Y73" s="85"/>
      <c r="Z73" s="85"/>
      <c r="AA73" s="88">
        <f>IF(H73&gt;0,IF(RIGHT(G73,1)="*",0,1),0)</f>
        <v>0</v>
      </c>
      <c r="AB73" s="85"/>
    </row>
    <row r="74" spans="2:28" s="56" customFormat="1" ht="29.25" hidden="1" customHeight="1" x14ac:dyDescent="0.25">
      <c r="B74" s="165"/>
      <c r="C74" s="61"/>
      <c r="D74" s="80"/>
      <c r="E74" s="65"/>
      <c r="F74" s="65"/>
      <c r="G74" s="66"/>
      <c r="H74" s="186"/>
      <c r="I74" s="184"/>
      <c r="J74" s="184"/>
      <c r="K74" s="67"/>
      <c r="L74" s="30"/>
      <c r="M74" s="184"/>
      <c r="N74" s="190"/>
      <c r="O74" s="192"/>
      <c r="P74" s="87"/>
      <c r="Q74" s="196"/>
      <c r="R74" s="197"/>
      <c r="S74" s="198"/>
      <c r="Y74" s="87"/>
      <c r="Z74" s="87"/>
      <c r="AA74" s="90"/>
      <c r="AB74" s="87"/>
    </row>
    <row r="75" spans="2:28" s="4" customFormat="1" ht="16.5" customHeight="1" x14ac:dyDescent="0.25">
      <c r="B75" s="165" t="s">
        <v>50</v>
      </c>
      <c r="C75" s="367"/>
      <c r="D75" s="368"/>
      <c r="E75" s="18"/>
      <c r="F75" s="266"/>
      <c r="G75" s="19"/>
      <c r="H75" s="187"/>
      <c r="I75" s="184">
        <f>INT(IF(RIGHT(G75,1)="*",data!$J$3*H75+(IF(H75&gt;0, data!$K$3,0)),(IF(G75&gt;0,data!$J$3*RIGHT(G75,5)+data!$K$3,0))))</f>
        <v>0</v>
      </c>
      <c r="J75" s="184">
        <f>IF(E75&gt;0,I75*ROUND(F75,1)*E75,0)</f>
        <v>0</v>
      </c>
      <c r="K75" s="22"/>
      <c r="L75" s="30"/>
      <c r="M75" s="184">
        <f>INT(IF(J75&gt;0,(IF(K75="ano",data!$J$6,0)),0))</f>
        <v>0</v>
      </c>
      <c r="N75" s="190">
        <f>ROUND(F75,1)*IF(L75&gt;E75,M75*E75,M75*L75)</f>
        <v>0</v>
      </c>
      <c r="O75" s="192">
        <f>J75+N75</f>
        <v>0</v>
      </c>
      <c r="P75" s="85"/>
      <c r="Q75" s="196" t="str">
        <f>IF(O75&gt;0,1,"")</f>
        <v/>
      </c>
      <c r="R75" s="197"/>
      <c r="S75" s="198" t="str">
        <f t="shared" si="0"/>
        <v/>
      </c>
      <c r="T75" s="4">
        <f>IF(O75&gt;0,IF(ISTEXT(C75)=TRUE,0,1),0)</f>
        <v>0</v>
      </c>
      <c r="Y75" s="85"/>
      <c r="Z75" s="85"/>
      <c r="AA75" s="88">
        <f>IF(H75&gt;0,IF(RIGHT(G75,1)="*",0,1),0)</f>
        <v>0</v>
      </c>
      <c r="AB75" s="85"/>
    </row>
    <row r="76" spans="2:28" s="56" customFormat="1" ht="29.25" hidden="1" customHeight="1" x14ac:dyDescent="0.25">
      <c r="B76" s="165"/>
      <c r="C76" s="61"/>
      <c r="D76" s="80"/>
      <c r="E76" s="65"/>
      <c r="F76" s="65"/>
      <c r="G76" s="66"/>
      <c r="H76" s="186"/>
      <c r="I76" s="184"/>
      <c r="J76" s="184"/>
      <c r="K76" s="67"/>
      <c r="L76" s="30"/>
      <c r="M76" s="184"/>
      <c r="N76" s="190"/>
      <c r="O76" s="192"/>
      <c r="P76" s="87"/>
      <c r="Q76" s="196"/>
      <c r="R76" s="197"/>
      <c r="S76" s="198"/>
      <c r="Y76" s="87"/>
      <c r="Z76" s="87"/>
      <c r="AA76" s="90"/>
      <c r="AB76" s="87"/>
    </row>
    <row r="77" spans="2:28" s="4" customFormat="1" ht="16.5" customHeight="1" x14ac:dyDescent="0.25">
      <c r="B77" s="165" t="s">
        <v>51</v>
      </c>
      <c r="C77" s="367"/>
      <c r="D77" s="368"/>
      <c r="E77" s="18"/>
      <c r="F77" s="266"/>
      <c r="G77" s="19"/>
      <c r="H77" s="187"/>
      <c r="I77" s="184">
        <f>INT(IF(RIGHT(G77,1)="*",data!$J$3*H77+(IF(H77&gt;0, data!$K$3,0)),(IF(G77&gt;0,data!$J$3*RIGHT(G77,5)+data!$K$3,0))))</f>
        <v>0</v>
      </c>
      <c r="J77" s="184">
        <f>IF(E77&gt;0,I77*ROUND(F77,1)*E77,0)</f>
        <v>0</v>
      </c>
      <c r="K77" s="22"/>
      <c r="L77" s="30"/>
      <c r="M77" s="184">
        <f>INT(IF(J77&gt;0,(IF(K77="ano",data!$J$6,0)),0))</f>
        <v>0</v>
      </c>
      <c r="N77" s="190">
        <f>ROUND(F77,1)*IF(L77&gt;E77,M77*E77,M77*L77)</f>
        <v>0</v>
      </c>
      <c r="O77" s="192">
        <f>J77+N77</f>
        <v>0</v>
      </c>
      <c r="P77" s="85"/>
      <c r="Q77" s="196" t="str">
        <f>IF(O77&gt;0,1,"")</f>
        <v/>
      </c>
      <c r="R77" s="197"/>
      <c r="S77" s="198" t="str">
        <f t="shared" si="0"/>
        <v/>
      </c>
      <c r="T77" s="4">
        <f>IF(O77&gt;0,IF(ISTEXT(C77)=TRUE,0,1),0)</f>
        <v>0</v>
      </c>
      <c r="Y77" s="85"/>
      <c r="Z77" s="85"/>
      <c r="AA77" s="88">
        <f>IF(H77&gt;0,IF(RIGHT(G77,1)="*",0,1),0)</f>
        <v>0</v>
      </c>
      <c r="AB77" s="85"/>
    </row>
    <row r="78" spans="2:28" s="56" customFormat="1" ht="29.25" hidden="1" customHeight="1" x14ac:dyDescent="0.25">
      <c r="B78" s="165"/>
      <c r="C78" s="61"/>
      <c r="D78" s="80"/>
      <c r="E78" s="65"/>
      <c r="F78" s="65"/>
      <c r="G78" s="66"/>
      <c r="H78" s="186"/>
      <c r="I78" s="184"/>
      <c r="J78" s="184"/>
      <c r="K78" s="67"/>
      <c r="L78" s="30"/>
      <c r="M78" s="184"/>
      <c r="N78" s="190"/>
      <c r="O78" s="192"/>
      <c r="P78" s="87"/>
      <c r="Q78" s="196"/>
      <c r="R78" s="197"/>
      <c r="S78" s="198"/>
      <c r="Y78" s="87"/>
      <c r="Z78" s="87"/>
      <c r="AA78" s="90"/>
      <c r="AB78" s="87"/>
    </row>
    <row r="79" spans="2:28" s="4" customFormat="1" ht="16.5" customHeight="1" x14ac:dyDescent="0.25">
      <c r="B79" s="165" t="s">
        <v>52</v>
      </c>
      <c r="C79" s="367"/>
      <c r="D79" s="368"/>
      <c r="E79" s="18"/>
      <c r="F79" s="266"/>
      <c r="G79" s="19"/>
      <c r="H79" s="187"/>
      <c r="I79" s="184">
        <f>INT(IF(RIGHT(G79,1)="*",data!$J$3*H79+(IF(H79&gt;0, data!$K$3,0)),(IF(G79&gt;0,data!$J$3*RIGHT(G79,5)+data!$K$3,0))))</f>
        <v>0</v>
      </c>
      <c r="J79" s="184">
        <f>IF(E79&gt;0,I79*ROUND(F79,1)*E79,0)</f>
        <v>0</v>
      </c>
      <c r="K79" s="22"/>
      <c r="L79" s="30"/>
      <c r="M79" s="184">
        <f>INT(IF(J79&gt;0,(IF(K79="ano",data!$J$6,0)),0))</f>
        <v>0</v>
      </c>
      <c r="N79" s="190">
        <f>ROUND(F79,1)*IF(L79&gt;E79,M79*E79,M79*L79)</f>
        <v>0</v>
      </c>
      <c r="O79" s="192">
        <f>J79+N79</f>
        <v>0</v>
      </c>
      <c r="P79" s="85"/>
      <c r="Q79" s="196" t="str">
        <f>IF(O79&gt;0,1,"")</f>
        <v/>
      </c>
      <c r="R79" s="197"/>
      <c r="S79" s="198" t="str">
        <f t="shared" si="0"/>
        <v/>
      </c>
      <c r="T79" s="4">
        <f>IF(O79&gt;0,IF(ISTEXT(C79)=TRUE,0,1),0)</f>
        <v>0</v>
      </c>
      <c r="Y79" s="85"/>
      <c r="Z79" s="85"/>
      <c r="AA79" s="88">
        <f>IF(H79&gt;0,IF(RIGHT(G79,1)="*",0,1),0)</f>
        <v>0</v>
      </c>
      <c r="AB79" s="85"/>
    </row>
    <row r="80" spans="2:28" s="56" customFormat="1" ht="29.25" hidden="1" customHeight="1" x14ac:dyDescent="0.25">
      <c r="B80" s="165"/>
      <c r="C80" s="61"/>
      <c r="D80" s="80"/>
      <c r="E80" s="65"/>
      <c r="F80" s="65"/>
      <c r="G80" s="66"/>
      <c r="H80" s="186"/>
      <c r="I80" s="184"/>
      <c r="J80" s="184"/>
      <c r="K80" s="67"/>
      <c r="L80" s="30"/>
      <c r="M80" s="184"/>
      <c r="N80" s="190"/>
      <c r="O80" s="192"/>
      <c r="P80" s="87"/>
      <c r="Q80" s="196"/>
      <c r="R80" s="197"/>
      <c r="S80" s="198"/>
      <c r="Y80" s="87"/>
      <c r="Z80" s="87"/>
      <c r="AA80" s="90"/>
      <c r="AB80" s="87"/>
    </row>
    <row r="81" spans="2:28" s="4" customFormat="1" ht="16.5" customHeight="1" x14ac:dyDescent="0.25">
      <c r="B81" s="165" t="s">
        <v>53</v>
      </c>
      <c r="C81" s="367"/>
      <c r="D81" s="368"/>
      <c r="E81" s="18"/>
      <c r="F81" s="266"/>
      <c r="G81" s="19"/>
      <c r="H81" s="187"/>
      <c r="I81" s="184">
        <f>INT(IF(RIGHT(G81,1)="*",data!$J$3*H81+(IF(H81&gt;0, data!$K$3,0)),(IF(G81&gt;0,data!$J$3*RIGHT(G81,5)+data!$K$3,0))))</f>
        <v>0</v>
      </c>
      <c r="J81" s="184">
        <f>IF(E81&gt;0,I81*ROUND(F81,1)*E81,0)</f>
        <v>0</v>
      </c>
      <c r="K81" s="22"/>
      <c r="L81" s="30"/>
      <c r="M81" s="184">
        <f>INT(IF(J81&gt;0,(IF(K81="ano",data!$J$6,0)),0))</f>
        <v>0</v>
      </c>
      <c r="N81" s="190">
        <f>ROUND(F81,1)*IF(L81&gt;E81,M81*E81,M81*L81)</f>
        <v>0</v>
      </c>
      <c r="O81" s="192">
        <f>J81+N81</f>
        <v>0</v>
      </c>
      <c r="P81" s="85"/>
      <c r="Q81" s="196" t="str">
        <f>IF(O81&gt;0,1,"")</f>
        <v/>
      </c>
      <c r="R81" s="197"/>
      <c r="S81" s="198" t="str">
        <f t="shared" si="0"/>
        <v/>
      </c>
      <c r="T81" s="4">
        <f>IF(O81&gt;0,IF(ISTEXT(C81)=TRUE,0,1),0)</f>
        <v>0</v>
      </c>
      <c r="Y81" s="85"/>
      <c r="Z81" s="85"/>
      <c r="AA81" s="88">
        <f>IF(H81&gt;0,IF(RIGHT(G81,1)="*",0,1),0)</f>
        <v>0</v>
      </c>
      <c r="AB81" s="85"/>
    </row>
    <row r="82" spans="2:28" s="56" customFormat="1" ht="29.25" hidden="1" customHeight="1" x14ac:dyDescent="0.25">
      <c r="B82" s="165"/>
      <c r="C82" s="61"/>
      <c r="D82" s="80"/>
      <c r="E82" s="65"/>
      <c r="F82" s="65"/>
      <c r="G82" s="66"/>
      <c r="H82" s="186"/>
      <c r="I82" s="184"/>
      <c r="J82" s="184"/>
      <c r="K82" s="67"/>
      <c r="L82" s="30"/>
      <c r="M82" s="184"/>
      <c r="N82" s="190"/>
      <c r="O82" s="192"/>
      <c r="P82" s="87"/>
      <c r="Q82" s="196"/>
      <c r="R82" s="197"/>
      <c r="S82" s="198"/>
      <c r="Y82" s="87"/>
      <c r="Z82" s="87"/>
      <c r="AA82" s="90"/>
      <c r="AB82" s="87"/>
    </row>
    <row r="83" spans="2:28" s="4" customFormat="1" ht="16.5" customHeight="1" x14ac:dyDescent="0.25">
      <c r="B83" s="165" t="s">
        <v>54</v>
      </c>
      <c r="C83" s="367"/>
      <c r="D83" s="368"/>
      <c r="E83" s="18"/>
      <c r="F83" s="266"/>
      <c r="G83" s="19"/>
      <c r="H83" s="187"/>
      <c r="I83" s="184">
        <f>INT(IF(RIGHT(G83,1)="*",data!$J$3*H83+(IF(H83&gt;0, data!$K$3,0)),(IF(G83&gt;0,data!$J$3*RIGHT(G83,5)+data!$K$3,0))))</f>
        <v>0</v>
      </c>
      <c r="J83" s="184">
        <f>IF(E83&gt;0,I83*ROUND(F83,1)*E83,0)</f>
        <v>0</v>
      </c>
      <c r="K83" s="22"/>
      <c r="L83" s="30"/>
      <c r="M83" s="184">
        <f>INT(IF(J83&gt;0,(IF(K83="ano",data!$J$6,0)),0))</f>
        <v>0</v>
      </c>
      <c r="N83" s="190">
        <f>ROUND(F83,1)*IF(L83&gt;E83,M83*E83,M83*L83)</f>
        <v>0</v>
      </c>
      <c r="O83" s="192">
        <f>J83+N83</f>
        <v>0</v>
      </c>
      <c r="P83" s="85"/>
      <c r="Q83" s="196" t="str">
        <f>IF(O83&gt;0,1,"")</f>
        <v/>
      </c>
      <c r="R83" s="197"/>
      <c r="S83" s="198" t="str">
        <f t="shared" si="0"/>
        <v/>
      </c>
      <c r="T83" s="4">
        <f>IF(O83&gt;0,IF(ISTEXT(C83)=TRUE,0,1),0)</f>
        <v>0</v>
      </c>
      <c r="Y83" s="85"/>
      <c r="Z83" s="85"/>
      <c r="AA83" s="88">
        <f>IF(H83&gt;0,IF(RIGHT(G83,1)="*",0,1),0)</f>
        <v>0</v>
      </c>
      <c r="AB83" s="85"/>
    </row>
    <row r="84" spans="2:28" s="56" customFormat="1" ht="29.25" hidden="1" customHeight="1" x14ac:dyDescent="0.25">
      <c r="B84" s="165"/>
      <c r="C84" s="61"/>
      <c r="D84" s="80"/>
      <c r="E84" s="65"/>
      <c r="F84" s="65"/>
      <c r="G84" s="66"/>
      <c r="H84" s="186"/>
      <c r="I84" s="184"/>
      <c r="J84" s="184"/>
      <c r="K84" s="67"/>
      <c r="L84" s="30"/>
      <c r="M84" s="184"/>
      <c r="N84" s="190"/>
      <c r="O84" s="192"/>
      <c r="P84" s="87"/>
      <c r="Q84" s="196"/>
      <c r="R84" s="197"/>
      <c r="S84" s="198"/>
      <c r="Y84" s="87"/>
      <c r="Z84" s="87"/>
      <c r="AA84" s="90"/>
      <c r="AB84" s="87"/>
    </row>
    <row r="85" spans="2:28" s="4" customFormat="1" ht="16.5" customHeight="1" x14ac:dyDescent="0.25">
      <c r="B85" s="165" t="s">
        <v>55</v>
      </c>
      <c r="C85" s="367"/>
      <c r="D85" s="368"/>
      <c r="E85" s="18"/>
      <c r="F85" s="266"/>
      <c r="G85" s="19"/>
      <c r="H85" s="187"/>
      <c r="I85" s="184">
        <f>INT(IF(RIGHT(G85,1)="*",data!$J$3*H85+(IF(H85&gt;0, data!$K$3,0)),(IF(G85&gt;0,data!$J$3*RIGHT(G85,5)+data!$K$3,0))))</f>
        <v>0</v>
      </c>
      <c r="J85" s="184">
        <f>IF(E85&gt;0,I85*ROUND(F85,1)*E85,0)</f>
        <v>0</v>
      </c>
      <c r="K85" s="22"/>
      <c r="L85" s="30"/>
      <c r="M85" s="184">
        <f>INT(IF(J85&gt;0,(IF(K85="ano",data!$J$6,0)),0))</f>
        <v>0</v>
      </c>
      <c r="N85" s="190">
        <f>ROUND(F85,1)*IF(L85&gt;E85,M85*E85,M85*L85)</f>
        <v>0</v>
      </c>
      <c r="O85" s="192">
        <f>J85+N85</f>
        <v>0</v>
      </c>
      <c r="P85" s="85"/>
      <c r="Q85" s="196" t="str">
        <f>IF(O85&gt;0,1,"")</f>
        <v/>
      </c>
      <c r="R85" s="197"/>
      <c r="S85" s="198" t="str">
        <f t="shared" si="0"/>
        <v/>
      </c>
      <c r="T85" s="4">
        <f>IF(O85&gt;0,IF(ISTEXT(C85)=TRUE,0,1),0)</f>
        <v>0</v>
      </c>
      <c r="Y85" s="85"/>
      <c r="Z85" s="85"/>
      <c r="AA85" s="88">
        <f>IF(H85&gt;0,IF(RIGHT(G85,1)="*",0,1),0)</f>
        <v>0</v>
      </c>
      <c r="AB85" s="85"/>
    </row>
    <row r="86" spans="2:28" s="56" customFormat="1" ht="29.25" hidden="1" customHeight="1" x14ac:dyDescent="0.25">
      <c r="B86" s="165"/>
      <c r="C86" s="61"/>
      <c r="D86" s="80"/>
      <c r="E86" s="65"/>
      <c r="F86" s="65"/>
      <c r="G86" s="66"/>
      <c r="H86" s="186"/>
      <c r="I86" s="184"/>
      <c r="J86" s="184"/>
      <c r="K86" s="67"/>
      <c r="L86" s="30"/>
      <c r="M86" s="184"/>
      <c r="N86" s="190"/>
      <c r="O86" s="192"/>
      <c r="P86" s="87"/>
      <c r="Q86" s="196"/>
      <c r="R86" s="197"/>
      <c r="S86" s="198"/>
      <c r="Y86" s="87"/>
      <c r="Z86" s="87"/>
      <c r="AA86" s="90"/>
      <c r="AB86" s="87"/>
    </row>
    <row r="87" spans="2:28" s="4" customFormat="1" ht="16.5" customHeight="1" x14ac:dyDescent="0.25">
      <c r="B87" s="165" t="s">
        <v>56</v>
      </c>
      <c r="C87" s="367"/>
      <c r="D87" s="368"/>
      <c r="E87" s="18"/>
      <c r="F87" s="266"/>
      <c r="G87" s="19"/>
      <c r="H87" s="187"/>
      <c r="I87" s="184">
        <f>INT(IF(RIGHT(G87,1)="*",data!$J$3*H87+(IF(H87&gt;0, data!$K$3,0)),(IF(G87&gt;0,data!$J$3*RIGHT(G87,5)+data!$K$3,0))))</f>
        <v>0</v>
      </c>
      <c r="J87" s="184">
        <f>IF(E87&gt;0,I87*ROUND(F87,1)*E87,0)</f>
        <v>0</v>
      </c>
      <c r="K87" s="22"/>
      <c r="L87" s="30"/>
      <c r="M87" s="184">
        <f>INT(IF(J87&gt;0,(IF(K87="ano",data!$J$6,0)),0))</f>
        <v>0</v>
      </c>
      <c r="N87" s="190">
        <f>ROUND(F87,1)*IF(L87&gt;E87,M87*E87,M87*L87)</f>
        <v>0</v>
      </c>
      <c r="O87" s="192">
        <f>J87+N87</f>
        <v>0</v>
      </c>
      <c r="P87" s="85"/>
      <c r="Q87" s="196" t="str">
        <f>IF(O87&gt;0,1,"")</f>
        <v/>
      </c>
      <c r="R87" s="197"/>
      <c r="S87" s="198" t="str">
        <f t="shared" si="0"/>
        <v/>
      </c>
      <c r="T87" s="4">
        <f>IF(O87&gt;0,IF(ISTEXT(C87)=TRUE,0,1),0)</f>
        <v>0</v>
      </c>
      <c r="Y87" s="85"/>
      <c r="Z87" s="85"/>
      <c r="AA87" s="88">
        <f>IF(H87&gt;0,IF(RIGHT(G87,1)="*",0,1),0)</f>
        <v>0</v>
      </c>
      <c r="AB87" s="85"/>
    </row>
    <row r="88" spans="2:28" s="56" customFormat="1" ht="29.25" hidden="1" customHeight="1" x14ac:dyDescent="0.25">
      <c r="B88" s="165"/>
      <c r="C88" s="61"/>
      <c r="D88" s="80"/>
      <c r="E88" s="65"/>
      <c r="F88" s="65"/>
      <c r="G88" s="66"/>
      <c r="H88" s="186"/>
      <c r="I88" s="184"/>
      <c r="J88" s="184"/>
      <c r="K88" s="67"/>
      <c r="L88" s="30"/>
      <c r="M88" s="184"/>
      <c r="N88" s="190"/>
      <c r="O88" s="192"/>
      <c r="P88" s="87"/>
      <c r="Q88" s="196"/>
      <c r="R88" s="197"/>
      <c r="S88" s="198"/>
      <c r="Y88" s="87"/>
      <c r="Z88" s="87"/>
      <c r="AA88" s="90"/>
      <c r="AB88" s="87"/>
    </row>
    <row r="89" spans="2:28" s="4" customFormat="1" ht="16.5" customHeight="1" x14ac:dyDescent="0.25">
      <c r="B89" s="165" t="s">
        <v>57</v>
      </c>
      <c r="C89" s="367"/>
      <c r="D89" s="368"/>
      <c r="E89" s="18"/>
      <c r="F89" s="266"/>
      <c r="G89" s="19"/>
      <c r="H89" s="187"/>
      <c r="I89" s="184">
        <f>INT(IF(RIGHT(G89,1)="*",data!$J$3*H89+(IF(H89&gt;0, data!$K$3,0)),(IF(G89&gt;0,data!$J$3*RIGHT(G89,5)+data!$K$3,0))))</f>
        <v>0</v>
      </c>
      <c r="J89" s="184">
        <f>IF(E89&gt;0,I89*ROUND(F89,1)*E89,0)</f>
        <v>0</v>
      </c>
      <c r="K89" s="22"/>
      <c r="L89" s="30"/>
      <c r="M89" s="184">
        <f>INT(IF(J89&gt;0,(IF(K89="ano",data!$J$6,0)),0))</f>
        <v>0</v>
      </c>
      <c r="N89" s="190">
        <f>ROUND(F89,1)*IF(L89&gt;E89,M89*E89,M89*L89)</f>
        <v>0</v>
      </c>
      <c r="O89" s="192">
        <f>J89+N89</f>
        <v>0</v>
      </c>
      <c r="P89" s="85"/>
      <c r="Q89" s="196" t="str">
        <f>IF(O89&gt;0,1,"")</f>
        <v/>
      </c>
      <c r="R89" s="197"/>
      <c r="S89" s="198" t="str">
        <f t="shared" si="0"/>
        <v/>
      </c>
      <c r="T89" s="4">
        <f>IF(O89&gt;0,IF(ISTEXT(C89)=TRUE,0,1),0)</f>
        <v>0</v>
      </c>
      <c r="Y89" s="85"/>
      <c r="Z89" s="85"/>
      <c r="AA89" s="88">
        <f>IF(H89&gt;0,IF(RIGHT(G89,1)="*",0,1),0)</f>
        <v>0</v>
      </c>
      <c r="AB89" s="85"/>
    </row>
    <row r="90" spans="2:28" s="56" customFormat="1" ht="29.25" hidden="1" customHeight="1" x14ac:dyDescent="0.25">
      <c r="B90" s="165"/>
      <c r="C90" s="61"/>
      <c r="D90" s="80"/>
      <c r="E90" s="65"/>
      <c r="F90" s="65"/>
      <c r="G90" s="66"/>
      <c r="H90" s="186"/>
      <c r="I90" s="184"/>
      <c r="J90" s="184"/>
      <c r="K90" s="67"/>
      <c r="L90" s="30"/>
      <c r="M90" s="184"/>
      <c r="N90" s="190"/>
      <c r="O90" s="192"/>
      <c r="P90" s="87"/>
      <c r="Q90" s="196"/>
      <c r="R90" s="197"/>
      <c r="S90" s="198"/>
      <c r="Y90" s="87"/>
      <c r="Z90" s="87"/>
      <c r="AA90" s="90"/>
      <c r="AB90" s="87"/>
    </row>
    <row r="91" spans="2:28" s="4" customFormat="1" ht="16.5" customHeight="1" x14ac:dyDescent="0.25">
      <c r="B91" s="165" t="s">
        <v>58</v>
      </c>
      <c r="C91" s="367"/>
      <c r="D91" s="368"/>
      <c r="E91" s="18"/>
      <c r="F91" s="266"/>
      <c r="G91" s="19"/>
      <c r="H91" s="187"/>
      <c r="I91" s="184">
        <f>INT(IF(RIGHT(G91,1)="*",data!$J$3*H91+(IF(H91&gt;0, data!$K$3,0)),(IF(G91&gt;0,data!$J$3*RIGHT(G91,5)+data!$K$3,0))))</f>
        <v>0</v>
      </c>
      <c r="J91" s="184">
        <f>IF(E91&gt;0,I91*ROUND(F91,1)*E91,0)</f>
        <v>0</v>
      </c>
      <c r="K91" s="22"/>
      <c r="L91" s="30"/>
      <c r="M91" s="184">
        <f>INT(IF(J91&gt;0,(IF(K91="ano",data!$J$6,0)),0))</f>
        <v>0</v>
      </c>
      <c r="N91" s="190">
        <f>ROUND(F91,1)*IF(L91&gt;E91,M91*E91,M91*L91)</f>
        <v>0</v>
      </c>
      <c r="O91" s="192">
        <f>J91+N91</f>
        <v>0</v>
      </c>
      <c r="P91" s="85"/>
      <c r="Q91" s="196" t="str">
        <f>IF(O91&gt;0,1,"")</f>
        <v/>
      </c>
      <c r="R91" s="197"/>
      <c r="S91" s="198" t="str">
        <f t="shared" si="0"/>
        <v/>
      </c>
      <c r="T91" s="4">
        <f>IF(O91&gt;0,IF(ISTEXT(C91)=TRUE,0,1),0)</f>
        <v>0</v>
      </c>
      <c r="Y91" s="85"/>
      <c r="Z91" s="85"/>
      <c r="AA91" s="88">
        <f>IF(H91&gt;0,IF(RIGHT(G91,1)="*",0,1),0)</f>
        <v>0</v>
      </c>
      <c r="AB91" s="85"/>
    </row>
    <row r="92" spans="2:28" s="56" customFormat="1" ht="29.25" hidden="1" customHeight="1" x14ac:dyDescent="0.25">
      <c r="B92" s="165"/>
      <c r="C92" s="61"/>
      <c r="D92" s="80"/>
      <c r="E92" s="65"/>
      <c r="F92" s="65"/>
      <c r="G92" s="66"/>
      <c r="H92" s="186"/>
      <c r="I92" s="184"/>
      <c r="J92" s="184"/>
      <c r="K92" s="67"/>
      <c r="L92" s="30"/>
      <c r="M92" s="184"/>
      <c r="N92" s="190"/>
      <c r="O92" s="192"/>
      <c r="P92" s="87"/>
      <c r="Q92" s="196"/>
      <c r="R92" s="197"/>
      <c r="S92" s="198"/>
      <c r="Y92" s="87"/>
      <c r="Z92" s="87"/>
      <c r="AA92" s="90"/>
      <c r="AB92" s="87"/>
    </row>
    <row r="93" spans="2:28" s="4" customFormat="1" ht="16.5" customHeight="1" x14ac:dyDescent="0.25">
      <c r="B93" s="165" t="s">
        <v>59</v>
      </c>
      <c r="C93" s="367"/>
      <c r="D93" s="368"/>
      <c r="E93" s="18"/>
      <c r="F93" s="266"/>
      <c r="G93" s="19"/>
      <c r="H93" s="187"/>
      <c r="I93" s="184">
        <f>INT(IF(RIGHT(G93,1)="*",data!$J$3*H93+(IF(H93&gt;0, data!$K$3,0)),(IF(G93&gt;0,data!$J$3*RIGHT(G93,5)+data!$K$3,0))))</f>
        <v>0</v>
      </c>
      <c r="J93" s="184">
        <f>IF(E93&gt;0,I93*ROUND(F93,1)*E93,0)</f>
        <v>0</v>
      </c>
      <c r="K93" s="22"/>
      <c r="L93" s="30"/>
      <c r="M93" s="184">
        <f>INT(IF(J93&gt;0,(IF(K93="ano",data!$J$6,0)),0))</f>
        <v>0</v>
      </c>
      <c r="N93" s="190">
        <f>ROUND(F93,1)*IF(L93&gt;E93,M93*E93,M93*L93)</f>
        <v>0</v>
      </c>
      <c r="O93" s="192">
        <f>J93+N93</f>
        <v>0</v>
      </c>
      <c r="P93" s="85"/>
      <c r="Q93" s="196" t="str">
        <f>IF(O93&gt;0,1,"")</f>
        <v/>
      </c>
      <c r="R93" s="197"/>
      <c r="S93" s="198" t="str">
        <f t="shared" si="0"/>
        <v/>
      </c>
      <c r="T93" s="4">
        <f>IF(O93&gt;0,IF(ISTEXT(C93)=TRUE,0,1),0)</f>
        <v>0</v>
      </c>
      <c r="Y93" s="85"/>
      <c r="Z93" s="85"/>
      <c r="AA93" s="88">
        <f>IF(H93&gt;0,IF(RIGHT(G93,1)="*",0,1),0)</f>
        <v>0</v>
      </c>
      <c r="AB93" s="85"/>
    </row>
    <row r="94" spans="2:28" s="56" customFormat="1" ht="29.25" hidden="1" customHeight="1" x14ac:dyDescent="0.25">
      <c r="B94" s="165"/>
      <c r="C94" s="61"/>
      <c r="D94" s="80"/>
      <c r="E94" s="65"/>
      <c r="F94" s="65"/>
      <c r="G94" s="66"/>
      <c r="H94" s="186"/>
      <c r="I94" s="184"/>
      <c r="J94" s="184"/>
      <c r="K94" s="67"/>
      <c r="L94" s="30"/>
      <c r="M94" s="184"/>
      <c r="N94" s="190"/>
      <c r="O94" s="192"/>
      <c r="P94" s="87"/>
      <c r="Q94" s="196"/>
      <c r="R94" s="197"/>
      <c r="S94" s="198"/>
      <c r="Y94" s="87"/>
      <c r="Z94" s="87"/>
      <c r="AA94" s="90"/>
      <c r="AB94" s="87"/>
    </row>
    <row r="95" spans="2:28" s="4" customFormat="1" ht="16.5" customHeight="1" x14ac:dyDescent="0.25">
      <c r="B95" s="165" t="s">
        <v>60</v>
      </c>
      <c r="C95" s="367"/>
      <c r="D95" s="368"/>
      <c r="E95" s="18"/>
      <c r="F95" s="266"/>
      <c r="G95" s="19"/>
      <c r="H95" s="187"/>
      <c r="I95" s="184">
        <f>INT(IF(RIGHT(G95,1)="*",data!$J$3*H95+(IF(H95&gt;0, data!$K$3,0)),(IF(G95&gt;0,data!$J$3*RIGHT(G95,5)+data!$K$3,0))))</f>
        <v>0</v>
      </c>
      <c r="J95" s="184">
        <f>IF(E95&gt;0,I95*ROUND(F95,1)*E95,0)</f>
        <v>0</v>
      </c>
      <c r="K95" s="22"/>
      <c r="L95" s="30"/>
      <c r="M95" s="184">
        <f>INT(IF(J95&gt;0,(IF(K95="ano",data!$J$6,0)),0))</f>
        <v>0</v>
      </c>
      <c r="N95" s="190">
        <f>ROUND(F95,1)*IF(L95&gt;E95,M95*E95,M95*L95)</f>
        <v>0</v>
      </c>
      <c r="O95" s="192">
        <f>J95+N95</f>
        <v>0</v>
      </c>
      <c r="P95" s="85"/>
      <c r="Q95" s="196" t="str">
        <f>IF(O95&gt;0,1,"")</f>
        <v/>
      </c>
      <c r="R95" s="197"/>
      <c r="S95" s="198" t="str">
        <f t="shared" si="0"/>
        <v/>
      </c>
      <c r="T95" s="4">
        <f>IF(O95&gt;0,IF(ISTEXT(C95)=TRUE,0,1),0)</f>
        <v>0</v>
      </c>
      <c r="Y95" s="85"/>
      <c r="Z95" s="85"/>
      <c r="AA95" s="88">
        <f>IF(H95&gt;0,IF(RIGHT(G95,1)="*",0,1),0)</f>
        <v>0</v>
      </c>
      <c r="AB95" s="85"/>
    </row>
    <row r="96" spans="2:28" s="56" customFormat="1" ht="29.25" hidden="1" customHeight="1" x14ac:dyDescent="0.25">
      <c r="B96" s="165"/>
      <c r="C96" s="61"/>
      <c r="D96" s="80"/>
      <c r="E96" s="65"/>
      <c r="F96" s="65"/>
      <c r="G96" s="66"/>
      <c r="H96" s="186"/>
      <c r="I96" s="184"/>
      <c r="J96" s="184"/>
      <c r="K96" s="67"/>
      <c r="L96" s="30"/>
      <c r="M96" s="184"/>
      <c r="N96" s="190"/>
      <c r="O96" s="192"/>
      <c r="P96" s="87"/>
      <c r="Q96" s="196"/>
      <c r="R96" s="197"/>
      <c r="S96" s="198"/>
      <c r="Y96" s="87"/>
      <c r="Z96" s="87"/>
      <c r="AA96" s="90"/>
      <c r="AB96" s="87"/>
    </row>
    <row r="97" spans="2:28" s="4" customFormat="1" ht="16.5" customHeight="1" x14ac:dyDescent="0.25">
      <c r="B97" s="165" t="s">
        <v>61</v>
      </c>
      <c r="C97" s="367"/>
      <c r="D97" s="368"/>
      <c r="E97" s="18"/>
      <c r="F97" s="266"/>
      <c r="G97" s="19"/>
      <c r="H97" s="187"/>
      <c r="I97" s="184">
        <f>INT(IF(RIGHT(G97,1)="*",data!$J$3*H97+(IF(H97&gt;0, data!$K$3,0)),(IF(G97&gt;0,data!$J$3*RIGHT(G97,5)+data!$K$3,0))))</f>
        <v>0</v>
      </c>
      <c r="J97" s="184">
        <f>IF(E97&gt;0,I97*ROUND(F97,1)*E97,0)</f>
        <v>0</v>
      </c>
      <c r="K97" s="22"/>
      <c r="L97" s="30"/>
      <c r="M97" s="184">
        <f>INT(IF(J97&gt;0,(IF(K97="ano",data!$J$6,0)),0))</f>
        <v>0</v>
      </c>
      <c r="N97" s="190">
        <f>ROUND(F97,1)*IF(L97&gt;E97,M97*E97,M97*L97)</f>
        <v>0</v>
      </c>
      <c r="O97" s="192">
        <f>J97+N97</f>
        <v>0</v>
      </c>
      <c r="P97" s="85"/>
      <c r="Q97" s="196" t="str">
        <f>IF(O97&gt;0,1,"")</f>
        <v/>
      </c>
      <c r="R97" s="197"/>
      <c r="S97" s="198" t="str">
        <f t="shared" si="0"/>
        <v/>
      </c>
      <c r="T97" s="4">
        <f>IF(O97&gt;0,IF(ISTEXT(C97)=TRUE,0,1),0)</f>
        <v>0</v>
      </c>
      <c r="Y97" s="85"/>
      <c r="Z97" s="85"/>
      <c r="AA97" s="88">
        <f>IF(H97&gt;0,IF(RIGHT(G97,1)="*",0,1),0)</f>
        <v>0</v>
      </c>
      <c r="AB97" s="85"/>
    </row>
    <row r="98" spans="2:28" s="56" customFormat="1" ht="29.25" hidden="1" customHeight="1" x14ac:dyDescent="0.25">
      <c r="B98" s="165"/>
      <c r="C98" s="61"/>
      <c r="D98" s="80"/>
      <c r="E98" s="65"/>
      <c r="F98" s="65"/>
      <c r="G98" s="66"/>
      <c r="H98" s="186"/>
      <c r="I98" s="184"/>
      <c r="J98" s="184"/>
      <c r="K98" s="67"/>
      <c r="L98" s="30"/>
      <c r="M98" s="184"/>
      <c r="N98" s="190"/>
      <c r="O98" s="192"/>
      <c r="P98" s="87"/>
      <c r="Q98" s="196"/>
      <c r="R98" s="197"/>
      <c r="S98" s="198"/>
      <c r="Y98" s="87"/>
      <c r="Z98" s="87"/>
      <c r="AA98" s="90"/>
      <c r="AB98" s="87"/>
    </row>
    <row r="99" spans="2:28" s="4" customFormat="1" ht="16.5" customHeight="1" x14ac:dyDescent="0.25">
      <c r="B99" s="165" t="s">
        <v>62</v>
      </c>
      <c r="C99" s="367"/>
      <c r="D99" s="368"/>
      <c r="E99" s="18"/>
      <c r="F99" s="266"/>
      <c r="G99" s="19"/>
      <c r="H99" s="187"/>
      <c r="I99" s="184">
        <f>INT(IF(RIGHT(G99,1)="*",data!$J$3*H99+(IF(H99&gt;0, data!$K$3,0)),(IF(G99&gt;0,data!$J$3*RIGHT(G99,5)+data!$K$3,0))))</f>
        <v>0</v>
      </c>
      <c r="J99" s="184">
        <f>IF(E99&gt;0,I99*ROUND(F99,1)*E99,0)</f>
        <v>0</v>
      </c>
      <c r="K99" s="22"/>
      <c r="L99" s="30"/>
      <c r="M99" s="184">
        <f>INT(IF(J99&gt;0,(IF(K99="ano",data!$J$6,0)),0))</f>
        <v>0</v>
      </c>
      <c r="N99" s="190">
        <f>ROUND(F99,1)*IF(L99&gt;E99,M99*E99,M99*L99)</f>
        <v>0</v>
      </c>
      <c r="O99" s="192">
        <f>J99+N99</f>
        <v>0</v>
      </c>
      <c r="P99" s="85"/>
      <c r="Q99" s="196" t="str">
        <f>IF(O99&gt;0,1,"")</f>
        <v/>
      </c>
      <c r="R99" s="197"/>
      <c r="S99" s="198" t="str">
        <f t="shared" si="0"/>
        <v/>
      </c>
      <c r="T99" s="4">
        <f>IF(O99&gt;0,IF(ISTEXT(C99)=TRUE,0,1),0)</f>
        <v>0</v>
      </c>
      <c r="Y99" s="85"/>
      <c r="Z99" s="85"/>
      <c r="AA99" s="88">
        <f>IF(H99&gt;0,IF(RIGHT(G99,1)="*",0,1),0)</f>
        <v>0</v>
      </c>
      <c r="AB99" s="85"/>
    </row>
    <row r="100" spans="2:28" s="56" customFormat="1" ht="29.25" hidden="1" customHeight="1" x14ac:dyDescent="0.25">
      <c r="B100" s="165"/>
      <c r="C100" s="61"/>
      <c r="D100" s="80"/>
      <c r="E100" s="65"/>
      <c r="F100" s="65"/>
      <c r="G100" s="66"/>
      <c r="H100" s="186"/>
      <c r="I100" s="184"/>
      <c r="J100" s="184"/>
      <c r="K100" s="67"/>
      <c r="L100" s="30"/>
      <c r="M100" s="184"/>
      <c r="N100" s="190"/>
      <c r="O100" s="192"/>
      <c r="P100" s="87"/>
      <c r="Q100" s="196"/>
      <c r="R100" s="197"/>
      <c r="S100" s="198"/>
      <c r="Y100" s="87"/>
      <c r="Z100" s="87"/>
      <c r="AA100" s="90"/>
      <c r="AB100" s="87"/>
    </row>
    <row r="101" spans="2:28" s="4" customFormat="1" ht="16.5" customHeight="1" x14ac:dyDescent="0.25">
      <c r="B101" s="165" t="s">
        <v>63</v>
      </c>
      <c r="C101" s="367"/>
      <c r="D101" s="368"/>
      <c r="E101" s="18"/>
      <c r="F101" s="266"/>
      <c r="G101" s="19"/>
      <c r="H101" s="187"/>
      <c r="I101" s="184">
        <f>INT(IF(RIGHT(G101,1)="*",data!$J$3*H101+(IF(H101&gt;0, data!$K$3,0)),(IF(G101&gt;0,data!$J$3*RIGHT(G101,5)+data!$K$3,0))))</f>
        <v>0</v>
      </c>
      <c r="J101" s="184">
        <f>IF(E101&gt;0,I101*ROUND(F101,1)*E101,0)</f>
        <v>0</v>
      </c>
      <c r="K101" s="22"/>
      <c r="L101" s="30"/>
      <c r="M101" s="184">
        <f>INT(IF(J101&gt;0,(IF(K101="ano",data!$J$6,0)),0))</f>
        <v>0</v>
      </c>
      <c r="N101" s="190">
        <f>ROUND(F101,1)*IF(L101&gt;E101,M101*E101,M101*L101)</f>
        <v>0</v>
      </c>
      <c r="O101" s="192">
        <f>J101+N101</f>
        <v>0</v>
      </c>
      <c r="P101" s="85"/>
      <c r="Q101" s="196" t="str">
        <f>IF(O101&gt;0,1,"")</f>
        <v/>
      </c>
      <c r="R101" s="197"/>
      <c r="S101" s="198" t="str">
        <f t="shared" si="0"/>
        <v/>
      </c>
      <c r="T101" s="4">
        <f>IF(O101&gt;0,IF(ISTEXT(C101)=TRUE,0,1),0)</f>
        <v>0</v>
      </c>
      <c r="Y101" s="85"/>
      <c r="Z101" s="85"/>
      <c r="AA101" s="88">
        <f>IF(H101&gt;0,IF(RIGHT(G101,1)="*",0,1),0)</f>
        <v>0</v>
      </c>
      <c r="AB101" s="85"/>
    </row>
    <row r="102" spans="2:28" s="56" customFormat="1" ht="29.25" hidden="1" customHeight="1" x14ac:dyDescent="0.25">
      <c r="B102" s="165"/>
      <c r="C102" s="61"/>
      <c r="D102" s="80"/>
      <c r="E102" s="65"/>
      <c r="F102" s="65"/>
      <c r="G102" s="66"/>
      <c r="H102" s="186"/>
      <c r="I102" s="184"/>
      <c r="J102" s="184"/>
      <c r="K102" s="67"/>
      <c r="L102" s="30"/>
      <c r="M102" s="184"/>
      <c r="N102" s="190"/>
      <c r="O102" s="192"/>
      <c r="P102" s="87"/>
      <c r="Q102" s="196"/>
      <c r="R102" s="197"/>
      <c r="S102" s="198"/>
      <c r="Y102" s="87"/>
      <c r="Z102" s="87"/>
      <c r="AA102" s="90"/>
      <c r="AB102" s="87"/>
    </row>
    <row r="103" spans="2:28" s="4" customFormat="1" ht="16.5" customHeight="1" x14ac:dyDescent="0.25">
      <c r="B103" s="165" t="s">
        <v>64</v>
      </c>
      <c r="C103" s="367"/>
      <c r="D103" s="368"/>
      <c r="E103" s="18"/>
      <c r="F103" s="266"/>
      <c r="G103" s="19"/>
      <c r="H103" s="187"/>
      <c r="I103" s="184">
        <f>INT(IF(RIGHT(G103,1)="*",data!$J$3*H103+(IF(H103&gt;0, data!$K$3,0)),(IF(G103&gt;0,data!$J$3*RIGHT(G103,5)+data!$K$3,0))))</f>
        <v>0</v>
      </c>
      <c r="J103" s="184">
        <f>IF(E103&gt;0,I103*ROUND(F103,1)*E103,0)</f>
        <v>0</v>
      </c>
      <c r="K103" s="22"/>
      <c r="L103" s="30"/>
      <c r="M103" s="184">
        <f>INT(IF(J103&gt;0,(IF(K103="ano",data!$J$6,0)),0))</f>
        <v>0</v>
      </c>
      <c r="N103" s="190">
        <f>ROUND(F103,1)*IF(L103&gt;E103,M103*E103,M103*L103)</f>
        <v>0</v>
      </c>
      <c r="O103" s="192">
        <f>J103+N103</f>
        <v>0</v>
      </c>
      <c r="P103" s="85"/>
      <c r="Q103" s="196" t="str">
        <f>IF(O103&gt;0,1,"")</f>
        <v/>
      </c>
      <c r="R103" s="197"/>
      <c r="S103" s="198" t="str">
        <f t="shared" si="0"/>
        <v/>
      </c>
      <c r="T103" s="4">
        <f>IF(O103&gt;0,IF(ISTEXT(C103)=TRUE,0,1),0)</f>
        <v>0</v>
      </c>
      <c r="Y103" s="85"/>
      <c r="Z103" s="85"/>
      <c r="AA103" s="88">
        <f>IF(H103&gt;0,IF(RIGHT(G103,1)="*",0,1),0)</f>
        <v>0</v>
      </c>
      <c r="AB103" s="85"/>
    </row>
    <row r="104" spans="2:28" s="56" customFormat="1" ht="29.25" hidden="1" customHeight="1" x14ac:dyDescent="0.25">
      <c r="B104" s="165"/>
      <c r="C104" s="61"/>
      <c r="D104" s="81"/>
      <c r="E104" s="68"/>
      <c r="F104" s="65"/>
      <c r="G104" s="63"/>
      <c r="H104" s="186"/>
      <c r="I104" s="184"/>
      <c r="J104" s="184"/>
      <c r="K104" s="69"/>
      <c r="L104" s="30"/>
      <c r="M104" s="184"/>
      <c r="N104" s="190"/>
      <c r="O104" s="193"/>
      <c r="P104" s="87"/>
      <c r="Q104" s="196"/>
      <c r="R104" s="199"/>
      <c r="S104" s="198"/>
      <c r="Y104" s="87"/>
      <c r="Z104" s="87"/>
      <c r="AA104" s="90"/>
      <c r="AB104" s="87"/>
    </row>
    <row r="105" spans="2:28" s="4" customFormat="1" ht="16.5" customHeight="1" thickBot="1" x14ac:dyDescent="0.3">
      <c r="B105" s="166" t="s">
        <v>65</v>
      </c>
      <c r="C105" s="367"/>
      <c r="D105" s="368"/>
      <c r="E105" s="20"/>
      <c r="F105" s="267"/>
      <c r="G105" s="19"/>
      <c r="H105" s="187"/>
      <c r="I105" s="184">
        <f>INT(IF(RIGHT(G105,1)="*",data!$J$3*H105+(IF(H105&gt;0, data!$K$3,0)),(IF(G105&gt;0,data!$J$3*RIGHT(G105,5)+data!$K$3,0))))</f>
        <v>0</v>
      </c>
      <c r="J105" s="272">
        <f>IF(E105&gt;0,I105*ROUND(F105,1)*E105,0)</f>
        <v>0</v>
      </c>
      <c r="K105" s="23"/>
      <c r="L105" s="30"/>
      <c r="M105" s="184">
        <f>INT(IF(J105&gt;0,(IF(K105="ano",data!$J$6,0)),0))</f>
        <v>0</v>
      </c>
      <c r="N105" s="194">
        <f>ROUND(F105,1)*IF(L105&gt;E105,M105*E105,M105*L105)</f>
        <v>0</v>
      </c>
      <c r="O105" s="195">
        <f>J105+N105</f>
        <v>0</v>
      </c>
      <c r="P105" s="85"/>
      <c r="Q105" s="196" t="str">
        <f>IF(O105&gt;0,1,"")</f>
        <v/>
      </c>
      <c r="R105" s="200"/>
      <c r="S105" s="198" t="str">
        <f t="shared" si="0"/>
        <v/>
      </c>
      <c r="T105" s="4">
        <f>IF(O105&gt;0,IF(ISTEXT(C105)=TRUE,0,1),0)</f>
        <v>0</v>
      </c>
      <c r="Y105" s="85"/>
      <c r="Z105" s="85"/>
      <c r="AA105" s="88">
        <f>IF(H105&gt;0,IF(RIGHT(G105,1)="*",0,1),0)</f>
        <v>0</v>
      </c>
      <c r="AB105" s="85"/>
    </row>
    <row r="106" spans="2:28" s="4" customFormat="1" ht="24.75" customHeight="1" thickBot="1" x14ac:dyDescent="0.25">
      <c r="B106" s="173"/>
      <c r="C106" s="174" t="s">
        <v>69</v>
      </c>
      <c r="D106" s="174"/>
      <c r="E106" s="175">
        <f>SUM(E7:E105)</f>
        <v>0</v>
      </c>
      <c r="F106" s="175"/>
      <c r="G106" s="176"/>
      <c r="H106" s="176">
        <f>Q106</f>
        <v>0</v>
      </c>
      <c r="I106" s="176"/>
      <c r="J106" s="177">
        <f>SUM(J7:J105)</f>
        <v>0</v>
      </c>
      <c r="K106" s="176"/>
      <c r="L106" s="176"/>
      <c r="M106" s="176"/>
      <c r="N106" s="178">
        <f>SUM(N7:N105)</f>
        <v>0</v>
      </c>
      <c r="O106" s="179">
        <f>SUM(O7:O105)</f>
        <v>0</v>
      </c>
      <c r="P106" s="84"/>
      <c r="Q106" s="180">
        <f>SUM(Q7:Q105)</f>
        <v>0</v>
      </c>
      <c r="R106" s="181">
        <f>IF(O106&gt;0,1,0)</f>
        <v>0</v>
      </c>
      <c r="S106" s="182">
        <f>SUM(S7:S105)</f>
        <v>0</v>
      </c>
      <c r="Y106" s="85"/>
      <c r="Z106" s="85"/>
      <c r="AA106" s="3"/>
      <c r="AB106" s="85"/>
    </row>
  </sheetData>
  <sheetProtection algorithmName="SHA-512" hashValue="T9HtAKs93hiqBRfKlyBMDe9UVmEtzX3SN3XuMJaXGm8ryzHNvFFsffSMMEVoMb5DLu1meUc4I5IYnG4uC5uSJw==" saltValue="FUMxbPbW4X95SeffUBNStg==" spinCount="100000" sheet="1" objects="1" scenarios="1"/>
  <mergeCells count="68">
    <mergeCell ref="C105:D105"/>
    <mergeCell ref="C95:D95"/>
    <mergeCell ref="C97:D97"/>
    <mergeCell ref="C99:D99"/>
    <mergeCell ref="C101:D101"/>
    <mergeCell ref="C103:D103"/>
    <mergeCell ref="C85:D85"/>
    <mergeCell ref="C87:D87"/>
    <mergeCell ref="C89:D89"/>
    <mergeCell ref="C91:D91"/>
    <mergeCell ref="C93:D93"/>
    <mergeCell ref="C75:D75"/>
    <mergeCell ref="C77:D77"/>
    <mergeCell ref="C79:D79"/>
    <mergeCell ref="C81:D81"/>
    <mergeCell ref="C83:D83"/>
    <mergeCell ref="C65:D65"/>
    <mergeCell ref="C67:D67"/>
    <mergeCell ref="C69:D69"/>
    <mergeCell ref="C71:D71"/>
    <mergeCell ref="C73:D73"/>
    <mergeCell ref="C55:D55"/>
    <mergeCell ref="C57:D57"/>
    <mergeCell ref="C59:D59"/>
    <mergeCell ref="C61:D61"/>
    <mergeCell ref="C63:D63"/>
    <mergeCell ref="C45:D45"/>
    <mergeCell ref="C47:D47"/>
    <mergeCell ref="C49:D49"/>
    <mergeCell ref="C51:D51"/>
    <mergeCell ref="C53:D53"/>
    <mergeCell ref="C35:D35"/>
    <mergeCell ref="C37:D37"/>
    <mergeCell ref="C39:D39"/>
    <mergeCell ref="C41:D41"/>
    <mergeCell ref="C43:D43"/>
    <mergeCell ref="C25:D25"/>
    <mergeCell ref="C27:D27"/>
    <mergeCell ref="C29:D29"/>
    <mergeCell ref="C31:D31"/>
    <mergeCell ref="C33:D33"/>
    <mergeCell ref="C15:D15"/>
    <mergeCell ref="C17:D17"/>
    <mergeCell ref="C19:D19"/>
    <mergeCell ref="C21:D21"/>
    <mergeCell ref="C23:D23"/>
    <mergeCell ref="K4:K5"/>
    <mergeCell ref="C7:D7"/>
    <mergeCell ref="C9:D9"/>
    <mergeCell ref="C11:D11"/>
    <mergeCell ref="C13:D13"/>
    <mergeCell ref="F4:F5"/>
    <mergeCell ref="L4:L5"/>
    <mergeCell ref="S3:S5"/>
    <mergeCell ref="O2:O6"/>
    <mergeCell ref="B1:E1"/>
    <mergeCell ref="Q3:Q5"/>
    <mergeCell ref="R3:R5"/>
    <mergeCell ref="E4:E5"/>
    <mergeCell ref="G4:G5"/>
    <mergeCell ref="M4:M5"/>
    <mergeCell ref="N4:N5"/>
    <mergeCell ref="C3:C4"/>
    <mergeCell ref="E3:J3"/>
    <mergeCell ref="K3:N3"/>
    <mergeCell ref="H4:H5"/>
    <mergeCell ref="I4:I5"/>
    <mergeCell ref="J4:J5"/>
  </mergeCells>
  <conditionalFormatting sqref="C8:D8 C7 C10:D10 C9 C12:D12 C14:D14 C16:D16 C18:D18 C20:D20 C22:D22 C24:D24 C26:D26 C28:D28 C30:D30 C32:D32 C34:D34 C36:D36 C38:D38 C40:D40 C42:D42 C44:D44 C46:D46 C48:D48 C50:D50 C52:D52 C54:D54 C56:D56 C58:D58 C60:D60 C62:D62 C64:D64 C66:D66 C68:D68 C70:D70 C72:D72 C74:D74 C76:D76 C78:D78 C80:D80 C82:D82 C84:D84 C86:D86 C88:D88 C90:D90 C92:D92 C94:D94 C96:D96 C98:D98 C100:D100 C102:D102 C104:D104">
    <cfRule type="expression" dxfId="53" priority="297">
      <formula>$T7=1</formula>
    </cfRule>
  </conditionalFormatting>
  <conditionalFormatting sqref="C50:D50">
    <cfRule type="expression" dxfId="52" priority="296">
      <formula>$T50=1</formula>
    </cfRule>
  </conditionalFormatting>
  <conditionalFormatting sqref="C11">
    <cfRule type="expression" dxfId="51" priority="295">
      <formula>$T11=1</formula>
    </cfRule>
  </conditionalFormatting>
  <conditionalFormatting sqref="C13">
    <cfRule type="expression" dxfId="50" priority="294">
      <formula>$T13=1</formula>
    </cfRule>
  </conditionalFormatting>
  <conditionalFormatting sqref="C15">
    <cfRule type="expression" dxfId="49" priority="293">
      <formula>$T15=1</formula>
    </cfRule>
  </conditionalFormatting>
  <conditionalFormatting sqref="C17">
    <cfRule type="expression" dxfId="48" priority="292">
      <formula>$T17=1</formula>
    </cfRule>
  </conditionalFormatting>
  <conditionalFormatting sqref="C19">
    <cfRule type="expression" dxfId="47" priority="291">
      <formula>$T19=1</formula>
    </cfRule>
  </conditionalFormatting>
  <conditionalFormatting sqref="C21">
    <cfRule type="expression" dxfId="46" priority="290">
      <formula>$T21=1</formula>
    </cfRule>
  </conditionalFormatting>
  <conditionalFormatting sqref="C23">
    <cfRule type="expression" dxfId="45" priority="289">
      <formula>$T23=1</formula>
    </cfRule>
  </conditionalFormatting>
  <conditionalFormatting sqref="C25">
    <cfRule type="expression" dxfId="44" priority="288">
      <formula>$T25=1</formula>
    </cfRule>
  </conditionalFormatting>
  <conditionalFormatting sqref="C27">
    <cfRule type="expression" dxfId="43" priority="287">
      <formula>$T27=1</formula>
    </cfRule>
  </conditionalFormatting>
  <conditionalFormatting sqref="C29">
    <cfRule type="expression" dxfId="42" priority="286">
      <formula>$T29=1</formula>
    </cfRule>
  </conditionalFormatting>
  <conditionalFormatting sqref="C31">
    <cfRule type="expression" dxfId="41" priority="285">
      <formula>$T31=1</formula>
    </cfRule>
  </conditionalFormatting>
  <conditionalFormatting sqref="C33">
    <cfRule type="expression" dxfId="40" priority="284">
      <formula>$T33=1</formula>
    </cfRule>
  </conditionalFormatting>
  <conditionalFormatting sqref="C35">
    <cfRule type="expression" dxfId="39" priority="283">
      <formula>$T35=1</formula>
    </cfRule>
  </conditionalFormatting>
  <conditionalFormatting sqref="C37">
    <cfRule type="expression" dxfId="38" priority="282">
      <formula>$T37=1</formula>
    </cfRule>
  </conditionalFormatting>
  <conditionalFormatting sqref="C39">
    <cfRule type="expression" dxfId="37" priority="281">
      <formula>$T39=1</formula>
    </cfRule>
  </conditionalFormatting>
  <conditionalFormatting sqref="C41">
    <cfRule type="expression" dxfId="36" priority="280">
      <formula>$T41=1</formula>
    </cfRule>
  </conditionalFormatting>
  <conditionalFormatting sqref="C43">
    <cfRule type="expression" dxfId="35" priority="279">
      <formula>$T43=1</formula>
    </cfRule>
  </conditionalFormatting>
  <conditionalFormatting sqref="C45">
    <cfRule type="expression" dxfId="34" priority="278">
      <formula>$T45=1</formula>
    </cfRule>
  </conditionalFormatting>
  <conditionalFormatting sqref="C47">
    <cfRule type="expression" dxfId="33" priority="277">
      <formula>$T47=1</formula>
    </cfRule>
  </conditionalFormatting>
  <conditionalFormatting sqref="C49">
    <cfRule type="expression" dxfId="32" priority="276">
      <formula>$T49=1</formula>
    </cfRule>
  </conditionalFormatting>
  <conditionalFormatting sqref="C51">
    <cfRule type="expression" dxfId="31" priority="275">
      <formula>$T51=1</formula>
    </cfRule>
  </conditionalFormatting>
  <conditionalFormatting sqref="C53">
    <cfRule type="expression" dxfId="30" priority="274">
      <formula>$T53=1</formula>
    </cfRule>
  </conditionalFormatting>
  <conditionalFormatting sqref="C55">
    <cfRule type="expression" dxfId="29" priority="273">
      <formula>$T55=1</formula>
    </cfRule>
  </conditionalFormatting>
  <conditionalFormatting sqref="C57">
    <cfRule type="expression" dxfId="28" priority="272">
      <formula>$T57=1</formula>
    </cfRule>
  </conditionalFormatting>
  <conditionalFormatting sqref="C59">
    <cfRule type="expression" dxfId="27" priority="271">
      <formula>$T59=1</formula>
    </cfRule>
  </conditionalFormatting>
  <conditionalFormatting sqref="C61">
    <cfRule type="expression" dxfId="26" priority="270">
      <formula>$T61=1</formula>
    </cfRule>
  </conditionalFormatting>
  <conditionalFormatting sqref="C63">
    <cfRule type="expression" dxfId="25" priority="269">
      <formula>$T63=1</formula>
    </cfRule>
  </conditionalFormatting>
  <conditionalFormatting sqref="C65">
    <cfRule type="expression" dxfId="24" priority="268">
      <formula>$T65=1</formula>
    </cfRule>
  </conditionalFormatting>
  <conditionalFormatting sqref="C67">
    <cfRule type="expression" dxfId="23" priority="267">
      <formula>$T67=1</formula>
    </cfRule>
  </conditionalFormatting>
  <conditionalFormatting sqref="C69">
    <cfRule type="expression" dxfId="22" priority="266">
      <formula>$T69=1</formula>
    </cfRule>
  </conditionalFormatting>
  <conditionalFormatting sqref="C71">
    <cfRule type="expression" dxfId="21" priority="265">
      <formula>$T71=1</formula>
    </cfRule>
  </conditionalFormatting>
  <conditionalFormatting sqref="C73">
    <cfRule type="expression" dxfId="20" priority="264">
      <formula>$T73=1</formula>
    </cfRule>
  </conditionalFormatting>
  <conditionalFormatting sqref="C75">
    <cfRule type="expression" dxfId="19" priority="263">
      <formula>$T75=1</formula>
    </cfRule>
  </conditionalFormatting>
  <conditionalFormatting sqref="C77">
    <cfRule type="expression" dxfId="18" priority="262">
      <formula>$T77=1</formula>
    </cfRule>
  </conditionalFormatting>
  <conditionalFormatting sqref="C79">
    <cfRule type="expression" dxfId="17" priority="261">
      <formula>$T79=1</formula>
    </cfRule>
  </conditionalFormatting>
  <conditionalFormatting sqref="C81">
    <cfRule type="expression" dxfId="16" priority="260">
      <formula>$T81=1</formula>
    </cfRule>
  </conditionalFormatting>
  <conditionalFormatting sqref="C83">
    <cfRule type="expression" dxfId="15" priority="259">
      <formula>$T83=1</formula>
    </cfRule>
  </conditionalFormatting>
  <conditionalFormatting sqref="C85">
    <cfRule type="expression" dxfId="14" priority="258">
      <formula>$T85=1</formula>
    </cfRule>
  </conditionalFormatting>
  <conditionalFormatting sqref="C87">
    <cfRule type="expression" dxfId="13" priority="257">
      <formula>$T87=1</formula>
    </cfRule>
  </conditionalFormatting>
  <conditionalFormatting sqref="C89">
    <cfRule type="expression" dxfId="12" priority="256">
      <formula>$T89=1</formula>
    </cfRule>
  </conditionalFormatting>
  <conditionalFormatting sqref="C91">
    <cfRule type="expression" dxfId="11" priority="255">
      <formula>$T91=1</formula>
    </cfRule>
  </conditionalFormatting>
  <conditionalFormatting sqref="C93">
    <cfRule type="expression" dxfId="10" priority="254">
      <formula>$T93=1</formula>
    </cfRule>
  </conditionalFormatting>
  <conditionalFormatting sqref="C95">
    <cfRule type="expression" dxfId="9" priority="253">
      <formula>$T95=1</formula>
    </cfRule>
  </conditionalFormatting>
  <conditionalFormatting sqref="C97">
    <cfRule type="expression" dxfId="8" priority="252">
      <formula>$T97=1</formula>
    </cfRule>
  </conditionalFormatting>
  <conditionalFormatting sqref="C99">
    <cfRule type="expression" dxfId="7" priority="251">
      <formula>$T99=1</formula>
    </cfRule>
  </conditionalFormatting>
  <conditionalFormatting sqref="C101">
    <cfRule type="expression" dxfId="6" priority="250">
      <formula>$T101=1</formula>
    </cfRule>
  </conditionalFormatting>
  <conditionalFormatting sqref="C103">
    <cfRule type="expression" dxfId="5" priority="249">
      <formula>$T103=1</formula>
    </cfRule>
  </conditionalFormatting>
  <conditionalFormatting sqref="C105">
    <cfRule type="expression" dxfId="4" priority="248">
      <formula>$T105=1</formula>
    </cfRule>
  </conditionalFormatting>
  <conditionalFormatting sqref="H7 H9 H11 H13 H15 H17 H19 H21 H23 H25 H27 H29 H31 H33 H35 H37 H39 H41 H43 H45 H47 H49 H51 H53 H55 H57 H59 H61 H63 H65 H67 H69 H71 H73 H75 H77 H79 H81 H83 H85 H87 H89 H91 H93 H95 H97 H99 H101 H103 H105">
    <cfRule type="expression" dxfId="3" priority="298">
      <formula>$AA7=1</formula>
    </cfRule>
    <cfRule type="cellIs" dxfId="2" priority="299" operator="greaterThan">
      <formula>0</formula>
    </cfRule>
  </conditionalFormatting>
  <conditionalFormatting sqref="L7">
    <cfRule type="expression" dxfId="1" priority="2">
      <formula>$L7&gt;$E7</formula>
    </cfRule>
  </conditionalFormatting>
  <conditionalFormatting sqref="L9:L105">
    <cfRule type="expression" dxfId="0" priority="1">
      <formula>$L9&gt;$E9</formula>
    </cfRule>
  </conditionalFormatting>
  <dataValidations xWindow="678" yWindow="432" count="8">
    <dataValidation type="list" allowBlank="1" showInputMessage="1" showErrorMessage="1" error="vyberte ze seznamu" sqref="K7:K105">
      <formula1>rodina</formula1>
    </dataValidation>
    <dataValidation type="whole" allowBlank="1" showErrorMessage="1" error="vyplňte hodnotu 6 - 24" sqref="E7:E105 F8 F10 F12 F14 F16 F18 F20 F22 F24 F26 F28 F30 F32 F34 F36 F38 F40 F42 F44 F46 F48 F50 F52 F54 F56 F58 F60 F62 F64 F66 F68 F70 F72 F74 F76 F78 F80 F82 F84 F86 F88 F90 F92 F94 F96 F98 F100 F102 F104">
      <formula1>6</formula1>
      <formula2>24</formula2>
    </dataValidation>
    <dataValidation type="list" allowBlank="1" showInputMessage="1" showErrorMessage="1" error="vyberte zemi ze seznamu" sqref="G8 G10 G12 G14 G16 G18 G20 G22 G24 G26 G28 G30 G32 G34 G36 G38 G40 G42 G44 G46 G48 G50 G52 G54 G56 G58 G60 G62 G64 G66 G68 G70 G72 G74 G76 G78 G80 G82 G84 G86 G88 G90 G92 G94 G96 G98 G100 G102 G104">
      <formula1>sloucene</formula1>
    </dataValidation>
    <dataValidation type="whole" allowBlank="1" showInputMessage="1" showErrorMessage="1" error="číslo od 0 do 24" sqref="L7:L105">
      <formula1>0</formula1>
      <formula2>24</formula2>
    </dataValidation>
    <dataValidation type="list" allowBlank="1" showInputMessage="1" showErrorMessage="1" error="vyberte zemi ze seznamu" sqref="G7 G9 G11 G13 G15 G17 G19 G21 G23 G25 G27 G29 G31 G33 G35 G37 G39 G41 G43 G45 G47 G49 G51 G53 G55 G57 G59 G61 G63 G65 G67 G69 G71 G73 G75 G77 G79 G81 G83 G85 G87 G89 G91 G93 G95 G97 G99 G101 G103 G105">
      <formula1>země</formula1>
    </dataValidation>
    <dataValidation type="decimal" allowBlank="1" showInputMessage="1" showErrorMessage="1" error="korekční koeficient musí být kladné číslo" sqref="H105 H9 H11 H13 H15 H17 H19 H21 H23 H25 H27 H29 H31 H33 H35 H37 H39 H41 H43 H45 H47 H49 H51 H53 H55 H57 H59 H61 H63 H65 H67 H69 H71 H73 H75 H77 H79 H81 H83 H85 H87 H89 H91 H93 H95 H97 H99 H101 H103">
      <formula1>0.0001</formula1>
      <formula2>2</formula2>
    </dataValidation>
    <dataValidation type="decimal" allowBlank="1" showInputMessage="1" showErrorMessage="1" error="korekční koeficient vyplňujte jen u &quot;jiné země&quot;, jinak musí být pole prázdné" sqref="H7">
      <formula1>0.0001</formula1>
      <formula2>2</formula2>
    </dataValidation>
    <dataValidation type="decimal" allowBlank="1" showErrorMessage="1" error="vyplňte hodnotu 0,5 - 1" sqref="F7 F9 F11 F13 F15 F17 F19 F21 F23 F25 F27 F29 F31 F33 F35 F37 F39 F41 F43 F45 F47 F49 F51 F53 F55 F57 F59 F61 F63 F65 F67 F69 F71 F73 F75 F77 F79 F81 F83 F85 F87 F89 F91 F93 F95 F97 F99 F101 F103 F105">
      <formula1>0.5</formula1>
      <formula2>1</formula2>
    </dataValidation>
  </dataValidations>
  <hyperlinks>
    <hyperlink ref="B1:E1" location="'Hlavní strana'!A1" display="zpět na hlavní stranu"/>
  </hyperlinks>
  <pageMargins left="0.7" right="0.7" top="0.78740157499999996" bottom="0.78740157499999996" header="0.3" footer="0.3"/>
  <pageSetup paperSize="9" orientation="portrait" r:id="rId1"/>
  <ignoredErrors>
    <ignoredError sqref="R10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zoomScaleNormal="100" workbookViewId="0">
      <selection activeCell="I23" sqref="I23"/>
    </sheetView>
  </sheetViews>
  <sheetFormatPr defaultRowHeight="15" x14ac:dyDescent="0.25"/>
  <cols>
    <col min="1" max="1" width="19.85546875" bestFit="1" customWidth="1"/>
    <col min="6" max="6" width="23.28515625" customWidth="1"/>
    <col min="9" max="9" width="19.42578125" bestFit="1" customWidth="1"/>
    <col min="10" max="10" width="11" bestFit="1" customWidth="1"/>
    <col min="11" max="11" width="10.140625" customWidth="1"/>
  </cols>
  <sheetData>
    <row r="1" spans="1:16" x14ac:dyDescent="0.25">
      <c r="F1" t="s">
        <v>154</v>
      </c>
      <c r="L1" t="s">
        <v>157</v>
      </c>
      <c r="M1" t="s">
        <v>158</v>
      </c>
      <c r="N1" t="s">
        <v>159</v>
      </c>
    </row>
    <row r="2" spans="1:16" x14ac:dyDescent="0.25">
      <c r="A2" t="s">
        <v>95</v>
      </c>
      <c r="B2" s="16">
        <v>0.90800000000000003</v>
      </c>
      <c r="C2" t="str">
        <f>FIXED(B2,3)</f>
        <v>0,908</v>
      </c>
      <c r="F2" s="16" t="str">
        <f>CONCATENATE(A2,C2)</f>
        <v>Albánie                           0,908</v>
      </c>
      <c r="L2">
        <f>3896</f>
        <v>3896</v>
      </c>
      <c r="M2">
        <f>600+800+650</f>
        <v>2050</v>
      </c>
      <c r="P2" t="s">
        <v>66</v>
      </c>
    </row>
    <row r="3" spans="1:16" x14ac:dyDescent="0.25">
      <c r="A3" t="s">
        <v>96</v>
      </c>
      <c r="B3" s="16">
        <v>0.69799999999999995</v>
      </c>
      <c r="C3" t="str">
        <f t="shared" ref="C3:C54" si="0">FIXED(B3,3)</f>
        <v>0,698</v>
      </c>
      <c r="F3" s="16" t="str">
        <f t="shared" ref="F3:F55" si="1">CONCATENATE(A3,C3)</f>
        <v>Argentina                       0,698</v>
      </c>
      <c r="H3" t="s">
        <v>162</v>
      </c>
      <c r="J3" s="280">
        <f>L2*J8</f>
        <v>102834.92</v>
      </c>
      <c r="K3" s="280">
        <f>M2*J8</f>
        <v>54109.75</v>
      </c>
      <c r="P3" t="s">
        <v>67</v>
      </c>
    </row>
    <row r="4" spans="1:16" x14ac:dyDescent="0.25">
      <c r="A4" t="s">
        <v>97</v>
      </c>
      <c r="B4" s="16">
        <v>1.2529999999999999</v>
      </c>
      <c r="C4" t="str">
        <f t="shared" si="0"/>
        <v>1,253</v>
      </c>
      <c r="F4" s="16" t="str">
        <f t="shared" si="1"/>
        <v>Austrálie                        1,253</v>
      </c>
      <c r="H4" t="s">
        <v>161</v>
      </c>
      <c r="I4" t="s">
        <v>146</v>
      </c>
      <c r="J4" s="280">
        <f>(L2+M2)*J8</f>
        <v>156944.66999999998</v>
      </c>
    </row>
    <row r="5" spans="1:16" x14ac:dyDescent="0.25">
      <c r="A5" t="s">
        <v>98</v>
      </c>
      <c r="B5" s="16">
        <v>1.1930000000000001</v>
      </c>
      <c r="C5" t="str">
        <f t="shared" si="0"/>
        <v>1,193</v>
      </c>
      <c r="F5" s="16" t="str">
        <f t="shared" si="1"/>
        <v>Belgie                             1,193</v>
      </c>
    </row>
    <row r="6" spans="1:16" x14ac:dyDescent="0.25">
      <c r="A6" t="s">
        <v>85</v>
      </c>
      <c r="B6" s="16">
        <v>0.878</v>
      </c>
      <c r="C6" t="str">
        <f t="shared" si="0"/>
        <v>0,878</v>
      </c>
      <c r="F6" s="16" t="str">
        <f t="shared" si="1"/>
        <v>Bosna a Hercegovina  0,878</v>
      </c>
      <c r="I6" t="s">
        <v>147</v>
      </c>
      <c r="J6" s="280">
        <f>N6*J8</f>
        <v>13197.5</v>
      </c>
      <c r="N6">
        <v>500</v>
      </c>
    </row>
    <row r="7" spans="1:16" ht="15.75" thickBot="1" x14ac:dyDescent="0.3">
      <c r="A7" t="s">
        <v>99</v>
      </c>
      <c r="B7" s="16">
        <v>1.0980000000000001</v>
      </c>
      <c r="C7" t="str">
        <f t="shared" si="0"/>
        <v>1,098</v>
      </c>
      <c r="F7" s="16" t="str">
        <f t="shared" si="1"/>
        <v>Brazílie                            1,098</v>
      </c>
    </row>
    <row r="8" spans="1:16" ht="15.75" thickBot="1" x14ac:dyDescent="0.3">
      <c r="A8" t="s">
        <v>100</v>
      </c>
      <c r="B8" s="16">
        <v>0.85299999999999998</v>
      </c>
      <c r="C8" t="str">
        <f t="shared" si="0"/>
        <v>0,853</v>
      </c>
      <c r="F8" s="16" t="str">
        <f t="shared" si="1"/>
        <v>Bulharsko                       0,853</v>
      </c>
      <c r="I8" t="s">
        <v>160</v>
      </c>
      <c r="J8" s="94">
        <v>26.395</v>
      </c>
    </row>
    <row r="9" spans="1:16" x14ac:dyDescent="0.25">
      <c r="A9" t="s">
        <v>101</v>
      </c>
      <c r="B9" s="16">
        <v>0.79800000000000004</v>
      </c>
      <c r="C9" t="str">
        <f t="shared" si="0"/>
        <v>0,798</v>
      </c>
      <c r="F9" s="16" t="str">
        <f t="shared" si="1"/>
        <v>Černá Hora                    0,798</v>
      </c>
    </row>
    <row r="10" spans="1:16" x14ac:dyDescent="0.25">
      <c r="A10" t="s">
        <v>102</v>
      </c>
      <c r="B10" s="16">
        <v>1.014</v>
      </c>
      <c r="C10" t="str">
        <f t="shared" si="0"/>
        <v>1,014</v>
      </c>
      <c r="F10" s="16" t="str">
        <f t="shared" si="1"/>
        <v>Čína                                  1,014</v>
      </c>
      <c r="H10" t="s">
        <v>179</v>
      </c>
      <c r="L10">
        <v>2606</v>
      </c>
      <c r="M10">
        <f>600+800+650</f>
        <v>2050</v>
      </c>
    </row>
    <row r="11" spans="1:16" x14ac:dyDescent="0.25">
      <c r="A11" t="s">
        <v>103</v>
      </c>
      <c r="B11" s="16">
        <v>1.615</v>
      </c>
      <c r="C11" t="str">
        <f t="shared" si="0"/>
        <v>1,615</v>
      </c>
      <c r="F11" s="16" t="str">
        <f t="shared" si="1"/>
        <v>Dánsko                            1,615</v>
      </c>
      <c r="H11" t="s">
        <v>162</v>
      </c>
      <c r="J11" s="280">
        <f>L10*J8</f>
        <v>68785.37</v>
      </c>
      <c r="K11" s="280">
        <f>M10*J8</f>
        <v>54109.75</v>
      </c>
    </row>
    <row r="12" spans="1:16" x14ac:dyDescent="0.25">
      <c r="A12" t="s">
        <v>104</v>
      </c>
      <c r="B12" s="16">
        <v>0.93400000000000005</v>
      </c>
      <c r="C12" t="str">
        <f t="shared" si="0"/>
        <v>0,934</v>
      </c>
      <c r="F12" s="16" t="str">
        <f t="shared" si="1"/>
        <v>Estonsko                         0,934</v>
      </c>
      <c r="H12" t="s">
        <v>161</v>
      </c>
      <c r="I12" t="s">
        <v>146</v>
      </c>
      <c r="J12" s="280">
        <f>(L10+M10)*J8</f>
        <v>122895.12</v>
      </c>
    </row>
    <row r="13" spans="1:16" x14ac:dyDescent="0.25">
      <c r="A13" t="s">
        <v>86</v>
      </c>
      <c r="B13" s="16">
        <v>1.6</v>
      </c>
      <c r="C13" t="str">
        <f t="shared" si="0"/>
        <v>1,600</v>
      </c>
      <c r="F13" s="16" t="str">
        <f t="shared" si="1"/>
        <v>Faerské ostrovy           1,600</v>
      </c>
    </row>
    <row r="14" spans="1:16" x14ac:dyDescent="0.25">
      <c r="A14" t="s">
        <v>105</v>
      </c>
      <c r="B14" s="16">
        <v>1.391</v>
      </c>
      <c r="C14" t="str">
        <f t="shared" si="0"/>
        <v>1,391</v>
      </c>
      <c r="F14" s="16" t="str">
        <f t="shared" si="1"/>
        <v>Finsko                             1,391</v>
      </c>
    </row>
    <row r="15" spans="1:16" x14ac:dyDescent="0.25">
      <c r="A15" t="s">
        <v>106</v>
      </c>
      <c r="B15" s="16">
        <v>1.325</v>
      </c>
      <c r="C15" t="str">
        <f t="shared" si="0"/>
        <v>1,325</v>
      </c>
      <c r="F15" s="16" t="str">
        <f t="shared" si="1"/>
        <v>Francie                            1,325</v>
      </c>
    </row>
    <row r="16" spans="1:16" x14ac:dyDescent="0.25">
      <c r="A16" t="s">
        <v>107</v>
      </c>
      <c r="B16" s="16">
        <v>1.163</v>
      </c>
      <c r="C16" t="str">
        <f t="shared" si="0"/>
        <v>1,163</v>
      </c>
      <c r="F16" s="16" t="str">
        <f t="shared" si="1"/>
        <v>Chorvatsko                    1,163</v>
      </c>
    </row>
    <row r="17" spans="1:6" x14ac:dyDescent="0.25">
      <c r="A17" t="s">
        <v>108</v>
      </c>
      <c r="B17" s="16">
        <v>0.63</v>
      </c>
      <c r="C17" t="str">
        <f t="shared" si="0"/>
        <v>0,630</v>
      </c>
      <c r="F17" s="16" t="str">
        <f t="shared" si="1"/>
        <v>Indie                                0,630</v>
      </c>
    </row>
    <row r="18" spans="1:6" x14ac:dyDescent="0.25">
      <c r="A18" t="s">
        <v>111</v>
      </c>
      <c r="B18" s="16">
        <v>0.89900000000000002</v>
      </c>
      <c r="C18" t="str">
        <f t="shared" si="0"/>
        <v>0,899</v>
      </c>
      <c r="F18" s="16" t="str">
        <f t="shared" si="1"/>
        <v>Indonésie                      0,899</v>
      </c>
    </row>
    <row r="19" spans="1:6" x14ac:dyDescent="0.25">
      <c r="A19" t="s">
        <v>112</v>
      </c>
      <c r="B19" s="16">
        <v>1.3540000000000001</v>
      </c>
      <c r="C19" t="str">
        <f t="shared" si="0"/>
        <v>1,354</v>
      </c>
      <c r="F19" s="16" t="str">
        <f t="shared" si="1"/>
        <v>Irsko                                 1,354</v>
      </c>
    </row>
    <row r="20" spans="1:6" x14ac:dyDescent="0.25">
      <c r="A20" t="s">
        <v>110</v>
      </c>
      <c r="B20" s="16">
        <v>1.2729999999999999</v>
      </c>
      <c r="C20" t="str">
        <f t="shared" si="0"/>
        <v>1,273</v>
      </c>
      <c r="F20" s="16" t="str">
        <f t="shared" si="1"/>
        <v>Itálie                                1,273</v>
      </c>
    </row>
    <row r="21" spans="1:6" x14ac:dyDescent="0.25">
      <c r="A21" t="s">
        <v>109</v>
      </c>
      <c r="B21" s="16">
        <v>1.2969999999999999</v>
      </c>
      <c r="C21" t="str">
        <f t="shared" si="0"/>
        <v>1,297</v>
      </c>
      <c r="F21" s="16" t="str">
        <f t="shared" si="1"/>
        <v>Izrael                               1,297</v>
      </c>
    </row>
    <row r="22" spans="1:6" x14ac:dyDescent="0.25">
      <c r="A22" t="s">
        <v>113</v>
      </c>
      <c r="B22" s="16">
        <v>1.383</v>
      </c>
      <c r="C22" t="str">
        <f t="shared" si="0"/>
        <v>1,383</v>
      </c>
      <c r="F22" s="16" t="str">
        <f t="shared" si="1"/>
        <v>Japonsko                        1,383</v>
      </c>
    </row>
    <row r="23" spans="1:6" x14ac:dyDescent="0.25">
      <c r="A23" t="s">
        <v>87</v>
      </c>
      <c r="B23" s="16">
        <v>0.66600000000000004</v>
      </c>
      <c r="C23" t="str">
        <f t="shared" si="0"/>
        <v>0,666</v>
      </c>
      <c r="F23" s="16" t="str">
        <f t="shared" si="1"/>
        <v>Jihoafrická republika  0,666</v>
      </c>
    </row>
    <row r="24" spans="1:6" x14ac:dyDescent="0.25">
      <c r="A24" t="s">
        <v>114</v>
      </c>
      <c r="B24" s="16">
        <v>1.2549999999999999</v>
      </c>
      <c r="C24" t="str">
        <f t="shared" si="0"/>
        <v>1,255</v>
      </c>
      <c r="F24" s="16" t="str">
        <f t="shared" si="1"/>
        <v>Jižní Korea                      1,255</v>
      </c>
    </row>
    <row r="25" spans="1:6" x14ac:dyDescent="0.25">
      <c r="A25" t="s">
        <v>115</v>
      </c>
      <c r="B25" s="16">
        <v>1.0309999999999999</v>
      </c>
      <c r="C25" t="str">
        <f t="shared" si="0"/>
        <v>1,031</v>
      </c>
      <c r="F25" s="16" t="str">
        <f t="shared" si="1"/>
        <v>Kanada                            1,031</v>
      </c>
    </row>
    <row r="26" spans="1:6" x14ac:dyDescent="0.25">
      <c r="A26" t="s">
        <v>116</v>
      </c>
      <c r="B26" s="16">
        <v>1.095</v>
      </c>
      <c r="C26" t="str">
        <f t="shared" si="0"/>
        <v>1,095</v>
      </c>
      <c r="F26" s="16" t="str">
        <f t="shared" si="1"/>
        <v>Kypr                                 1,095</v>
      </c>
    </row>
    <row r="27" spans="1:6" x14ac:dyDescent="0.25">
      <c r="A27" t="s">
        <v>117</v>
      </c>
      <c r="B27" s="16">
        <v>0.872</v>
      </c>
      <c r="C27" t="str">
        <f t="shared" si="0"/>
        <v>0,872</v>
      </c>
      <c r="F27" s="16" t="str">
        <f t="shared" si="1"/>
        <v>Litva                                 0,872</v>
      </c>
    </row>
    <row r="28" spans="1:6" x14ac:dyDescent="0.25">
      <c r="A28" t="s">
        <v>118</v>
      </c>
      <c r="B28" s="16">
        <v>0.90600000000000003</v>
      </c>
      <c r="C28" t="str">
        <f t="shared" si="0"/>
        <v>0,906</v>
      </c>
      <c r="F28" s="16" t="str">
        <f t="shared" si="1"/>
        <v>Lotyšsko                          0,906</v>
      </c>
    </row>
    <row r="29" spans="1:6" x14ac:dyDescent="0.25">
      <c r="A29" t="s">
        <v>88</v>
      </c>
      <c r="B29" s="16">
        <v>1.1930000000000001</v>
      </c>
      <c r="C29" t="str">
        <f t="shared" si="0"/>
        <v>1,193</v>
      </c>
      <c r="F29" s="16" t="str">
        <f t="shared" si="1"/>
        <v>Lucembursko               1,193</v>
      </c>
    </row>
    <row r="30" spans="1:6" x14ac:dyDescent="0.25">
      <c r="A30" t="s">
        <v>119</v>
      </c>
      <c r="B30" s="16">
        <v>0.90900000000000003</v>
      </c>
      <c r="C30" t="str">
        <f t="shared" si="0"/>
        <v>0,909</v>
      </c>
      <c r="F30" s="16" t="str">
        <f t="shared" si="1"/>
        <v>Maďarsko                      0,909</v>
      </c>
    </row>
    <row r="31" spans="1:6" x14ac:dyDescent="0.25">
      <c r="A31" t="s">
        <v>89</v>
      </c>
      <c r="B31" s="16">
        <v>0.81599999999999995</v>
      </c>
      <c r="C31" t="str">
        <f t="shared" si="0"/>
        <v>0,816</v>
      </c>
      <c r="F31" s="16" t="str">
        <f t="shared" si="1"/>
        <v>Makedonie                   0,816</v>
      </c>
    </row>
    <row r="32" spans="1:6" x14ac:dyDescent="0.25">
      <c r="A32" t="s">
        <v>120</v>
      </c>
      <c r="B32" s="16">
        <v>1.069</v>
      </c>
      <c r="C32" t="str">
        <f t="shared" si="0"/>
        <v>1,069</v>
      </c>
      <c r="F32" s="16" t="str">
        <f t="shared" si="1"/>
        <v>Malta                               1,069</v>
      </c>
    </row>
    <row r="33" spans="1:6" x14ac:dyDescent="0.25">
      <c r="A33" t="s">
        <v>121</v>
      </c>
      <c r="B33" s="16">
        <v>0.84</v>
      </c>
      <c r="C33" t="str">
        <f t="shared" si="0"/>
        <v>0,840</v>
      </c>
      <c r="F33" s="16" t="str">
        <f t="shared" si="1"/>
        <v>Mexiko                            0,840</v>
      </c>
    </row>
    <row r="34" spans="1:6" x14ac:dyDescent="0.25">
      <c r="A34" t="s">
        <v>90</v>
      </c>
      <c r="B34" s="16">
        <v>0.72899999999999998</v>
      </c>
      <c r="C34" t="str">
        <f t="shared" si="0"/>
        <v>0,729</v>
      </c>
      <c r="F34" s="16" t="str">
        <f t="shared" si="1"/>
        <v>Moldavská republika   0,729</v>
      </c>
    </row>
    <row r="35" spans="1:6" x14ac:dyDescent="0.25">
      <c r="A35" t="s">
        <v>122</v>
      </c>
      <c r="B35" s="16">
        <v>1.179</v>
      </c>
      <c r="C35" t="str">
        <f t="shared" si="0"/>
        <v>1,179</v>
      </c>
      <c r="F35" s="16" t="str">
        <f t="shared" si="1"/>
        <v>Německo                        1,179</v>
      </c>
    </row>
    <row r="36" spans="1:6" x14ac:dyDescent="0.25">
      <c r="A36" t="s">
        <v>91</v>
      </c>
      <c r="B36" s="16">
        <v>1.2450000000000001</v>
      </c>
      <c r="C36" t="str">
        <f t="shared" si="0"/>
        <v>1,245</v>
      </c>
      <c r="F36" s="16" t="str">
        <f t="shared" si="1"/>
        <v>Nizozemsko                  1,245</v>
      </c>
    </row>
    <row r="37" spans="1:6" x14ac:dyDescent="0.25">
      <c r="A37" t="s">
        <v>123</v>
      </c>
      <c r="B37" s="16">
        <v>1.5740000000000001</v>
      </c>
      <c r="C37" t="str">
        <f t="shared" si="0"/>
        <v>1,574</v>
      </c>
      <c r="F37" s="16" t="str">
        <f t="shared" si="1"/>
        <v>Norsko                            1,574</v>
      </c>
    </row>
    <row r="38" spans="1:6" x14ac:dyDescent="0.25">
      <c r="A38" t="s">
        <v>124</v>
      </c>
      <c r="B38" s="16">
        <v>0.91200000000000003</v>
      </c>
      <c r="C38" t="str">
        <f t="shared" si="0"/>
        <v>0,912</v>
      </c>
      <c r="F38" s="16" t="str">
        <f t="shared" si="1"/>
        <v>Polsko                             0,912</v>
      </c>
    </row>
    <row r="39" spans="1:6" x14ac:dyDescent="0.25">
      <c r="A39" t="s">
        <v>125</v>
      </c>
      <c r="B39" s="16">
        <v>1.0629999999999999</v>
      </c>
      <c r="C39" t="str">
        <f t="shared" si="0"/>
        <v>1,063</v>
      </c>
      <c r="F39" s="16" t="str">
        <f t="shared" si="1"/>
        <v>Portugalsko                   1,063</v>
      </c>
    </row>
    <row r="40" spans="1:6" x14ac:dyDescent="0.25">
      <c r="A40" t="s">
        <v>126</v>
      </c>
      <c r="B40" s="16">
        <v>1.2509999999999999</v>
      </c>
      <c r="C40" t="str">
        <f t="shared" si="0"/>
        <v>1,251</v>
      </c>
      <c r="F40" s="16" t="str">
        <f t="shared" si="1"/>
        <v>Rakousko                        1,251</v>
      </c>
    </row>
    <row r="41" spans="1:6" x14ac:dyDescent="0.25">
      <c r="A41" t="s">
        <v>92</v>
      </c>
      <c r="B41" s="16">
        <v>0.80100000000000005</v>
      </c>
      <c r="C41" t="str">
        <f t="shared" si="0"/>
        <v>0,801</v>
      </c>
      <c r="F41" s="16" t="str">
        <f t="shared" si="1"/>
        <v>Republika Srbsko         0,801</v>
      </c>
    </row>
    <row r="42" spans="1:6" x14ac:dyDescent="0.25">
      <c r="A42" t="s">
        <v>129</v>
      </c>
      <c r="B42" s="16">
        <v>0.81499999999999995</v>
      </c>
      <c r="C42" t="str">
        <f t="shared" si="0"/>
        <v>0,815</v>
      </c>
      <c r="F42" s="16" t="str">
        <f t="shared" si="1"/>
        <v>Rumunsko                      0,815</v>
      </c>
    </row>
    <row r="43" spans="1:6" x14ac:dyDescent="0.25">
      <c r="A43" t="s">
        <v>127</v>
      </c>
      <c r="B43" s="16">
        <v>1.3779999999999999</v>
      </c>
      <c r="C43" t="str">
        <f t="shared" si="0"/>
        <v>1,378</v>
      </c>
      <c r="F43" s="16" t="str">
        <f t="shared" si="1"/>
        <v>Rusko                              1,378</v>
      </c>
    </row>
    <row r="44" spans="1:6" x14ac:dyDescent="0.25">
      <c r="A44" t="s">
        <v>128</v>
      </c>
      <c r="B44" s="16">
        <v>1.1060000000000001</v>
      </c>
      <c r="C44" t="str">
        <f t="shared" si="0"/>
        <v>1,106</v>
      </c>
      <c r="F44" s="16" t="str">
        <f t="shared" si="1"/>
        <v>Řecko                              1,106</v>
      </c>
    </row>
    <row r="45" spans="1:6" x14ac:dyDescent="0.25">
      <c r="A45" t="s">
        <v>130</v>
      </c>
      <c r="B45" s="16">
        <v>0.98599999999999999</v>
      </c>
      <c r="C45" t="str">
        <f t="shared" si="0"/>
        <v>0,986</v>
      </c>
      <c r="F45" s="16" t="str">
        <f t="shared" si="1"/>
        <v>Slovensko                      0,986</v>
      </c>
    </row>
    <row r="46" spans="1:6" x14ac:dyDescent="0.25">
      <c r="A46" t="s">
        <v>131</v>
      </c>
      <c r="B46" s="16">
        <v>1.0269999999999999</v>
      </c>
      <c r="C46" t="str">
        <f t="shared" si="0"/>
        <v>1,027</v>
      </c>
      <c r="F46" s="16" t="str">
        <f t="shared" si="1"/>
        <v>Slovinsko                       1,027</v>
      </c>
    </row>
    <row r="47" spans="1:6" x14ac:dyDescent="0.25">
      <c r="A47" t="s">
        <v>132</v>
      </c>
      <c r="B47" s="16">
        <v>1.165</v>
      </c>
      <c r="C47" t="str">
        <f t="shared" si="0"/>
        <v>1,165</v>
      </c>
      <c r="F47" s="16" t="str">
        <f t="shared" si="1"/>
        <v>Španělsko                      1,165</v>
      </c>
    </row>
    <row r="48" spans="1:6" x14ac:dyDescent="0.25">
      <c r="A48" t="s">
        <v>93</v>
      </c>
      <c r="B48" s="16">
        <v>1.333</v>
      </c>
      <c r="C48" t="str">
        <f t="shared" si="0"/>
        <v>1,333</v>
      </c>
      <c r="F48" s="16" t="str">
        <f t="shared" si="1"/>
        <v>Švédsko                         1,333</v>
      </c>
    </row>
    <row r="49" spans="1:6" x14ac:dyDescent="0.25">
      <c r="A49" t="s">
        <v>133</v>
      </c>
      <c r="B49" s="16">
        <v>1.35</v>
      </c>
      <c r="C49" t="str">
        <f t="shared" si="0"/>
        <v>1,350</v>
      </c>
      <c r="F49" s="16" t="str">
        <f t="shared" si="1"/>
        <v>Švýcarsko                      1,350</v>
      </c>
    </row>
    <row r="50" spans="1:6" x14ac:dyDescent="0.25">
      <c r="A50" t="s">
        <v>134</v>
      </c>
      <c r="B50" s="16">
        <v>1.0329999999999999</v>
      </c>
      <c r="C50" t="str">
        <f t="shared" si="0"/>
        <v>1,033</v>
      </c>
      <c r="F50" s="16" t="str">
        <f t="shared" si="1"/>
        <v>Turecko                         1,033</v>
      </c>
    </row>
    <row r="51" spans="1:6" x14ac:dyDescent="0.25">
      <c r="A51" t="s">
        <v>135</v>
      </c>
      <c r="B51" s="16">
        <v>1.101</v>
      </c>
      <c r="C51" t="str">
        <f t="shared" si="0"/>
        <v>1,101</v>
      </c>
      <c r="F51" s="16" t="str">
        <f t="shared" si="1"/>
        <v>Ukrajina                         1,101</v>
      </c>
    </row>
    <row r="52" spans="1:6" x14ac:dyDescent="0.25">
      <c r="A52" t="s">
        <v>136</v>
      </c>
      <c r="B52" s="16">
        <v>1.1859999999999999</v>
      </c>
      <c r="C52" t="str">
        <f t="shared" si="0"/>
        <v>1,186</v>
      </c>
      <c r="F52" s="16" t="str">
        <f t="shared" si="1"/>
        <v>USA                                  1,186</v>
      </c>
    </row>
    <row r="53" spans="1:6" x14ac:dyDescent="0.25">
      <c r="A53" t="s">
        <v>94</v>
      </c>
      <c r="B53" s="16">
        <v>1.4359999999999999</v>
      </c>
      <c r="C53" t="str">
        <f t="shared" si="0"/>
        <v>1,436</v>
      </c>
      <c r="F53" s="16" t="str">
        <f t="shared" si="1"/>
        <v>Velká Británie              1,436</v>
      </c>
    </row>
    <row r="54" spans="1:6" x14ac:dyDescent="0.25">
      <c r="A54" t="s">
        <v>137</v>
      </c>
      <c r="B54" s="16">
        <v>0.61</v>
      </c>
      <c r="C54" t="str">
        <f t="shared" si="0"/>
        <v>0,610</v>
      </c>
      <c r="F54" s="16" t="str">
        <f t="shared" si="1"/>
        <v>Vietnam                         0,610</v>
      </c>
    </row>
    <row r="55" spans="1:6" x14ac:dyDescent="0.25">
      <c r="A55" t="s">
        <v>155</v>
      </c>
      <c r="B55" s="16"/>
      <c r="F55" s="16" t="str">
        <f t="shared" si="1"/>
        <v>jiná země       *</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3" ma:contentTypeDescription="Vytvoří nový dokument" ma:contentTypeScope="" ma:versionID="26bec60fd599d9bf8ccd2066ea928388">
  <xsd:schema xmlns:xsd="http://www.w3.org/2001/XMLSchema" xmlns:xs="http://www.w3.org/2001/XMLSchema" xmlns:p="http://schemas.microsoft.com/office/2006/metadata/properties" xmlns:ns2="0104a4cd-1400-468e-be1b-c7aad71d7d5a" targetNamespace="http://schemas.microsoft.com/office/2006/metadata/properties" ma:root="true" ma:fieldsID="5b2268967c3d466a78734da71f64c258"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15OPMSMT0001-28-57489</_dlc_DocId>
    <_dlc_DocIdUrl xmlns="0104a4cd-1400-468e-be1b-c7aad71d7d5a">
      <Url>http://op.msmt.cz/_layouts/15/DocIdRedir.aspx?ID=15OPMSMT0001-28-57489</Url>
      <Description>15OPMSMT0001-28-57489</Description>
    </_dlc_DocIdUrl>
  </documentManagement>
</p:properties>
</file>

<file path=customXml/itemProps1.xml><?xml version="1.0" encoding="utf-8"?>
<ds:datastoreItem xmlns:ds="http://schemas.openxmlformats.org/officeDocument/2006/customXml" ds:itemID="{989EC549-D731-416E-BD5B-4987A38298FA}"/>
</file>

<file path=customXml/itemProps2.xml><?xml version="1.0" encoding="utf-8"?>
<ds:datastoreItem xmlns:ds="http://schemas.openxmlformats.org/officeDocument/2006/customXml" ds:itemID="{09663BB7-F3FE-4A7E-B181-946A236E7666}"/>
</file>

<file path=customXml/itemProps3.xml><?xml version="1.0" encoding="utf-8"?>
<ds:datastoreItem xmlns:ds="http://schemas.openxmlformats.org/officeDocument/2006/customXml" ds:itemID="{643A7C06-2F93-4707-85FB-B131C3D3F091}"/>
</file>

<file path=customXml/itemProps4.xml><?xml version="1.0" encoding="utf-8"?>
<ds:datastoreItem xmlns:ds="http://schemas.openxmlformats.org/officeDocument/2006/customXml" ds:itemID="{E114D1A5-2A9F-4EF6-B618-1C17689033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6</vt:i4>
      </vt:variant>
    </vt:vector>
  </HeadingPairs>
  <TitlesOfParts>
    <vt:vector size="12" baseType="lpstr">
      <vt:lpstr>hlavní strana</vt:lpstr>
      <vt:lpstr>příjezdy post-doků do ČR</vt:lpstr>
      <vt:lpstr> příjezdy seniorů do ČR</vt:lpstr>
      <vt:lpstr>výjezdy juniorů z ČR</vt:lpstr>
      <vt:lpstr>výjezdy seniorů z ČR</vt:lpstr>
      <vt:lpstr>data</vt:lpstr>
      <vt:lpstr>korekcni_koef</vt:lpstr>
      <vt:lpstr>rodina</vt:lpstr>
      <vt:lpstr>sloucene</vt:lpstr>
      <vt:lpstr>slouceny</vt:lpstr>
      <vt:lpstr>zem</vt:lpstr>
      <vt:lpstr>země</vt:lpstr>
    </vt:vector>
  </TitlesOfParts>
  <Company>MSMT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Soběslavská Jana</dc:creator>
  <dc:description/>
  <cp:lastModifiedBy>Soběslavská Jana</cp:lastModifiedBy>
  <cp:lastPrinted>2017-04-21T13:03:29Z</cp:lastPrinted>
  <dcterms:created xsi:type="dcterms:W3CDTF">2017-03-10T12:55:07Z</dcterms:created>
  <dcterms:modified xsi:type="dcterms:W3CDTF">2017-06-13T06:50:35Z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cd03cfa9-4142-472b-94a7-9de9c327e17d</vt:lpwstr>
  </property>
</Properties>
</file>