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https://op.msmt.cz/71/004_Indikatory/přílohy/kalkulačka/"/>
    </mc:Choice>
  </mc:AlternateContent>
  <workbookProtection workbookAlgorithmName="SHA-512" workbookHashValue="A1lIUAM5f9CPCkqbMdve7gikJP2dHUEFMgUGXqvY7KAv/N/6n7kpxs6ALof8zbeMjrdO7TO6UGeixvIvYMjykg==" workbookSaltValue="CkmjndR0Xs0bP74586BZSA==" workbookSpinCount="100000" lockStructure="1"/>
  <bookViews>
    <workbookView xWindow="0" yWindow="0" windowWidth="23010" windowHeight="8685"/>
  </bookViews>
  <sheets>
    <sheet name="hlavní strana" sheetId="4" r:id="rId1"/>
    <sheet name="příjezdy do ČR" sheetId="2" r:id="rId2"/>
    <sheet name="výjezdy z ČR" sheetId="3" r:id="rId3"/>
    <sheet name="data" sheetId="5" state="hidden" r:id="rId4"/>
  </sheets>
  <definedNames>
    <definedName name="korekcni_koef">data!$A$2:$A$54</definedName>
    <definedName name="rodina">data!$P$2:$P$3</definedName>
    <definedName name="sloucene">data!$F$2:$F$54</definedName>
    <definedName name="slouceny">data!$F$2:$F$54</definedName>
    <definedName name="vek">data!$Q$2:$Q$3</definedName>
    <definedName name="zem">data!$A$2:$A$54</definedName>
    <definedName name="země">data!$F$2:$F$55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5" i="3" l="1"/>
  <c r="J103" i="3"/>
  <c r="J101" i="3"/>
  <c r="J99" i="3"/>
  <c r="J97" i="3"/>
  <c r="J95" i="3"/>
  <c r="J93" i="3"/>
  <c r="J91" i="3"/>
  <c r="J89" i="3"/>
  <c r="J87" i="3"/>
  <c r="J85" i="3"/>
  <c r="J83" i="3"/>
  <c r="J81" i="3"/>
  <c r="J79" i="3"/>
  <c r="J77" i="3"/>
  <c r="J75" i="3"/>
  <c r="J73" i="3"/>
  <c r="J71" i="3"/>
  <c r="J69" i="3"/>
  <c r="J67" i="3"/>
  <c r="J65" i="3"/>
  <c r="J63" i="3"/>
  <c r="J61" i="3"/>
  <c r="J59" i="3"/>
  <c r="J57" i="3"/>
  <c r="J55" i="3"/>
  <c r="J53" i="3"/>
  <c r="J51" i="3"/>
  <c r="J49" i="3"/>
  <c r="J47" i="3"/>
  <c r="J45" i="3"/>
  <c r="J43" i="3"/>
  <c r="J41" i="3"/>
  <c r="J39" i="3"/>
  <c r="J37" i="3"/>
  <c r="J35" i="3"/>
  <c r="J33" i="3"/>
  <c r="J31" i="3"/>
  <c r="J29" i="3"/>
  <c r="J27" i="3"/>
  <c r="J25" i="3"/>
  <c r="J23" i="3"/>
  <c r="J21" i="3"/>
  <c r="J19" i="3"/>
  <c r="J17" i="3"/>
  <c r="J15" i="3"/>
  <c r="J13" i="3"/>
  <c r="J11" i="3"/>
  <c r="G105" i="3"/>
  <c r="G103" i="3"/>
  <c r="G101" i="3"/>
  <c r="G99" i="3"/>
  <c r="G97" i="3"/>
  <c r="G95" i="3"/>
  <c r="G93" i="3"/>
  <c r="G91" i="3"/>
  <c r="G89" i="3"/>
  <c r="G87" i="3"/>
  <c r="G85" i="3"/>
  <c r="G83" i="3"/>
  <c r="G81" i="3"/>
  <c r="G79" i="3"/>
  <c r="G77" i="3"/>
  <c r="G75" i="3"/>
  <c r="G73" i="3"/>
  <c r="G71" i="3"/>
  <c r="G69" i="3"/>
  <c r="G67" i="3"/>
  <c r="G65" i="3"/>
  <c r="G63" i="3"/>
  <c r="G61" i="3"/>
  <c r="G59" i="3"/>
  <c r="G57" i="3"/>
  <c r="G55" i="3"/>
  <c r="G53" i="3"/>
  <c r="G51" i="3"/>
  <c r="G49" i="3"/>
  <c r="G47" i="3"/>
  <c r="G45" i="3"/>
  <c r="G43" i="3"/>
  <c r="G41" i="3"/>
  <c r="G39" i="3"/>
  <c r="G37" i="3"/>
  <c r="G35" i="3"/>
  <c r="G33" i="3"/>
  <c r="G31" i="3"/>
  <c r="G29" i="3"/>
  <c r="G27" i="3"/>
  <c r="G25" i="3"/>
  <c r="G23" i="3"/>
  <c r="G21" i="3"/>
  <c r="G19" i="3"/>
  <c r="G17" i="3"/>
  <c r="G15" i="3"/>
  <c r="G13" i="3"/>
  <c r="G11" i="3"/>
  <c r="G9" i="3"/>
  <c r="J9" i="3" s="1"/>
  <c r="G7" i="3"/>
  <c r="J7" i="3" s="1"/>
  <c r="G9" i="2"/>
  <c r="G105" i="2"/>
  <c r="G103" i="2"/>
  <c r="G101" i="2"/>
  <c r="G99" i="2"/>
  <c r="G97" i="2"/>
  <c r="G95" i="2"/>
  <c r="G93" i="2"/>
  <c r="G91" i="2"/>
  <c r="G89" i="2"/>
  <c r="G87" i="2"/>
  <c r="G85" i="2"/>
  <c r="G83" i="2"/>
  <c r="G81" i="2"/>
  <c r="G79" i="2"/>
  <c r="G77" i="2"/>
  <c r="G75" i="2"/>
  <c r="G73" i="2"/>
  <c r="G71" i="2"/>
  <c r="G69" i="2"/>
  <c r="G67" i="2"/>
  <c r="G65" i="2"/>
  <c r="G63" i="2"/>
  <c r="G61" i="2"/>
  <c r="G59" i="2"/>
  <c r="G57" i="2"/>
  <c r="G55" i="2"/>
  <c r="G53" i="2"/>
  <c r="G51" i="2"/>
  <c r="G49" i="2"/>
  <c r="G47" i="2"/>
  <c r="G45" i="2"/>
  <c r="G43" i="2"/>
  <c r="G41" i="2"/>
  <c r="G39" i="2"/>
  <c r="G37" i="2"/>
  <c r="G35" i="2"/>
  <c r="G33" i="2"/>
  <c r="G31" i="2"/>
  <c r="G29" i="2"/>
  <c r="G27" i="2"/>
  <c r="G25" i="2"/>
  <c r="G23" i="2"/>
  <c r="G21" i="2"/>
  <c r="G19" i="2"/>
  <c r="J19" i="2" s="1"/>
  <c r="G17" i="2"/>
  <c r="G15" i="2"/>
  <c r="G13" i="2"/>
  <c r="G11" i="2"/>
  <c r="G7" i="2"/>
  <c r="J7" i="2" s="1"/>
  <c r="J105" i="2"/>
  <c r="J103" i="2"/>
  <c r="J101" i="2"/>
  <c r="J99" i="2"/>
  <c r="J97" i="2"/>
  <c r="J95" i="2"/>
  <c r="J93" i="2"/>
  <c r="J91" i="2"/>
  <c r="J89" i="2"/>
  <c r="J87" i="2"/>
  <c r="J85" i="2"/>
  <c r="J83" i="2"/>
  <c r="J81" i="2"/>
  <c r="J79" i="2"/>
  <c r="J77" i="2"/>
  <c r="J75" i="2"/>
  <c r="J73" i="2"/>
  <c r="J71" i="2"/>
  <c r="J69" i="2"/>
  <c r="J67" i="2"/>
  <c r="J65" i="2"/>
  <c r="J63" i="2"/>
  <c r="J61" i="2"/>
  <c r="J59" i="2"/>
  <c r="J57" i="2"/>
  <c r="J55" i="2"/>
  <c r="J53" i="2"/>
  <c r="J51" i="2"/>
  <c r="J49" i="2"/>
  <c r="J47" i="2"/>
  <c r="J45" i="2"/>
  <c r="J43" i="2"/>
  <c r="J41" i="2"/>
  <c r="J39" i="2"/>
  <c r="J37" i="2"/>
  <c r="J35" i="2"/>
  <c r="J33" i="2"/>
  <c r="J31" i="2"/>
  <c r="J29" i="2"/>
  <c r="J27" i="2"/>
  <c r="J25" i="2"/>
  <c r="J23" i="2"/>
  <c r="J21" i="2"/>
  <c r="J17" i="2"/>
  <c r="J15" i="2"/>
  <c r="J13" i="2"/>
  <c r="J11" i="2"/>
  <c r="J9" i="2"/>
  <c r="J11" i="5" l="1"/>
  <c r="M10" i="5"/>
  <c r="J12" i="5" s="1"/>
  <c r="K11" i="5" l="1"/>
  <c r="N105" i="2"/>
  <c r="N103" i="2"/>
  <c r="N101" i="2"/>
  <c r="N99" i="2"/>
  <c r="N97" i="2"/>
  <c r="N95" i="2"/>
  <c r="N93" i="2"/>
  <c r="N91" i="2"/>
  <c r="N89" i="2"/>
  <c r="N87" i="2"/>
  <c r="N85" i="2"/>
  <c r="N83" i="2"/>
  <c r="N81" i="2"/>
  <c r="N79" i="2"/>
  <c r="N77" i="2"/>
  <c r="N75" i="2"/>
  <c r="N73" i="2"/>
  <c r="N71" i="2"/>
  <c r="N69" i="2"/>
  <c r="N67" i="2"/>
  <c r="N65" i="2"/>
  <c r="N63" i="2"/>
  <c r="N61" i="2"/>
  <c r="N59" i="2"/>
  <c r="N57" i="2"/>
  <c r="N55" i="2"/>
  <c r="N53" i="2"/>
  <c r="N51" i="2"/>
  <c r="N49" i="2"/>
  <c r="N47" i="2"/>
  <c r="N45" i="2"/>
  <c r="N43" i="2"/>
  <c r="N41" i="2"/>
  <c r="N39" i="2"/>
  <c r="N37" i="2"/>
  <c r="N35" i="2"/>
  <c r="N33" i="2"/>
  <c r="N31" i="2"/>
  <c r="N29" i="2"/>
  <c r="N27" i="2"/>
  <c r="N25" i="2"/>
  <c r="N23" i="2"/>
  <c r="N21" i="2"/>
  <c r="N19" i="2"/>
  <c r="N17" i="2"/>
  <c r="N15" i="2"/>
  <c r="N13" i="2"/>
  <c r="N11" i="2"/>
  <c r="N9" i="2"/>
  <c r="N7" i="2"/>
  <c r="O11" i="2" l="1"/>
  <c r="O13" i="2"/>
  <c r="O15" i="2"/>
  <c r="O17" i="2"/>
  <c r="O19" i="2"/>
  <c r="O21" i="2"/>
  <c r="O23" i="2"/>
  <c r="O25" i="2"/>
  <c r="O27" i="2"/>
  <c r="O29" i="2"/>
  <c r="O31" i="2"/>
  <c r="O33" i="2"/>
  <c r="O35" i="2"/>
  <c r="O37" i="2"/>
  <c r="O39" i="2"/>
  <c r="O41" i="2"/>
  <c r="O43" i="2"/>
  <c r="O45" i="2"/>
  <c r="O47" i="2"/>
  <c r="O49" i="2"/>
  <c r="O51" i="2"/>
  <c r="O53" i="2"/>
  <c r="O55" i="2"/>
  <c r="O57" i="2"/>
  <c r="O59" i="2"/>
  <c r="O61" i="2"/>
  <c r="O63" i="2"/>
  <c r="O65" i="2"/>
  <c r="O67" i="2"/>
  <c r="O69" i="2"/>
  <c r="O71" i="2"/>
  <c r="O73" i="2"/>
  <c r="O75" i="2"/>
  <c r="O77" i="2"/>
  <c r="O79" i="2"/>
  <c r="O81" i="2"/>
  <c r="O83" i="2"/>
  <c r="O85" i="2"/>
  <c r="O87" i="2"/>
  <c r="O89" i="2"/>
  <c r="O91" i="2"/>
  <c r="O93" i="2"/>
  <c r="O95" i="2"/>
  <c r="O97" i="2"/>
  <c r="O99" i="2"/>
  <c r="O101" i="2"/>
  <c r="O103" i="2"/>
  <c r="O105" i="2"/>
  <c r="J4" i="5" l="1"/>
  <c r="J6" i="5"/>
  <c r="M2" i="5"/>
  <c r="K3" i="5" s="1"/>
  <c r="L2" i="5"/>
  <c r="J3" i="5" s="1"/>
  <c r="AB105" i="3" l="1"/>
  <c r="AB103" i="3"/>
  <c r="AB101" i="3"/>
  <c r="AB99" i="3"/>
  <c r="AB97" i="3"/>
  <c r="AB95" i="3"/>
  <c r="AB93" i="3"/>
  <c r="AB91" i="3"/>
  <c r="AB89" i="3"/>
  <c r="AB87" i="3"/>
  <c r="AB85" i="3"/>
  <c r="AB83" i="3"/>
  <c r="AB81" i="3"/>
  <c r="AB79" i="3"/>
  <c r="AB77" i="3"/>
  <c r="AB75" i="3"/>
  <c r="AB73" i="3"/>
  <c r="AB71" i="3"/>
  <c r="AB69" i="3"/>
  <c r="AB67" i="3"/>
  <c r="AB65" i="3"/>
  <c r="AB63" i="3"/>
  <c r="AB61" i="3"/>
  <c r="AB59" i="3"/>
  <c r="AB57" i="3"/>
  <c r="AB55" i="3"/>
  <c r="AB53" i="3"/>
  <c r="AB51" i="3"/>
  <c r="AB49" i="3"/>
  <c r="AB47" i="3"/>
  <c r="AB45" i="3"/>
  <c r="AB43" i="3"/>
  <c r="AB41" i="3"/>
  <c r="AB39" i="3"/>
  <c r="AB37" i="3"/>
  <c r="AB35" i="3"/>
  <c r="AB33" i="3"/>
  <c r="AB31" i="3"/>
  <c r="AB29" i="3"/>
  <c r="AB27" i="3"/>
  <c r="AB25" i="3"/>
  <c r="AB23" i="3"/>
  <c r="AB21" i="3"/>
  <c r="AB19" i="3"/>
  <c r="AB17" i="3"/>
  <c r="AB15" i="3"/>
  <c r="AB13" i="3"/>
  <c r="AB11" i="3"/>
  <c r="AB9" i="3"/>
  <c r="AB7" i="3"/>
  <c r="F55" i="5" l="1"/>
  <c r="O9" i="2" l="1"/>
  <c r="O7" i="2"/>
  <c r="E45" i="4" l="1"/>
  <c r="E44" i="4"/>
  <c r="E43" i="4"/>
  <c r="E42" i="4"/>
  <c r="E41" i="4"/>
  <c r="C45" i="4" l="1"/>
  <c r="C44" i="4"/>
  <c r="C43" i="4"/>
  <c r="C42" i="4"/>
  <c r="C41" i="4"/>
  <c r="F106" i="3"/>
  <c r="K13" i="3"/>
  <c r="N13" i="3" s="1"/>
  <c r="K15" i="3"/>
  <c r="K17" i="3"/>
  <c r="K19" i="3"/>
  <c r="K21" i="3"/>
  <c r="N21" i="3" s="1"/>
  <c r="K23" i="3"/>
  <c r="K25" i="3"/>
  <c r="K27" i="3"/>
  <c r="N27" i="3" s="1"/>
  <c r="K29" i="3"/>
  <c r="K31" i="3"/>
  <c r="K33" i="3"/>
  <c r="K35" i="3"/>
  <c r="N35" i="3" s="1"/>
  <c r="K37" i="3"/>
  <c r="K39" i="3"/>
  <c r="K41" i="3"/>
  <c r="K43" i="3"/>
  <c r="N43" i="3" s="1"/>
  <c r="K45" i="3"/>
  <c r="K47" i="3"/>
  <c r="K49" i="3"/>
  <c r="K51" i="3"/>
  <c r="N51" i="3" s="1"/>
  <c r="K53" i="3"/>
  <c r="K55" i="3"/>
  <c r="K57" i="3"/>
  <c r="K59" i="3"/>
  <c r="N59" i="3" s="1"/>
  <c r="K61" i="3"/>
  <c r="K63" i="3"/>
  <c r="K65" i="3"/>
  <c r="K67" i="3"/>
  <c r="N67" i="3" s="1"/>
  <c r="K69" i="3"/>
  <c r="K71" i="3"/>
  <c r="N71" i="3" s="1"/>
  <c r="K73" i="3"/>
  <c r="N73" i="3" s="1"/>
  <c r="K75" i="3"/>
  <c r="K77" i="3"/>
  <c r="K79" i="3"/>
  <c r="K81" i="3"/>
  <c r="N81" i="3" s="1"/>
  <c r="K83" i="3"/>
  <c r="K85" i="3"/>
  <c r="K87" i="3"/>
  <c r="K89" i="3"/>
  <c r="N89" i="3" s="1"/>
  <c r="K91" i="3"/>
  <c r="K93" i="3"/>
  <c r="K95" i="3"/>
  <c r="K97" i="3"/>
  <c r="N97" i="3" s="1"/>
  <c r="K99" i="3"/>
  <c r="K101" i="3"/>
  <c r="K103" i="3"/>
  <c r="K105" i="3"/>
  <c r="K9" i="3"/>
  <c r="N9" i="3" s="1"/>
  <c r="K11" i="3"/>
  <c r="N11" i="3" s="1"/>
  <c r="K7" i="3"/>
  <c r="N7" i="3" s="1"/>
  <c r="F4" i="5"/>
  <c r="F8" i="5"/>
  <c r="F12" i="5"/>
  <c r="F16" i="5"/>
  <c r="F20" i="5"/>
  <c r="F24" i="5"/>
  <c r="F28" i="5"/>
  <c r="F32" i="5"/>
  <c r="F36" i="5"/>
  <c r="F40" i="5"/>
  <c r="F44" i="5"/>
  <c r="F48" i="5"/>
  <c r="F52" i="5"/>
  <c r="C3" i="5"/>
  <c r="F3" i="5" s="1"/>
  <c r="C4" i="5"/>
  <c r="C5" i="5"/>
  <c r="F5" i="5" s="1"/>
  <c r="C6" i="5"/>
  <c r="F6" i="5" s="1"/>
  <c r="C7" i="5"/>
  <c r="F7" i="5" s="1"/>
  <c r="C8" i="5"/>
  <c r="C9" i="5"/>
  <c r="F9" i="5" s="1"/>
  <c r="C10" i="5"/>
  <c r="F10" i="5" s="1"/>
  <c r="C11" i="5"/>
  <c r="F11" i="5" s="1"/>
  <c r="C12" i="5"/>
  <c r="C13" i="5"/>
  <c r="F13" i="5" s="1"/>
  <c r="C14" i="5"/>
  <c r="F14" i="5" s="1"/>
  <c r="C15" i="5"/>
  <c r="F15" i="5" s="1"/>
  <c r="C16" i="5"/>
  <c r="C17" i="5"/>
  <c r="F17" i="5" s="1"/>
  <c r="C18" i="5"/>
  <c r="F18" i="5" s="1"/>
  <c r="C19" i="5"/>
  <c r="F19" i="5" s="1"/>
  <c r="C20" i="5"/>
  <c r="C21" i="5"/>
  <c r="F21" i="5" s="1"/>
  <c r="C22" i="5"/>
  <c r="F22" i="5" s="1"/>
  <c r="C23" i="5"/>
  <c r="F23" i="5" s="1"/>
  <c r="C24" i="5"/>
  <c r="C25" i="5"/>
  <c r="F25" i="5" s="1"/>
  <c r="C26" i="5"/>
  <c r="F26" i="5" s="1"/>
  <c r="C27" i="5"/>
  <c r="F27" i="5" s="1"/>
  <c r="C28" i="5"/>
  <c r="C29" i="5"/>
  <c r="F29" i="5" s="1"/>
  <c r="C30" i="5"/>
  <c r="F30" i="5" s="1"/>
  <c r="C31" i="5"/>
  <c r="F31" i="5" s="1"/>
  <c r="C32" i="5"/>
  <c r="C33" i="5"/>
  <c r="F33" i="5" s="1"/>
  <c r="C34" i="5"/>
  <c r="F34" i="5" s="1"/>
  <c r="C35" i="5"/>
  <c r="F35" i="5" s="1"/>
  <c r="C36" i="5"/>
  <c r="C37" i="5"/>
  <c r="F37" i="5" s="1"/>
  <c r="C38" i="5"/>
  <c r="F38" i="5" s="1"/>
  <c r="C39" i="5"/>
  <c r="F39" i="5" s="1"/>
  <c r="C40" i="5"/>
  <c r="C41" i="5"/>
  <c r="F41" i="5" s="1"/>
  <c r="C42" i="5"/>
  <c r="F42" i="5" s="1"/>
  <c r="C43" i="5"/>
  <c r="F43" i="5" s="1"/>
  <c r="C44" i="5"/>
  <c r="C45" i="5"/>
  <c r="F45" i="5" s="1"/>
  <c r="C46" i="5"/>
  <c r="F46" i="5" s="1"/>
  <c r="C47" i="5"/>
  <c r="F47" i="5" s="1"/>
  <c r="C48" i="5"/>
  <c r="C49" i="5"/>
  <c r="F49" i="5" s="1"/>
  <c r="C50" i="5"/>
  <c r="F50" i="5" s="1"/>
  <c r="C51" i="5"/>
  <c r="F51" i="5" s="1"/>
  <c r="C52" i="5"/>
  <c r="C53" i="5"/>
  <c r="F53" i="5" s="1"/>
  <c r="C54" i="5"/>
  <c r="F54" i="5" s="1"/>
  <c r="C2" i="5"/>
  <c r="F2" i="5" s="1"/>
  <c r="K15" i="2"/>
  <c r="K17" i="2"/>
  <c r="K19" i="2"/>
  <c r="K25" i="2"/>
  <c r="K31" i="2"/>
  <c r="K33" i="2"/>
  <c r="K39" i="2"/>
  <c r="K49" i="2"/>
  <c r="K55" i="2"/>
  <c r="K61" i="2"/>
  <c r="K63" i="2"/>
  <c r="K73" i="2"/>
  <c r="K77" i="2"/>
  <c r="K81" i="2"/>
  <c r="K85" i="2"/>
  <c r="K87" i="2"/>
  <c r="K95" i="2"/>
  <c r="K97" i="2"/>
  <c r="K101" i="2"/>
  <c r="K103" i="2"/>
  <c r="K7" i="2"/>
  <c r="K9" i="2"/>
  <c r="K11" i="2"/>
  <c r="K13" i="2"/>
  <c r="K21" i="2"/>
  <c r="K23" i="2"/>
  <c r="K45" i="2"/>
  <c r="K47" i="2"/>
  <c r="K79" i="2"/>
  <c r="K93" i="2"/>
  <c r="K27" i="2"/>
  <c r="K35" i="2"/>
  <c r="K41" i="2"/>
  <c r="K43" i="2"/>
  <c r="K51" i="2"/>
  <c r="K59" i="2"/>
  <c r="K65" i="2"/>
  <c r="P65" i="2" s="1"/>
  <c r="U65" i="2" s="1"/>
  <c r="K67" i="2"/>
  <c r="K75" i="2"/>
  <c r="K89" i="2"/>
  <c r="K91" i="2"/>
  <c r="K29" i="2"/>
  <c r="K37" i="2"/>
  <c r="K53" i="2"/>
  <c r="K69" i="2"/>
  <c r="K71" i="2"/>
  <c r="K99" i="2"/>
  <c r="F106" i="2"/>
  <c r="K57" i="2"/>
  <c r="K83" i="2"/>
  <c r="K105" i="2"/>
  <c r="P105" i="2" s="1"/>
  <c r="U105" i="2" s="1"/>
  <c r="N105" i="3" l="1"/>
  <c r="O105" i="3" s="1"/>
  <c r="P105" i="3" s="1"/>
  <c r="R105" i="3" s="1"/>
  <c r="T105" i="3" s="1"/>
  <c r="N65" i="3"/>
  <c r="O65" i="3" s="1"/>
  <c r="P65" i="3" s="1"/>
  <c r="N57" i="3"/>
  <c r="O57" i="3" s="1"/>
  <c r="P57" i="3" s="1"/>
  <c r="N49" i="3"/>
  <c r="O49" i="3" s="1"/>
  <c r="P49" i="3" s="1"/>
  <c r="N41" i="3"/>
  <c r="O41" i="3" s="1"/>
  <c r="P41" i="3" s="1"/>
  <c r="N33" i="3"/>
  <c r="O33" i="3" s="1"/>
  <c r="P33" i="3" s="1"/>
  <c r="N25" i="3"/>
  <c r="O25" i="3" s="1"/>
  <c r="P25" i="3" s="1"/>
  <c r="N17" i="3"/>
  <c r="O17" i="3" s="1"/>
  <c r="P17" i="3" s="1"/>
  <c r="N103" i="3"/>
  <c r="O103" i="3" s="1"/>
  <c r="P103" i="3" s="1"/>
  <c r="N95" i="3"/>
  <c r="O95" i="3" s="1"/>
  <c r="P95" i="3" s="1"/>
  <c r="N87" i="3"/>
  <c r="O87" i="3" s="1"/>
  <c r="P87" i="3" s="1"/>
  <c r="N79" i="3"/>
  <c r="O79" i="3" s="1"/>
  <c r="P79" i="3" s="1"/>
  <c r="N63" i="3"/>
  <c r="O63" i="3" s="1"/>
  <c r="P63" i="3" s="1"/>
  <c r="N55" i="3"/>
  <c r="O55" i="3" s="1"/>
  <c r="P55" i="3" s="1"/>
  <c r="N47" i="3"/>
  <c r="O47" i="3" s="1"/>
  <c r="P47" i="3" s="1"/>
  <c r="U47" i="3" s="1"/>
  <c r="N39" i="3"/>
  <c r="O39" i="3" s="1"/>
  <c r="P39" i="3" s="1"/>
  <c r="R39" i="3" s="1"/>
  <c r="T39" i="3" s="1"/>
  <c r="N31" i="3"/>
  <c r="O31" i="3" s="1"/>
  <c r="P31" i="3" s="1"/>
  <c r="U31" i="3" s="1"/>
  <c r="N23" i="3"/>
  <c r="O23" i="3" s="1"/>
  <c r="P23" i="3" s="1"/>
  <c r="N15" i="3"/>
  <c r="O15" i="3" s="1"/>
  <c r="P15" i="3" s="1"/>
  <c r="N101" i="3"/>
  <c r="O101" i="3" s="1"/>
  <c r="P101" i="3" s="1"/>
  <c r="N93" i="3"/>
  <c r="O93" i="3" s="1"/>
  <c r="P93" i="3" s="1"/>
  <c r="U93" i="3" s="1"/>
  <c r="N85" i="3"/>
  <c r="O85" i="3" s="1"/>
  <c r="P85" i="3" s="1"/>
  <c r="N77" i="3"/>
  <c r="O77" i="3" s="1"/>
  <c r="P77" i="3" s="1"/>
  <c r="U77" i="3" s="1"/>
  <c r="N69" i="3"/>
  <c r="O69" i="3" s="1"/>
  <c r="P69" i="3" s="1"/>
  <c r="N61" i="3"/>
  <c r="O61" i="3" s="1"/>
  <c r="P61" i="3" s="1"/>
  <c r="N53" i="3"/>
  <c r="O53" i="3" s="1"/>
  <c r="P53" i="3" s="1"/>
  <c r="N45" i="3"/>
  <c r="O45" i="3" s="1"/>
  <c r="P45" i="3" s="1"/>
  <c r="N37" i="3"/>
  <c r="O37" i="3" s="1"/>
  <c r="P37" i="3" s="1"/>
  <c r="N29" i="3"/>
  <c r="O29" i="3" s="1"/>
  <c r="P29" i="3" s="1"/>
  <c r="N99" i="3"/>
  <c r="O99" i="3" s="1"/>
  <c r="P99" i="3" s="1"/>
  <c r="N91" i="3"/>
  <c r="O91" i="3" s="1"/>
  <c r="P91" i="3" s="1"/>
  <c r="N83" i="3"/>
  <c r="O83" i="3" s="1"/>
  <c r="P83" i="3" s="1"/>
  <c r="N75" i="3"/>
  <c r="O75" i="3" s="1"/>
  <c r="P75" i="3" s="1"/>
  <c r="N19" i="3"/>
  <c r="O19" i="3" s="1"/>
  <c r="P19" i="3" s="1"/>
  <c r="P49" i="2"/>
  <c r="U49" i="2" s="1"/>
  <c r="P51" i="2"/>
  <c r="U51" i="2" s="1"/>
  <c r="P69" i="2"/>
  <c r="U69" i="2" s="1"/>
  <c r="R105" i="2"/>
  <c r="R65" i="2"/>
  <c r="O7" i="3"/>
  <c r="K106" i="3"/>
  <c r="P33" i="2"/>
  <c r="P17" i="2"/>
  <c r="P93" i="2"/>
  <c r="P61" i="2"/>
  <c r="P53" i="2"/>
  <c r="P57" i="2"/>
  <c r="P41" i="2"/>
  <c r="P25" i="2"/>
  <c r="P89" i="2"/>
  <c r="P73" i="2"/>
  <c r="P27" i="2"/>
  <c r="P19" i="2"/>
  <c r="P77" i="2"/>
  <c r="P67" i="2"/>
  <c r="P83" i="2"/>
  <c r="P59" i="2"/>
  <c r="P101" i="2"/>
  <c r="P91" i="2"/>
  <c r="P81" i="2"/>
  <c r="P99" i="2"/>
  <c r="P103" i="2"/>
  <c r="P95" i="2"/>
  <c r="P87" i="2"/>
  <c r="P79" i="2"/>
  <c r="P63" i="2"/>
  <c r="P55" i="2"/>
  <c r="P47" i="2"/>
  <c r="P97" i="2"/>
  <c r="P85" i="2"/>
  <c r="P45" i="2"/>
  <c r="P11" i="2"/>
  <c r="P39" i="2"/>
  <c r="P31" i="2"/>
  <c r="P23" i="2"/>
  <c r="P15" i="2"/>
  <c r="P37" i="2"/>
  <c r="P29" i="2"/>
  <c r="P21" i="2"/>
  <c r="P13" i="2"/>
  <c r="P35" i="2"/>
  <c r="P43" i="2"/>
  <c r="P75" i="2"/>
  <c r="K106" i="2"/>
  <c r="O106" i="2"/>
  <c r="P71" i="2"/>
  <c r="P9" i="2"/>
  <c r="P7" i="2"/>
  <c r="U7" i="2" s="1"/>
  <c r="O71" i="3" l="1"/>
  <c r="P71" i="3" s="1"/>
  <c r="O73" i="3"/>
  <c r="P73" i="3" s="1"/>
  <c r="O51" i="3"/>
  <c r="P51" i="3" s="1"/>
  <c r="O81" i="3"/>
  <c r="P81" i="3" s="1"/>
  <c r="O27" i="3"/>
  <c r="P27" i="3" s="1"/>
  <c r="O59" i="3"/>
  <c r="P59" i="3" s="1"/>
  <c r="O21" i="3"/>
  <c r="P21" i="3" s="1"/>
  <c r="O97" i="3"/>
  <c r="P97" i="3" s="1"/>
  <c r="O43" i="3"/>
  <c r="P43" i="3" s="1"/>
  <c r="O89" i="3"/>
  <c r="P89" i="3" s="1"/>
  <c r="O35" i="3"/>
  <c r="P35" i="3" s="1"/>
  <c r="O67" i="3"/>
  <c r="P67" i="3" s="1"/>
  <c r="O13" i="3"/>
  <c r="P13" i="3" s="1"/>
  <c r="O11" i="3"/>
  <c r="P11" i="3" s="1"/>
  <c r="R11" i="3" s="1"/>
  <c r="T11" i="3" s="1"/>
  <c r="O9" i="3"/>
  <c r="P9" i="3" s="1"/>
  <c r="R51" i="2"/>
  <c r="R69" i="2"/>
  <c r="R49" i="2"/>
  <c r="U35" i="2"/>
  <c r="R35" i="2"/>
  <c r="U39" i="2"/>
  <c r="R39" i="2"/>
  <c r="U79" i="2"/>
  <c r="R79" i="2"/>
  <c r="R15" i="2"/>
  <c r="U15" i="2"/>
  <c r="U47" i="2"/>
  <c r="R47" i="2"/>
  <c r="U81" i="2"/>
  <c r="R81" i="2"/>
  <c r="U41" i="2"/>
  <c r="R41" i="2"/>
  <c r="U75" i="2"/>
  <c r="R75" i="2"/>
  <c r="U21" i="2"/>
  <c r="R21" i="2"/>
  <c r="U23" i="2"/>
  <c r="R23" i="2"/>
  <c r="U45" i="2"/>
  <c r="R45" i="2"/>
  <c r="U55" i="2"/>
  <c r="R55" i="2"/>
  <c r="U95" i="2"/>
  <c r="R95" i="2"/>
  <c r="U91" i="2"/>
  <c r="R91" i="2"/>
  <c r="U67" i="2"/>
  <c r="R67" i="2"/>
  <c r="U73" i="2"/>
  <c r="R73" i="2"/>
  <c r="U57" i="2"/>
  <c r="R57" i="2"/>
  <c r="U17" i="2"/>
  <c r="R17" i="2"/>
  <c r="U97" i="2"/>
  <c r="R97" i="2"/>
  <c r="U99" i="2"/>
  <c r="R99" i="2"/>
  <c r="U59" i="2"/>
  <c r="R59" i="2"/>
  <c r="U25" i="2"/>
  <c r="R25" i="2"/>
  <c r="U61" i="2"/>
  <c r="R61" i="2"/>
  <c r="U13" i="2"/>
  <c r="R13" i="2"/>
  <c r="R11" i="2"/>
  <c r="U11" i="2"/>
  <c r="U87" i="2"/>
  <c r="R87" i="2"/>
  <c r="U83" i="2"/>
  <c r="R83" i="2"/>
  <c r="U27" i="2"/>
  <c r="R27" i="2"/>
  <c r="U93" i="2"/>
  <c r="R93" i="2"/>
  <c r="U71" i="2"/>
  <c r="R71" i="2"/>
  <c r="U43" i="2"/>
  <c r="R43" i="2"/>
  <c r="U29" i="2"/>
  <c r="R29" i="2"/>
  <c r="U31" i="2"/>
  <c r="R31" i="2"/>
  <c r="U85" i="2"/>
  <c r="R85" i="2"/>
  <c r="U63" i="2"/>
  <c r="R63" i="2"/>
  <c r="U103" i="2"/>
  <c r="R103" i="2"/>
  <c r="U101" i="2"/>
  <c r="R101" i="2"/>
  <c r="U77" i="2"/>
  <c r="R77" i="2"/>
  <c r="U89" i="2"/>
  <c r="R89" i="2"/>
  <c r="U53" i="2"/>
  <c r="R53" i="2"/>
  <c r="U33" i="2"/>
  <c r="R33" i="2"/>
  <c r="U9" i="2"/>
  <c r="R9" i="2"/>
  <c r="P7" i="3"/>
  <c r="U105" i="3"/>
  <c r="R47" i="3"/>
  <c r="T47" i="3" s="1"/>
  <c r="R93" i="3"/>
  <c r="T93" i="3" s="1"/>
  <c r="U63" i="3"/>
  <c r="R63" i="3"/>
  <c r="T63" i="3" s="1"/>
  <c r="U39" i="3"/>
  <c r="U55" i="3"/>
  <c r="R55" i="3"/>
  <c r="T55" i="3" s="1"/>
  <c r="U85" i="3"/>
  <c r="R85" i="3"/>
  <c r="T85" i="3" s="1"/>
  <c r="R31" i="3"/>
  <c r="T31" i="3" s="1"/>
  <c r="R77" i="3"/>
  <c r="T77" i="3" s="1"/>
  <c r="U95" i="3"/>
  <c r="R95" i="3"/>
  <c r="T95" i="3" s="1"/>
  <c r="U45" i="3"/>
  <c r="R45" i="3"/>
  <c r="T45" i="3" s="1"/>
  <c r="U57" i="3"/>
  <c r="R57" i="3"/>
  <c r="T57" i="3" s="1"/>
  <c r="U25" i="3"/>
  <c r="R25" i="3"/>
  <c r="T25" i="3" s="1"/>
  <c r="U103" i="3"/>
  <c r="R103" i="3"/>
  <c r="T103" i="3" s="1"/>
  <c r="U61" i="3"/>
  <c r="R61" i="3"/>
  <c r="T61" i="3" s="1"/>
  <c r="U29" i="3"/>
  <c r="R29" i="3"/>
  <c r="T29" i="3" s="1"/>
  <c r="U19" i="3"/>
  <c r="R19" i="3"/>
  <c r="T19" i="3" s="1"/>
  <c r="U41" i="3"/>
  <c r="R41" i="3"/>
  <c r="T41" i="3" s="1"/>
  <c r="U53" i="3"/>
  <c r="R53" i="3"/>
  <c r="T53" i="3" s="1"/>
  <c r="U79" i="3"/>
  <c r="R79" i="3"/>
  <c r="T79" i="3" s="1"/>
  <c r="U23" i="3"/>
  <c r="R23" i="3"/>
  <c r="T23" i="3" s="1"/>
  <c r="U33" i="3"/>
  <c r="R33" i="3"/>
  <c r="T33" i="3" s="1"/>
  <c r="U83" i="3"/>
  <c r="R83" i="3"/>
  <c r="T83" i="3" s="1"/>
  <c r="U99" i="3"/>
  <c r="R99" i="3"/>
  <c r="T99" i="3" s="1"/>
  <c r="U87" i="3"/>
  <c r="R87" i="3"/>
  <c r="T87" i="3" s="1"/>
  <c r="R69" i="3"/>
  <c r="T69" i="3" s="1"/>
  <c r="U69" i="3"/>
  <c r="U37" i="3"/>
  <c r="R37" i="3"/>
  <c r="T37" i="3" s="1"/>
  <c r="U49" i="3"/>
  <c r="R49" i="3"/>
  <c r="T49" i="3" s="1"/>
  <c r="U65" i="3"/>
  <c r="R65" i="3"/>
  <c r="T65" i="3" s="1"/>
  <c r="U91" i="3"/>
  <c r="R91" i="3"/>
  <c r="T91" i="3" s="1"/>
  <c r="R75" i="3"/>
  <c r="T75" i="3" s="1"/>
  <c r="U75" i="3"/>
  <c r="U37" i="2"/>
  <c r="R37" i="2"/>
  <c r="U19" i="2"/>
  <c r="R19" i="2"/>
  <c r="R15" i="3"/>
  <c r="T15" i="3" s="1"/>
  <c r="U15" i="3"/>
  <c r="U101" i="3"/>
  <c r="R101" i="3"/>
  <c r="T101" i="3" s="1"/>
  <c r="U17" i="3"/>
  <c r="R17" i="3"/>
  <c r="T17" i="3" s="1"/>
  <c r="R7" i="2"/>
  <c r="P106" i="2"/>
  <c r="K35" i="4" s="1"/>
  <c r="U81" i="3" l="1"/>
  <c r="R81" i="3"/>
  <c r="T81" i="3" s="1"/>
  <c r="U35" i="3"/>
  <c r="R35" i="3"/>
  <c r="T35" i="3" s="1"/>
  <c r="U21" i="3"/>
  <c r="R21" i="3"/>
  <c r="T21" i="3" s="1"/>
  <c r="U51" i="3"/>
  <c r="R51" i="3"/>
  <c r="T51" i="3" s="1"/>
  <c r="U67" i="3"/>
  <c r="R67" i="3"/>
  <c r="T67" i="3" s="1"/>
  <c r="R89" i="3"/>
  <c r="T89" i="3" s="1"/>
  <c r="U89" i="3"/>
  <c r="R59" i="3"/>
  <c r="T59" i="3" s="1"/>
  <c r="U59" i="3"/>
  <c r="U73" i="3"/>
  <c r="R73" i="3"/>
  <c r="T73" i="3" s="1"/>
  <c r="U97" i="3"/>
  <c r="R97" i="3"/>
  <c r="T97" i="3" s="1"/>
  <c r="U43" i="3"/>
  <c r="R43" i="3"/>
  <c r="T43" i="3" s="1"/>
  <c r="U27" i="3"/>
  <c r="R27" i="3"/>
  <c r="T27" i="3" s="1"/>
  <c r="U71" i="3"/>
  <c r="R71" i="3"/>
  <c r="T71" i="3" s="1"/>
  <c r="U13" i="3"/>
  <c r="R13" i="3"/>
  <c r="T13" i="3" s="1"/>
  <c r="U11" i="3"/>
  <c r="R9" i="3"/>
  <c r="T9" i="3" s="1"/>
  <c r="U9" i="3"/>
  <c r="O106" i="3"/>
  <c r="R7" i="3"/>
  <c r="T7" i="3" s="1"/>
  <c r="P106" i="3"/>
  <c r="K37" i="4" s="1"/>
  <c r="U7" i="3"/>
  <c r="R106" i="2"/>
  <c r="O41" i="4" s="1"/>
  <c r="S106" i="2"/>
  <c r="O42" i="4" s="1"/>
  <c r="T106" i="3" l="1"/>
  <c r="O45" i="4" s="1"/>
  <c r="R106" i="3"/>
  <c r="O43" i="4" s="1"/>
  <c r="S106" i="3"/>
  <c r="O44" i="4" s="1"/>
  <c r="J106" i="2"/>
  <c r="G35" i="4" s="1"/>
  <c r="K39" i="4"/>
  <c r="I106" i="3" l="1"/>
  <c r="G37" i="4" s="1"/>
  <c r="G39" i="4" s="1"/>
</calcChain>
</file>

<file path=xl/sharedStrings.xml><?xml version="1.0" encoding="utf-8"?>
<sst xmlns="http://schemas.openxmlformats.org/spreadsheetml/2006/main" count="259" uniqueCount="176">
  <si>
    <t>Počet výzkumných organizací s nově příchozími výzkumnými pracovníky ze zahraničí nebo ze soukromého sektoru</t>
  </si>
  <si>
    <t>Počet podpořených výzkumných a akademických pracovníků</t>
  </si>
  <si>
    <t>Počet služeb poskytovaných nově příchozími výzkumnými pracovníky ze zahraničí</t>
  </si>
  <si>
    <t>Celkový počet účastníků</t>
  </si>
  <si>
    <t>POSTUP:</t>
  </si>
  <si>
    <t>1.</t>
  </si>
  <si>
    <t>2.</t>
  </si>
  <si>
    <t>3.</t>
  </si>
  <si>
    <t>V kalkulačce vyplňujte vždy pouze "BÍLÁ" pole.</t>
  </si>
  <si>
    <t>4.</t>
  </si>
  <si>
    <t>5.</t>
  </si>
  <si>
    <t>Příjezdy</t>
  </si>
  <si>
    <t>Výjezdy</t>
  </si>
  <si>
    <t>K A L K U L A Č K A   M O B I L I T</t>
  </si>
  <si>
    <t xml:space="preserve">Pomůcka pro sestavení projektu zjednodušeného vykazování </t>
  </si>
  <si>
    <t>výzvy č. 02_16_50 OP VVV</t>
  </si>
  <si>
    <t>Na každém listu vyplňte požadované údaje.</t>
  </si>
  <si>
    <t>6.</t>
  </si>
  <si>
    <t>Vypočítané hodnoty přepište do Žádosti v IS KP14+</t>
  </si>
  <si>
    <t>zpět na hlavní stranu</t>
  </si>
  <si>
    <t>milník</t>
  </si>
  <si>
    <t>výstup</t>
  </si>
  <si>
    <t>výsledek</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</si>
  <si>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</si>
  <si>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</si>
  <si>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</si>
  <si>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</si>
  <si>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</si>
  <si>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</si>
  <si>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</si>
  <si>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</si>
  <si>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</si>
  <si>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</si>
  <si>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</si>
  <si>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</si>
  <si>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</si>
  <si>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</si>
  <si>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</si>
  <si>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</si>
  <si>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</si>
  <si>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</si>
  <si>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</si>
  <si>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</si>
  <si>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</si>
  <si>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</si>
  <si>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</si>
  <si>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</si>
  <si>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</si>
  <si>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</si>
  <si>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</si>
  <si>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</si>
  <si>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</si>
  <si>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</si>
  <si>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</si>
  <si>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</si>
  <si>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</si>
  <si>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</si>
  <si>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</si>
  <si>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</si>
  <si>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</si>
  <si>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</si>
  <si>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</si>
  <si>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</si>
  <si>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</si>
  <si>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</si>
  <si>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</si>
  <si>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</si>
  <si>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ano</t>
  </si>
  <si>
    <t>ne</t>
  </si>
  <si>
    <t>vyberte ano/ne</t>
  </si>
  <si>
    <t>celkem</t>
  </si>
  <si>
    <t>Počet organizací, jejichž pracovníci zvýšili svou kvalifikaci ve VaV, jeho řízení</t>
  </si>
  <si>
    <t xml:space="preserve">Pokud je v poli rozevírací seznam, použijte ho, pole nevypisujte </t>
  </si>
  <si>
    <t>SOUHRN:</t>
  </si>
  <si>
    <t>počet</t>
  </si>
  <si>
    <t>požadovaná částka</t>
  </si>
  <si>
    <t>Celkem</t>
  </si>
  <si>
    <t xml:space="preserve">VÝPOČET: </t>
  </si>
  <si>
    <t>Kliknutím na barevný blok budete přesměrování na vybraný list</t>
  </si>
  <si>
    <t>za všechny měsíce</t>
  </si>
  <si>
    <t>vyplňte číslo  12 - 24</t>
  </si>
  <si>
    <t>Hodnoty nekopírujte a nepřesunujte, vždy je ručně vepište.</t>
  </si>
  <si>
    <t>Země</t>
  </si>
  <si>
    <t>Korekční koeficient</t>
  </si>
  <si>
    <t>částka na měsíc</t>
  </si>
  <si>
    <t>Částka za rodinu</t>
  </si>
  <si>
    <t>S rodinou</t>
  </si>
  <si>
    <t>Jméno, příjmení, titul</t>
  </si>
  <si>
    <t xml:space="preserve">Bosna a Hercegovina  </t>
  </si>
  <si>
    <t xml:space="preserve">Faerské ostrovy           </t>
  </si>
  <si>
    <t xml:space="preserve">Jihoafrická republika  </t>
  </si>
  <si>
    <t xml:space="preserve">Lucembursko               </t>
  </si>
  <si>
    <t xml:space="preserve">Makedonie                   </t>
  </si>
  <si>
    <t xml:space="preserve">Moldavská republika   </t>
  </si>
  <si>
    <t xml:space="preserve">Nizozemsko                  </t>
  </si>
  <si>
    <t xml:space="preserve">Republika Srbsko         </t>
  </si>
  <si>
    <t xml:space="preserve">Švédsko                         </t>
  </si>
  <si>
    <t xml:space="preserve">Velká Británie              </t>
  </si>
  <si>
    <t xml:space="preserve">Albánie                           </t>
  </si>
  <si>
    <t xml:space="preserve">Argentina                       </t>
  </si>
  <si>
    <t xml:space="preserve">Austrálie                        </t>
  </si>
  <si>
    <t xml:space="preserve">Belgie                             </t>
  </si>
  <si>
    <t xml:space="preserve">Brazílie                            </t>
  </si>
  <si>
    <t xml:space="preserve">Bulharsko                       </t>
  </si>
  <si>
    <t xml:space="preserve">Černá Hora                    </t>
  </si>
  <si>
    <t xml:space="preserve">Čína                                  </t>
  </si>
  <si>
    <t xml:space="preserve">Dánsko                            </t>
  </si>
  <si>
    <t xml:space="preserve">Estonsko                         </t>
  </si>
  <si>
    <t xml:space="preserve">Finsko                             </t>
  </si>
  <si>
    <t xml:space="preserve">Francie                            </t>
  </si>
  <si>
    <t xml:space="preserve">Chorvatsko                    </t>
  </si>
  <si>
    <t xml:space="preserve">Indie                                </t>
  </si>
  <si>
    <t xml:space="preserve">Izrael                               </t>
  </si>
  <si>
    <t xml:space="preserve">Itálie                                </t>
  </si>
  <si>
    <t xml:space="preserve">Indonésie                      </t>
  </si>
  <si>
    <t xml:space="preserve">Irsko                                 </t>
  </si>
  <si>
    <t xml:space="preserve">Japonsko                        </t>
  </si>
  <si>
    <t xml:space="preserve">Jižní Korea                      </t>
  </si>
  <si>
    <t xml:space="preserve">Kanada                            </t>
  </si>
  <si>
    <t xml:space="preserve">Kypr                                 </t>
  </si>
  <si>
    <t xml:space="preserve">Litva                                 </t>
  </si>
  <si>
    <t xml:space="preserve">Lotyšsko                          </t>
  </si>
  <si>
    <t xml:space="preserve">Maďarsko                      </t>
  </si>
  <si>
    <t xml:space="preserve">Malta                               </t>
  </si>
  <si>
    <t xml:space="preserve">Mexiko                            </t>
  </si>
  <si>
    <t xml:space="preserve">Německo                        </t>
  </si>
  <si>
    <t xml:space="preserve">Norsko                            </t>
  </si>
  <si>
    <t xml:space="preserve">Polsko                             </t>
  </si>
  <si>
    <t xml:space="preserve">Portugalsko                   </t>
  </si>
  <si>
    <t xml:space="preserve">Rakousko                        </t>
  </si>
  <si>
    <t xml:space="preserve">Rusko                              </t>
  </si>
  <si>
    <t xml:space="preserve">Řecko                              </t>
  </si>
  <si>
    <t xml:space="preserve">Rumunsko                      </t>
  </si>
  <si>
    <t xml:space="preserve">Slovensko                      </t>
  </si>
  <si>
    <t xml:space="preserve">Slovinsko                       </t>
  </si>
  <si>
    <t xml:space="preserve">Španělsko                      </t>
  </si>
  <si>
    <t xml:space="preserve">Švýcarsko                      </t>
  </si>
  <si>
    <t xml:space="preserve">Turecko                         </t>
  </si>
  <si>
    <t xml:space="preserve">Ukrajina                         </t>
  </si>
  <si>
    <t xml:space="preserve">USA                                  </t>
  </si>
  <si>
    <t xml:space="preserve">Vietnam                         </t>
  </si>
  <si>
    <t>Příjezdy do ČR</t>
  </si>
  <si>
    <t>Výjezdy z ČR</t>
  </si>
  <si>
    <t>Cena jednotky za rodinu</t>
  </si>
  <si>
    <t>Částka za mobilitu</t>
  </si>
  <si>
    <t>Cena jednotky za mobilitu</t>
  </si>
  <si>
    <t>Počet měsíců mobility = počet jednotek</t>
  </si>
  <si>
    <t>počet měsíců pobytu rodiny = počet jednotek</t>
  </si>
  <si>
    <t>vyplňte číslo 
12 - 24</t>
  </si>
  <si>
    <t>vyberte 
ze seznamu</t>
  </si>
  <si>
    <t>jednotka za mobilitu</t>
  </si>
  <si>
    <t>jednotka za rodinu</t>
  </si>
  <si>
    <t>vyplňte číslo 
do 24</t>
  </si>
  <si>
    <t>úroveň rozpočtu    1.2.1.X</t>
  </si>
  <si>
    <t>úroveň rozpočtu    1.2.2.X</t>
  </si>
  <si>
    <t>Požadovaná částka celkem
 = 
náklady na aktivitu celkem</t>
  </si>
  <si>
    <t>úroveň rozpočtu    1.1.1.X</t>
  </si>
  <si>
    <t>úroveň rozpočtu    1.1.2.X</t>
  </si>
  <si>
    <t>země</t>
  </si>
  <si>
    <t>jiná země       *</t>
  </si>
  <si>
    <t>* výjezd do jiné země nutno konzultovat s ŘO</t>
  </si>
  <si>
    <t>mobilita</t>
  </si>
  <si>
    <t>ostatní</t>
  </si>
  <si>
    <t>rodina</t>
  </si>
  <si>
    <t>kurz</t>
  </si>
  <si>
    <t>příjezdy</t>
  </si>
  <si>
    <t>výjezdy</t>
  </si>
  <si>
    <t>senior</t>
  </si>
  <si>
    <t>senior / junior</t>
  </si>
  <si>
    <t>vyberte</t>
  </si>
  <si>
    <t xml:space="preserve">vyberte </t>
  </si>
  <si>
    <t>junior</t>
  </si>
  <si>
    <t>vek</t>
  </si>
  <si>
    <t>junioři</t>
  </si>
  <si>
    <r>
      <t xml:space="preserve">Dokument KALKULAČKA MOBILIT je </t>
    </r>
    <r>
      <rPr>
        <b/>
        <sz val="9"/>
        <color theme="1"/>
        <rFont val="Segoe UI"/>
        <family val="2"/>
        <charset val="238"/>
      </rPr>
      <t>povinnou přílohou</t>
    </r>
    <r>
      <rPr>
        <sz val="9"/>
        <color theme="1"/>
        <rFont val="Segoe UI"/>
        <family val="2"/>
        <charset val="238"/>
      </rPr>
      <t xml:space="preserve"> Žádosti o podporu ve výzvě č. 02_16_050 Mezinárodní mobilita výzkumných pracovníků – MSCA-IF Operačního programu Výzkum, vývoj a vzdělávání (OP VVV).</t>
    </r>
  </si>
  <si>
    <t>V menu níže zvolte postupně listy Příjezdy a Výjezdy.</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</si>
</sst>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 &quot;Kč&quot;"/>
    <numFmt numFmtId="165" formatCode="0.000"/>
    <numFmt numFmtId="166" formatCode="#&quot; &quot;##&quot; &quot;##"/>
    <numFmt numFmtId="167" formatCode="#,##0.000"/>
  </numFmts>
  <fonts count="36" x14ac:knownFonts="1">
    <font>
      <sz val="11"/>
      <color theme="1"/>
      <name val="Calibri"/>
      <family val="2"/>
      <charset val="238"/>
      <scheme val="minor"/>
    </font>
    <font>
      <sz val="10"/>
      <color theme="1"/>
      <name val="Segoe UI"/>
      <family val="2"/>
      <charset val="238"/>
    </font>
    <font>
      <b/>
      <sz val="10"/>
      <color theme="1"/>
      <name val="Segoe UI"/>
      <family val="2"/>
      <charset val="238"/>
    </font>
    <font>
      <b/>
      <sz val="28"/>
      <color theme="1"/>
      <name val="Segoe UI"/>
      <family val="2"/>
      <charset val="238"/>
    </font>
    <font>
      <sz val="11"/>
      <color theme="1"/>
      <name val="Arial"/>
      <family val="2"/>
      <charset val="238"/>
    </font>
    <font>
      <b/>
      <sz val="14"/>
      <color rgb="FF003399"/>
      <name val="Segoe UI"/>
      <family val="2"/>
      <charset val="238"/>
    </font>
    <font>
      <i/>
      <sz val="10"/>
      <color theme="1"/>
      <name val="Segoe UI"/>
      <family val="2"/>
      <charset val="238"/>
    </font>
    <font>
      <sz val="9"/>
      <color theme="1"/>
      <name val="Segoe UI"/>
      <family val="2"/>
      <charset val="238"/>
    </font>
    <font>
      <b/>
      <sz val="9"/>
      <color theme="1"/>
      <name val="Segoe UI"/>
      <family val="2"/>
      <charset val="238"/>
    </font>
    <font>
      <b/>
      <sz val="16"/>
      <color theme="0"/>
      <name val="Segoe UI"/>
      <family val="2"/>
      <charset val="238"/>
    </font>
    <font>
      <u/>
      <sz val="11"/>
      <color theme="10"/>
      <name val="Calibri"/>
      <family val="2"/>
      <charset val="238"/>
      <scheme val="minor"/>
    </font>
    <font>
      <b/>
      <sz val="22"/>
      <color theme="0"/>
      <name val="Arial"/>
      <family val="2"/>
      <charset val="238"/>
    </font>
    <font>
      <b/>
      <sz val="11"/>
      <color theme="1"/>
      <name val="Calibri"/>
      <family val="2"/>
      <charset val="238"/>
      <scheme val="minor"/>
    </font>
    <font>
      <u/>
      <sz val="10"/>
      <color theme="10"/>
      <name val="Calibri"/>
      <family val="2"/>
      <charset val="238"/>
      <scheme val="minor"/>
    </font>
    <font>
      <sz val="11"/>
      <color indexed="8"/>
      <name val="Calibri"/>
      <family val="2"/>
      <charset val="238"/>
    </font>
    <font>
      <sz val="12"/>
      <color theme="1"/>
      <name val="Calibri"/>
      <family val="2"/>
      <charset val="238"/>
      <scheme val="minor"/>
    </font>
    <font>
      <b/>
      <sz val="14"/>
      <color theme="1"/>
      <name val="Calibri"/>
      <family val="2"/>
      <charset val="238"/>
      <scheme val="minor"/>
    </font>
    <font>
      <sz val="10"/>
      <color theme="1"/>
      <name val="Calibri"/>
      <family val="2"/>
      <charset val="238"/>
      <scheme val="minor"/>
    </font>
    <font>
      <sz val="10"/>
      <color theme="0" tint="-0.249977111117893"/>
      <name val="Calibri"/>
      <family val="2"/>
      <charset val="238"/>
      <scheme val="minor"/>
    </font>
    <font>
      <i/>
      <sz val="10"/>
      <color theme="1"/>
      <name val="Calibri"/>
      <family val="2"/>
      <charset val="238"/>
      <scheme val="minor"/>
    </font>
    <font>
      <sz val="10"/>
      <name val="Calibri"/>
      <family val="2"/>
      <charset val="238"/>
      <scheme val="minor"/>
    </font>
    <font>
      <b/>
      <sz val="18"/>
      <color theme="1"/>
      <name val="Calibri"/>
      <family val="2"/>
      <charset val="238"/>
      <scheme val="minor"/>
    </font>
    <font>
      <b/>
      <i/>
      <sz val="14"/>
      <color theme="1"/>
      <name val="Calibri"/>
      <family val="2"/>
      <charset val="238"/>
      <scheme val="minor"/>
    </font>
    <font>
      <b/>
      <sz val="12"/>
      <name val="Calibri"/>
      <family val="2"/>
      <charset val="238"/>
      <scheme val="minor"/>
    </font>
    <font>
      <b/>
      <sz val="10"/>
      <name val="Calibri"/>
      <family val="2"/>
      <charset val="238"/>
      <scheme val="minor"/>
    </font>
    <font>
      <b/>
      <sz val="12"/>
      <color theme="1"/>
      <name val="Calibri"/>
      <family val="2"/>
      <charset val="238"/>
      <scheme val="minor"/>
    </font>
    <font>
      <sz val="9"/>
      <color theme="1"/>
      <name val="Calibri"/>
      <family val="2"/>
      <charset val="238"/>
      <scheme val="minor"/>
    </font>
    <font>
      <sz val="10"/>
      <color theme="1"/>
      <name val="Arial"/>
      <family val="2"/>
      <charset val="238"/>
    </font>
    <font>
      <b/>
      <sz val="11"/>
      <color theme="1"/>
      <name val="Arial"/>
      <family val="2"/>
      <charset val="238"/>
    </font>
    <font>
      <sz val="14"/>
      <color theme="1"/>
      <name val="Calibri"/>
      <family val="2"/>
      <charset val="238"/>
      <scheme val="minor"/>
    </font>
    <font>
      <b/>
      <sz val="20"/>
      <color theme="1"/>
      <name val="Calibri"/>
      <family val="2"/>
      <charset val="238"/>
      <scheme val="minor"/>
    </font>
    <font>
      <b/>
      <sz val="14"/>
      <name val="Calibri"/>
      <family val="2"/>
      <charset val="238"/>
      <scheme val="minor"/>
    </font>
    <font>
      <b/>
      <sz val="14"/>
      <color theme="0" tint="-0.249977111117893"/>
      <name val="Calibri"/>
      <family val="2"/>
      <charset val="238"/>
      <scheme val="minor"/>
    </font>
    <font>
      <u/>
      <sz val="10"/>
      <color rgb="FFFF3300"/>
      <name val="Calibri"/>
      <family val="2"/>
      <charset val="238"/>
      <scheme val="minor"/>
    </font>
    <font>
      <i/>
      <sz val="11"/>
      <color theme="1"/>
      <name val="Calibri"/>
      <family val="2"/>
      <charset val="238"/>
      <scheme val="minor"/>
    </font>
    <font>
      <sz val="11"/>
      <color theme="0" tint="-0.34998626667073579"/>
      <name val="Calibri"/>
      <family val="2"/>
      <charset val="238"/>
      <scheme val="minor"/>
    </font>
  </fonts>
  <fills count="14">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rgb="FFFF66FF"/>
        <bgColor indexed="64"/>
      </patternFill>
    </fill>
    <fill>
      <patternFill patternType="solid">
        <fgColor rgb="FF9966FF"/>
        <bgColor indexed="64"/>
      </patternFill>
    </fill>
    <fill>
      <patternFill patternType="solid">
        <fgColor theme="0" tint="-0.249977111117893"/>
        <bgColor indexed="64"/>
      </patternFill>
    </fill>
    <fill>
      <patternFill patternType="solid">
        <fgColor rgb="FFD0B9FF"/>
        <bgColor indexed="64"/>
      </patternFill>
    </fill>
    <fill>
      <patternFill patternType="solid">
        <fgColor rgb="FFE3D5FF"/>
        <bgColor indexed="64"/>
      </patternFill>
    </fill>
    <fill>
      <patternFill patternType="solid">
        <fgColor rgb="FFC2A3FF"/>
        <bgColor indexed="64"/>
      </patternFill>
    </fill>
    <fill>
      <patternFill patternType="solid">
        <fgColor rgb="FFFFD1FF"/>
        <bgColor indexed="64"/>
      </patternFill>
    </fill>
    <fill>
      <patternFill patternType="solid">
        <fgColor rgb="FFFFAFFF"/>
        <bgColor indexed="64"/>
      </patternFill>
    </fill>
    <fill>
      <patternFill patternType="solid">
        <fgColor theme="9" tint="0.79998168889431442"/>
        <bgColor indexed="64"/>
      </patternFill>
    </fill>
    <fill>
      <patternFill patternType="solid">
        <fgColor rgb="FFE6D9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dashed">
        <color theme="5" tint="-0.24994659260841701"/>
      </left>
      <right/>
      <top style="dashed">
        <color theme="5" tint="-0.24994659260841701"/>
      </top>
      <bottom/>
      <diagonal/>
    </border>
    <border>
      <left/>
      <right/>
      <top style="dashed">
        <color theme="5" tint="-0.24994659260841701"/>
      </top>
      <bottom/>
      <diagonal/>
    </border>
    <border>
      <left/>
      <right style="dashed">
        <color theme="5" tint="-0.24994659260841701"/>
      </right>
      <top style="dashed">
        <color theme="5" tint="-0.24994659260841701"/>
      </top>
      <bottom/>
      <diagonal/>
    </border>
    <border>
      <left style="dashed">
        <color theme="5" tint="-0.24994659260841701"/>
      </left>
      <right/>
      <top/>
      <bottom/>
      <diagonal/>
    </border>
    <border>
      <left/>
      <right style="dashed">
        <color theme="5" tint="-0.24994659260841701"/>
      </right>
      <top/>
      <bottom/>
      <diagonal/>
    </border>
    <border>
      <left style="dashed">
        <color theme="5" tint="-0.24994659260841701"/>
      </left>
      <right/>
      <top/>
      <bottom style="dashed">
        <color theme="5" tint="-0.24994659260841701"/>
      </bottom>
      <diagonal/>
    </border>
    <border>
      <left/>
      <right/>
      <top/>
      <bottom style="dashed">
        <color theme="5" tint="-0.24994659260841701"/>
      </bottom>
      <diagonal/>
    </border>
    <border>
      <left/>
      <right style="dashed">
        <color theme="5" tint="-0.24994659260841701"/>
      </right>
      <top/>
      <bottom style="dashed">
        <color theme="5" tint="-0.2499465926084170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double">
        <color indexed="64"/>
      </left>
      <right style="medium">
        <color indexed="64"/>
      </right>
      <top/>
      <bottom/>
      <diagonal/>
    </border>
    <border>
      <left style="thin">
        <color indexed="64"/>
      </left>
      <right style="thin">
        <color indexed="64"/>
      </right>
      <top style="thin">
        <color indexed="64"/>
      </top>
      <bottom style="thin">
        <color indexed="64"/>
      </bottom>
      <diagonal/>
    </border>
    <border>
      <left style="double">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double">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style="double">
        <color indexed="64"/>
      </left>
      <right/>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double">
        <color indexed="64"/>
      </left>
      <right style="double">
        <color indexed="64"/>
      </right>
      <top style="thin">
        <color indexed="64"/>
      </top>
      <bottom style="thin">
        <color indexed="64"/>
      </bottom>
      <diagonal/>
    </border>
    <border>
      <left style="double">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double">
        <color indexed="64"/>
      </left>
      <right style="double">
        <color indexed="64"/>
      </right>
      <top style="medium">
        <color indexed="64"/>
      </top>
      <bottom style="medium">
        <color indexed="64"/>
      </bottom>
      <diagonal/>
    </border>
    <border>
      <left/>
      <right/>
      <top/>
      <bottom style="thin">
        <color theme="0"/>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double">
        <color indexed="64"/>
      </left>
      <right style="double">
        <color indexed="64"/>
      </right>
      <top style="thin">
        <color indexed="64"/>
      </top>
      <bottom style="thin">
        <color theme="0"/>
      </bottom>
      <diagonal/>
    </border>
    <border>
      <left style="double">
        <color indexed="64"/>
      </left>
      <right style="double">
        <color indexed="64"/>
      </right>
      <top style="thin">
        <color theme="0"/>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style="double">
        <color indexed="64"/>
      </right>
      <top style="thin">
        <color indexed="64"/>
      </top>
      <bottom/>
      <diagonal/>
    </border>
    <border>
      <left style="medium">
        <color indexed="64"/>
      </left>
      <right style="double">
        <color indexed="64"/>
      </right>
      <top/>
      <bottom/>
      <diagonal/>
    </border>
    <border>
      <left style="medium">
        <color indexed="64"/>
      </left>
      <right style="double">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style="thin">
        <color indexed="64"/>
      </left>
      <right style="thin">
        <color theme="0" tint="-0.34998626667073579"/>
      </right>
      <top style="thin">
        <color theme="0" tint="-0.34998626667073579"/>
      </top>
      <bottom style="thin">
        <color theme="0" tint="-0.34998626667073579"/>
      </bottom>
      <diagonal/>
    </border>
    <border>
      <left/>
      <right style="thin">
        <color indexed="64"/>
      </right>
      <top style="thin">
        <color indexed="64"/>
      </top>
      <bottom style="medium">
        <color indexed="64"/>
      </bottom>
      <diagonal/>
    </border>
  </borders>
  <cellStyleXfs count="3">
    <xf numFmtId="0" fontId="0" fillId="0" borderId="0"/>
    <xf numFmtId="0" fontId="10" fillId="0" borderId="0" applyNumberFormat="0" applyFill="0" applyBorder="0" applyAlignment="0" applyProtection="0"/>
    <xf numFmtId="0" fontId="14" fillId="0" borderId="0"/>
  </cellStyleXfs>
  <cellXfs count="270">
    <xf numFmtId="0" fontId="0" fillId="0" borderId="0" xfId="0"/>
    <xf numFmtId="0" fontId="17" fillId="6" borderId="0" xfId="0" applyFont="1" applyFill="1" applyBorder="1" applyProtection="1">
      <protection hidden="1"/>
    </xf>
    <xf numFmtId="0" fontId="17" fillId="6" borderId="0" xfId="0" applyFont="1" applyFill="1" applyProtection="1">
      <protection hidden="1"/>
    </xf>
    <xf numFmtId="0" fontId="18" fillId="6" borderId="0" xfId="0" applyFont="1" applyFill="1" applyProtection="1">
      <protection hidden="1"/>
    </xf>
    <xf numFmtId="0" fontId="19" fillId="5" borderId="30" xfId="0" applyFont="1" applyFill="1" applyBorder="1" applyAlignment="1" applyProtection="1">
      <alignment horizontal="center" vertical="center"/>
      <protection hidden="1"/>
    </xf>
    <xf numFmtId="0" fontId="17" fillId="5" borderId="28" xfId="0" applyFont="1" applyFill="1" applyBorder="1" applyProtection="1">
      <protection hidden="1"/>
    </xf>
    <xf numFmtId="0" fontId="17" fillId="6" borderId="0" xfId="0" applyFont="1" applyFill="1" applyBorder="1" applyAlignment="1" applyProtection="1">
      <alignment vertical="center"/>
      <protection hidden="1"/>
    </xf>
    <xf numFmtId="0" fontId="22" fillId="5" borderId="30" xfId="0" applyFont="1" applyFill="1" applyBorder="1" applyAlignment="1" applyProtection="1">
      <alignment horizontal="center" vertical="center"/>
      <protection hidden="1"/>
    </xf>
    <xf numFmtId="0" fontId="16" fillId="6" borderId="0" xfId="0" applyFont="1" applyFill="1" applyBorder="1" applyAlignment="1" applyProtection="1">
      <alignment vertical="center"/>
      <protection hidden="1"/>
    </xf>
    <xf numFmtId="0" fontId="19" fillId="5" borderId="35" xfId="0" applyFont="1" applyFill="1" applyBorder="1" applyAlignment="1" applyProtection="1">
      <alignment horizontal="center" vertical="center"/>
      <protection hidden="1"/>
    </xf>
    <xf numFmtId="0" fontId="19" fillId="6" borderId="0" xfId="0" applyFont="1" applyFill="1" applyAlignment="1" applyProtection="1">
      <alignment horizontal="center" vertical="center"/>
      <protection hidden="1"/>
    </xf>
    <xf numFmtId="0" fontId="13" fillId="6" borderId="36" xfId="1" applyFont="1" applyFill="1" applyBorder="1" applyAlignment="1" applyProtection="1">
      <alignment horizontal="center" vertical="top"/>
      <protection hidden="1"/>
    </xf>
    <xf numFmtId="0" fontId="15" fillId="8" borderId="46" xfId="0" applyFont="1" applyFill="1" applyBorder="1" applyAlignment="1" applyProtection="1">
      <alignment horizontal="center" vertical="center"/>
      <protection hidden="1"/>
    </xf>
    <xf numFmtId="0" fontId="15" fillId="8" borderId="49" xfId="0" applyFont="1" applyFill="1" applyBorder="1" applyAlignment="1" applyProtection="1">
      <alignment horizontal="center" vertical="center"/>
      <protection hidden="1"/>
    </xf>
    <xf numFmtId="0" fontId="15" fillId="8" borderId="34" xfId="0" applyFont="1" applyFill="1" applyBorder="1" applyAlignment="1" applyProtection="1">
      <alignment horizontal="center" vertical="center"/>
      <protection hidden="1"/>
    </xf>
    <xf numFmtId="0" fontId="17" fillId="9" borderId="38" xfId="0" applyFont="1" applyFill="1" applyBorder="1" applyAlignment="1" applyProtection="1">
      <alignment horizontal="center" vertical="center"/>
      <protection hidden="1"/>
    </xf>
    <xf numFmtId="0" fontId="17" fillId="9" borderId="39" xfId="0" applyFont="1" applyFill="1" applyBorder="1" applyAlignment="1" applyProtection="1">
      <alignment horizontal="center" vertical="center"/>
      <protection hidden="1"/>
    </xf>
    <xf numFmtId="0" fontId="17" fillId="9" borderId="40" xfId="0" applyFont="1" applyFill="1" applyBorder="1" applyAlignment="1" applyProtection="1">
      <alignment horizontal="center" vertical="center"/>
      <protection hidden="1"/>
    </xf>
    <xf numFmtId="0" fontId="12" fillId="9" borderId="29" xfId="0" applyFont="1" applyFill="1" applyBorder="1" applyAlignment="1" applyProtection="1">
      <alignment horizontal="center" vertical="center"/>
      <protection hidden="1"/>
    </xf>
    <xf numFmtId="0" fontId="12" fillId="9" borderId="31" xfId="0" applyFont="1" applyFill="1" applyBorder="1" applyAlignment="1" applyProtection="1">
      <alignment horizontal="center" vertical="center"/>
      <protection hidden="1"/>
    </xf>
    <xf numFmtId="0" fontId="12" fillId="9" borderId="37" xfId="0" applyFont="1" applyFill="1" applyBorder="1" applyAlignment="1" applyProtection="1">
      <alignment horizontal="center" vertical="center"/>
      <protection hidden="1"/>
    </xf>
    <xf numFmtId="0" fontId="17" fillId="5" borderId="36" xfId="0" applyFont="1" applyFill="1" applyBorder="1" applyAlignment="1" applyProtection="1">
      <alignment horizontal="center" vertical="center" wrapText="1"/>
      <protection hidden="1"/>
    </xf>
    <xf numFmtId="0" fontId="24" fillId="9" borderId="26" xfId="0" applyFont="1" applyFill="1" applyBorder="1" applyAlignment="1" applyProtection="1">
      <alignment horizontal="center" vertical="center"/>
      <protection hidden="1"/>
    </xf>
    <xf numFmtId="0" fontId="24" fillId="9" borderId="27" xfId="0" applyFont="1" applyFill="1" applyBorder="1" applyAlignment="1" applyProtection="1">
      <alignment horizontal="center" vertical="center"/>
      <protection hidden="1"/>
    </xf>
    <xf numFmtId="0" fontId="19" fillId="4" borderId="30" xfId="0" applyFont="1" applyFill="1" applyBorder="1" applyAlignment="1" applyProtection="1">
      <alignment horizontal="center" vertical="center"/>
      <protection hidden="1"/>
    </xf>
    <xf numFmtId="0" fontId="17" fillId="4" borderId="36" xfId="0" applyFont="1" applyFill="1" applyBorder="1" applyAlignment="1" applyProtection="1">
      <alignment horizontal="center" vertical="center" wrapText="1"/>
      <protection hidden="1"/>
    </xf>
    <xf numFmtId="0" fontId="19" fillId="4" borderId="35" xfId="0" applyFont="1" applyFill="1" applyBorder="1" applyAlignment="1" applyProtection="1">
      <alignment horizontal="center" vertical="center"/>
      <protection hidden="1"/>
    </xf>
    <xf numFmtId="0" fontId="15" fillId="10" borderId="46" xfId="0" applyFont="1" applyFill="1" applyBorder="1" applyAlignment="1" applyProtection="1">
      <alignment horizontal="center" vertical="center"/>
      <protection hidden="1"/>
    </xf>
    <xf numFmtId="0" fontId="17" fillId="11" borderId="38" xfId="0" applyFont="1" applyFill="1" applyBorder="1" applyAlignment="1" applyProtection="1">
      <alignment horizontal="center" vertical="center"/>
      <protection hidden="1"/>
    </xf>
    <xf numFmtId="0" fontId="24" fillId="11" borderId="27" xfId="0" applyFont="1" applyFill="1" applyBorder="1" applyAlignment="1" applyProtection="1">
      <alignment horizontal="center" vertical="center"/>
      <protection hidden="1"/>
    </xf>
    <xf numFmtId="0" fontId="24" fillId="11" borderId="41" xfId="0" applyFont="1" applyFill="1" applyBorder="1" applyAlignment="1" applyProtection="1">
      <alignment horizontal="center" vertical="center"/>
      <protection hidden="1"/>
    </xf>
    <xf numFmtId="0" fontId="12" fillId="11" borderId="29" xfId="0" applyFont="1" applyFill="1" applyBorder="1" applyAlignment="1" applyProtection="1">
      <alignment horizontal="center" vertical="center"/>
      <protection hidden="1"/>
    </xf>
    <xf numFmtId="0" fontId="12" fillId="11" borderId="31" xfId="0" applyFont="1" applyFill="1" applyBorder="1" applyAlignment="1" applyProtection="1">
      <alignment horizontal="center" vertical="center"/>
      <protection hidden="1"/>
    </xf>
    <xf numFmtId="0" fontId="12" fillId="11" borderId="37" xfId="0" applyFont="1" applyFill="1" applyBorder="1" applyAlignment="1" applyProtection="1">
      <alignment horizontal="center" vertical="center"/>
      <protection hidden="1"/>
    </xf>
    <xf numFmtId="0" fontId="24" fillId="11" borderId="26" xfId="0" applyFont="1" applyFill="1" applyBorder="1" applyAlignment="1" applyProtection="1">
      <alignment horizontal="center" vertical="center"/>
      <protection hidden="1"/>
    </xf>
    <xf numFmtId="0" fontId="17" fillId="5" borderId="28" xfId="0" applyFont="1" applyFill="1" applyBorder="1" applyAlignment="1" applyProtection="1">
      <alignment horizontal="center" vertical="center"/>
      <protection hidden="1"/>
    </xf>
    <xf numFmtId="0" fontId="17" fillId="6" borderId="0" xfId="0" applyFont="1" applyFill="1" applyAlignment="1" applyProtection="1">
      <alignment horizontal="center" vertical="center"/>
      <protection hidden="1"/>
    </xf>
    <xf numFmtId="0" fontId="15" fillId="10" borderId="52" xfId="0" applyFont="1" applyFill="1" applyBorder="1" applyAlignment="1" applyProtection="1">
      <alignment horizontal="center" vertical="center"/>
      <protection hidden="1"/>
    </xf>
    <xf numFmtId="0" fontId="17" fillId="11" borderId="57" xfId="0" applyFont="1" applyFill="1" applyBorder="1" applyAlignment="1" applyProtection="1">
      <alignment horizontal="center" vertical="center"/>
      <protection hidden="1"/>
    </xf>
    <xf numFmtId="0" fontId="15" fillId="10" borderId="51" xfId="0" applyFont="1" applyFill="1" applyBorder="1" applyAlignment="1" applyProtection="1">
      <alignment horizontal="center" vertical="center"/>
      <protection hidden="1"/>
    </xf>
    <xf numFmtId="0" fontId="17" fillId="4" borderId="28" xfId="0" applyFont="1" applyFill="1" applyBorder="1" applyAlignment="1" applyProtection="1">
      <alignment horizontal="center" vertical="center"/>
      <protection hidden="1"/>
    </xf>
    <xf numFmtId="0" fontId="13" fillId="6" borderId="0" xfId="1" applyFont="1" applyFill="1" applyBorder="1" applyAlignment="1" applyProtection="1">
      <alignment horizontal="center" vertical="center"/>
      <protection hidden="1"/>
    </xf>
    <xf numFmtId="0" fontId="17" fillId="6" borderId="0" xfId="0" applyFont="1" applyFill="1" applyBorder="1" applyAlignment="1" applyProtection="1">
      <alignment horizontal="center" vertical="center"/>
      <protection hidden="1"/>
    </xf>
    <xf numFmtId="3" fontId="17" fillId="6" borderId="0" xfId="0" applyNumberFormat="1" applyFont="1" applyFill="1" applyAlignment="1" applyProtection="1">
      <alignment horizontal="center" vertical="center"/>
      <protection hidden="1"/>
    </xf>
    <xf numFmtId="0" fontId="17" fillId="4" borderId="28" xfId="0" applyFont="1" applyFill="1" applyBorder="1" applyAlignment="1" applyProtection="1">
      <alignment horizontal="left" vertical="center"/>
      <protection hidden="1"/>
    </xf>
    <xf numFmtId="0" fontId="17" fillId="6" borderId="0" xfId="0" applyFont="1" applyFill="1" applyAlignment="1" applyProtection="1">
      <alignment horizontal="left" vertical="center"/>
      <protection hidden="1"/>
    </xf>
    <xf numFmtId="0" fontId="20" fillId="4" borderId="0" xfId="0" applyFont="1" applyFill="1" applyBorder="1" applyAlignment="1" applyProtection="1">
      <alignment horizontal="center" vertical="center"/>
      <protection hidden="1"/>
    </xf>
    <xf numFmtId="164" fontId="24" fillId="11" borderId="41" xfId="0" applyNumberFormat="1" applyFont="1" applyFill="1" applyBorder="1" applyAlignment="1" applyProtection="1">
      <alignment horizontal="center" vertical="center"/>
      <protection hidden="1"/>
    </xf>
    <xf numFmtId="164" fontId="24" fillId="11" borderId="27" xfId="0" applyNumberFormat="1" applyFont="1" applyFill="1" applyBorder="1" applyAlignment="1" applyProtection="1">
      <alignment horizontal="center" vertical="center"/>
      <protection hidden="1"/>
    </xf>
    <xf numFmtId="165" fontId="0" fillId="0" borderId="0" xfId="0" applyNumberFormat="1"/>
    <xf numFmtId="0" fontId="23" fillId="9" borderId="41" xfId="0" applyFont="1" applyFill="1" applyBorder="1" applyAlignment="1" applyProtection="1">
      <alignment horizontal="center" vertical="center"/>
      <protection hidden="1"/>
    </xf>
    <xf numFmtId="0" fontId="25" fillId="9" borderId="59" xfId="0" applyFont="1" applyFill="1" applyBorder="1" applyAlignment="1" applyProtection="1">
      <alignment horizontal="center" vertical="center"/>
      <protection hidden="1"/>
    </xf>
    <xf numFmtId="1" fontId="25" fillId="9" borderId="58" xfId="0" applyNumberFormat="1" applyFont="1" applyFill="1" applyBorder="1" applyAlignment="1" applyProtection="1">
      <alignment horizontal="center" vertical="center"/>
      <protection hidden="1"/>
    </xf>
    <xf numFmtId="164" fontId="24" fillId="9" borderId="27" xfId="0" applyNumberFormat="1" applyFont="1" applyFill="1" applyBorder="1" applyAlignment="1" applyProtection="1">
      <alignment horizontal="center" vertical="center"/>
      <protection hidden="1"/>
    </xf>
    <xf numFmtId="1" fontId="24" fillId="9" borderId="27" xfId="0" applyNumberFormat="1" applyFont="1" applyFill="1" applyBorder="1" applyAlignment="1" applyProtection="1">
      <alignment horizontal="center" vertical="center"/>
      <protection hidden="1"/>
    </xf>
    <xf numFmtId="0" fontId="15" fillId="4" borderId="46" xfId="0" applyFont="1" applyFill="1" applyBorder="1" applyAlignment="1" applyProtection="1">
      <alignment horizontal="center" vertical="center"/>
      <protection hidden="1"/>
    </xf>
    <xf numFmtId="0" fontId="15" fillId="4" borderId="57" xfId="0" applyFont="1" applyFill="1" applyBorder="1" applyAlignment="1" applyProtection="1">
      <alignment horizontal="center" vertical="center"/>
      <protection hidden="1"/>
    </xf>
    <xf numFmtId="0" fontId="15" fillId="5" borderId="46" xfId="0" applyFont="1" applyFill="1" applyBorder="1" applyAlignment="1" applyProtection="1">
      <alignment horizontal="center" vertical="center"/>
      <protection hidden="1"/>
    </xf>
    <xf numFmtId="0" fontId="15" fillId="5" borderId="49" xfId="0" applyFont="1" applyFill="1" applyBorder="1" applyAlignment="1" applyProtection="1">
      <alignment horizontal="center" vertical="center"/>
      <protection hidden="1"/>
    </xf>
    <xf numFmtId="0" fontId="15" fillId="5" borderId="34" xfId="0" applyFont="1" applyFill="1" applyBorder="1" applyAlignment="1" applyProtection="1">
      <alignment horizontal="center" vertical="center"/>
      <protection hidden="1"/>
    </xf>
    <xf numFmtId="0" fontId="25" fillId="11" borderId="61" xfId="0" applyFont="1" applyFill="1" applyBorder="1" applyAlignment="1" applyProtection="1">
      <alignment horizontal="center" vertical="center"/>
      <protection hidden="1"/>
    </xf>
    <xf numFmtId="1" fontId="0" fillId="0" borderId="45" xfId="0" applyNumberFormat="1" applyFont="1" applyBorder="1" applyAlignment="1" applyProtection="1">
      <alignment horizontal="center" vertical="center"/>
      <protection locked="0" hidden="1"/>
    </xf>
    <xf numFmtId="164" fontId="0" fillId="8" borderId="33" xfId="0" applyNumberFormat="1" applyFont="1" applyFill="1" applyBorder="1" applyAlignment="1" applyProtection="1">
      <alignment horizontal="center" vertical="center"/>
      <protection hidden="1"/>
    </xf>
    <xf numFmtId="164" fontId="0" fillId="8" borderId="45" xfId="0" applyNumberFormat="1" applyFont="1" applyFill="1" applyBorder="1" applyAlignment="1" applyProtection="1">
      <alignment horizontal="center" vertical="center"/>
      <protection hidden="1"/>
    </xf>
    <xf numFmtId="164" fontId="0" fillId="8" borderId="53" xfId="0" applyNumberFormat="1" applyFont="1" applyFill="1" applyBorder="1" applyAlignment="1" applyProtection="1">
      <alignment horizontal="center" vertical="center"/>
      <protection hidden="1"/>
    </xf>
    <xf numFmtId="164" fontId="0" fillId="8" borderId="54" xfId="0" applyNumberFormat="1" applyFont="1" applyFill="1" applyBorder="1" applyAlignment="1" applyProtection="1">
      <alignment horizontal="center" vertical="center"/>
      <protection hidden="1"/>
    </xf>
    <xf numFmtId="164" fontId="0" fillId="8" borderId="55" xfId="0" applyNumberFormat="1" applyFont="1" applyFill="1" applyBorder="1" applyAlignment="1" applyProtection="1">
      <alignment horizontal="center" vertical="center"/>
      <protection hidden="1"/>
    </xf>
    <xf numFmtId="0" fontId="16" fillId="9" borderId="27" xfId="0" applyFont="1" applyFill="1" applyBorder="1" applyAlignment="1" applyProtection="1">
      <alignment vertical="center"/>
      <protection hidden="1"/>
    </xf>
    <xf numFmtId="1" fontId="0" fillId="0" borderId="33" xfId="0" applyNumberFormat="1" applyFont="1" applyBorder="1" applyAlignment="1" applyProtection="1">
      <alignment horizontal="center" vertical="center"/>
      <protection locked="0" hidden="1"/>
    </xf>
    <xf numFmtId="0" fontId="0" fillId="0" borderId="1" xfId="0" applyFont="1" applyBorder="1" applyProtection="1">
      <protection locked="0" hidden="1"/>
    </xf>
    <xf numFmtId="1" fontId="0" fillId="0" borderId="48" xfId="0" applyNumberFormat="1" applyFont="1" applyBorder="1" applyAlignment="1" applyProtection="1">
      <alignment horizontal="center" vertical="center"/>
      <protection locked="0" hidden="1"/>
    </xf>
    <xf numFmtId="0" fontId="0" fillId="0" borderId="45" xfId="0" applyFont="1" applyBorder="1" applyAlignment="1" applyProtection="1">
      <alignment horizontal="center" vertical="center"/>
      <protection locked="0" hidden="1"/>
    </xf>
    <xf numFmtId="0" fontId="0" fillId="0" borderId="33" xfId="0" applyFont="1" applyBorder="1" applyAlignment="1" applyProtection="1">
      <alignment horizontal="center" vertical="center"/>
      <protection locked="0" hidden="1"/>
    </xf>
    <xf numFmtId="0" fontId="0" fillId="0" borderId="48" xfId="0" applyFont="1" applyBorder="1" applyAlignment="1" applyProtection="1">
      <alignment horizontal="center" vertical="center"/>
      <protection locked="0" hidden="1"/>
    </xf>
    <xf numFmtId="164" fontId="0" fillId="10" borderId="33" xfId="0" applyNumberFormat="1" applyFont="1" applyFill="1" applyBorder="1" applyAlignment="1" applyProtection="1">
      <alignment horizontal="center" vertical="center"/>
      <protection hidden="1"/>
    </xf>
    <xf numFmtId="164" fontId="0" fillId="10" borderId="45" xfId="0" applyNumberFormat="1" applyFont="1" applyFill="1" applyBorder="1" applyAlignment="1" applyProtection="1">
      <alignment horizontal="center" vertical="center"/>
      <protection hidden="1"/>
    </xf>
    <xf numFmtId="164" fontId="0" fillId="10" borderId="53" xfId="0" applyNumberFormat="1" applyFont="1" applyFill="1" applyBorder="1" applyAlignment="1" applyProtection="1">
      <alignment horizontal="center" vertical="center"/>
      <protection hidden="1"/>
    </xf>
    <xf numFmtId="164" fontId="0" fillId="10" borderId="54" xfId="0" applyNumberFormat="1" applyFont="1" applyFill="1" applyBorder="1" applyAlignment="1" applyProtection="1">
      <alignment horizontal="center" vertical="center"/>
      <protection hidden="1"/>
    </xf>
    <xf numFmtId="164" fontId="0" fillId="10" borderId="48" xfId="0" applyNumberFormat="1" applyFont="1" applyFill="1" applyBorder="1" applyAlignment="1" applyProtection="1">
      <alignment horizontal="center" vertical="center"/>
      <protection hidden="1"/>
    </xf>
    <xf numFmtId="164" fontId="0" fillId="10" borderId="55" xfId="0" applyNumberFormat="1" applyFont="1" applyFill="1" applyBorder="1" applyAlignment="1" applyProtection="1">
      <alignment horizontal="center" vertical="center"/>
      <protection hidden="1"/>
    </xf>
    <xf numFmtId="0" fontId="16" fillId="11" borderId="27" xfId="0" applyFont="1" applyFill="1" applyBorder="1" applyAlignment="1" applyProtection="1">
      <alignment horizontal="left" vertical="center"/>
      <protection hidden="1"/>
    </xf>
    <xf numFmtId="0" fontId="0" fillId="0" borderId="60" xfId="0" applyFont="1" applyBorder="1" applyAlignment="1" applyProtection="1">
      <alignment horizontal="center" vertical="center"/>
      <protection locked="0" hidden="1"/>
    </xf>
    <xf numFmtId="0" fontId="4" fillId="2" borderId="0" xfId="0" applyFont="1" applyFill="1" applyProtection="1">
      <protection hidden="1"/>
    </xf>
    <xf numFmtId="0" fontId="4" fillId="2" borderId="0" xfId="0" applyFont="1" applyFill="1" applyAlignment="1" applyProtection="1">
      <alignment horizontal="center" vertical="top"/>
      <protection hidden="1"/>
    </xf>
    <xf numFmtId="0" fontId="4" fillId="2" borderId="0" xfId="0" applyFont="1" applyFill="1" applyAlignment="1" applyProtection="1">
      <alignment horizontal="center" vertical="center"/>
      <protection hidden="1"/>
    </xf>
    <xf numFmtId="0" fontId="2" fillId="2" borderId="4" xfId="0" applyFont="1" applyFill="1" applyBorder="1" applyAlignment="1" applyProtection="1">
      <alignment horizontal="center" vertical="center"/>
      <protection hidden="1"/>
    </xf>
    <xf numFmtId="0" fontId="1" fillId="2" borderId="5" xfId="0" applyFont="1" applyFill="1" applyBorder="1" applyAlignment="1" applyProtection="1">
      <alignment vertical="center"/>
      <protection hidden="1"/>
    </xf>
    <xf numFmtId="0" fontId="1" fillId="2" borderId="6" xfId="0" applyFont="1" applyFill="1" applyBorder="1" applyAlignment="1" applyProtection="1">
      <alignment vertical="center"/>
      <protection hidden="1"/>
    </xf>
    <xf numFmtId="0" fontId="1" fillId="2" borderId="0" xfId="0" applyFont="1" applyFill="1" applyProtection="1">
      <protection hidden="1"/>
    </xf>
    <xf numFmtId="0" fontId="2" fillId="2" borderId="7" xfId="0" applyFont="1" applyFill="1" applyBorder="1" applyAlignment="1" applyProtection="1">
      <alignment horizontal="center" vertical="center"/>
      <protection hidden="1"/>
    </xf>
    <xf numFmtId="0" fontId="1" fillId="2" borderId="8" xfId="0" applyFont="1" applyFill="1" applyBorder="1" applyAlignment="1" applyProtection="1">
      <alignment vertical="center"/>
      <protection hidden="1"/>
    </xf>
    <xf numFmtId="0" fontId="1" fillId="2" borderId="9" xfId="0" applyFont="1" applyFill="1" applyBorder="1" applyAlignment="1" applyProtection="1">
      <alignment vertical="center"/>
      <protection hidden="1"/>
    </xf>
    <xf numFmtId="0" fontId="2" fillId="2" borderId="10" xfId="0" applyFont="1" applyFill="1" applyBorder="1" applyAlignment="1" applyProtection="1">
      <alignment horizontal="center" vertical="center"/>
      <protection hidden="1"/>
    </xf>
    <xf numFmtId="0" fontId="1" fillId="2" borderId="11" xfId="0" applyFont="1" applyFill="1" applyBorder="1" applyAlignment="1" applyProtection="1">
      <alignment vertical="center"/>
      <protection hidden="1"/>
    </xf>
    <xf numFmtId="0" fontId="1" fillId="2" borderId="12" xfId="0" applyFont="1" applyFill="1" applyBorder="1" applyAlignment="1" applyProtection="1">
      <alignment vertical="center"/>
      <protection hidden="1"/>
    </xf>
    <xf numFmtId="0" fontId="4" fillId="2" borderId="13" xfId="0" applyFont="1" applyFill="1" applyBorder="1" applyProtection="1">
      <protection hidden="1"/>
    </xf>
    <xf numFmtId="0" fontId="27" fillId="2" borderId="0" xfId="0" applyFont="1" applyFill="1" applyBorder="1" applyProtection="1">
      <protection hidden="1"/>
    </xf>
    <xf numFmtId="0" fontId="4" fillId="2" borderId="0" xfId="0" applyFont="1" applyFill="1" applyBorder="1" applyProtection="1">
      <protection hidden="1"/>
    </xf>
    <xf numFmtId="0" fontId="4" fillId="2" borderId="14" xfId="0" applyFont="1" applyFill="1" applyBorder="1" applyProtection="1">
      <protection hidden="1"/>
    </xf>
    <xf numFmtId="0" fontId="4" fillId="2" borderId="23" xfId="0" applyFont="1" applyFill="1" applyBorder="1" applyProtection="1">
      <protection hidden="1"/>
    </xf>
    <xf numFmtId="0" fontId="4" fillId="2" borderId="24" xfId="0" applyFont="1" applyFill="1" applyBorder="1" applyProtection="1">
      <protection hidden="1"/>
    </xf>
    <xf numFmtId="0" fontId="4" fillId="2" borderId="25" xfId="0" applyFont="1" applyFill="1" applyBorder="1" applyProtection="1">
      <protection hidden="1"/>
    </xf>
    <xf numFmtId="0" fontId="4" fillId="2" borderId="2" xfId="0" applyFont="1" applyFill="1" applyBorder="1" applyProtection="1">
      <protection hidden="1"/>
    </xf>
    <xf numFmtId="0" fontId="4" fillId="2" borderId="0" xfId="0" applyFont="1" applyFill="1" applyBorder="1" applyAlignment="1" applyProtection="1">
      <alignment horizontal="center" vertical="center"/>
      <protection hidden="1"/>
    </xf>
    <xf numFmtId="0" fontId="4" fillId="2" borderId="0" xfId="0" applyFont="1" applyFill="1" applyBorder="1" applyAlignment="1" applyProtection="1">
      <alignment horizontal="center" vertical="top"/>
      <protection hidden="1"/>
    </xf>
    <xf numFmtId="1" fontId="4" fillId="2" borderId="0" xfId="0" applyNumberFormat="1" applyFont="1" applyFill="1" applyBorder="1" applyAlignment="1" applyProtection="1">
      <alignment horizontal="center" vertical="top"/>
      <protection hidden="1"/>
    </xf>
    <xf numFmtId="0" fontId="12" fillId="0" borderId="31" xfId="0" applyFont="1" applyFill="1" applyBorder="1" applyAlignment="1" applyProtection="1">
      <alignment horizontal="center" vertical="center"/>
      <protection hidden="1"/>
    </xf>
    <xf numFmtId="164" fontId="0" fillId="0" borderId="33" xfId="0" applyNumberFormat="1" applyFont="1" applyFill="1" applyBorder="1" applyAlignment="1" applyProtection="1">
      <alignment horizontal="center" vertical="center"/>
      <protection hidden="1"/>
    </xf>
    <xf numFmtId="164" fontId="0" fillId="0" borderId="60" xfId="0" applyNumberFormat="1" applyFont="1" applyFill="1" applyBorder="1" applyAlignment="1" applyProtection="1">
      <alignment horizontal="center" vertical="center"/>
      <protection hidden="1"/>
    </xf>
    <xf numFmtId="164" fontId="0" fillId="0" borderId="63" xfId="0" applyNumberFormat="1" applyFont="1" applyFill="1" applyBorder="1" applyAlignment="1" applyProtection="1">
      <alignment horizontal="center" vertical="center"/>
      <protection hidden="1"/>
    </xf>
    <xf numFmtId="0" fontId="17" fillId="0" borderId="0" xfId="0" applyFont="1" applyFill="1" applyBorder="1" applyAlignment="1" applyProtection="1">
      <alignment vertical="center"/>
      <protection hidden="1"/>
    </xf>
    <xf numFmtId="0" fontId="15" fillId="0" borderId="46" xfId="0" applyFont="1" applyFill="1" applyBorder="1" applyAlignment="1" applyProtection="1">
      <alignment horizontal="center" vertical="center"/>
      <protection hidden="1"/>
    </xf>
    <xf numFmtId="0" fontId="15" fillId="0" borderId="49" xfId="0" applyFont="1" applyFill="1" applyBorder="1" applyAlignment="1" applyProtection="1">
      <alignment horizontal="center" vertical="center"/>
      <protection hidden="1"/>
    </xf>
    <xf numFmtId="0" fontId="15" fillId="0" borderId="34" xfId="0" applyFont="1" applyFill="1" applyBorder="1" applyAlignment="1" applyProtection="1">
      <alignment horizontal="center" vertical="center"/>
      <protection hidden="1"/>
    </xf>
    <xf numFmtId="0" fontId="0" fillId="0" borderId="3" xfId="0" applyFont="1" applyFill="1" applyBorder="1" applyAlignment="1" applyProtection="1">
      <alignment horizontal="center" vertical="center"/>
      <protection hidden="1"/>
    </xf>
    <xf numFmtId="164" fontId="0" fillId="0" borderId="54" xfId="0" applyNumberFormat="1" applyFont="1" applyFill="1" applyBorder="1" applyAlignment="1" applyProtection="1">
      <alignment horizontal="center" vertical="center"/>
      <protection hidden="1"/>
    </xf>
    <xf numFmtId="164" fontId="0" fillId="0" borderId="64" xfId="0" applyNumberFormat="1" applyFont="1" applyFill="1" applyBorder="1" applyAlignment="1" applyProtection="1">
      <alignment horizontal="center" vertical="center"/>
      <protection hidden="1"/>
    </xf>
    <xf numFmtId="164" fontId="0" fillId="0" borderId="65" xfId="0" applyNumberFormat="1" applyFont="1" applyFill="1" applyBorder="1" applyAlignment="1" applyProtection="1">
      <alignment horizontal="center" vertical="center"/>
      <protection hidden="1"/>
    </xf>
    <xf numFmtId="0" fontId="15" fillId="0" borderId="66" xfId="0" applyFont="1" applyFill="1" applyBorder="1" applyAlignment="1" applyProtection="1">
      <alignment horizontal="center" vertical="center"/>
      <protection hidden="1"/>
    </xf>
    <xf numFmtId="0" fontId="15" fillId="8" borderId="67" xfId="0" applyFont="1" applyFill="1" applyBorder="1" applyAlignment="1" applyProtection="1">
      <alignment horizontal="center" vertical="center"/>
      <protection hidden="1"/>
    </xf>
    <xf numFmtId="0" fontId="0" fillId="0" borderId="46" xfId="0" applyFont="1" applyFill="1" applyBorder="1" applyProtection="1">
      <protection hidden="1"/>
    </xf>
    <xf numFmtId="1" fontId="0" fillId="0" borderId="60" xfId="0" applyNumberFormat="1" applyFont="1" applyFill="1" applyBorder="1" applyAlignment="1" applyProtection="1">
      <alignment horizontal="center" vertical="center"/>
      <protection hidden="1"/>
    </xf>
    <xf numFmtId="0" fontId="0" fillId="0" borderId="23" xfId="0" applyFont="1" applyFill="1" applyBorder="1" applyProtection="1">
      <protection hidden="1"/>
    </xf>
    <xf numFmtId="0" fontId="0" fillId="0" borderId="60" xfId="0" applyFont="1" applyFill="1" applyBorder="1" applyAlignment="1" applyProtection="1">
      <alignment horizontal="center" vertical="center"/>
      <protection hidden="1"/>
    </xf>
    <xf numFmtId="1" fontId="0" fillId="0" borderId="33" xfId="0" applyNumberFormat="1" applyFont="1" applyFill="1" applyBorder="1" applyAlignment="1" applyProtection="1">
      <alignment horizontal="center" vertical="center"/>
      <protection hidden="1"/>
    </xf>
    <xf numFmtId="0" fontId="0" fillId="0" borderId="1" xfId="0" applyFont="1" applyFill="1" applyBorder="1" applyProtection="1">
      <protection hidden="1"/>
    </xf>
    <xf numFmtId="0" fontId="0" fillId="0" borderId="33" xfId="0" applyFont="1" applyFill="1" applyBorder="1" applyAlignment="1" applyProtection="1">
      <alignment horizontal="center" vertical="center"/>
      <protection hidden="1"/>
    </xf>
    <xf numFmtId="1" fontId="0" fillId="0" borderId="64" xfId="0" applyNumberFormat="1" applyFont="1" applyFill="1" applyBorder="1" applyAlignment="1" applyProtection="1">
      <alignment horizontal="center" vertical="center"/>
      <protection hidden="1"/>
    </xf>
    <xf numFmtId="0" fontId="0" fillId="0" borderId="64" xfId="0" applyFont="1" applyFill="1" applyBorder="1" applyAlignment="1" applyProtection="1">
      <alignment horizontal="center" vertical="center"/>
      <protection hidden="1"/>
    </xf>
    <xf numFmtId="0" fontId="15" fillId="0" borderId="52" xfId="0" applyFont="1" applyFill="1" applyBorder="1" applyAlignment="1" applyProtection="1">
      <alignment horizontal="center" vertical="center"/>
      <protection hidden="1"/>
    </xf>
    <xf numFmtId="0" fontId="15" fillId="0" borderId="51" xfId="0" applyFont="1" applyFill="1" applyBorder="1" applyAlignment="1" applyProtection="1">
      <alignment horizontal="center" vertical="center"/>
      <protection hidden="1"/>
    </xf>
    <xf numFmtId="0" fontId="0" fillId="0" borderId="46" xfId="0" applyFont="1" applyFill="1" applyBorder="1" applyAlignment="1" applyProtection="1">
      <alignment horizontal="left" vertical="center"/>
      <protection hidden="1"/>
    </xf>
    <xf numFmtId="0" fontId="0" fillId="0" borderId="38" xfId="0" applyFont="1" applyFill="1" applyBorder="1" applyAlignment="1" applyProtection="1">
      <alignment horizontal="left" vertical="center"/>
      <protection hidden="1"/>
    </xf>
    <xf numFmtId="0" fontId="0" fillId="0" borderId="47" xfId="0" applyFont="1" applyFill="1" applyBorder="1" applyAlignment="1" applyProtection="1">
      <alignment horizontal="left" vertical="center"/>
      <protection hidden="1"/>
    </xf>
    <xf numFmtId="164" fontId="0" fillId="8" borderId="68" xfId="0" applyNumberFormat="1" applyFont="1" applyFill="1" applyBorder="1" applyAlignment="1" applyProtection="1">
      <alignment horizontal="center" vertical="center"/>
      <protection hidden="1"/>
    </xf>
    <xf numFmtId="164" fontId="0" fillId="8" borderId="69" xfId="0" applyNumberFormat="1" applyFont="1" applyFill="1" applyBorder="1" applyAlignment="1" applyProtection="1">
      <alignment horizontal="center" vertical="center"/>
      <protection hidden="1"/>
    </xf>
    <xf numFmtId="164" fontId="0" fillId="8" borderId="70" xfId="0" applyNumberFormat="1" applyFont="1" applyFill="1" applyBorder="1" applyAlignment="1" applyProtection="1">
      <alignment horizontal="center" vertical="center"/>
      <protection hidden="1"/>
    </xf>
    <xf numFmtId="0" fontId="16" fillId="5" borderId="0" xfId="0" applyFont="1" applyFill="1" applyBorder="1" applyAlignment="1" applyProtection="1">
      <alignment vertical="center"/>
      <protection hidden="1"/>
    </xf>
    <xf numFmtId="0" fontId="16" fillId="5" borderId="0" xfId="0" applyFont="1" applyFill="1" applyAlignment="1" applyProtection="1">
      <alignment horizontal="center" vertical="top"/>
      <protection hidden="1"/>
    </xf>
    <xf numFmtId="0" fontId="17" fillId="9" borderId="35" xfId="0" applyFont="1" applyFill="1" applyBorder="1" applyAlignment="1" applyProtection="1">
      <alignment horizontal="center" vertical="center" wrapText="1"/>
      <protection hidden="1"/>
    </xf>
    <xf numFmtId="0" fontId="17" fillId="9" borderId="56" xfId="0" applyFont="1" applyFill="1" applyBorder="1" applyAlignment="1" applyProtection="1">
      <alignment horizontal="center" vertical="center" wrapText="1"/>
      <protection hidden="1"/>
    </xf>
    <xf numFmtId="0" fontId="17" fillId="11" borderId="35" xfId="0" applyFont="1" applyFill="1" applyBorder="1" applyAlignment="1" applyProtection="1">
      <alignment horizontal="center" vertical="center" wrapText="1"/>
      <protection hidden="1"/>
    </xf>
    <xf numFmtId="164" fontId="0" fillId="10" borderId="68" xfId="0" applyNumberFormat="1" applyFont="1" applyFill="1" applyBorder="1" applyAlignment="1" applyProtection="1">
      <alignment horizontal="center" vertical="center"/>
      <protection hidden="1"/>
    </xf>
    <xf numFmtId="164" fontId="0" fillId="10" borderId="69" xfId="0" applyNumberFormat="1" applyFont="1" applyFill="1" applyBorder="1" applyAlignment="1" applyProtection="1">
      <alignment horizontal="center" vertical="center"/>
      <protection hidden="1"/>
    </xf>
    <xf numFmtId="164" fontId="0" fillId="10" borderId="70" xfId="0" applyNumberFormat="1" applyFont="1" applyFill="1" applyBorder="1" applyAlignment="1" applyProtection="1">
      <alignment horizontal="center" vertical="center"/>
      <protection hidden="1"/>
    </xf>
    <xf numFmtId="0" fontId="16" fillId="4" borderId="0" xfId="0" applyFont="1" applyFill="1" applyAlignment="1" applyProtection="1">
      <alignment horizontal="center" vertical="top"/>
      <protection hidden="1"/>
    </xf>
    <xf numFmtId="0" fontId="17" fillId="11" borderId="56" xfId="0" applyFont="1" applyFill="1" applyBorder="1" applyAlignment="1" applyProtection="1">
      <alignment horizontal="center" vertical="center" wrapText="1"/>
      <protection hidden="1"/>
    </xf>
    <xf numFmtId="0" fontId="17" fillId="4" borderId="71" xfId="0" applyFont="1" applyFill="1" applyBorder="1" applyAlignment="1" applyProtection="1">
      <alignment horizontal="center" vertical="center"/>
      <protection hidden="1"/>
    </xf>
    <xf numFmtId="0" fontId="0" fillId="0" borderId="24" xfId="0" applyFont="1" applyFill="1" applyBorder="1" applyAlignment="1" applyProtection="1">
      <alignment horizontal="left" vertical="center"/>
      <protection hidden="1"/>
    </xf>
    <xf numFmtId="0" fontId="0" fillId="0" borderId="0" xfId="0" applyFont="1" applyFill="1" applyBorder="1" applyAlignment="1" applyProtection="1">
      <alignment horizontal="left" vertical="center"/>
      <protection hidden="1"/>
    </xf>
    <xf numFmtId="0" fontId="21" fillId="4" borderId="30" xfId="0" applyFont="1" applyFill="1" applyBorder="1" applyAlignment="1" applyProtection="1">
      <alignment horizontal="center" vertical="center" wrapText="1"/>
      <protection hidden="1"/>
    </xf>
    <xf numFmtId="0" fontId="17" fillId="5" borderId="71" xfId="0" applyFont="1" applyFill="1" applyBorder="1" applyAlignment="1" applyProtection="1">
      <alignment horizontal="center" vertical="center"/>
      <protection hidden="1"/>
    </xf>
    <xf numFmtId="0" fontId="0" fillId="0" borderId="24" xfId="0" applyFont="1" applyFill="1" applyBorder="1" applyProtection="1">
      <protection hidden="1"/>
    </xf>
    <xf numFmtId="0" fontId="0" fillId="0" borderId="0" xfId="0" applyFont="1" applyFill="1" applyBorder="1" applyProtection="1">
      <protection hidden="1"/>
    </xf>
    <xf numFmtId="0" fontId="30" fillId="5" borderId="30" xfId="0" applyFont="1" applyFill="1" applyBorder="1" applyAlignment="1" applyProtection="1">
      <alignment horizontal="center" vertical="center" wrapText="1"/>
      <protection hidden="1"/>
    </xf>
    <xf numFmtId="0" fontId="0" fillId="0" borderId="76" xfId="0" applyFont="1" applyBorder="1" applyProtection="1">
      <protection locked="0" hidden="1"/>
    </xf>
    <xf numFmtId="0" fontId="0" fillId="0" borderId="13" xfId="0" applyFont="1" applyFill="1" applyBorder="1" applyProtection="1">
      <protection hidden="1"/>
    </xf>
    <xf numFmtId="164" fontId="23" fillId="9" borderId="77" xfId="0" applyNumberFormat="1" applyFont="1" applyFill="1" applyBorder="1" applyAlignment="1" applyProtection="1">
      <alignment horizontal="center" vertical="center"/>
      <protection hidden="1"/>
    </xf>
    <xf numFmtId="0" fontId="17" fillId="9" borderId="0" xfId="0" applyFont="1" applyFill="1" applyBorder="1" applyAlignment="1" applyProtection="1">
      <alignment horizontal="center" vertical="center" wrapText="1"/>
      <protection hidden="1"/>
    </xf>
    <xf numFmtId="164" fontId="24" fillId="9" borderId="77" xfId="0" applyNumberFormat="1" applyFont="1" applyFill="1" applyBorder="1" applyAlignment="1" applyProtection="1">
      <alignment horizontal="center" vertical="center"/>
      <protection hidden="1"/>
    </xf>
    <xf numFmtId="0" fontId="0" fillId="8" borderId="44" xfId="0" applyFont="1" applyFill="1" applyBorder="1" applyAlignment="1" applyProtection="1">
      <alignment horizontal="center" vertical="center"/>
      <protection locked="0"/>
    </xf>
    <xf numFmtId="0" fontId="0" fillId="8" borderId="3" xfId="0" applyFont="1" applyFill="1" applyBorder="1" applyAlignment="1" applyProtection="1">
      <alignment horizontal="center" vertical="center"/>
      <protection locked="0"/>
    </xf>
    <xf numFmtId="0" fontId="20" fillId="6" borderId="0" xfId="0" applyFont="1" applyFill="1" applyProtection="1">
      <protection hidden="1"/>
    </xf>
    <xf numFmtId="0" fontId="20" fillId="6" borderId="0" xfId="0" applyFont="1" applyFill="1" applyBorder="1" applyAlignment="1" applyProtection="1">
      <alignment vertical="center"/>
      <protection hidden="1"/>
    </xf>
    <xf numFmtId="0" fontId="31" fillId="6" borderId="0" xfId="0" applyFont="1" applyFill="1" applyBorder="1" applyAlignment="1" applyProtection="1">
      <alignment vertical="center"/>
      <protection hidden="1"/>
    </xf>
    <xf numFmtId="0" fontId="20" fillId="0" borderId="0" xfId="0" applyFont="1" applyFill="1" applyBorder="1" applyAlignment="1" applyProtection="1">
      <alignment vertical="center"/>
      <protection hidden="1"/>
    </xf>
    <xf numFmtId="0" fontId="18" fillId="6" borderId="0" xfId="0" applyFont="1" applyFill="1" applyBorder="1" applyAlignment="1" applyProtection="1">
      <alignment vertical="center"/>
      <protection hidden="1"/>
    </xf>
    <xf numFmtId="0" fontId="32" fillId="6" borderId="0" xfId="0" applyFont="1" applyFill="1" applyBorder="1" applyAlignment="1" applyProtection="1">
      <alignment vertical="center"/>
      <protection hidden="1"/>
    </xf>
    <xf numFmtId="0" fontId="18" fillId="0" borderId="0" xfId="0" applyFont="1" applyFill="1" applyBorder="1" applyAlignment="1" applyProtection="1">
      <alignment vertical="center"/>
      <protection hidden="1"/>
    </xf>
    <xf numFmtId="0" fontId="20" fillId="6" borderId="0" xfId="0" applyFont="1" applyFill="1" applyBorder="1" applyProtection="1">
      <protection hidden="1"/>
    </xf>
    <xf numFmtId="0" fontId="12" fillId="4" borderId="0" xfId="0" applyFont="1" applyFill="1" applyBorder="1" applyAlignment="1" applyProtection="1">
      <alignment horizontal="center" vertical="center" wrapText="1"/>
      <protection hidden="1"/>
    </xf>
    <xf numFmtId="0" fontId="13" fillId="6" borderId="0" xfId="1" applyFont="1" applyFill="1" applyBorder="1" applyAlignment="1" applyProtection="1">
      <alignment horizontal="left" vertical="top"/>
      <protection hidden="1"/>
    </xf>
    <xf numFmtId="0" fontId="17" fillId="11" borderId="36" xfId="0" applyFont="1" applyFill="1" applyBorder="1" applyAlignment="1" applyProtection="1">
      <alignment horizontal="center" vertical="center" wrapText="1"/>
      <protection hidden="1"/>
    </xf>
    <xf numFmtId="0" fontId="0" fillId="12" borderId="41" xfId="0" applyFill="1" applyBorder="1"/>
    <xf numFmtId="164" fontId="24" fillId="11" borderId="36" xfId="0" applyNumberFormat="1" applyFont="1" applyFill="1" applyBorder="1" applyAlignment="1" applyProtection="1">
      <alignment horizontal="center" vertical="center"/>
      <protection hidden="1"/>
    </xf>
    <xf numFmtId="0" fontId="13" fillId="6" borderId="36" xfId="1" applyFont="1" applyFill="1" applyBorder="1" applyAlignment="1" applyProtection="1">
      <alignment horizontal="left" vertical="top"/>
      <protection hidden="1"/>
    </xf>
    <xf numFmtId="0" fontId="12" fillId="4" borderId="0" xfId="0" applyFont="1" applyFill="1" applyBorder="1" applyAlignment="1" applyProtection="1">
      <alignment horizontal="center" vertical="center" wrapText="1"/>
      <protection hidden="1"/>
    </xf>
    <xf numFmtId="0" fontId="12" fillId="5" borderId="0" xfId="0" applyFont="1" applyFill="1" applyBorder="1" applyAlignment="1" applyProtection="1">
      <alignment horizontal="center" vertical="center" wrapText="1"/>
      <protection hidden="1"/>
    </xf>
    <xf numFmtId="0" fontId="17" fillId="9" borderId="36" xfId="0" applyFont="1" applyFill="1" applyBorder="1" applyAlignment="1" applyProtection="1">
      <alignment horizontal="center" vertical="center" wrapText="1"/>
      <protection hidden="1"/>
    </xf>
    <xf numFmtId="1" fontId="0" fillId="0" borderId="13" xfId="0" applyNumberFormat="1" applyFont="1" applyFill="1" applyBorder="1" applyAlignment="1" applyProtection="1">
      <alignment horizontal="center" vertical="center"/>
      <protection hidden="1"/>
    </xf>
    <xf numFmtId="1" fontId="0" fillId="0" borderId="1" xfId="0" applyNumberFormat="1" applyFont="1" applyFill="1" applyBorder="1" applyAlignment="1" applyProtection="1">
      <alignment horizontal="center" vertical="center"/>
      <protection hidden="1"/>
    </xf>
    <xf numFmtId="167" fontId="0" fillId="0" borderId="33" xfId="0" applyNumberFormat="1" applyBorder="1"/>
    <xf numFmtId="0" fontId="0" fillId="0" borderId="25" xfId="0" applyFont="1" applyBorder="1" applyAlignment="1" applyProtection="1">
      <alignment horizontal="left" vertical="center"/>
      <protection locked="0" hidden="1"/>
    </xf>
    <xf numFmtId="0" fontId="17" fillId="5" borderId="29" xfId="0" applyFont="1" applyFill="1" applyBorder="1" applyProtection="1">
      <protection hidden="1"/>
    </xf>
    <xf numFmtId="0" fontId="17" fillId="4" borderId="29" xfId="0" applyFont="1" applyFill="1" applyBorder="1" applyAlignment="1" applyProtection="1">
      <alignment horizontal="left" vertical="center"/>
      <protection hidden="1"/>
    </xf>
    <xf numFmtId="0" fontId="0" fillId="0" borderId="44" xfId="0" applyFont="1" applyBorder="1" applyProtection="1">
      <protection locked="0" hidden="1"/>
    </xf>
    <xf numFmtId="0" fontId="0" fillId="0" borderId="3" xfId="0" applyFont="1" applyBorder="1" applyProtection="1">
      <protection locked="0" hidden="1"/>
    </xf>
    <xf numFmtId="167" fontId="0" fillId="9" borderId="33" xfId="0" applyNumberFormat="1" applyFill="1" applyBorder="1"/>
    <xf numFmtId="167" fontId="0" fillId="11" borderId="33" xfId="0" applyNumberFormat="1" applyFill="1" applyBorder="1"/>
    <xf numFmtId="0" fontId="0" fillId="0" borderId="60" xfId="0" applyFont="1" applyBorder="1" applyAlignment="1" applyProtection="1">
      <alignment horizontal="center" vertical="center"/>
      <protection hidden="1"/>
    </xf>
    <xf numFmtId="0" fontId="33" fillId="6" borderId="0" xfId="1" applyFont="1" applyFill="1" applyBorder="1" applyAlignment="1" applyProtection="1">
      <alignment horizontal="center" vertical="center"/>
      <protection hidden="1"/>
    </xf>
    <xf numFmtId="0" fontId="34" fillId="0" borderId="0" xfId="0" applyFont="1"/>
    <xf numFmtId="167" fontId="35" fillId="13" borderId="78" xfId="0" applyNumberFormat="1" applyFont="1" applyFill="1" applyBorder="1"/>
    <xf numFmtId="0" fontId="0" fillId="0" borderId="3" xfId="0" applyFont="1" applyFill="1" applyBorder="1" applyProtection="1">
      <protection hidden="1"/>
    </xf>
    <xf numFmtId="0" fontId="0" fillId="0" borderId="79" xfId="0" applyFont="1" applyBorder="1" applyProtection="1">
      <protection locked="0" hidden="1"/>
    </xf>
    <xf numFmtId="0" fontId="9" fillId="3" borderId="1" xfId="0" applyFont="1" applyFill="1" applyBorder="1" applyAlignment="1" applyProtection="1">
      <alignment horizontal="center" vertical="top"/>
      <protection hidden="1"/>
    </xf>
    <xf numFmtId="0" fontId="9" fillId="3" borderId="2" xfId="0" applyFont="1" applyFill="1" applyBorder="1" applyAlignment="1" applyProtection="1">
      <alignment horizontal="center" vertical="top"/>
      <protection hidden="1"/>
    </xf>
    <xf numFmtId="0" fontId="9" fillId="3" borderId="3" xfId="0" applyFont="1" applyFill="1" applyBorder="1" applyAlignment="1" applyProtection="1">
      <alignment horizontal="center" vertical="top"/>
      <protection hidden="1"/>
    </xf>
    <xf numFmtId="0" fontId="11" fillId="4" borderId="15" xfId="1" applyFont="1" applyFill="1" applyBorder="1" applyAlignment="1" applyProtection="1">
      <alignment horizontal="center" vertical="center"/>
      <protection hidden="1"/>
    </xf>
    <xf numFmtId="0" fontId="11" fillId="4" borderId="16" xfId="1" applyFont="1" applyFill="1" applyBorder="1" applyAlignment="1" applyProtection="1">
      <alignment horizontal="center" vertical="center"/>
      <protection hidden="1"/>
    </xf>
    <xf numFmtId="0" fontId="11" fillId="4" borderId="17" xfId="1" applyFont="1" applyFill="1" applyBorder="1" applyAlignment="1" applyProtection="1">
      <alignment horizontal="center" vertical="center"/>
      <protection hidden="1"/>
    </xf>
    <xf numFmtId="0" fontId="11" fillId="4" borderId="18" xfId="1" applyFont="1" applyFill="1" applyBorder="1" applyAlignment="1" applyProtection="1">
      <alignment horizontal="center" vertical="center"/>
      <protection hidden="1"/>
    </xf>
    <xf numFmtId="0" fontId="11" fillId="4" borderId="0" xfId="1" applyFont="1" applyFill="1" applyBorder="1" applyAlignment="1" applyProtection="1">
      <alignment horizontal="center" vertical="center"/>
      <protection hidden="1"/>
    </xf>
    <xf numFmtId="0" fontId="11" fillId="4" borderId="19" xfId="1" applyFont="1" applyFill="1" applyBorder="1" applyAlignment="1" applyProtection="1">
      <alignment horizontal="center" vertical="center"/>
      <protection hidden="1"/>
    </xf>
    <xf numFmtId="0" fontId="11" fillId="4" borderId="20" xfId="1" applyFont="1" applyFill="1" applyBorder="1" applyAlignment="1" applyProtection="1">
      <alignment horizontal="center" vertical="center"/>
      <protection hidden="1"/>
    </xf>
    <xf numFmtId="0" fontId="11" fillId="4" borderId="21" xfId="1" applyFont="1" applyFill="1" applyBorder="1" applyAlignment="1" applyProtection="1">
      <alignment horizontal="center" vertical="center"/>
      <protection hidden="1"/>
    </xf>
    <xf numFmtId="0" fontId="11" fillId="4" borderId="22" xfId="1" applyFont="1" applyFill="1" applyBorder="1" applyAlignment="1" applyProtection="1">
      <alignment horizontal="center" vertical="center"/>
      <protection hidden="1"/>
    </xf>
    <xf numFmtId="0" fontId="11" fillId="5" borderId="15" xfId="1" applyFont="1" applyFill="1" applyBorder="1" applyAlignment="1" applyProtection="1">
      <alignment horizontal="center" vertical="center"/>
      <protection hidden="1"/>
    </xf>
    <xf numFmtId="0" fontId="11" fillId="5" borderId="16" xfId="1" applyFont="1" applyFill="1" applyBorder="1" applyAlignment="1" applyProtection="1">
      <alignment horizontal="center" vertical="center"/>
      <protection hidden="1"/>
    </xf>
    <xf numFmtId="0" fontId="11" fillId="5" borderId="17" xfId="1" applyFont="1" applyFill="1" applyBorder="1" applyAlignment="1" applyProtection="1">
      <alignment horizontal="center" vertical="center"/>
      <protection hidden="1"/>
    </xf>
    <xf numFmtId="0" fontId="11" fillId="5" borderId="18" xfId="1" applyFont="1" applyFill="1" applyBorder="1" applyAlignment="1" applyProtection="1">
      <alignment horizontal="center" vertical="center"/>
      <protection hidden="1"/>
    </xf>
    <xf numFmtId="0" fontId="11" fillId="5" borderId="0" xfId="1" applyFont="1" applyFill="1" applyBorder="1" applyAlignment="1" applyProtection="1">
      <alignment horizontal="center" vertical="center"/>
      <protection hidden="1"/>
    </xf>
    <xf numFmtId="0" fontId="11" fillId="5" borderId="19" xfId="1" applyFont="1" applyFill="1" applyBorder="1" applyAlignment="1" applyProtection="1">
      <alignment horizontal="center" vertical="center"/>
      <protection hidden="1"/>
    </xf>
    <xf numFmtId="0" fontId="11" fillId="5" borderId="20" xfId="1" applyFont="1" applyFill="1" applyBorder="1" applyAlignment="1" applyProtection="1">
      <alignment horizontal="center" vertical="center"/>
      <protection hidden="1"/>
    </xf>
    <xf numFmtId="0" fontId="11" fillId="5" borderId="21" xfId="1" applyFont="1" applyFill="1" applyBorder="1" applyAlignment="1" applyProtection="1">
      <alignment horizontal="center" vertical="center"/>
      <protection hidden="1"/>
    </xf>
    <xf numFmtId="0" fontId="11" fillId="5" borderId="22" xfId="1" applyFont="1" applyFill="1" applyBorder="1" applyAlignment="1" applyProtection="1">
      <alignment horizontal="center" vertical="center"/>
      <protection hidden="1"/>
    </xf>
    <xf numFmtId="0" fontId="3" fillId="2" borderId="0" xfId="0" applyFont="1" applyFill="1" applyAlignment="1" applyProtection="1">
      <alignment horizontal="center" vertical="top"/>
      <protection hidden="1"/>
    </xf>
    <xf numFmtId="0" fontId="5" fillId="2" borderId="0" xfId="0" applyFont="1" applyFill="1" applyAlignment="1" applyProtection="1">
      <alignment horizontal="center" vertical="center" shrinkToFit="1"/>
      <protection hidden="1"/>
    </xf>
    <xf numFmtId="0" fontId="6" fillId="2" borderId="0" xfId="0" applyFont="1" applyFill="1" applyAlignment="1" applyProtection="1">
      <alignment horizontal="center" vertical="center"/>
      <protection hidden="1"/>
    </xf>
    <xf numFmtId="0" fontId="7" fillId="2" borderId="0" xfId="0" applyFont="1" applyFill="1" applyAlignment="1" applyProtection="1">
      <alignment horizontal="left" vertical="center" wrapText="1"/>
      <protection hidden="1"/>
    </xf>
    <xf numFmtId="3" fontId="4" fillId="2" borderId="0" xfId="0" applyNumberFormat="1" applyFont="1" applyFill="1" applyBorder="1" applyAlignment="1" applyProtection="1">
      <alignment horizontal="center" vertical="center"/>
      <protection hidden="1"/>
    </xf>
    <xf numFmtId="166" fontId="28" fillId="0" borderId="62" xfId="2" applyNumberFormat="1" applyFont="1" applyFill="1" applyBorder="1" applyAlignment="1" applyProtection="1">
      <alignment horizontal="left" vertical="top" wrapText="1"/>
      <protection hidden="1"/>
    </xf>
    <xf numFmtId="0" fontId="26" fillId="2" borderId="0" xfId="0" applyFont="1" applyFill="1" applyBorder="1" applyAlignment="1" applyProtection="1">
      <alignment horizontal="left" vertical="top" wrapText="1"/>
      <protection hidden="1"/>
    </xf>
    <xf numFmtId="166" fontId="28" fillId="0" borderId="0" xfId="2" applyNumberFormat="1" applyFont="1" applyFill="1" applyBorder="1" applyAlignment="1" applyProtection="1">
      <alignment horizontal="left" vertical="top" wrapText="1"/>
      <protection hidden="1"/>
    </xf>
    <xf numFmtId="0" fontId="13" fillId="6" borderId="36" xfId="1" applyFont="1" applyFill="1" applyBorder="1" applyAlignment="1" applyProtection="1">
      <alignment horizontal="left" vertical="top"/>
      <protection hidden="1"/>
    </xf>
    <xf numFmtId="0" fontId="17" fillId="11" borderId="73" xfId="0" applyFont="1" applyFill="1" applyBorder="1" applyAlignment="1" applyProtection="1">
      <alignment horizontal="center" vertical="center" textRotation="90" wrapText="1"/>
      <protection hidden="1"/>
    </xf>
    <xf numFmtId="0" fontId="17" fillId="11" borderId="74" xfId="0" applyFont="1" applyFill="1" applyBorder="1" applyAlignment="1" applyProtection="1">
      <alignment horizontal="center" vertical="center" textRotation="90" wrapText="1"/>
      <protection hidden="1"/>
    </xf>
    <xf numFmtId="0" fontId="17" fillId="11" borderId="75" xfId="0" applyFont="1" applyFill="1" applyBorder="1" applyAlignment="1" applyProtection="1">
      <alignment horizontal="center" vertical="center" textRotation="90" wrapText="1"/>
      <protection hidden="1"/>
    </xf>
    <xf numFmtId="0" fontId="17" fillId="11" borderId="50" xfId="0" applyFont="1" applyFill="1" applyBorder="1" applyAlignment="1" applyProtection="1">
      <alignment horizontal="center" vertical="center" textRotation="90" wrapText="1"/>
      <protection hidden="1"/>
    </xf>
    <xf numFmtId="0" fontId="17" fillId="11" borderId="51" xfId="0" applyFont="1" applyFill="1" applyBorder="1" applyAlignment="1" applyProtection="1">
      <alignment horizontal="center" vertical="center" textRotation="90" wrapText="1"/>
      <protection hidden="1"/>
    </xf>
    <xf numFmtId="0" fontId="25" fillId="4" borderId="29" xfId="0" applyFont="1" applyFill="1" applyBorder="1" applyAlignment="1" applyProtection="1">
      <alignment horizontal="center" vertical="center" wrapText="1"/>
      <protection hidden="1"/>
    </xf>
    <xf numFmtId="0" fontId="25" fillId="4" borderId="31" xfId="0" applyFont="1" applyFill="1" applyBorder="1" applyAlignment="1" applyProtection="1">
      <alignment horizontal="center" vertical="center" wrapText="1"/>
      <protection hidden="1"/>
    </xf>
    <xf numFmtId="0" fontId="25" fillId="4" borderId="37" xfId="0" applyFont="1" applyFill="1" applyBorder="1" applyAlignment="1" applyProtection="1">
      <alignment horizontal="center" vertical="center" wrapText="1"/>
      <protection hidden="1"/>
    </xf>
    <xf numFmtId="0" fontId="21" fillId="11" borderId="29" xfId="0" applyFont="1" applyFill="1" applyBorder="1" applyAlignment="1" applyProtection="1">
      <alignment horizontal="center" vertical="center" wrapText="1"/>
      <protection hidden="1"/>
    </xf>
    <xf numFmtId="0" fontId="21" fillId="11" borderId="37" xfId="0" applyFont="1" applyFill="1" applyBorder="1" applyAlignment="1" applyProtection="1">
      <alignment horizontal="center" vertical="center" wrapText="1"/>
      <protection hidden="1"/>
    </xf>
    <xf numFmtId="0" fontId="16" fillId="4" borderId="30" xfId="0" applyFont="1" applyFill="1" applyBorder="1" applyAlignment="1" applyProtection="1">
      <alignment horizontal="center" vertical="center" wrapText="1"/>
      <protection hidden="1"/>
    </xf>
    <xf numFmtId="0" fontId="16" fillId="4" borderId="0" xfId="0" applyFont="1" applyFill="1" applyBorder="1" applyAlignment="1" applyProtection="1">
      <alignment horizontal="center" vertical="center" wrapText="1"/>
      <protection hidden="1"/>
    </xf>
    <xf numFmtId="0" fontId="16" fillId="4" borderId="72" xfId="0" applyFont="1" applyFill="1" applyBorder="1" applyAlignment="1" applyProtection="1">
      <alignment horizontal="center" vertical="center" wrapText="1"/>
      <protection hidden="1"/>
    </xf>
    <xf numFmtId="0" fontId="12" fillId="4" borderId="0" xfId="0" applyFont="1" applyFill="1" applyBorder="1" applyAlignment="1" applyProtection="1">
      <alignment horizontal="center" vertical="center" wrapText="1"/>
      <protection hidden="1"/>
    </xf>
    <xf numFmtId="0" fontId="12" fillId="4" borderId="72" xfId="0" applyFont="1" applyFill="1" applyBorder="1" applyAlignment="1" applyProtection="1">
      <alignment horizontal="center" vertical="center" wrapText="1"/>
      <protection hidden="1"/>
    </xf>
    <xf numFmtId="0" fontId="12" fillId="4" borderId="30" xfId="0" applyFont="1" applyFill="1" applyBorder="1" applyAlignment="1" applyProtection="1">
      <alignment horizontal="center" vertical="center" wrapText="1"/>
      <protection hidden="1"/>
    </xf>
    <xf numFmtId="0" fontId="12" fillId="4" borderId="0" xfId="0" applyFont="1" applyFill="1" applyAlignment="1" applyProtection="1">
      <alignment horizontal="center" vertical="center" wrapText="1"/>
      <protection hidden="1"/>
    </xf>
    <xf numFmtId="0" fontId="12" fillId="4" borderId="31" xfId="0" applyFont="1" applyFill="1" applyBorder="1" applyAlignment="1" applyProtection="1">
      <alignment horizontal="center" vertical="center" wrapText="1"/>
      <protection hidden="1"/>
    </xf>
    <xf numFmtId="0" fontId="0" fillId="0" borderId="38" xfId="0" applyFont="1" applyBorder="1" applyAlignment="1" applyProtection="1">
      <alignment horizontal="left" vertical="center"/>
      <protection locked="0" hidden="1"/>
    </xf>
    <xf numFmtId="0" fontId="0" fillId="0" borderId="3" xfId="0" applyFont="1" applyBorder="1" applyAlignment="1" applyProtection="1">
      <alignment horizontal="left" vertical="center"/>
      <protection locked="0" hidden="1"/>
    </xf>
    <xf numFmtId="0" fontId="12" fillId="5" borderId="0" xfId="0" applyFont="1" applyFill="1" applyBorder="1" applyAlignment="1" applyProtection="1">
      <alignment horizontal="center" vertical="center" wrapText="1"/>
      <protection hidden="1"/>
    </xf>
    <xf numFmtId="0" fontId="12" fillId="5" borderId="0" xfId="0" applyFont="1" applyFill="1" applyAlignment="1" applyProtection="1">
      <alignment horizontal="center" vertical="center" wrapText="1"/>
      <protection hidden="1"/>
    </xf>
    <xf numFmtId="0" fontId="17" fillId="9" borderId="42" xfId="0" applyFont="1" applyFill="1" applyBorder="1" applyAlignment="1" applyProtection="1">
      <alignment horizontal="center" vertical="center" textRotation="90" wrapText="1"/>
      <protection hidden="1"/>
    </xf>
    <xf numFmtId="0" fontId="17" fillId="9" borderId="32" xfId="0" applyFont="1" applyFill="1" applyBorder="1" applyAlignment="1" applyProtection="1">
      <alignment horizontal="center" vertical="center" textRotation="90" wrapText="1"/>
      <protection hidden="1"/>
    </xf>
    <xf numFmtId="0" fontId="17" fillId="9" borderId="34" xfId="0" applyFont="1" applyFill="1" applyBorder="1" applyAlignment="1" applyProtection="1">
      <alignment horizontal="center" vertical="center" textRotation="90" wrapText="1"/>
      <protection hidden="1"/>
    </xf>
    <xf numFmtId="0" fontId="25" fillId="5" borderId="29" xfId="0" applyFont="1" applyFill="1" applyBorder="1" applyAlignment="1" applyProtection="1">
      <alignment horizontal="center" vertical="center" wrapText="1"/>
      <protection hidden="1"/>
    </xf>
    <xf numFmtId="0" fontId="25" fillId="5" borderId="31" xfId="0" applyFont="1" applyFill="1" applyBorder="1" applyAlignment="1" applyProtection="1">
      <alignment horizontal="center" vertical="center" wrapText="1"/>
      <protection hidden="1"/>
    </xf>
    <xf numFmtId="0" fontId="25" fillId="5" borderId="37" xfId="0" applyFont="1" applyFill="1" applyBorder="1" applyAlignment="1" applyProtection="1">
      <alignment horizontal="center" vertical="center" wrapText="1"/>
      <protection hidden="1"/>
    </xf>
    <xf numFmtId="0" fontId="17" fillId="9" borderId="47" xfId="0" applyFont="1" applyFill="1" applyBorder="1" applyAlignment="1" applyProtection="1">
      <alignment horizontal="center" vertical="center" textRotation="90" wrapText="1"/>
      <protection hidden="1"/>
    </xf>
    <xf numFmtId="0" fontId="17" fillId="9" borderId="30" xfId="0" applyFont="1" applyFill="1" applyBorder="1" applyAlignment="1" applyProtection="1">
      <alignment horizontal="center" vertical="center" textRotation="90" wrapText="1"/>
      <protection hidden="1"/>
    </xf>
    <xf numFmtId="0" fontId="17" fillId="9" borderId="46" xfId="0" applyFont="1" applyFill="1" applyBorder="1" applyAlignment="1" applyProtection="1">
      <alignment horizontal="center" vertical="center" textRotation="90" wrapText="1"/>
      <protection hidden="1"/>
    </xf>
    <xf numFmtId="0" fontId="17" fillId="9" borderId="50" xfId="0" applyFont="1" applyFill="1" applyBorder="1" applyAlignment="1" applyProtection="1">
      <alignment horizontal="center" vertical="center" textRotation="90" wrapText="1"/>
      <protection hidden="1"/>
    </xf>
    <xf numFmtId="0" fontId="17" fillId="9" borderId="51" xfId="0" applyFont="1" applyFill="1" applyBorder="1" applyAlignment="1" applyProtection="1">
      <alignment horizontal="center" vertical="center" textRotation="90" wrapText="1"/>
      <protection hidden="1"/>
    </xf>
    <xf numFmtId="0" fontId="17" fillId="9" borderId="52" xfId="0" applyFont="1" applyFill="1" applyBorder="1" applyAlignment="1" applyProtection="1">
      <alignment horizontal="center" vertical="center" textRotation="90" wrapText="1"/>
      <protection hidden="1"/>
    </xf>
    <xf numFmtId="0" fontId="12" fillId="5" borderId="30" xfId="0" applyFont="1" applyFill="1" applyBorder="1" applyAlignment="1" applyProtection="1">
      <alignment horizontal="center" vertical="center" wrapText="1"/>
      <protection hidden="1"/>
    </xf>
    <xf numFmtId="0" fontId="30" fillId="7" borderId="29" xfId="0" applyFont="1" applyFill="1" applyBorder="1" applyAlignment="1" applyProtection="1">
      <alignment horizontal="center" vertical="center" wrapText="1"/>
      <protection hidden="1"/>
    </xf>
    <xf numFmtId="0" fontId="30" fillId="7" borderId="35" xfId="0" applyFont="1" applyFill="1" applyBorder="1" applyAlignment="1" applyProtection="1">
      <alignment horizontal="center" vertical="center" wrapText="1"/>
      <protection hidden="1"/>
    </xf>
    <xf numFmtId="0" fontId="29" fillId="5" borderId="30" xfId="0" applyFont="1" applyFill="1" applyBorder="1" applyAlignment="1" applyProtection="1">
      <alignment horizontal="center" vertical="center"/>
      <protection hidden="1"/>
    </xf>
    <xf numFmtId="0" fontId="29" fillId="5" borderId="0" xfId="0" applyFont="1" applyFill="1" applyBorder="1" applyAlignment="1" applyProtection="1">
      <alignment horizontal="center" vertical="center"/>
      <protection hidden="1"/>
    </xf>
    <xf numFmtId="0" fontId="29" fillId="5" borderId="72" xfId="0" applyFont="1" applyFill="1" applyBorder="1" applyAlignment="1" applyProtection="1">
      <alignment horizontal="center" vertical="center"/>
      <protection hidden="1"/>
    </xf>
    <xf numFmtId="0" fontId="0" fillId="0" borderId="43" xfId="0" applyFont="1" applyBorder="1" applyProtection="1">
      <protection locked="0" hidden="1"/>
    </xf>
    <xf numFmtId="0" fontId="0" fillId="0" borderId="44" xfId="0" applyFont="1" applyBorder="1" applyProtection="1">
      <protection locked="0" hidden="1"/>
    </xf>
    <xf numFmtId="0" fontId="0" fillId="0" borderId="38" xfId="0" applyFont="1" applyBorder="1" applyProtection="1">
      <protection locked="0" hidden="1"/>
    </xf>
    <xf numFmtId="0" fontId="0" fillId="0" borderId="3" xfId="0" applyFont="1" applyBorder="1" applyProtection="1">
      <protection locked="0" hidden="1"/>
    </xf>
    <xf numFmtId="0" fontId="12" fillId="5" borderId="31" xfId="0" applyFont="1" applyFill="1" applyBorder="1" applyAlignment="1" applyProtection="1">
      <alignment horizontal="center" vertical="center" wrapText="1"/>
      <protection hidden="1"/>
    </xf>
  </cellXfs>
  <cellStyles count="3">
    <cellStyle name="Excel Built-in Normal 1" xfId="2"/>
    <cellStyle name="Hypertextový odkaz" xfId="1" builtinId="8"/>
    <cellStyle name="Normální" xfId="0" builtinId="0"/>
  </cellStyles>
  <dxfs count="125">
    <dxf>
      <fill>
        <patternFill>
          <bgColor rgb="FFFF3300"/>
        </patternFill>
      </fill>
    </dxf>
    <dxf>
      <fill>
        <patternFill>
          <bgColor rgb="FFFF3300"/>
        </patternFill>
      </fill>
    </dxf>
    <dxf>
      <fill>
        <patternFill patternType="none">
          <bgColor auto="1"/>
        </patternFill>
      </fill>
    </dxf>
    <dxf>
      <fill>
        <patternFill>
          <bgColor rgb="FFFF5050"/>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3300"/>
        </patternFill>
      </fill>
    </dxf>
    <dxf>
      <fill>
        <patternFill>
          <bgColor rgb="FFFF3300"/>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5B5B"/>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rgb="FFFF0000"/>
        </patternFill>
      </fill>
    </dxf>
    <dxf>
      <fill>
        <patternFill>
          <bgColor theme="0" tint="-0.34998626667073579"/>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E6D9FF"/>
      <color rgb="FFFF3300"/>
      <color rgb="FFC2A3FF"/>
      <color rgb="FFFFAFFF"/>
      <color rgb="FFFF66FF"/>
      <color rgb="FFE3D5FF"/>
      <color rgb="FFFF5050"/>
      <color rgb="FF9966FF"/>
      <color rgb="FFD0B9FF"/>
      <color rgb="FFFF5B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76199</xdr:colOff>
      <xdr:row>47</xdr:row>
      <xdr:rowOff>82550</xdr:rowOff>
    </xdr:from>
    <xdr:to>
      <xdr:col>8</xdr:col>
      <xdr:colOff>49387</xdr:colOff>
      <xdr:row>51</xdr:row>
      <xdr:rowOff>95251</xdr:rowOff>
    </xdr:to>
    <xdr:pic>
      <xdr:nvPicPr>
        <xdr:cNvPr id="5" name="Obrázek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199" y="9083675"/>
          <a:ext cx="2798938" cy="742951"/>
        </a:xfrm>
        <a:prstGeom prst="rect">
          <a:avLst/>
        </a:prstGeom>
      </xdr:spPr>
    </xdr:pic>
    <xdr:clientData/>
  </xdr:twoCellAnchor>
  <xdr:twoCellAnchor editAs="oneCell">
    <xdr:from>
      <xdr:col>12</xdr:col>
      <xdr:colOff>157162</xdr:colOff>
      <xdr:row>47</xdr:row>
      <xdr:rowOff>152402</xdr:rowOff>
    </xdr:from>
    <xdr:to>
      <xdr:col>15</xdr:col>
      <xdr:colOff>333374</xdr:colOff>
      <xdr:row>51</xdr:row>
      <xdr:rowOff>52889</xdr:rowOff>
    </xdr:to>
    <xdr:pic>
      <xdr:nvPicPr>
        <xdr:cNvPr id="6" name="Obrázek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06912" y="9121777"/>
          <a:ext cx="1319212" cy="630737"/>
        </a:xfrm>
        <a:prstGeom prst="rect">
          <a:avLst/>
        </a:prstGeom>
      </xdr:spPr>
    </xdr:pic>
    <xdr:clientData/>
  </xdr:twoCellAnchor>
  <xdr:twoCellAnchor editAs="oneCell">
    <xdr:from>
      <xdr:col>1</xdr:col>
      <xdr:colOff>52388</xdr:colOff>
      <xdr:row>0</xdr:row>
      <xdr:rowOff>115888</xdr:rowOff>
    </xdr:from>
    <xdr:to>
      <xdr:col>15</xdr:col>
      <xdr:colOff>279849</xdr:colOff>
      <xdr:row>2</xdr:row>
      <xdr:rowOff>144463</xdr:rowOff>
    </xdr:to>
    <xdr:pic>
      <xdr:nvPicPr>
        <xdr:cNvPr id="7" name="Obrázek 6"/>
        <xdr:cNvPicPr>
          <a:picLocks noChangeAspect="1"/>
        </xdr:cNvPicPr>
      </xdr:nvPicPr>
      <xdr:blipFill>
        <a:blip xmlns:r="http://schemas.openxmlformats.org/officeDocument/2006/relationships" r:embed="rId3"/>
        <a:stretch>
          <a:fillRect/>
        </a:stretch>
      </xdr:blipFill>
      <xdr:spPr>
        <a:xfrm>
          <a:off x="211138" y="115888"/>
          <a:ext cx="5561461" cy="393700"/>
        </a:xfrm>
        <a:prstGeom prst="rect">
          <a:avLst/>
        </a:prstGeom>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P46"/>
  <sheetViews>
    <sheetView tabSelected="1" zoomScale="120" zoomScaleNormal="120" workbookViewId="0">
      <selection activeCell="B11" sqref="B11:P11"/>
    </sheetView>
  </sheetViews>
  <sheetFormatPr defaultRowHeight="14.25" x14ac:dyDescent="0.2"/>
  <cols>
    <col min="1" max="1" width="2.42578125" style="82" customWidth="1"/>
    <col min="2" max="15" width="5.7109375" style="82" customWidth="1"/>
    <col min="16" max="16" width="6.7109375" style="82" customWidth="1"/>
    <col min="17" max="16384" width="9.140625" style="82"/>
  </cols>
  <sheetData>
    <row r="4" spans="2:16" ht="12" customHeight="1" x14ac:dyDescent="0.2"/>
    <row r="5" spans="2:16" ht="3.75" customHeight="1" x14ac:dyDescent="0.2"/>
    <row r="6" spans="2:16" ht="40.5" x14ac:dyDescent="0.2">
      <c r="B6" s="216" t="s">
        <v>13</v>
      </c>
      <c r="C6" s="216"/>
      <c r="D6" s="216"/>
      <c r="E6" s="216"/>
      <c r="F6" s="216"/>
      <c r="G6" s="216"/>
      <c r="H6" s="216"/>
      <c r="I6" s="216"/>
      <c r="J6" s="216"/>
      <c r="K6" s="216"/>
      <c r="L6" s="216"/>
      <c r="M6" s="216"/>
      <c r="N6" s="216"/>
      <c r="O6" s="216"/>
      <c r="P6" s="216"/>
    </row>
    <row r="7" spans="2:16" ht="20.25" x14ac:dyDescent="0.2">
      <c r="B7" s="217" t="s">
        <v>14</v>
      </c>
      <c r="C7" s="217"/>
      <c r="D7" s="217"/>
      <c r="E7" s="217"/>
      <c r="F7" s="217"/>
      <c r="G7" s="217"/>
      <c r="H7" s="217"/>
      <c r="I7" s="217"/>
      <c r="J7" s="217"/>
      <c r="K7" s="217"/>
      <c r="L7" s="217"/>
      <c r="M7" s="217"/>
      <c r="N7" s="217"/>
      <c r="O7" s="217"/>
      <c r="P7" s="217"/>
    </row>
    <row r="8" spans="2:16" x14ac:dyDescent="0.2">
      <c r="B8" s="218" t="s">
        <v>15</v>
      </c>
      <c r="C8" s="218"/>
      <c r="D8" s="218"/>
      <c r="E8" s="218"/>
      <c r="F8" s="218"/>
      <c r="G8" s="218"/>
      <c r="H8" s="218"/>
      <c r="I8" s="218"/>
      <c r="J8" s="218"/>
      <c r="K8" s="218"/>
      <c r="L8" s="218"/>
      <c r="M8" s="218"/>
      <c r="N8" s="218"/>
      <c r="O8" s="218"/>
      <c r="P8" s="218"/>
    </row>
    <row r="9" spans="2:16" ht="8.25" customHeight="1" x14ac:dyDescent="0.2">
      <c r="B9" s="83"/>
      <c r="C9" s="84"/>
      <c r="D9" s="84"/>
      <c r="E9" s="84"/>
      <c r="F9" s="84"/>
      <c r="G9" s="84"/>
      <c r="H9" s="84"/>
      <c r="I9" s="84"/>
      <c r="J9" s="84"/>
      <c r="K9" s="84"/>
    </row>
    <row r="10" spans="2:16" ht="35.25" customHeight="1" x14ac:dyDescent="0.2">
      <c r="B10" s="219" t="s">
        <v>174</v>
      </c>
      <c r="C10" s="219"/>
      <c r="D10" s="219"/>
      <c r="E10" s="219"/>
      <c r="F10" s="219"/>
      <c r="G10" s="219"/>
      <c r="H10" s="219"/>
      <c r="I10" s="219"/>
      <c r="J10" s="219"/>
      <c r="K10" s="219"/>
      <c r="L10" s="219"/>
      <c r="M10" s="219"/>
      <c r="N10" s="219"/>
      <c r="O10" s="219"/>
      <c r="P10" s="219"/>
    </row>
    <row r="11" spans="2:16" ht="25.5" x14ac:dyDescent="0.2">
      <c r="B11" s="195" t="s">
        <v>4</v>
      </c>
      <c r="C11" s="196"/>
      <c r="D11" s="196"/>
      <c r="E11" s="196"/>
      <c r="F11" s="196"/>
      <c r="G11" s="196"/>
      <c r="H11" s="196"/>
      <c r="I11" s="196"/>
      <c r="J11" s="196"/>
      <c r="K11" s="196"/>
      <c r="L11" s="196"/>
      <c r="M11" s="196"/>
      <c r="N11" s="196"/>
      <c r="O11" s="196"/>
      <c r="P11" s="197"/>
    </row>
    <row r="12" spans="2:16" s="88" customFormat="1" x14ac:dyDescent="0.25">
      <c r="B12" s="85" t="s">
        <v>5</v>
      </c>
      <c r="C12" s="86" t="s">
        <v>175</v>
      </c>
      <c r="D12" s="86"/>
      <c r="E12" s="86"/>
      <c r="F12" s="86"/>
      <c r="G12" s="86"/>
      <c r="H12" s="86"/>
      <c r="I12" s="86"/>
      <c r="J12" s="86"/>
      <c r="K12" s="86"/>
      <c r="L12" s="86"/>
      <c r="M12" s="86"/>
      <c r="N12" s="86"/>
      <c r="O12" s="86"/>
      <c r="P12" s="87"/>
    </row>
    <row r="13" spans="2:16" s="88" customFormat="1" x14ac:dyDescent="0.25">
      <c r="B13" s="89" t="s">
        <v>6</v>
      </c>
      <c r="C13" s="90" t="s">
        <v>16</v>
      </c>
      <c r="D13" s="90"/>
      <c r="E13" s="90"/>
      <c r="F13" s="90"/>
      <c r="G13" s="90"/>
      <c r="H13" s="90"/>
      <c r="I13" s="90"/>
      <c r="J13" s="90"/>
      <c r="K13" s="90"/>
      <c r="L13" s="90"/>
      <c r="M13" s="90"/>
      <c r="N13" s="90"/>
      <c r="O13" s="90"/>
      <c r="P13" s="91"/>
    </row>
    <row r="14" spans="2:16" s="88" customFormat="1" x14ac:dyDescent="0.25">
      <c r="B14" s="89" t="s">
        <v>7</v>
      </c>
      <c r="C14" s="90" t="s">
        <v>8</v>
      </c>
      <c r="D14" s="90"/>
      <c r="E14" s="90"/>
      <c r="F14" s="90"/>
      <c r="G14" s="90"/>
      <c r="H14" s="90"/>
      <c r="I14" s="90"/>
      <c r="J14" s="90"/>
      <c r="K14" s="90"/>
      <c r="L14" s="90"/>
      <c r="M14" s="90"/>
      <c r="N14" s="90"/>
      <c r="O14" s="90"/>
      <c r="P14" s="91"/>
    </row>
    <row r="15" spans="2:16" s="88" customFormat="1" x14ac:dyDescent="0.25">
      <c r="B15" s="89" t="s">
        <v>9</v>
      </c>
      <c r="C15" s="90" t="s">
        <v>81</v>
      </c>
      <c r="D15" s="90"/>
      <c r="E15" s="90"/>
      <c r="F15" s="90"/>
      <c r="G15" s="90"/>
      <c r="H15" s="90"/>
      <c r="I15" s="90"/>
      <c r="J15" s="90"/>
      <c r="K15" s="90"/>
      <c r="L15" s="90"/>
      <c r="M15" s="90"/>
      <c r="N15" s="90"/>
      <c r="O15" s="90"/>
      <c r="P15" s="91"/>
    </row>
    <row r="16" spans="2:16" s="88" customFormat="1" x14ac:dyDescent="0.25">
      <c r="B16" s="89" t="s">
        <v>10</v>
      </c>
      <c r="C16" s="90" t="s">
        <v>72</v>
      </c>
      <c r="D16" s="90"/>
      <c r="E16" s="90"/>
      <c r="F16" s="90"/>
      <c r="G16" s="90"/>
      <c r="H16" s="90"/>
      <c r="I16" s="90"/>
      <c r="J16" s="90"/>
      <c r="K16" s="90"/>
      <c r="L16" s="90"/>
      <c r="M16" s="90"/>
      <c r="N16" s="90"/>
      <c r="O16" s="90"/>
      <c r="P16" s="91"/>
    </row>
    <row r="17" spans="2:16" s="88" customFormat="1" x14ac:dyDescent="0.25">
      <c r="B17" s="92" t="s">
        <v>17</v>
      </c>
      <c r="C17" s="93" t="s">
        <v>18</v>
      </c>
      <c r="D17" s="93"/>
      <c r="E17" s="93"/>
      <c r="F17" s="93"/>
      <c r="G17" s="93"/>
      <c r="H17" s="93"/>
      <c r="I17" s="93"/>
      <c r="J17" s="93"/>
      <c r="K17" s="93"/>
      <c r="L17" s="93"/>
      <c r="M17" s="93"/>
      <c r="N17" s="93"/>
      <c r="O17" s="93"/>
      <c r="P17" s="94"/>
    </row>
    <row r="18" spans="2:16" ht="6" customHeight="1" x14ac:dyDescent="0.2"/>
    <row r="19" spans="2:16" ht="6.75" customHeight="1" x14ac:dyDescent="0.2"/>
    <row r="20" spans="2:16" ht="21" customHeight="1" x14ac:dyDescent="0.2">
      <c r="B20" s="195" t="s">
        <v>77</v>
      </c>
      <c r="C20" s="196"/>
      <c r="D20" s="196"/>
      <c r="E20" s="196"/>
      <c r="F20" s="196"/>
      <c r="G20" s="196"/>
      <c r="H20" s="196"/>
      <c r="I20" s="196"/>
      <c r="J20" s="196"/>
      <c r="K20" s="196"/>
      <c r="L20" s="196"/>
      <c r="M20" s="196"/>
      <c r="N20" s="196"/>
      <c r="O20" s="196"/>
      <c r="P20" s="197"/>
    </row>
    <row r="21" spans="2:16" ht="18" customHeight="1" x14ac:dyDescent="0.2">
      <c r="B21" s="95"/>
      <c r="D21" s="96" t="s">
        <v>78</v>
      </c>
      <c r="E21" s="97"/>
      <c r="F21" s="97"/>
      <c r="G21" s="97"/>
      <c r="H21" s="97"/>
      <c r="I21" s="97"/>
      <c r="J21" s="97"/>
      <c r="K21" s="97"/>
      <c r="L21" s="97"/>
      <c r="M21" s="97"/>
      <c r="N21" s="97"/>
      <c r="O21" s="97"/>
      <c r="P21" s="98"/>
    </row>
    <row r="22" spans="2:16" x14ac:dyDescent="0.2">
      <c r="B22" s="95"/>
      <c r="C22" s="97"/>
      <c r="D22" s="97"/>
      <c r="E22" s="97"/>
      <c r="F22" s="97"/>
      <c r="G22" s="97"/>
      <c r="H22" s="97"/>
      <c r="I22" s="97"/>
      <c r="J22" s="97"/>
      <c r="K22" s="97"/>
      <c r="L22" s="97"/>
      <c r="M22" s="97"/>
      <c r="N22" s="97"/>
      <c r="O22" s="97"/>
      <c r="P22" s="98"/>
    </row>
    <row r="23" spans="2:16" ht="11.25" customHeight="1" x14ac:dyDescent="0.2">
      <c r="B23" s="95"/>
      <c r="C23" s="198" t="s">
        <v>141</v>
      </c>
      <c r="D23" s="199"/>
      <c r="E23" s="199"/>
      <c r="F23" s="199"/>
      <c r="G23" s="199"/>
      <c r="H23" s="200"/>
      <c r="I23" s="97"/>
      <c r="J23" s="207" t="s">
        <v>142</v>
      </c>
      <c r="K23" s="208"/>
      <c r="L23" s="208"/>
      <c r="M23" s="208"/>
      <c r="N23" s="208"/>
      <c r="O23" s="209"/>
      <c r="P23" s="98"/>
    </row>
    <row r="24" spans="2:16" ht="11.25" customHeight="1" x14ac:dyDescent="0.2">
      <c r="B24" s="95"/>
      <c r="C24" s="201"/>
      <c r="D24" s="202"/>
      <c r="E24" s="202"/>
      <c r="F24" s="202"/>
      <c r="G24" s="202"/>
      <c r="H24" s="203"/>
      <c r="I24" s="97"/>
      <c r="J24" s="210"/>
      <c r="K24" s="211"/>
      <c r="L24" s="211"/>
      <c r="M24" s="211"/>
      <c r="N24" s="211"/>
      <c r="O24" s="212"/>
      <c r="P24" s="98"/>
    </row>
    <row r="25" spans="2:16" ht="11.25" customHeight="1" x14ac:dyDescent="0.2">
      <c r="B25" s="95"/>
      <c r="C25" s="201"/>
      <c r="D25" s="202"/>
      <c r="E25" s="202"/>
      <c r="F25" s="202"/>
      <c r="G25" s="202"/>
      <c r="H25" s="203"/>
      <c r="I25" s="97"/>
      <c r="J25" s="210"/>
      <c r="K25" s="211"/>
      <c r="L25" s="211"/>
      <c r="M25" s="211"/>
      <c r="N25" s="211"/>
      <c r="O25" s="212"/>
      <c r="P25" s="98"/>
    </row>
    <row r="26" spans="2:16" ht="11.25" customHeight="1" x14ac:dyDescent="0.2">
      <c r="B26" s="95"/>
      <c r="C26" s="201"/>
      <c r="D26" s="202"/>
      <c r="E26" s="202"/>
      <c r="F26" s="202"/>
      <c r="G26" s="202"/>
      <c r="H26" s="203"/>
      <c r="I26" s="97"/>
      <c r="J26" s="210"/>
      <c r="K26" s="211"/>
      <c r="L26" s="211"/>
      <c r="M26" s="211"/>
      <c r="N26" s="211"/>
      <c r="O26" s="212"/>
      <c r="P26" s="98"/>
    </row>
    <row r="27" spans="2:16" ht="11.25" customHeight="1" x14ac:dyDescent="0.2">
      <c r="B27" s="95"/>
      <c r="C27" s="201"/>
      <c r="D27" s="202"/>
      <c r="E27" s="202"/>
      <c r="F27" s="202"/>
      <c r="G27" s="202"/>
      <c r="H27" s="203"/>
      <c r="I27" s="97"/>
      <c r="J27" s="210"/>
      <c r="K27" s="211"/>
      <c r="L27" s="211"/>
      <c r="M27" s="211"/>
      <c r="N27" s="211"/>
      <c r="O27" s="212"/>
      <c r="P27" s="98"/>
    </row>
    <row r="28" spans="2:16" ht="11.25" customHeight="1" x14ac:dyDescent="0.2">
      <c r="B28" s="95"/>
      <c r="C28" s="204"/>
      <c r="D28" s="205"/>
      <c r="E28" s="205"/>
      <c r="F28" s="205"/>
      <c r="G28" s="205"/>
      <c r="H28" s="206"/>
      <c r="I28" s="97"/>
      <c r="J28" s="213"/>
      <c r="K28" s="214"/>
      <c r="L28" s="214"/>
      <c r="M28" s="214"/>
      <c r="N28" s="214"/>
      <c r="O28" s="215"/>
      <c r="P28" s="98"/>
    </row>
    <row r="29" spans="2:16" x14ac:dyDescent="0.2">
      <c r="B29" s="99"/>
      <c r="C29" s="100"/>
      <c r="D29" s="100"/>
      <c r="E29" s="100"/>
      <c r="F29" s="100"/>
      <c r="G29" s="100"/>
      <c r="H29" s="100"/>
      <c r="I29" s="100"/>
      <c r="J29" s="100"/>
      <c r="K29" s="100"/>
      <c r="L29" s="100"/>
      <c r="M29" s="100"/>
      <c r="N29" s="100"/>
      <c r="O29" s="100"/>
      <c r="P29" s="101"/>
    </row>
    <row r="30" spans="2:16" s="97" customFormat="1" x14ac:dyDescent="0.2">
      <c r="B30" s="102"/>
      <c r="C30" s="102"/>
      <c r="D30" s="102"/>
      <c r="E30" s="102"/>
      <c r="F30" s="102"/>
      <c r="G30" s="102"/>
      <c r="H30" s="102"/>
      <c r="I30" s="102"/>
      <c r="J30" s="102"/>
      <c r="K30" s="102"/>
      <c r="L30" s="102"/>
      <c r="M30" s="102"/>
      <c r="N30" s="102"/>
      <c r="O30" s="102"/>
      <c r="P30" s="102"/>
    </row>
    <row r="31" spans="2:16" ht="25.5" x14ac:dyDescent="0.2">
      <c r="B31" s="195" t="s">
        <v>73</v>
      </c>
      <c r="C31" s="196"/>
      <c r="D31" s="196"/>
      <c r="E31" s="196"/>
      <c r="F31" s="196"/>
      <c r="G31" s="196"/>
      <c r="H31" s="196"/>
      <c r="I31" s="196"/>
      <c r="J31" s="196"/>
      <c r="K31" s="196"/>
      <c r="L31" s="196"/>
      <c r="M31" s="196"/>
      <c r="N31" s="196"/>
      <c r="O31" s="196"/>
      <c r="P31" s="197"/>
    </row>
    <row r="32" spans="2:16" ht="14.25" customHeight="1" x14ac:dyDescent="0.2">
      <c r="B32" s="95"/>
      <c r="C32" s="97"/>
      <c r="D32" s="97"/>
      <c r="E32" s="97"/>
      <c r="F32" s="97"/>
      <c r="G32" s="97"/>
      <c r="H32" s="97"/>
      <c r="I32" s="97"/>
      <c r="J32" s="97"/>
      <c r="K32" s="97"/>
      <c r="L32" s="97"/>
      <c r="M32" s="97"/>
      <c r="N32" s="97"/>
      <c r="O32" s="97"/>
      <c r="P32" s="98"/>
    </row>
    <row r="33" spans="2:16" ht="14.25" customHeight="1" x14ac:dyDescent="0.2">
      <c r="B33" s="95"/>
      <c r="C33" s="97"/>
      <c r="D33" s="97"/>
      <c r="E33" s="97"/>
      <c r="G33" s="97" t="s">
        <v>74</v>
      </c>
      <c r="H33" s="97"/>
      <c r="I33" s="97"/>
      <c r="J33" s="97"/>
      <c r="K33" s="97" t="s">
        <v>75</v>
      </c>
      <c r="L33" s="97"/>
      <c r="M33" s="97"/>
      <c r="N33" s="97"/>
      <c r="O33" s="97"/>
      <c r="P33" s="98"/>
    </row>
    <row r="34" spans="2:16" ht="6" customHeight="1" x14ac:dyDescent="0.2">
      <c r="B34" s="95"/>
      <c r="C34" s="97"/>
      <c r="D34" s="97"/>
      <c r="E34" s="97"/>
      <c r="G34" s="97"/>
      <c r="H34" s="97"/>
      <c r="I34" s="97"/>
      <c r="J34" s="97"/>
      <c r="K34" s="97"/>
      <c r="L34" s="97"/>
      <c r="M34" s="97"/>
      <c r="N34" s="97"/>
      <c r="O34" s="97"/>
      <c r="P34" s="98"/>
    </row>
    <row r="35" spans="2:16" ht="14.25" customHeight="1" x14ac:dyDescent="0.2">
      <c r="B35" s="95"/>
      <c r="C35" s="97" t="s">
        <v>11</v>
      </c>
      <c r="D35" s="97"/>
      <c r="E35" s="97"/>
      <c r="F35" s="97"/>
      <c r="G35" s="103">
        <f>'příjezdy do ČR'!J106</f>
        <v>0</v>
      </c>
      <c r="H35" s="103"/>
      <c r="I35" s="103"/>
      <c r="J35" s="103"/>
      <c r="K35" s="220">
        <f>'příjezdy do ČR'!P106</f>
        <v>0</v>
      </c>
      <c r="L35" s="220"/>
      <c r="M35" s="220"/>
      <c r="N35" s="220"/>
      <c r="O35" s="97"/>
      <c r="P35" s="98"/>
    </row>
    <row r="36" spans="2:16" ht="7.5" customHeight="1" x14ac:dyDescent="0.2">
      <c r="B36" s="95"/>
      <c r="C36" s="97"/>
      <c r="D36" s="97"/>
      <c r="E36" s="97"/>
      <c r="F36" s="97"/>
      <c r="G36" s="103"/>
      <c r="H36" s="103"/>
      <c r="I36" s="103"/>
      <c r="J36" s="103"/>
      <c r="K36" s="103"/>
      <c r="L36" s="103"/>
      <c r="M36" s="103"/>
      <c r="N36" s="103"/>
      <c r="O36" s="97"/>
      <c r="P36" s="98"/>
    </row>
    <row r="37" spans="2:16" ht="14.25" customHeight="1" x14ac:dyDescent="0.2">
      <c r="B37" s="95"/>
      <c r="C37" s="97" t="s">
        <v>12</v>
      </c>
      <c r="D37" s="97"/>
      <c r="E37" s="97"/>
      <c r="F37" s="97"/>
      <c r="G37" s="103">
        <f>'výjezdy z ČR'!I106</f>
        <v>0</v>
      </c>
      <c r="H37" s="103"/>
      <c r="I37" s="103"/>
      <c r="J37" s="103"/>
      <c r="K37" s="220">
        <f>'výjezdy z ČR'!P106</f>
        <v>0</v>
      </c>
      <c r="L37" s="220"/>
      <c r="M37" s="220"/>
      <c r="N37" s="220"/>
      <c r="O37" s="97"/>
      <c r="P37" s="98"/>
    </row>
    <row r="38" spans="2:16" ht="7.5" customHeight="1" x14ac:dyDescent="0.2">
      <c r="B38" s="95"/>
      <c r="D38" s="97"/>
      <c r="E38" s="97"/>
      <c r="F38" s="97"/>
      <c r="G38" s="97"/>
      <c r="H38" s="97"/>
      <c r="I38" s="97"/>
      <c r="J38" s="97"/>
      <c r="K38" s="97"/>
      <c r="L38" s="97"/>
      <c r="M38" s="97"/>
      <c r="N38" s="97"/>
      <c r="O38" s="97"/>
      <c r="P38" s="98"/>
    </row>
    <row r="39" spans="2:16" x14ac:dyDescent="0.2">
      <c r="B39" s="95"/>
      <c r="C39" s="97" t="s">
        <v>76</v>
      </c>
      <c r="D39" s="97"/>
      <c r="E39" s="97"/>
      <c r="F39" s="97"/>
      <c r="G39" s="103">
        <f>G35+G37</f>
        <v>0</v>
      </c>
      <c r="H39" s="97"/>
      <c r="I39" s="97"/>
      <c r="J39" s="97"/>
      <c r="K39" s="220">
        <f>K37+K35</f>
        <v>0</v>
      </c>
      <c r="L39" s="220"/>
      <c r="M39" s="220"/>
      <c r="N39" s="220"/>
      <c r="O39" s="97"/>
      <c r="P39" s="98"/>
    </row>
    <row r="40" spans="2:16" ht="22.5" customHeight="1" x14ac:dyDescent="0.2">
      <c r="B40" s="95"/>
      <c r="C40" s="97"/>
      <c r="D40" s="97"/>
      <c r="E40" s="97"/>
      <c r="F40" s="97"/>
      <c r="G40" s="97"/>
      <c r="H40" s="97"/>
      <c r="I40" s="97"/>
      <c r="J40" s="97"/>
      <c r="K40" s="97"/>
      <c r="L40" s="97"/>
      <c r="M40" s="97"/>
      <c r="N40" s="97"/>
      <c r="O40" s="97"/>
      <c r="P40" s="98"/>
    </row>
    <row r="41" spans="2:16" ht="15" x14ac:dyDescent="0.2">
      <c r="B41" s="95"/>
      <c r="C41" s="221">
        <f>'příjezdy do ČR'!R6</f>
        <v>20403</v>
      </c>
      <c r="D41" s="221"/>
      <c r="E41" s="222" t="str">
        <f>'příjezdy do ČR'!R3</f>
        <v>Počet služeb poskytovaných nově příchozími výzkumnými pracovníky ze zahraničí</v>
      </c>
      <c r="F41" s="222"/>
      <c r="G41" s="222"/>
      <c r="H41" s="222"/>
      <c r="I41" s="222"/>
      <c r="J41" s="222"/>
      <c r="K41" s="222"/>
      <c r="L41" s="222"/>
      <c r="M41" s="222"/>
      <c r="N41" s="222"/>
      <c r="O41" s="104">
        <f>'příjezdy do ČR'!R106</f>
        <v>0</v>
      </c>
      <c r="P41" s="98"/>
    </row>
    <row r="42" spans="2:16" ht="25.5" customHeight="1" x14ac:dyDescent="0.2">
      <c r="B42" s="95"/>
      <c r="C42" s="221">
        <f>'příjezdy do ČR'!S6</f>
        <v>20415</v>
      </c>
      <c r="D42" s="221"/>
      <c r="E42" s="222" t="str">
        <f>'příjezdy do ČR'!S3</f>
        <v>Počet výzkumných organizací s nově příchozími výzkumnými pracovníky ze zahraničí nebo ze soukromého sektoru</v>
      </c>
      <c r="F42" s="222"/>
      <c r="G42" s="222"/>
      <c r="H42" s="222"/>
      <c r="I42" s="222"/>
      <c r="J42" s="222"/>
      <c r="K42" s="222"/>
      <c r="L42" s="222"/>
      <c r="M42" s="222"/>
      <c r="N42" s="222"/>
      <c r="O42" s="104">
        <f>'příjezdy do ČR'!S106</f>
        <v>0</v>
      </c>
      <c r="P42" s="98"/>
    </row>
    <row r="43" spans="2:16" ht="15" x14ac:dyDescent="0.2">
      <c r="B43" s="95"/>
      <c r="C43" s="221">
        <f>'výjezdy z ČR'!R6</f>
        <v>20800</v>
      </c>
      <c r="D43" s="221"/>
      <c r="E43" s="222" t="str">
        <f>'výjezdy z ČR'!R3</f>
        <v>Počet podpořených výzkumných a akademických pracovníků</v>
      </c>
      <c r="F43" s="222"/>
      <c r="G43" s="222"/>
      <c r="H43" s="222"/>
      <c r="I43" s="222"/>
      <c r="J43" s="222"/>
      <c r="K43" s="222"/>
      <c r="L43" s="222"/>
      <c r="M43" s="222"/>
      <c r="N43" s="222"/>
      <c r="O43" s="104">
        <f>'výjezdy z ČR'!R106</f>
        <v>0</v>
      </c>
      <c r="P43" s="98"/>
    </row>
    <row r="44" spans="2:16" ht="15" x14ac:dyDescent="0.2">
      <c r="B44" s="95"/>
      <c r="C44" s="221">
        <f>'výjezdy z ČR'!S6</f>
        <v>20810</v>
      </c>
      <c r="D44" s="221"/>
      <c r="E44" s="222" t="str">
        <f>'výjezdy z ČR'!S3</f>
        <v>Počet organizací, jejichž pracovníci zvýšili svou kvalifikaci ve VaV, jeho řízení</v>
      </c>
      <c r="F44" s="222"/>
      <c r="G44" s="222"/>
      <c r="H44" s="222"/>
      <c r="I44" s="222"/>
      <c r="J44" s="222"/>
      <c r="K44" s="222"/>
      <c r="L44" s="222"/>
      <c r="M44" s="222"/>
      <c r="N44" s="222"/>
      <c r="O44" s="104">
        <f>'výjezdy z ČR'!S106</f>
        <v>0</v>
      </c>
      <c r="P44" s="98"/>
    </row>
    <row r="45" spans="2:16" ht="15" x14ac:dyDescent="0.2">
      <c r="B45" s="95"/>
      <c r="C45" s="223">
        <f>'výjezdy z ČR'!T6</f>
        <v>60000</v>
      </c>
      <c r="D45" s="223"/>
      <c r="E45" s="222" t="str">
        <f>'výjezdy z ČR'!T3</f>
        <v>Celkový počet účastníků</v>
      </c>
      <c r="F45" s="222"/>
      <c r="G45" s="222"/>
      <c r="H45" s="222"/>
      <c r="I45" s="222"/>
      <c r="J45" s="222"/>
      <c r="K45" s="222"/>
      <c r="L45" s="222"/>
      <c r="M45" s="222"/>
      <c r="N45" s="222"/>
      <c r="O45" s="105">
        <f>'výjezdy z ČR'!T106</f>
        <v>0</v>
      </c>
      <c r="P45" s="98"/>
    </row>
    <row r="46" spans="2:16" ht="20.25" customHeight="1" x14ac:dyDescent="0.2">
      <c r="B46" s="99"/>
      <c r="C46" s="100"/>
      <c r="D46" s="100"/>
      <c r="E46" s="100"/>
      <c r="F46" s="100"/>
      <c r="G46" s="100"/>
      <c r="H46" s="100"/>
      <c r="I46" s="100"/>
      <c r="J46" s="100"/>
      <c r="K46" s="100"/>
      <c r="L46" s="100"/>
      <c r="M46" s="100"/>
      <c r="N46" s="100"/>
      <c r="O46" s="100"/>
      <c r="P46" s="101"/>
    </row>
  </sheetData>
  <sheetProtection algorithmName="SHA-512" hashValue="lVQFSBmMz4t3NIW8Sfvek7GQ73FmqBC8SZ3FyX0X/5Heseq5xSrb5QigWaqvviURxnM7El+KcDaA8lNgm6+fJw==" saltValue="bmnJpEkfStPU5n6wV0RKeg==" spinCount="100000" sheet="1" objects="1" scenarios="1"/>
  <mergeCells count="22">
    <mergeCell ref="C42:D42"/>
    <mergeCell ref="C43:D43"/>
    <mergeCell ref="C44:D44"/>
    <mergeCell ref="C45:D45"/>
    <mergeCell ref="E42:N42"/>
    <mergeCell ref="E43:N43"/>
    <mergeCell ref="E44:N44"/>
    <mergeCell ref="E45:N45"/>
    <mergeCell ref="K35:N35"/>
    <mergeCell ref="K37:N37"/>
    <mergeCell ref="C41:D41"/>
    <mergeCell ref="K39:N39"/>
    <mergeCell ref="B31:P31"/>
    <mergeCell ref="E41:N41"/>
    <mergeCell ref="B20:P20"/>
    <mergeCell ref="C23:H28"/>
    <mergeCell ref="J23:O28"/>
    <mergeCell ref="B6:P6"/>
    <mergeCell ref="B7:P7"/>
    <mergeCell ref="B8:P8"/>
    <mergeCell ref="B10:P10"/>
    <mergeCell ref="B11:P11"/>
  </mergeCells>
  <hyperlinks>
    <hyperlink ref="J23:O28" location="'výjezdy z ČR'!A1" display="Výjezdy z ČR"/>
    <hyperlink ref="C23:H28" location="'příjezdy do ČR'!A1" display="Příjezdy do ČR"/>
  </hyperlinks>
  <pageMargins left="0.51181102362204722" right="0.51181102362204722" top="0.78740157480314965" bottom="0.3937007874015748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154"/>
  <sheetViews>
    <sheetView workbookViewId="0">
      <selection activeCell="C7" sqref="C7:D7"/>
    </sheetView>
  </sheetViews>
  <sheetFormatPr defaultRowHeight="12.75" x14ac:dyDescent="0.2"/>
  <cols>
    <col min="1" max="1" width="2.42578125" style="1" customWidth="1"/>
    <col min="2" max="2" width="3.42578125" style="10" customWidth="1"/>
    <col min="3" max="3" width="63.42578125" style="45" customWidth="1"/>
    <col min="4" max="4" width="2.7109375" style="45" customWidth="1"/>
    <col min="5" max="5" width="6.85546875" style="45" customWidth="1"/>
    <col min="6" max="6" width="16.85546875" style="36" customWidth="1"/>
    <col min="7" max="7" width="15.28515625" style="36" hidden="1" customWidth="1"/>
    <col min="8" max="8" width="2.5703125" style="36" hidden="1" customWidth="1"/>
    <col min="9" max="9" width="3.140625" style="36" hidden="1" customWidth="1"/>
    <col min="10" max="10" width="11.7109375" style="36" customWidth="1"/>
    <col min="11" max="11" width="12.42578125" style="36" customWidth="1"/>
    <col min="12" max="12" width="13" style="36" customWidth="1"/>
    <col min="13" max="14" width="14.7109375" style="36" customWidth="1"/>
    <col min="15" max="15" width="14.42578125" style="36" customWidth="1"/>
    <col min="16" max="16" width="15.7109375" style="43" customWidth="1"/>
    <col min="17" max="17" width="2.85546875" style="3" customWidth="1"/>
    <col min="18" max="18" width="14.5703125" style="36" customWidth="1"/>
    <col min="19" max="19" width="12.85546875" style="36" customWidth="1"/>
    <col min="20" max="20" width="9.140625" style="1"/>
    <col min="21" max="21" width="4.85546875" style="1" hidden="1" customWidth="1"/>
    <col min="22" max="16384" width="9.140625" style="1"/>
  </cols>
  <sheetData>
    <row r="1" spans="2:21" ht="13.5" thickBot="1" x14ac:dyDescent="0.25">
      <c r="B1" s="224" t="s">
        <v>19</v>
      </c>
      <c r="C1" s="224"/>
      <c r="D1" s="224"/>
      <c r="E1" s="224"/>
      <c r="F1" s="224"/>
      <c r="G1" s="190"/>
      <c r="H1" s="171"/>
      <c r="I1" s="171"/>
      <c r="J1" s="41"/>
      <c r="K1" s="42"/>
      <c r="L1" s="42"/>
      <c r="M1" s="42"/>
      <c r="N1" s="42"/>
    </row>
    <row r="2" spans="2:21" ht="14.25" customHeight="1" thickBot="1" x14ac:dyDescent="0.25">
      <c r="B2" s="24"/>
      <c r="C2" s="44"/>
      <c r="D2" s="44"/>
      <c r="E2" s="184"/>
      <c r="F2" s="147"/>
      <c r="G2" s="40"/>
      <c r="H2" s="40"/>
      <c r="I2" s="40"/>
      <c r="J2" s="40"/>
      <c r="K2" s="40"/>
      <c r="L2" s="147"/>
      <c r="M2" s="40"/>
      <c r="N2" s="40"/>
      <c r="O2" s="40"/>
      <c r="P2" s="230" t="s">
        <v>155</v>
      </c>
      <c r="R2" s="28" t="s">
        <v>21</v>
      </c>
      <c r="S2" s="38" t="s">
        <v>22</v>
      </c>
    </row>
    <row r="3" spans="2:21" ht="24" customHeight="1" x14ac:dyDescent="0.2">
      <c r="B3" s="24"/>
      <c r="C3" s="233" t="s">
        <v>11</v>
      </c>
      <c r="D3" s="150"/>
      <c r="E3" s="242" t="s">
        <v>168</v>
      </c>
      <c r="F3" s="235" t="s">
        <v>156</v>
      </c>
      <c r="G3" s="236"/>
      <c r="H3" s="236"/>
      <c r="I3" s="236"/>
      <c r="J3" s="236"/>
      <c r="K3" s="237"/>
      <c r="L3" s="235" t="s">
        <v>157</v>
      </c>
      <c r="M3" s="236"/>
      <c r="N3" s="236"/>
      <c r="O3" s="237"/>
      <c r="P3" s="231"/>
      <c r="R3" s="225" t="s">
        <v>2</v>
      </c>
      <c r="S3" s="228" t="s">
        <v>0</v>
      </c>
    </row>
    <row r="4" spans="2:21" ht="27" customHeight="1" thickBot="1" x14ac:dyDescent="0.25">
      <c r="B4" s="24"/>
      <c r="C4" s="234"/>
      <c r="D4" s="150"/>
      <c r="E4" s="242"/>
      <c r="F4" s="240" t="s">
        <v>146</v>
      </c>
      <c r="G4" s="170"/>
      <c r="H4" s="170"/>
      <c r="I4" s="176"/>
      <c r="J4" s="238" t="s">
        <v>145</v>
      </c>
      <c r="K4" s="238" t="s">
        <v>144</v>
      </c>
      <c r="L4" s="240" t="s">
        <v>86</v>
      </c>
      <c r="M4" s="238" t="s">
        <v>147</v>
      </c>
      <c r="N4" s="238" t="s">
        <v>143</v>
      </c>
      <c r="O4" s="239" t="s">
        <v>85</v>
      </c>
      <c r="P4" s="231"/>
      <c r="R4" s="226"/>
      <c r="S4" s="229"/>
    </row>
    <row r="5" spans="2:21" s="6" customFormat="1" ht="27" customHeight="1" x14ac:dyDescent="0.25">
      <c r="B5" s="24"/>
      <c r="C5" s="46"/>
      <c r="D5" s="46"/>
      <c r="E5" s="242"/>
      <c r="F5" s="240"/>
      <c r="G5" s="170"/>
      <c r="H5" s="170"/>
      <c r="I5" s="176"/>
      <c r="J5" s="241"/>
      <c r="K5" s="241"/>
      <c r="L5" s="240"/>
      <c r="M5" s="238"/>
      <c r="N5" s="241"/>
      <c r="O5" s="239"/>
      <c r="P5" s="231"/>
      <c r="R5" s="227"/>
      <c r="S5" s="229"/>
    </row>
    <row r="6" spans="2:21" s="6" customFormat="1" ht="32.25" customHeight="1" thickBot="1" x14ac:dyDescent="0.3">
      <c r="B6" s="26"/>
      <c r="C6" s="145" t="s">
        <v>87</v>
      </c>
      <c r="D6" s="145"/>
      <c r="E6" s="141" t="s">
        <v>169</v>
      </c>
      <c r="F6" s="141" t="s">
        <v>80</v>
      </c>
      <c r="G6" s="172"/>
      <c r="H6" s="172"/>
      <c r="I6" s="172"/>
      <c r="J6" s="25" t="s">
        <v>84</v>
      </c>
      <c r="K6" s="25" t="s">
        <v>79</v>
      </c>
      <c r="L6" s="141" t="s">
        <v>69</v>
      </c>
      <c r="M6" s="146" t="s">
        <v>152</v>
      </c>
      <c r="N6" s="25" t="s">
        <v>84</v>
      </c>
      <c r="O6" s="25" t="s">
        <v>79</v>
      </c>
      <c r="P6" s="232"/>
      <c r="R6" s="55">
        <v>20403</v>
      </c>
      <c r="S6" s="56">
        <v>20415</v>
      </c>
    </row>
    <row r="7" spans="2:21" s="6" customFormat="1" ht="16.5" customHeight="1" x14ac:dyDescent="0.25">
      <c r="B7" s="31" t="s">
        <v>5</v>
      </c>
      <c r="C7" s="243"/>
      <c r="D7" s="244"/>
      <c r="E7" s="182"/>
      <c r="F7" s="71"/>
      <c r="G7" s="189">
        <f>IF(E7="junior",data!$J$12,IF(E7="senior",data!$J$4,0))</f>
        <v>0</v>
      </c>
      <c r="H7" s="81"/>
      <c r="I7" s="81"/>
      <c r="J7" s="74">
        <f>INT(IF(F7&gt;0,G7,0))</f>
        <v>0</v>
      </c>
      <c r="K7" s="75">
        <f>F7*J7</f>
        <v>0</v>
      </c>
      <c r="L7" s="71"/>
      <c r="M7" s="81"/>
      <c r="N7" s="74">
        <f>INT(IF(F7&gt;0,(IF(L7="ano",data!$J$6,0)),0))</f>
        <v>0</v>
      </c>
      <c r="O7" s="142">
        <f>IF(M7&gt;F7,N7*F7,N7*M7)</f>
        <v>0</v>
      </c>
      <c r="P7" s="76">
        <f>K7+O7</f>
        <v>0</v>
      </c>
      <c r="R7" s="27" t="str">
        <f>IF(P7&gt;0,1,"")</f>
        <v/>
      </c>
      <c r="S7" s="37"/>
      <c r="U7" s="6">
        <f>IF(P7&gt;0,IF(ISTEXT(C7)=TRUE,0,1),0)</f>
        <v>0</v>
      </c>
    </row>
    <row r="8" spans="2:21" s="110" customFormat="1" ht="16.5" hidden="1" customHeight="1" x14ac:dyDescent="0.25">
      <c r="B8" s="106"/>
      <c r="C8" s="131"/>
      <c r="D8" s="148"/>
      <c r="E8" s="148"/>
      <c r="F8" s="123"/>
      <c r="G8" s="123"/>
      <c r="H8" s="123"/>
      <c r="I8" s="123"/>
      <c r="J8" s="74"/>
      <c r="K8" s="108"/>
      <c r="L8" s="123"/>
      <c r="M8" s="81"/>
      <c r="N8" s="74"/>
      <c r="O8" s="143"/>
      <c r="P8" s="109"/>
      <c r="R8" s="111"/>
      <c r="S8" s="129"/>
    </row>
    <row r="9" spans="2:21" s="6" customFormat="1" ht="16.5" customHeight="1" x14ac:dyDescent="0.25">
      <c r="B9" s="32" t="s">
        <v>6</v>
      </c>
      <c r="C9" s="243"/>
      <c r="D9" s="244"/>
      <c r="E9" s="182"/>
      <c r="F9" s="81"/>
      <c r="G9" s="189">
        <f>IF(E9="junior",data!$J$12,IF(E9="senior",data!$J$4,0))</f>
        <v>0</v>
      </c>
      <c r="H9" s="81"/>
      <c r="I9" s="81"/>
      <c r="J9" s="74">
        <f>INT(IF(F9&gt;0,G9,0))</f>
        <v>0</v>
      </c>
      <c r="K9" s="74">
        <f t="shared" ref="K9:K105" si="0">F9*J9</f>
        <v>0</v>
      </c>
      <c r="L9" s="72"/>
      <c r="M9" s="81"/>
      <c r="N9" s="74">
        <f>INT(IF(F9&gt;0,(IF(L9="ano",data!$J$6,0)),0))</f>
        <v>0</v>
      </c>
      <c r="O9" s="143">
        <f t="shared" ref="O9:O71" si="1">IF(M9&gt;F9,N9*F9,N9*M9)</f>
        <v>0</v>
      </c>
      <c r="P9" s="77">
        <f t="shared" ref="P9:P105" si="2">K9+O9</f>
        <v>0</v>
      </c>
      <c r="R9" s="27" t="str">
        <f t="shared" ref="R9:R105" si="3">IF(P9&gt;0,1,"")</f>
        <v/>
      </c>
      <c r="S9" s="37"/>
      <c r="U9" s="6">
        <f t="shared" ref="U9:U105" si="4">IF(P9&gt;0,IF(ISTEXT(C9)=TRUE,0,1),0)</f>
        <v>0</v>
      </c>
    </row>
    <row r="10" spans="2:21" s="110" customFormat="1" ht="16.5" hidden="1" customHeight="1" x14ac:dyDescent="0.25">
      <c r="B10" s="106"/>
      <c r="C10" s="132"/>
      <c r="D10" s="148"/>
      <c r="E10" s="148"/>
      <c r="F10" s="123"/>
      <c r="G10" s="123"/>
      <c r="H10" s="123"/>
      <c r="I10" s="123"/>
      <c r="J10" s="74"/>
      <c r="K10" s="107"/>
      <c r="L10" s="126"/>
      <c r="M10" s="81"/>
      <c r="N10" s="74"/>
      <c r="O10" s="143"/>
      <c r="P10" s="115"/>
      <c r="R10" s="111"/>
      <c r="S10" s="129"/>
    </row>
    <row r="11" spans="2:21" s="6" customFormat="1" ht="16.5" customHeight="1" x14ac:dyDescent="0.25">
      <c r="B11" s="32" t="s">
        <v>7</v>
      </c>
      <c r="C11" s="243"/>
      <c r="D11" s="244"/>
      <c r="E11" s="182"/>
      <c r="F11" s="81"/>
      <c r="G11" s="189">
        <f>IF(E11="junior",data!$J$12,IF(E11="senior",data!$J$4,0))</f>
        <v>0</v>
      </c>
      <c r="H11" s="81"/>
      <c r="I11" s="81"/>
      <c r="J11" s="74">
        <f>INT(IF(F11&gt;0,G11,0))</f>
        <v>0</v>
      </c>
      <c r="K11" s="74">
        <f t="shared" si="0"/>
        <v>0</v>
      </c>
      <c r="L11" s="72"/>
      <c r="M11" s="81"/>
      <c r="N11" s="74">
        <f>INT(IF(F11&gt;0,(IF(L11="ano",data!$J$6,0)),0))</f>
        <v>0</v>
      </c>
      <c r="O11" s="143">
        <f t="shared" si="1"/>
        <v>0</v>
      </c>
      <c r="P11" s="77">
        <f t="shared" si="2"/>
        <v>0</v>
      </c>
      <c r="R11" s="27" t="str">
        <f t="shared" si="3"/>
        <v/>
      </c>
      <c r="S11" s="37"/>
      <c r="U11" s="6">
        <f t="shared" si="4"/>
        <v>0</v>
      </c>
    </row>
    <row r="12" spans="2:21" s="110" customFormat="1" ht="16.5" hidden="1" customHeight="1" x14ac:dyDescent="0.25">
      <c r="B12" s="106"/>
      <c r="C12" s="132"/>
      <c r="D12" s="148"/>
      <c r="E12" s="148"/>
      <c r="F12" s="123"/>
      <c r="G12" s="123"/>
      <c r="H12" s="123"/>
      <c r="I12" s="123"/>
      <c r="J12" s="74"/>
      <c r="K12" s="107"/>
      <c r="L12" s="126"/>
      <c r="M12" s="81"/>
      <c r="N12" s="74"/>
      <c r="O12" s="143"/>
      <c r="P12" s="115"/>
      <c r="R12" s="111"/>
      <c r="S12" s="129"/>
    </row>
    <row r="13" spans="2:21" s="6" customFormat="1" ht="16.5" customHeight="1" x14ac:dyDescent="0.25">
      <c r="B13" s="32" t="s">
        <v>9</v>
      </c>
      <c r="C13" s="243"/>
      <c r="D13" s="244"/>
      <c r="E13" s="182"/>
      <c r="F13" s="81"/>
      <c r="G13" s="189">
        <f>IF(E13="junior",data!$J$12,IF(E13="senior",data!$J$4,0))</f>
        <v>0</v>
      </c>
      <c r="H13" s="81"/>
      <c r="I13" s="81"/>
      <c r="J13" s="74">
        <f>INT(IF(F13&gt;0,G13,0))</f>
        <v>0</v>
      </c>
      <c r="K13" s="74">
        <f t="shared" si="0"/>
        <v>0</v>
      </c>
      <c r="L13" s="72"/>
      <c r="M13" s="81"/>
      <c r="N13" s="74">
        <f>INT(IF(F13&gt;0,(IF(L13="ano",data!$J$6,0)),0))</f>
        <v>0</v>
      </c>
      <c r="O13" s="143">
        <f t="shared" si="1"/>
        <v>0</v>
      </c>
      <c r="P13" s="77">
        <f t="shared" si="2"/>
        <v>0</v>
      </c>
      <c r="R13" s="27" t="str">
        <f t="shared" si="3"/>
        <v/>
      </c>
      <c r="S13" s="37"/>
      <c r="U13" s="6">
        <f t="shared" si="4"/>
        <v>0</v>
      </c>
    </row>
    <row r="14" spans="2:21" s="110" customFormat="1" ht="16.5" hidden="1" customHeight="1" x14ac:dyDescent="0.25">
      <c r="B14" s="106"/>
      <c r="C14" s="132"/>
      <c r="D14" s="148"/>
      <c r="E14" s="148"/>
      <c r="F14" s="123"/>
      <c r="G14" s="123"/>
      <c r="H14" s="123"/>
      <c r="I14" s="123"/>
      <c r="J14" s="74"/>
      <c r="K14" s="107"/>
      <c r="L14" s="126"/>
      <c r="M14" s="81"/>
      <c r="N14" s="74"/>
      <c r="O14" s="143"/>
      <c r="P14" s="115"/>
      <c r="R14" s="111"/>
      <c r="S14" s="129"/>
    </row>
    <row r="15" spans="2:21" s="6" customFormat="1" ht="16.5" customHeight="1" x14ac:dyDescent="0.25">
      <c r="B15" s="32" t="s">
        <v>10</v>
      </c>
      <c r="C15" s="243"/>
      <c r="D15" s="244"/>
      <c r="E15" s="182"/>
      <c r="F15" s="81"/>
      <c r="G15" s="189">
        <f>IF(E15="junior",data!$J$12,IF(E15="senior",data!$J$4,0))</f>
        <v>0</v>
      </c>
      <c r="H15" s="81"/>
      <c r="I15" s="81"/>
      <c r="J15" s="74">
        <f>INT(IF(F15&gt;0,G15,0))</f>
        <v>0</v>
      </c>
      <c r="K15" s="74">
        <f t="shared" si="0"/>
        <v>0</v>
      </c>
      <c r="L15" s="72"/>
      <c r="M15" s="81"/>
      <c r="N15" s="74">
        <f>INT(IF(F15&gt;0,(IF(L15="ano",data!$J$6,0)),0))</f>
        <v>0</v>
      </c>
      <c r="O15" s="143">
        <f t="shared" si="1"/>
        <v>0</v>
      </c>
      <c r="P15" s="77">
        <f t="shared" si="2"/>
        <v>0</v>
      </c>
      <c r="R15" s="27" t="str">
        <f t="shared" si="3"/>
        <v/>
      </c>
      <c r="S15" s="37"/>
      <c r="U15" s="6">
        <f t="shared" si="4"/>
        <v>0</v>
      </c>
    </row>
    <row r="16" spans="2:21" s="110" customFormat="1" ht="16.5" hidden="1" customHeight="1" x14ac:dyDescent="0.25">
      <c r="B16" s="106"/>
      <c r="C16" s="132"/>
      <c r="D16" s="148"/>
      <c r="E16" s="148"/>
      <c r="F16" s="123"/>
      <c r="G16" s="123"/>
      <c r="H16" s="123"/>
      <c r="I16" s="123"/>
      <c r="J16" s="74"/>
      <c r="K16" s="107"/>
      <c r="L16" s="126"/>
      <c r="M16" s="81"/>
      <c r="N16" s="74"/>
      <c r="O16" s="143"/>
      <c r="P16" s="115"/>
      <c r="R16" s="111"/>
      <c r="S16" s="129"/>
    </row>
    <row r="17" spans="2:21" s="6" customFormat="1" ht="16.5" customHeight="1" x14ac:dyDescent="0.25">
      <c r="B17" s="32" t="s">
        <v>17</v>
      </c>
      <c r="C17" s="243"/>
      <c r="D17" s="244"/>
      <c r="E17" s="182"/>
      <c r="F17" s="81"/>
      <c r="G17" s="189">
        <f>IF(E17="junior",data!$J$12,IF(E17="senior",data!$J$4,0))</f>
        <v>0</v>
      </c>
      <c r="H17" s="81"/>
      <c r="I17" s="81"/>
      <c r="J17" s="74">
        <f>INT(IF(F17&gt;0,G17,0))</f>
        <v>0</v>
      </c>
      <c r="K17" s="74">
        <f t="shared" si="0"/>
        <v>0</v>
      </c>
      <c r="L17" s="72"/>
      <c r="M17" s="81"/>
      <c r="N17" s="74">
        <f>INT(IF(F17&gt;0,(IF(L17="ano",data!$J$6,0)),0))</f>
        <v>0</v>
      </c>
      <c r="O17" s="143">
        <f t="shared" si="1"/>
        <v>0</v>
      </c>
      <c r="P17" s="77">
        <f t="shared" si="2"/>
        <v>0</v>
      </c>
      <c r="R17" s="27" t="str">
        <f t="shared" si="3"/>
        <v/>
      </c>
      <c r="S17" s="37"/>
      <c r="U17" s="6">
        <f t="shared" si="4"/>
        <v>0</v>
      </c>
    </row>
    <row r="18" spans="2:21" s="110" customFormat="1" ht="16.5" hidden="1" customHeight="1" x14ac:dyDescent="0.25">
      <c r="B18" s="106"/>
      <c r="C18" s="132"/>
      <c r="D18" s="148"/>
      <c r="E18" s="148"/>
      <c r="F18" s="123"/>
      <c r="G18" s="123"/>
      <c r="H18" s="123"/>
      <c r="I18" s="123"/>
      <c r="J18" s="74"/>
      <c r="K18" s="107"/>
      <c r="L18" s="126"/>
      <c r="M18" s="81"/>
      <c r="N18" s="74"/>
      <c r="O18" s="143"/>
      <c r="P18" s="115"/>
      <c r="R18" s="111"/>
      <c r="S18" s="129"/>
    </row>
    <row r="19" spans="2:21" s="6" customFormat="1" ht="16.5" customHeight="1" x14ac:dyDescent="0.25">
      <c r="B19" s="32" t="s">
        <v>23</v>
      </c>
      <c r="C19" s="243"/>
      <c r="D19" s="244"/>
      <c r="E19" s="182"/>
      <c r="F19" s="81"/>
      <c r="G19" s="189">
        <f>IF(E19="junior",data!$J$12,IF(E19="senior",data!$J$4,0))</f>
        <v>0</v>
      </c>
      <c r="H19" s="81"/>
      <c r="I19" s="81"/>
      <c r="J19" s="74">
        <f>INT(IF(F19&gt;0,G19,0))</f>
        <v>0</v>
      </c>
      <c r="K19" s="74">
        <f t="shared" si="0"/>
        <v>0</v>
      </c>
      <c r="L19" s="72"/>
      <c r="M19" s="81"/>
      <c r="N19" s="74">
        <f>INT(IF(F19&gt;0,(IF(L19="ano",data!$J$6,0)),0))</f>
        <v>0</v>
      </c>
      <c r="O19" s="143">
        <f t="shared" si="1"/>
        <v>0</v>
      </c>
      <c r="P19" s="77">
        <f t="shared" si="2"/>
        <v>0</v>
      </c>
      <c r="R19" s="27" t="str">
        <f t="shared" si="3"/>
        <v/>
      </c>
      <c r="S19" s="37"/>
      <c r="U19" s="6">
        <f t="shared" si="4"/>
        <v>0</v>
      </c>
    </row>
    <row r="20" spans="2:21" s="110" customFormat="1" ht="16.5" hidden="1" customHeight="1" x14ac:dyDescent="0.25">
      <c r="B20" s="106"/>
      <c r="C20" s="132"/>
      <c r="D20" s="148"/>
      <c r="E20" s="148"/>
      <c r="F20" s="123"/>
      <c r="G20" s="123"/>
      <c r="H20" s="123"/>
      <c r="I20" s="123"/>
      <c r="J20" s="74"/>
      <c r="K20" s="107"/>
      <c r="L20" s="126"/>
      <c r="M20" s="81"/>
      <c r="N20" s="74"/>
      <c r="O20" s="143"/>
      <c r="P20" s="115"/>
      <c r="R20" s="111"/>
      <c r="S20" s="129"/>
    </row>
    <row r="21" spans="2:21" s="6" customFormat="1" ht="16.5" customHeight="1" x14ac:dyDescent="0.25">
      <c r="B21" s="32" t="s">
        <v>24</v>
      </c>
      <c r="C21" s="243"/>
      <c r="D21" s="244"/>
      <c r="E21" s="182"/>
      <c r="F21" s="81"/>
      <c r="G21" s="189">
        <f>IF(E21="junior",data!$J$12,IF(E21="senior",data!$J$4,0))</f>
        <v>0</v>
      </c>
      <c r="H21" s="81"/>
      <c r="I21" s="81"/>
      <c r="J21" s="74">
        <f>INT(IF(F21&gt;0,G21,0))</f>
        <v>0</v>
      </c>
      <c r="K21" s="74">
        <f t="shared" si="0"/>
        <v>0</v>
      </c>
      <c r="L21" s="72"/>
      <c r="M21" s="81"/>
      <c r="N21" s="74">
        <f>INT(IF(F21&gt;0,(IF(L21="ano",data!$J$6,0)),0))</f>
        <v>0</v>
      </c>
      <c r="O21" s="143">
        <f t="shared" si="1"/>
        <v>0</v>
      </c>
      <c r="P21" s="77">
        <f t="shared" si="2"/>
        <v>0</v>
      </c>
      <c r="R21" s="27" t="str">
        <f t="shared" si="3"/>
        <v/>
      </c>
      <c r="S21" s="37"/>
      <c r="U21" s="6">
        <f t="shared" si="4"/>
        <v>0</v>
      </c>
    </row>
    <row r="22" spans="2:21" s="110" customFormat="1" ht="16.5" hidden="1" customHeight="1" x14ac:dyDescent="0.25">
      <c r="B22" s="106"/>
      <c r="C22" s="132"/>
      <c r="D22" s="148"/>
      <c r="E22" s="148"/>
      <c r="F22" s="123"/>
      <c r="G22" s="123"/>
      <c r="H22" s="123"/>
      <c r="I22" s="123"/>
      <c r="J22" s="74"/>
      <c r="K22" s="107"/>
      <c r="L22" s="126"/>
      <c r="M22" s="81"/>
      <c r="N22" s="74"/>
      <c r="O22" s="143"/>
      <c r="P22" s="115"/>
      <c r="R22" s="111"/>
      <c r="S22" s="129"/>
    </row>
    <row r="23" spans="2:21" s="6" customFormat="1" ht="16.5" customHeight="1" x14ac:dyDescent="0.25">
      <c r="B23" s="32" t="s">
        <v>25</v>
      </c>
      <c r="C23" s="243"/>
      <c r="D23" s="244"/>
      <c r="E23" s="182"/>
      <c r="F23" s="81"/>
      <c r="G23" s="189">
        <f>IF(E23="junior",data!$J$12,IF(E23="senior",data!$J$4,0))</f>
        <v>0</v>
      </c>
      <c r="H23" s="81"/>
      <c r="I23" s="81"/>
      <c r="J23" s="74">
        <f>INT(IF(F23&gt;0,G23,0))</f>
        <v>0</v>
      </c>
      <c r="K23" s="74">
        <f t="shared" si="0"/>
        <v>0</v>
      </c>
      <c r="L23" s="72"/>
      <c r="M23" s="81"/>
      <c r="N23" s="74">
        <f>INT(IF(F23&gt;0,(IF(L23="ano",data!$J$6,0)),0))</f>
        <v>0</v>
      </c>
      <c r="O23" s="143">
        <f t="shared" si="1"/>
        <v>0</v>
      </c>
      <c r="P23" s="77">
        <f t="shared" si="2"/>
        <v>0</v>
      </c>
      <c r="R23" s="27" t="str">
        <f t="shared" si="3"/>
        <v/>
      </c>
      <c r="S23" s="37"/>
      <c r="U23" s="6">
        <f t="shared" si="4"/>
        <v>0</v>
      </c>
    </row>
    <row r="24" spans="2:21" s="110" customFormat="1" ht="16.5" hidden="1" customHeight="1" x14ac:dyDescent="0.25">
      <c r="B24" s="106"/>
      <c r="C24" s="132"/>
      <c r="D24" s="148"/>
      <c r="E24" s="148"/>
      <c r="F24" s="123"/>
      <c r="G24" s="123"/>
      <c r="H24" s="123"/>
      <c r="I24" s="123"/>
      <c r="J24" s="74"/>
      <c r="K24" s="107"/>
      <c r="L24" s="126"/>
      <c r="M24" s="81"/>
      <c r="N24" s="74"/>
      <c r="O24" s="143"/>
      <c r="P24" s="115"/>
      <c r="R24" s="111"/>
      <c r="S24" s="129"/>
    </row>
    <row r="25" spans="2:21" s="6" customFormat="1" ht="16.5" customHeight="1" x14ac:dyDescent="0.25">
      <c r="B25" s="32" t="s">
        <v>26</v>
      </c>
      <c r="C25" s="243"/>
      <c r="D25" s="244"/>
      <c r="E25" s="182"/>
      <c r="F25" s="81"/>
      <c r="G25" s="189">
        <f>IF(E25="junior",data!$J$12,IF(E25="senior",data!$J$4,0))</f>
        <v>0</v>
      </c>
      <c r="H25" s="81"/>
      <c r="I25" s="81"/>
      <c r="J25" s="74">
        <f>INT(IF(F25&gt;0,G25,0))</f>
        <v>0</v>
      </c>
      <c r="K25" s="74">
        <f t="shared" si="0"/>
        <v>0</v>
      </c>
      <c r="L25" s="72"/>
      <c r="M25" s="81"/>
      <c r="N25" s="74">
        <f>INT(IF(F25&gt;0,(IF(L25="ano",data!$J$6,0)),0))</f>
        <v>0</v>
      </c>
      <c r="O25" s="143">
        <f t="shared" si="1"/>
        <v>0</v>
      </c>
      <c r="P25" s="77">
        <f t="shared" si="2"/>
        <v>0</v>
      </c>
      <c r="R25" s="27" t="str">
        <f t="shared" si="3"/>
        <v/>
      </c>
      <c r="S25" s="37"/>
      <c r="U25" s="6">
        <f t="shared" si="4"/>
        <v>0</v>
      </c>
    </row>
    <row r="26" spans="2:21" s="110" customFormat="1" ht="16.5" hidden="1" customHeight="1" x14ac:dyDescent="0.25">
      <c r="B26" s="106"/>
      <c r="C26" s="132"/>
      <c r="D26" s="148"/>
      <c r="E26" s="148"/>
      <c r="F26" s="123"/>
      <c r="G26" s="123"/>
      <c r="H26" s="123"/>
      <c r="I26" s="123"/>
      <c r="J26" s="74"/>
      <c r="K26" s="107"/>
      <c r="L26" s="126"/>
      <c r="M26" s="81"/>
      <c r="N26" s="74"/>
      <c r="O26" s="143"/>
      <c r="P26" s="115"/>
      <c r="R26" s="111"/>
      <c r="S26" s="129"/>
    </row>
    <row r="27" spans="2:21" s="6" customFormat="1" ht="16.5" customHeight="1" x14ac:dyDescent="0.25">
      <c r="B27" s="32" t="s">
        <v>27</v>
      </c>
      <c r="C27" s="243"/>
      <c r="D27" s="244"/>
      <c r="E27" s="182"/>
      <c r="F27" s="81"/>
      <c r="G27" s="189">
        <f>IF(E27="junior",data!$J$12,IF(E27="senior",data!$J$4,0))</f>
        <v>0</v>
      </c>
      <c r="H27" s="81"/>
      <c r="I27" s="81"/>
      <c r="J27" s="74">
        <f>INT(IF(F27&gt;0,G27,0))</f>
        <v>0</v>
      </c>
      <c r="K27" s="74">
        <f t="shared" si="0"/>
        <v>0</v>
      </c>
      <c r="L27" s="72"/>
      <c r="M27" s="81"/>
      <c r="N27" s="74">
        <f>INT(IF(F27&gt;0,(IF(L27="ano",data!$J$6,0)),0))</f>
        <v>0</v>
      </c>
      <c r="O27" s="143">
        <f t="shared" si="1"/>
        <v>0</v>
      </c>
      <c r="P27" s="77">
        <f t="shared" si="2"/>
        <v>0</v>
      </c>
      <c r="R27" s="27" t="str">
        <f t="shared" si="3"/>
        <v/>
      </c>
      <c r="S27" s="37"/>
      <c r="U27" s="6">
        <f t="shared" si="4"/>
        <v>0</v>
      </c>
    </row>
    <row r="28" spans="2:21" s="110" customFormat="1" ht="16.5" hidden="1" customHeight="1" x14ac:dyDescent="0.25">
      <c r="B28" s="106"/>
      <c r="C28" s="132"/>
      <c r="D28" s="148"/>
      <c r="E28" s="148"/>
      <c r="F28" s="123"/>
      <c r="G28" s="123"/>
      <c r="H28" s="123"/>
      <c r="I28" s="123"/>
      <c r="J28" s="74"/>
      <c r="K28" s="107"/>
      <c r="L28" s="126"/>
      <c r="M28" s="81"/>
      <c r="N28" s="74"/>
      <c r="O28" s="143"/>
      <c r="P28" s="115"/>
      <c r="R28" s="111"/>
      <c r="S28" s="129"/>
    </row>
    <row r="29" spans="2:21" s="6" customFormat="1" ht="16.5" customHeight="1" x14ac:dyDescent="0.25">
      <c r="B29" s="32" t="s">
        <v>28</v>
      </c>
      <c r="C29" s="243"/>
      <c r="D29" s="244"/>
      <c r="E29" s="182"/>
      <c r="F29" s="81"/>
      <c r="G29" s="189">
        <f>IF(E29="junior",data!$J$12,IF(E29="senior",data!$J$4,0))</f>
        <v>0</v>
      </c>
      <c r="H29" s="81"/>
      <c r="I29" s="81"/>
      <c r="J29" s="74">
        <f>INT(IF(F29&gt;0,G29,0))</f>
        <v>0</v>
      </c>
      <c r="K29" s="74">
        <f t="shared" si="0"/>
        <v>0</v>
      </c>
      <c r="L29" s="72"/>
      <c r="M29" s="81"/>
      <c r="N29" s="74">
        <f>INT(IF(F29&gt;0,(IF(L29="ano",data!$J$6,0)),0))</f>
        <v>0</v>
      </c>
      <c r="O29" s="143">
        <f t="shared" si="1"/>
        <v>0</v>
      </c>
      <c r="P29" s="77">
        <f t="shared" si="2"/>
        <v>0</v>
      </c>
      <c r="R29" s="27" t="str">
        <f t="shared" si="3"/>
        <v/>
      </c>
      <c r="S29" s="37"/>
      <c r="U29" s="6">
        <f t="shared" si="4"/>
        <v>0</v>
      </c>
    </row>
    <row r="30" spans="2:21" s="110" customFormat="1" ht="16.5" hidden="1" customHeight="1" x14ac:dyDescent="0.25">
      <c r="B30" s="106"/>
      <c r="C30" s="132"/>
      <c r="D30" s="148"/>
      <c r="E30" s="148"/>
      <c r="F30" s="123"/>
      <c r="G30" s="123"/>
      <c r="H30" s="123"/>
      <c r="I30" s="123"/>
      <c r="J30" s="74"/>
      <c r="K30" s="107"/>
      <c r="L30" s="126"/>
      <c r="M30" s="81"/>
      <c r="N30" s="74"/>
      <c r="O30" s="143"/>
      <c r="P30" s="115"/>
      <c r="R30" s="111"/>
      <c r="S30" s="129"/>
    </row>
    <row r="31" spans="2:21" s="6" customFormat="1" ht="16.5" customHeight="1" x14ac:dyDescent="0.25">
      <c r="B31" s="32" t="s">
        <v>29</v>
      </c>
      <c r="C31" s="243"/>
      <c r="D31" s="244"/>
      <c r="E31" s="182"/>
      <c r="F31" s="81"/>
      <c r="G31" s="189">
        <f>IF(E31="junior",data!$J$12,IF(E31="senior",data!$J$4,0))</f>
        <v>0</v>
      </c>
      <c r="H31" s="81"/>
      <c r="I31" s="81"/>
      <c r="J31" s="74">
        <f>INT(IF(F31&gt;0,G31,0))</f>
        <v>0</v>
      </c>
      <c r="K31" s="74">
        <f t="shared" si="0"/>
        <v>0</v>
      </c>
      <c r="L31" s="72"/>
      <c r="M31" s="81"/>
      <c r="N31" s="74">
        <f>INT(IF(F31&gt;0,(IF(L31="ano",data!$J$6,0)),0))</f>
        <v>0</v>
      </c>
      <c r="O31" s="143">
        <f t="shared" si="1"/>
        <v>0</v>
      </c>
      <c r="P31" s="77">
        <f t="shared" si="2"/>
        <v>0</v>
      </c>
      <c r="R31" s="27" t="str">
        <f t="shared" si="3"/>
        <v/>
      </c>
      <c r="S31" s="37"/>
      <c r="U31" s="6">
        <f t="shared" si="4"/>
        <v>0</v>
      </c>
    </row>
    <row r="32" spans="2:21" s="110" customFormat="1" ht="16.5" hidden="1" customHeight="1" x14ac:dyDescent="0.25">
      <c r="B32" s="106"/>
      <c r="C32" s="132"/>
      <c r="D32" s="148"/>
      <c r="E32" s="148"/>
      <c r="F32" s="123"/>
      <c r="G32" s="123"/>
      <c r="H32" s="123"/>
      <c r="I32" s="123"/>
      <c r="J32" s="74"/>
      <c r="K32" s="107"/>
      <c r="L32" s="126"/>
      <c r="M32" s="81"/>
      <c r="N32" s="74"/>
      <c r="O32" s="143"/>
      <c r="P32" s="115"/>
      <c r="R32" s="111"/>
      <c r="S32" s="129"/>
    </row>
    <row r="33" spans="2:21" s="6" customFormat="1" ht="16.5" customHeight="1" x14ac:dyDescent="0.25">
      <c r="B33" s="32" t="s">
        <v>30</v>
      </c>
      <c r="C33" s="243"/>
      <c r="D33" s="244"/>
      <c r="E33" s="182"/>
      <c r="F33" s="81"/>
      <c r="G33" s="189">
        <f>IF(E33="junior",data!$J$12,IF(E33="senior",data!$J$4,0))</f>
        <v>0</v>
      </c>
      <c r="H33" s="81"/>
      <c r="I33" s="81"/>
      <c r="J33" s="74">
        <f>INT(IF(F33&gt;0,G33,0))</f>
        <v>0</v>
      </c>
      <c r="K33" s="74">
        <f t="shared" si="0"/>
        <v>0</v>
      </c>
      <c r="L33" s="72"/>
      <c r="M33" s="81"/>
      <c r="N33" s="74">
        <f>INT(IF(F33&gt;0,(IF(L33="ano",data!$J$6,0)),0))</f>
        <v>0</v>
      </c>
      <c r="O33" s="143">
        <f t="shared" si="1"/>
        <v>0</v>
      </c>
      <c r="P33" s="77">
        <f t="shared" si="2"/>
        <v>0</v>
      </c>
      <c r="R33" s="27" t="str">
        <f t="shared" si="3"/>
        <v/>
      </c>
      <c r="S33" s="37"/>
      <c r="U33" s="6">
        <f t="shared" si="4"/>
        <v>0</v>
      </c>
    </row>
    <row r="34" spans="2:21" s="110" customFormat="1" ht="16.5" hidden="1" customHeight="1" x14ac:dyDescent="0.25">
      <c r="B34" s="106"/>
      <c r="C34" s="132"/>
      <c r="D34" s="148"/>
      <c r="E34" s="148"/>
      <c r="F34" s="123"/>
      <c r="G34" s="123"/>
      <c r="H34" s="123"/>
      <c r="I34" s="123"/>
      <c r="J34" s="74"/>
      <c r="K34" s="107"/>
      <c r="L34" s="126"/>
      <c r="M34" s="81"/>
      <c r="N34" s="74"/>
      <c r="O34" s="143"/>
      <c r="P34" s="115"/>
      <c r="R34" s="111"/>
      <c r="S34" s="129"/>
    </row>
    <row r="35" spans="2:21" s="6" customFormat="1" ht="16.5" customHeight="1" x14ac:dyDescent="0.25">
      <c r="B35" s="32" t="s">
        <v>31</v>
      </c>
      <c r="C35" s="243"/>
      <c r="D35" s="244"/>
      <c r="E35" s="182"/>
      <c r="F35" s="81"/>
      <c r="G35" s="189">
        <f>IF(E35="junior",data!$J$12,IF(E35="senior",data!$J$4,0))</f>
        <v>0</v>
      </c>
      <c r="H35" s="81"/>
      <c r="I35" s="81"/>
      <c r="J35" s="74">
        <f>INT(IF(F35&gt;0,G35,0))</f>
        <v>0</v>
      </c>
      <c r="K35" s="74">
        <f t="shared" si="0"/>
        <v>0</v>
      </c>
      <c r="L35" s="72"/>
      <c r="M35" s="81"/>
      <c r="N35" s="74">
        <f>INT(IF(F35&gt;0,(IF(L35="ano",data!$J$6,0)),0))</f>
        <v>0</v>
      </c>
      <c r="O35" s="143">
        <f t="shared" si="1"/>
        <v>0</v>
      </c>
      <c r="P35" s="77">
        <f t="shared" si="2"/>
        <v>0</v>
      </c>
      <c r="R35" s="27" t="str">
        <f t="shared" si="3"/>
        <v/>
      </c>
      <c r="S35" s="37"/>
      <c r="U35" s="6">
        <f t="shared" si="4"/>
        <v>0</v>
      </c>
    </row>
    <row r="36" spans="2:21" s="110" customFormat="1" ht="16.5" hidden="1" customHeight="1" x14ac:dyDescent="0.25">
      <c r="B36" s="106"/>
      <c r="C36" s="132"/>
      <c r="D36" s="148"/>
      <c r="E36" s="148"/>
      <c r="F36" s="123"/>
      <c r="G36" s="123"/>
      <c r="H36" s="123"/>
      <c r="I36" s="123"/>
      <c r="J36" s="74"/>
      <c r="K36" s="107"/>
      <c r="L36" s="126"/>
      <c r="M36" s="81"/>
      <c r="N36" s="74"/>
      <c r="O36" s="143"/>
      <c r="P36" s="115"/>
      <c r="R36" s="111"/>
      <c r="S36" s="129"/>
    </row>
    <row r="37" spans="2:21" s="6" customFormat="1" ht="16.5" customHeight="1" x14ac:dyDescent="0.25">
      <c r="B37" s="32" t="s">
        <v>32</v>
      </c>
      <c r="C37" s="243"/>
      <c r="D37" s="244"/>
      <c r="E37" s="182"/>
      <c r="F37" s="81"/>
      <c r="G37" s="189">
        <f>IF(E37="junior",data!$J$12,IF(E37="senior",data!$J$4,0))</f>
        <v>0</v>
      </c>
      <c r="H37" s="81"/>
      <c r="I37" s="81"/>
      <c r="J37" s="74">
        <f>INT(IF(F37&gt;0,G37,0))</f>
        <v>0</v>
      </c>
      <c r="K37" s="74">
        <f t="shared" si="0"/>
        <v>0</v>
      </c>
      <c r="L37" s="72"/>
      <c r="M37" s="81"/>
      <c r="N37" s="74">
        <f>INT(IF(F37&gt;0,(IF(L37="ano",data!$J$6,0)),0))</f>
        <v>0</v>
      </c>
      <c r="O37" s="143">
        <f t="shared" si="1"/>
        <v>0</v>
      </c>
      <c r="P37" s="77">
        <f t="shared" si="2"/>
        <v>0</v>
      </c>
      <c r="R37" s="27" t="str">
        <f t="shared" si="3"/>
        <v/>
      </c>
      <c r="S37" s="37"/>
      <c r="U37" s="6">
        <f t="shared" si="4"/>
        <v>0</v>
      </c>
    </row>
    <row r="38" spans="2:21" s="110" customFormat="1" ht="16.5" hidden="1" customHeight="1" x14ac:dyDescent="0.25">
      <c r="B38" s="106"/>
      <c r="C38" s="132"/>
      <c r="D38" s="148"/>
      <c r="E38" s="148"/>
      <c r="F38" s="123"/>
      <c r="G38" s="123"/>
      <c r="H38" s="123"/>
      <c r="I38" s="123"/>
      <c r="J38" s="74"/>
      <c r="K38" s="107"/>
      <c r="L38" s="126"/>
      <c r="M38" s="81"/>
      <c r="N38" s="74"/>
      <c r="O38" s="143"/>
      <c r="P38" s="115"/>
      <c r="R38" s="111"/>
      <c r="S38" s="129"/>
    </row>
    <row r="39" spans="2:21" s="6" customFormat="1" ht="16.5" customHeight="1" x14ac:dyDescent="0.25">
      <c r="B39" s="32" t="s">
        <v>33</v>
      </c>
      <c r="C39" s="243"/>
      <c r="D39" s="244"/>
      <c r="E39" s="182"/>
      <c r="F39" s="81"/>
      <c r="G39" s="189">
        <f>IF(E39="junior",data!$J$12,IF(E39="senior",data!$J$4,0))</f>
        <v>0</v>
      </c>
      <c r="H39" s="81"/>
      <c r="I39" s="81"/>
      <c r="J39" s="74">
        <f>INT(IF(F39&gt;0,G39,0))</f>
        <v>0</v>
      </c>
      <c r="K39" s="74">
        <f t="shared" si="0"/>
        <v>0</v>
      </c>
      <c r="L39" s="72"/>
      <c r="M39" s="81"/>
      <c r="N39" s="74">
        <f>INT(IF(F39&gt;0,(IF(L39="ano",data!$J$6,0)),0))</f>
        <v>0</v>
      </c>
      <c r="O39" s="143">
        <f t="shared" si="1"/>
        <v>0</v>
      </c>
      <c r="P39" s="77">
        <f t="shared" si="2"/>
        <v>0</v>
      </c>
      <c r="R39" s="27" t="str">
        <f t="shared" si="3"/>
        <v/>
      </c>
      <c r="S39" s="37"/>
      <c r="U39" s="6">
        <f t="shared" si="4"/>
        <v>0</v>
      </c>
    </row>
    <row r="40" spans="2:21" s="110" customFormat="1" ht="16.5" hidden="1" customHeight="1" x14ac:dyDescent="0.25">
      <c r="B40" s="106"/>
      <c r="C40" s="132"/>
      <c r="D40" s="148"/>
      <c r="E40" s="148"/>
      <c r="F40" s="123"/>
      <c r="G40" s="123"/>
      <c r="H40" s="123"/>
      <c r="I40" s="123"/>
      <c r="J40" s="74"/>
      <c r="K40" s="107"/>
      <c r="L40" s="126"/>
      <c r="M40" s="81"/>
      <c r="N40" s="74"/>
      <c r="O40" s="143"/>
      <c r="P40" s="115"/>
      <c r="R40" s="111"/>
      <c r="S40" s="129"/>
    </row>
    <row r="41" spans="2:21" s="6" customFormat="1" ht="16.5" customHeight="1" x14ac:dyDescent="0.25">
      <c r="B41" s="32" t="s">
        <v>34</v>
      </c>
      <c r="C41" s="243"/>
      <c r="D41" s="244"/>
      <c r="E41" s="182"/>
      <c r="F41" s="81"/>
      <c r="G41" s="189">
        <f>IF(E41="junior",data!$J$12,IF(E41="senior",data!$J$4,0))</f>
        <v>0</v>
      </c>
      <c r="H41" s="81"/>
      <c r="I41" s="81"/>
      <c r="J41" s="74">
        <f>INT(IF(F41&gt;0,G41,0))</f>
        <v>0</v>
      </c>
      <c r="K41" s="74">
        <f t="shared" si="0"/>
        <v>0</v>
      </c>
      <c r="L41" s="72"/>
      <c r="M41" s="81"/>
      <c r="N41" s="74">
        <f>INT(IF(F41&gt;0,(IF(L41="ano",data!$J$6,0)),0))</f>
        <v>0</v>
      </c>
      <c r="O41" s="143">
        <f t="shared" si="1"/>
        <v>0</v>
      </c>
      <c r="P41" s="77">
        <f t="shared" si="2"/>
        <v>0</v>
      </c>
      <c r="R41" s="27" t="str">
        <f t="shared" si="3"/>
        <v/>
      </c>
      <c r="S41" s="37"/>
      <c r="U41" s="6">
        <f t="shared" si="4"/>
        <v>0</v>
      </c>
    </row>
    <row r="42" spans="2:21" s="110" customFormat="1" ht="16.5" hidden="1" customHeight="1" x14ac:dyDescent="0.25">
      <c r="B42" s="106"/>
      <c r="C42" s="132"/>
      <c r="D42" s="148"/>
      <c r="E42" s="148"/>
      <c r="F42" s="123"/>
      <c r="G42" s="123"/>
      <c r="H42" s="123"/>
      <c r="I42" s="123"/>
      <c r="J42" s="74"/>
      <c r="K42" s="107"/>
      <c r="L42" s="126"/>
      <c r="M42" s="81"/>
      <c r="N42" s="74"/>
      <c r="O42" s="143"/>
      <c r="P42" s="115"/>
      <c r="R42" s="111"/>
      <c r="S42" s="129"/>
    </row>
    <row r="43" spans="2:21" s="6" customFormat="1" ht="16.5" customHeight="1" x14ac:dyDescent="0.25">
      <c r="B43" s="32" t="s">
        <v>35</v>
      </c>
      <c r="C43" s="243"/>
      <c r="D43" s="244"/>
      <c r="E43" s="182"/>
      <c r="F43" s="81"/>
      <c r="G43" s="189">
        <f>IF(E43="junior",data!$J$12,IF(E43="senior",data!$J$4,0))</f>
        <v>0</v>
      </c>
      <c r="H43" s="81"/>
      <c r="I43" s="81"/>
      <c r="J43" s="74">
        <f>INT(IF(F43&gt;0,G43,0))</f>
        <v>0</v>
      </c>
      <c r="K43" s="74">
        <f t="shared" si="0"/>
        <v>0</v>
      </c>
      <c r="L43" s="72"/>
      <c r="M43" s="81"/>
      <c r="N43" s="74">
        <f>INT(IF(F43&gt;0,(IF(L43="ano",data!$J$6,0)),0))</f>
        <v>0</v>
      </c>
      <c r="O43" s="143">
        <f t="shared" si="1"/>
        <v>0</v>
      </c>
      <c r="P43" s="77">
        <f t="shared" si="2"/>
        <v>0</v>
      </c>
      <c r="R43" s="27" t="str">
        <f t="shared" si="3"/>
        <v/>
      </c>
      <c r="S43" s="37"/>
      <c r="U43" s="6">
        <f t="shared" si="4"/>
        <v>0</v>
      </c>
    </row>
    <row r="44" spans="2:21" s="110" customFormat="1" ht="16.5" hidden="1" customHeight="1" x14ac:dyDescent="0.25">
      <c r="B44" s="106"/>
      <c r="C44" s="132"/>
      <c r="D44" s="148"/>
      <c r="E44" s="148"/>
      <c r="F44" s="123"/>
      <c r="G44" s="123"/>
      <c r="H44" s="123"/>
      <c r="I44" s="123"/>
      <c r="J44" s="74"/>
      <c r="K44" s="107"/>
      <c r="L44" s="126"/>
      <c r="M44" s="81"/>
      <c r="N44" s="74"/>
      <c r="O44" s="143"/>
      <c r="P44" s="115"/>
      <c r="R44" s="111"/>
      <c r="S44" s="129"/>
    </row>
    <row r="45" spans="2:21" s="6" customFormat="1" ht="16.5" customHeight="1" x14ac:dyDescent="0.25">
      <c r="B45" s="32" t="s">
        <v>36</v>
      </c>
      <c r="C45" s="243"/>
      <c r="D45" s="244"/>
      <c r="E45" s="182"/>
      <c r="F45" s="81"/>
      <c r="G45" s="189">
        <f>IF(E45="junior",data!$J$12,IF(E45="senior",data!$J$4,0))</f>
        <v>0</v>
      </c>
      <c r="H45" s="81"/>
      <c r="I45" s="81"/>
      <c r="J45" s="74">
        <f>INT(IF(F45&gt;0,G45,0))</f>
        <v>0</v>
      </c>
      <c r="K45" s="74">
        <f t="shared" si="0"/>
        <v>0</v>
      </c>
      <c r="L45" s="72"/>
      <c r="M45" s="81"/>
      <c r="N45" s="74">
        <f>INT(IF(F45&gt;0,(IF(L45="ano",data!$J$6,0)),0))</f>
        <v>0</v>
      </c>
      <c r="O45" s="143">
        <f t="shared" si="1"/>
        <v>0</v>
      </c>
      <c r="P45" s="77">
        <f t="shared" si="2"/>
        <v>0</v>
      </c>
      <c r="R45" s="27" t="str">
        <f t="shared" si="3"/>
        <v/>
      </c>
      <c r="S45" s="37"/>
      <c r="U45" s="6">
        <f t="shared" si="4"/>
        <v>0</v>
      </c>
    </row>
    <row r="46" spans="2:21" s="110" customFormat="1" ht="16.5" hidden="1" customHeight="1" x14ac:dyDescent="0.25">
      <c r="B46" s="106"/>
      <c r="C46" s="132"/>
      <c r="D46" s="148"/>
      <c r="E46" s="148"/>
      <c r="F46" s="123"/>
      <c r="G46" s="123"/>
      <c r="H46" s="123"/>
      <c r="I46" s="123"/>
      <c r="J46" s="74"/>
      <c r="K46" s="107"/>
      <c r="L46" s="126"/>
      <c r="M46" s="81"/>
      <c r="N46" s="74"/>
      <c r="O46" s="143"/>
      <c r="P46" s="115"/>
      <c r="R46" s="111"/>
      <c r="S46" s="129"/>
    </row>
    <row r="47" spans="2:21" s="6" customFormat="1" ht="16.5" customHeight="1" x14ac:dyDescent="0.25">
      <c r="B47" s="32" t="s">
        <v>37</v>
      </c>
      <c r="C47" s="243"/>
      <c r="D47" s="244"/>
      <c r="E47" s="182"/>
      <c r="F47" s="81"/>
      <c r="G47" s="189">
        <f>IF(E47="junior",data!$J$12,IF(E47="senior",data!$J$4,0))</f>
        <v>0</v>
      </c>
      <c r="H47" s="81"/>
      <c r="I47" s="81"/>
      <c r="J47" s="74">
        <f>INT(IF(F47&gt;0,G47,0))</f>
        <v>0</v>
      </c>
      <c r="K47" s="74">
        <f t="shared" si="0"/>
        <v>0</v>
      </c>
      <c r="L47" s="72"/>
      <c r="M47" s="81"/>
      <c r="N47" s="74">
        <f>INT(IF(F47&gt;0,(IF(L47="ano",data!$J$6,0)),0))</f>
        <v>0</v>
      </c>
      <c r="O47" s="143">
        <f t="shared" si="1"/>
        <v>0</v>
      </c>
      <c r="P47" s="77">
        <f t="shared" si="2"/>
        <v>0</v>
      </c>
      <c r="R47" s="27" t="str">
        <f t="shared" si="3"/>
        <v/>
      </c>
      <c r="S47" s="37"/>
      <c r="U47" s="6">
        <f t="shared" si="4"/>
        <v>0</v>
      </c>
    </row>
    <row r="48" spans="2:21" s="110" customFormat="1" ht="16.5" hidden="1" customHeight="1" x14ac:dyDescent="0.25">
      <c r="B48" s="106"/>
      <c r="C48" s="132"/>
      <c r="D48" s="148"/>
      <c r="E48" s="148"/>
      <c r="F48" s="123"/>
      <c r="G48" s="123"/>
      <c r="H48" s="123"/>
      <c r="I48" s="123"/>
      <c r="J48" s="74"/>
      <c r="K48" s="107"/>
      <c r="L48" s="126"/>
      <c r="M48" s="81"/>
      <c r="N48" s="74"/>
      <c r="O48" s="143"/>
      <c r="P48" s="115"/>
      <c r="R48" s="111"/>
      <c r="S48" s="129"/>
    </row>
    <row r="49" spans="2:21" s="6" customFormat="1" ht="16.5" customHeight="1" x14ac:dyDescent="0.25">
      <c r="B49" s="32" t="s">
        <v>38</v>
      </c>
      <c r="C49" s="243"/>
      <c r="D49" s="244"/>
      <c r="E49" s="182"/>
      <c r="F49" s="81"/>
      <c r="G49" s="189">
        <f>IF(E49="junior",data!$J$12,IF(E49="senior",data!$J$4,0))</f>
        <v>0</v>
      </c>
      <c r="H49" s="81"/>
      <c r="I49" s="81"/>
      <c r="J49" s="74">
        <f>INT(IF(F49&gt;0,G49,0))</f>
        <v>0</v>
      </c>
      <c r="K49" s="74">
        <f t="shared" si="0"/>
        <v>0</v>
      </c>
      <c r="L49" s="72"/>
      <c r="M49" s="81"/>
      <c r="N49" s="74">
        <f>INT(IF(F49&gt;0,(IF(L49="ano",data!$J$6,0)),0))</f>
        <v>0</v>
      </c>
      <c r="O49" s="143">
        <f t="shared" si="1"/>
        <v>0</v>
      </c>
      <c r="P49" s="77">
        <f t="shared" si="2"/>
        <v>0</v>
      </c>
      <c r="R49" s="27" t="str">
        <f t="shared" si="3"/>
        <v/>
      </c>
      <c r="S49" s="37"/>
      <c r="U49" s="6">
        <f t="shared" si="4"/>
        <v>0</v>
      </c>
    </row>
    <row r="50" spans="2:21" s="110" customFormat="1" ht="16.5" hidden="1" customHeight="1" x14ac:dyDescent="0.25">
      <c r="B50" s="106"/>
      <c r="C50" s="132"/>
      <c r="D50" s="148"/>
      <c r="E50" s="148"/>
      <c r="F50" s="123"/>
      <c r="G50" s="123"/>
      <c r="H50" s="123"/>
      <c r="I50" s="123"/>
      <c r="J50" s="74"/>
      <c r="K50" s="107"/>
      <c r="L50" s="126"/>
      <c r="M50" s="81"/>
      <c r="N50" s="74"/>
      <c r="O50" s="143"/>
      <c r="P50" s="115"/>
      <c r="R50" s="111"/>
      <c r="S50" s="129"/>
    </row>
    <row r="51" spans="2:21" s="6" customFormat="1" ht="16.5" customHeight="1" x14ac:dyDescent="0.25">
      <c r="B51" s="32" t="s">
        <v>39</v>
      </c>
      <c r="C51" s="243"/>
      <c r="D51" s="244"/>
      <c r="E51" s="182"/>
      <c r="F51" s="81"/>
      <c r="G51" s="189">
        <f>IF(E51="junior",data!$J$12,IF(E51="senior",data!$J$4,0))</f>
        <v>0</v>
      </c>
      <c r="H51" s="81"/>
      <c r="I51" s="81"/>
      <c r="J51" s="74">
        <f>INT(IF(F51&gt;0,G51,0))</f>
        <v>0</v>
      </c>
      <c r="K51" s="74">
        <f t="shared" si="0"/>
        <v>0</v>
      </c>
      <c r="L51" s="72"/>
      <c r="M51" s="81"/>
      <c r="N51" s="74">
        <f>INT(IF(F51&gt;0,(IF(L51="ano",data!$J$6,0)),0))</f>
        <v>0</v>
      </c>
      <c r="O51" s="143">
        <f t="shared" si="1"/>
        <v>0</v>
      </c>
      <c r="P51" s="77">
        <f t="shared" si="2"/>
        <v>0</v>
      </c>
      <c r="R51" s="27" t="str">
        <f t="shared" si="3"/>
        <v/>
      </c>
      <c r="S51" s="37"/>
      <c r="U51" s="6">
        <f t="shared" si="4"/>
        <v>0</v>
      </c>
    </row>
    <row r="52" spans="2:21" s="110" customFormat="1" ht="16.5" hidden="1" customHeight="1" x14ac:dyDescent="0.25">
      <c r="B52" s="106"/>
      <c r="C52" s="132"/>
      <c r="D52" s="148"/>
      <c r="E52" s="148"/>
      <c r="F52" s="123"/>
      <c r="G52" s="123"/>
      <c r="H52" s="123"/>
      <c r="I52" s="123"/>
      <c r="J52" s="74"/>
      <c r="K52" s="107"/>
      <c r="L52" s="126"/>
      <c r="M52" s="81"/>
      <c r="N52" s="74"/>
      <c r="O52" s="143"/>
      <c r="P52" s="115"/>
      <c r="R52" s="111"/>
      <c r="S52" s="129"/>
    </row>
    <row r="53" spans="2:21" s="6" customFormat="1" ht="16.5" customHeight="1" x14ac:dyDescent="0.25">
      <c r="B53" s="32" t="s">
        <v>40</v>
      </c>
      <c r="C53" s="243"/>
      <c r="D53" s="244"/>
      <c r="E53" s="182"/>
      <c r="F53" s="81"/>
      <c r="G53" s="189">
        <f>IF(E53="junior",data!$J$12,IF(E53="senior",data!$J$4,0))</f>
        <v>0</v>
      </c>
      <c r="H53" s="81"/>
      <c r="I53" s="81"/>
      <c r="J53" s="74">
        <f>INT(IF(F53&gt;0,G53,0))</f>
        <v>0</v>
      </c>
      <c r="K53" s="74">
        <f t="shared" si="0"/>
        <v>0</v>
      </c>
      <c r="L53" s="72"/>
      <c r="M53" s="81"/>
      <c r="N53" s="74">
        <f>INT(IF(F53&gt;0,(IF(L53="ano",data!$J$6,0)),0))</f>
        <v>0</v>
      </c>
      <c r="O53" s="143">
        <f t="shared" si="1"/>
        <v>0</v>
      </c>
      <c r="P53" s="77">
        <f t="shared" si="2"/>
        <v>0</v>
      </c>
      <c r="R53" s="27" t="str">
        <f t="shared" si="3"/>
        <v/>
      </c>
      <c r="S53" s="37"/>
      <c r="U53" s="6">
        <f t="shared" si="4"/>
        <v>0</v>
      </c>
    </row>
    <row r="54" spans="2:21" s="110" customFormat="1" ht="16.5" hidden="1" customHeight="1" x14ac:dyDescent="0.25">
      <c r="B54" s="106"/>
      <c r="C54" s="132"/>
      <c r="D54" s="148"/>
      <c r="E54" s="148"/>
      <c r="F54" s="123"/>
      <c r="G54" s="123"/>
      <c r="H54" s="123"/>
      <c r="I54" s="123"/>
      <c r="J54" s="74"/>
      <c r="K54" s="107"/>
      <c r="L54" s="126"/>
      <c r="M54" s="81"/>
      <c r="N54" s="74"/>
      <c r="O54" s="143"/>
      <c r="P54" s="115"/>
      <c r="R54" s="111"/>
      <c r="S54" s="129"/>
    </row>
    <row r="55" spans="2:21" s="6" customFormat="1" ht="16.5" customHeight="1" x14ac:dyDescent="0.25">
      <c r="B55" s="32" t="s">
        <v>41</v>
      </c>
      <c r="C55" s="243"/>
      <c r="D55" s="244"/>
      <c r="E55" s="182"/>
      <c r="F55" s="81"/>
      <c r="G55" s="189">
        <f>IF(E55="junior",data!$J$12,IF(E55="senior",data!$J$4,0))</f>
        <v>0</v>
      </c>
      <c r="H55" s="81"/>
      <c r="I55" s="81"/>
      <c r="J55" s="74">
        <f>INT(IF(F55&gt;0,G55,0))</f>
        <v>0</v>
      </c>
      <c r="K55" s="74">
        <f t="shared" si="0"/>
        <v>0</v>
      </c>
      <c r="L55" s="72"/>
      <c r="M55" s="81"/>
      <c r="N55" s="74">
        <f>INT(IF(F55&gt;0,(IF(L55="ano",data!$J$6,0)),0))</f>
        <v>0</v>
      </c>
      <c r="O55" s="143">
        <f t="shared" si="1"/>
        <v>0</v>
      </c>
      <c r="P55" s="77">
        <f t="shared" si="2"/>
        <v>0</v>
      </c>
      <c r="R55" s="27" t="str">
        <f t="shared" si="3"/>
        <v/>
      </c>
      <c r="S55" s="37"/>
      <c r="U55" s="6">
        <f t="shared" si="4"/>
        <v>0</v>
      </c>
    </row>
    <row r="56" spans="2:21" s="110" customFormat="1" ht="16.5" hidden="1" customHeight="1" x14ac:dyDescent="0.25">
      <c r="B56" s="106"/>
      <c r="C56" s="132"/>
      <c r="D56" s="148"/>
      <c r="E56" s="148"/>
      <c r="F56" s="123"/>
      <c r="G56" s="123"/>
      <c r="H56" s="123"/>
      <c r="I56" s="123"/>
      <c r="J56" s="74"/>
      <c r="K56" s="107"/>
      <c r="L56" s="126"/>
      <c r="M56" s="81"/>
      <c r="N56" s="74"/>
      <c r="O56" s="143"/>
      <c r="P56" s="115"/>
      <c r="R56" s="111"/>
      <c r="S56" s="129"/>
    </row>
    <row r="57" spans="2:21" s="6" customFormat="1" ht="16.5" customHeight="1" x14ac:dyDescent="0.25">
      <c r="B57" s="32" t="s">
        <v>42</v>
      </c>
      <c r="C57" s="243"/>
      <c r="D57" s="244"/>
      <c r="E57" s="182"/>
      <c r="F57" s="81"/>
      <c r="G57" s="189">
        <f>IF(E57="junior",data!$J$12,IF(E57="senior",data!$J$4,0))</f>
        <v>0</v>
      </c>
      <c r="H57" s="81"/>
      <c r="I57" s="81"/>
      <c r="J57" s="74">
        <f>INT(IF(F57&gt;0,G57,0))</f>
        <v>0</v>
      </c>
      <c r="K57" s="74">
        <f t="shared" si="0"/>
        <v>0</v>
      </c>
      <c r="L57" s="72"/>
      <c r="M57" s="81"/>
      <c r="N57" s="74">
        <f>INT(IF(F57&gt;0,(IF(L57="ano",data!$J$6,0)),0))</f>
        <v>0</v>
      </c>
      <c r="O57" s="143">
        <f t="shared" si="1"/>
        <v>0</v>
      </c>
      <c r="P57" s="77">
        <f t="shared" si="2"/>
        <v>0</v>
      </c>
      <c r="R57" s="27" t="str">
        <f t="shared" si="3"/>
        <v/>
      </c>
      <c r="S57" s="37"/>
      <c r="U57" s="6">
        <f t="shared" si="4"/>
        <v>0</v>
      </c>
    </row>
    <row r="58" spans="2:21" s="110" customFormat="1" ht="16.5" hidden="1" customHeight="1" x14ac:dyDescent="0.25">
      <c r="B58" s="106"/>
      <c r="C58" s="132"/>
      <c r="D58" s="148"/>
      <c r="E58" s="148"/>
      <c r="F58" s="123"/>
      <c r="G58" s="123"/>
      <c r="H58" s="123"/>
      <c r="I58" s="123"/>
      <c r="J58" s="74"/>
      <c r="K58" s="107"/>
      <c r="L58" s="126"/>
      <c r="M58" s="81"/>
      <c r="N58" s="74"/>
      <c r="O58" s="143"/>
      <c r="P58" s="115"/>
      <c r="R58" s="111"/>
      <c r="S58" s="129"/>
    </row>
    <row r="59" spans="2:21" s="6" customFormat="1" ht="16.5" customHeight="1" x14ac:dyDescent="0.25">
      <c r="B59" s="32" t="s">
        <v>43</v>
      </c>
      <c r="C59" s="243"/>
      <c r="D59" s="244"/>
      <c r="E59" s="182"/>
      <c r="F59" s="81"/>
      <c r="G59" s="189">
        <f>IF(E59="junior",data!$J$12,IF(E59="senior",data!$J$4,0))</f>
        <v>0</v>
      </c>
      <c r="H59" s="81"/>
      <c r="I59" s="81"/>
      <c r="J59" s="74">
        <f>INT(IF(F59&gt;0,G59,0))</f>
        <v>0</v>
      </c>
      <c r="K59" s="74">
        <f t="shared" si="0"/>
        <v>0</v>
      </c>
      <c r="L59" s="72"/>
      <c r="M59" s="81"/>
      <c r="N59" s="74">
        <f>INT(IF(F59&gt;0,(IF(L59="ano",data!$J$6,0)),0))</f>
        <v>0</v>
      </c>
      <c r="O59" s="143">
        <f t="shared" si="1"/>
        <v>0</v>
      </c>
      <c r="P59" s="77">
        <f t="shared" si="2"/>
        <v>0</v>
      </c>
      <c r="R59" s="27" t="str">
        <f t="shared" si="3"/>
        <v/>
      </c>
      <c r="S59" s="37"/>
      <c r="U59" s="6">
        <f t="shared" si="4"/>
        <v>0</v>
      </c>
    </row>
    <row r="60" spans="2:21" s="110" customFormat="1" ht="16.5" hidden="1" customHeight="1" x14ac:dyDescent="0.25">
      <c r="B60" s="106"/>
      <c r="C60" s="132"/>
      <c r="D60" s="148"/>
      <c r="E60" s="148"/>
      <c r="F60" s="123"/>
      <c r="G60" s="123"/>
      <c r="H60" s="123"/>
      <c r="I60" s="123"/>
      <c r="J60" s="74"/>
      <c r="K60" s="107"/>
      <c r="L60" s="126"/>
      <c r="M60" s="81"/>
      <c r="N60" s="74"/>
      <c r="O60" s="143"/>
      <c r="P60" s="115"/>
      <c r="R60" s="111"/>
      <c r="S60" s="129"/>
    </row>
    <row r="61" spans="2:21" s="6" customFormat="1" ht="16.5" customHeight="1" x14ac:dyDescent="0.25">
      <c r="B61" s="32" t="s">
        <v>44</v>
      </c>
      <c r="C61" s="243"/>
      <c r="D61" s="244"/>
      <c r="E61" s="182"/>
      <c r="F61" s="81"/>
      <c r="G61" s="189">
        <f>IF(E61="junior",data!$J$12,IF(E61="senior",data!$J$4,0))</f>
        <v>0</v>
      </c>
      <c r="H61" s="81"/>
      <c r="I61" s="81"/>
      <c r="J61" s="74">
        <f>INT(IF(F61&gt;0,G61,0))</f>
        <v>0</v>
      </c>
      <c r="K61" s="74">
        <f t="shared" si="0"/>
        <v>0</v>
      </c>
      <c r="L61" s="72"/>
      <c r="M61" s="81"/>
      <c r="N61" s="74">
        <f>INT(IF(F61&gt;0,(IF(L61="ano",data!$J$6,0)),0))</f>
        <v>0</v>
      </c>
      <c r="O61" s="143">
        <f t="shared" si="1"/>
        <v>0</v>
      </c>
      <c r="P61" s="77">
        <f t="shared" si="2"/>
        <v>0</v>
      </c>
      <c r="R61" s="27" t="str">
        <f t="shared" si="3"/>
        <v/>
      </c>
      <c r="S61" s="37"/>
      <c r="U61" s="6">
        <f t="shared" si="4"/>
        <v>0</v>
      </c>
    </row>
    <row r="62" spans="2:21" s="110" customFormat="1" ht="16.5" hidden="1" customHeight="1" x14ac:dyDescent="0.25">
      <c r="B62" s="106"/>
      <c r="C62" s="132"/>
      <c r="D62" s="148"/>
      <c r="E62" s="148"/>
      <c r="F62" s="123"/>
      <c r="G62" s="123"/>
      <c r="H62" s="123"/>
      <c r="I62" s="123"/>
      <c r="J62" s="74"/>
      <c r="K62" s="107"/>
      <c r="L62" s="126"/>
      <c r="M62" s="81"/>
      <c r="N62" s="74"/>
      <c r="O62" s="143"/>
      <c r="P62" s="115"/>
      <c r="R62" s="111"/>
      <c r="S62" s="129"/>
    </row>
    <row r="63" spans="2:21" s="6" customFormat="1" ht="16.5" customHeight="1" x14ac:dyDescent="0.25">
      <c r="B63" s="32" t="s">
        <v>45</v>
      </c>
      <c r="C63" s="243"/>
      <c r="D63" s="244"/>
      <c r="E63" s="182"/>
      <c r="F63" s="81"/>
      <c r="G63" s="189">
        <f>IF(E63="junior",data!$J$12,IF(E63="senior",data!$J$4,0))</f>
        <v>0</v>
      </c>
      <c r="H63" s="81"/>
      <c r="I63" s="81"/>
      <c r="J63" s="74">
        <f>INT(IF(F63&gt;0,G63,0))</f>
        <v>0</v>
      </c>
      <c r="K63" s="74">
        <f t="shared" si="0"/>
        <v>0</v>
      </c>
      <c r="L63" s="72"/>
      <c r="M63" s="81"/>
      <c r="N63" s="74">
        <f>INT(IF(F63&gt;0,(IF(L63="ano",data!$J$6,0)),0))</f>
        <v>0</v>
      </c>
      <c r="O63" s="143">
        <f t="shared" si="1"/>
        <v>0</v>
      </c>
      <c r="P63" s="77">
        <f t="shared" si="2"/>
        <v>0</v>
      </c>
      <c r="R63" s="27" t="str">
        <f t="shared" si="3"/>
        <v/>
      </c>
      <c r="S63" s="37"/>
      <c r="U63" s="6">
        <f t="shared" si="4"/>
        <v>0</v>
      </c>
    </row>
    <row r="64" spans="2:21" s="110" customFormat="1" ht="16.5" hidden="1" customHeight="1" x14ac:dyDescent="0.25">
      <c r="B64" s="106"/>
      <c r="C64" s="132"/>
      <c r="D64" s="148"/>
      <c r="E64" s="148"/>
      <c r="F64" s="123"/>
      <c r="G64" s="123"/>
      <c r="H64" s="123"/>
      <c r="I64" s="123"/>
      <c r="J64" s="74"/>
      <c r="K64" s="107"/>
      <c r="L64" s="126"/>
      <c r="M64" s="81"/>
      <c r="N64" s="74"/>
      <c r="O64" s="143"/>
      <c r="P64" s="115"/>
      <c r="R64" s="111"/>
      <c r="S64" s="129"/>
    </row>
    <row r="65" spans="2:21" s="6" customFormat="1" ht="16.5" customHeight="1" x14ac:dyDescent="0.25">
      <c r="B65" s="32" t="s">
        <v>46</v>
      </c>
      <c r="C65" s="243"/>
      <c r="D65" s="244"/>
      <c r="E65" s="182"/>
      <c r="F65" s="81"/>
      <c r="G65" s="189">
        <f>IF(E65="junior",data!$J$12,IF(E65="senior",data!$J$4,0))</f>
        <v>0</v>
      </c>
      <c r="H65" s="81"/>
      <c r="I65" s="81"/>
      <c r="J65" s="74">
        <f>INT(IF(F65&gt;0,G65,0))</f>
        <v>0</v>
      </c>
      <c r="K65" s="74">
        <f t="shared" si="0"/>
        <v>0</v>
      </c>
      <c r="L65" s="72"/>
      <c r="M65" s="81"/>
      <c r="N65" s="74">
        <f>INT(IF(F65&gt;0,(IF(L65="ano",data!$J$6,0)),0))</f>
        <v>0</v>
      </c>
      <c r="O65" s="143">
        <f t="shared" si="1"/>
        <v>0</v>
      </c>
      <c r="P65" s="77">
        <f t="shared" si="2"/>
        <v>0</v>
      </c>
      <c r="R65" s="27" t="str">
        <f t="shared" si="3"/>
        <v/>
      </c>
      <c r="S65" s="37"/>
      <c r="U65" s="6">
        <f t="shared" si="4"/>
        <v>0</v>
      </c>
    </row>
    <row r="66" spans="2:21" s="110" customFormat="1" ht="16.5" hidden="1" customHeight="1" x14ac:dyDescent="0.25">
      <c r="B66" s="106"/>
      <c r="C66" s="132"/>
      <c r="D66" s="148"/>
      <c r="E66" s="148"/>
      <c r="F66" s="123"/>
      <c r="G66" s="123"/>
      <c r="H66" s="123"/>
      <c r="I66" s="123"/>
      <c r="J66" s="74"/>
      <c r="K66" s="107"/>
      <c r="L66" s="126"/>
      <c r="M66" s="81"/>
      <c r="N66" s="74"/>
      <c r="O66" s="143"/>
      <c r="P66" s="115"/>
      <c r="R66" s="111"/>
      <c r="S66" s="129"/>
    </row>
    <row r="67" spans="2:21" s="6" customFormat="1" ht="16.5" customHeight="1" x14ac:dyDescent="0.25">
      <c r="B67" s="32" t="s">
        <v>47</v>
      </c>
      <c r="C67" s="243"/>
      <c r="D67" s="244"/>
      <c r="E67" s="182"/>
      <c r="F67" s="81"/>
      <c r="G67" s="189">
        <f>IF(E67="junior",data!$J$12,IF(E67="senior",data!$J$4,0))</f>
        <v>0</v>
      </c>
      <c r="H67" s="81"/>
      <c r="I67" s="81"/>
      <c r="J67" s="74">
        <f>INT(IF(F67&gt;0,G67,0))</f>
        <v>0</v>
      </c>
      <c r="K67" s="74">
        <f t="shared" si="0"/>
        <v>0</v>
      </c>
      <c r="L67" s="72"/>
      <c r="M67" s="81"/>
      <c r="N67" s="74">
        <f>INT(IF(F67&gt;0,(IF(L67="ano",data!$J$6,0)),0))</f>
        <v>0</v>
      </c>
      <c r="O67" s="143">
        <f t="shared" si="1"/>
        <v>0</v>
      </c>
      <c r="P67" s="77">
        <f t="shared" si="2"/>
        <v>0</v>
      </c>
      <c r="R67" s="27" t="str">
        <f t="shared" si="3"/>
        <v/>
      </c>
      <c r="S67" s="37"/>
      <c r="U67" s="6">
        <f t="shared" si="4"/>
        <v>0</v>
      </c>
    </row>
    <row r="68" spans="2:21" s="110" customFormat="1" ht="16.5" hidden="1" customHeight="1" x14ac:dyDescent="0.25">
      <c r="B68" s="106"/>
      <c r="C68" s="132"/>
      <c r="D68" s="148"/>
      <c r="E68" s="148"/>
      <c r="F68" s="123"/>
      <c r="G68" s="123"/>
      <c r="H68" s="123"/>
      <c r="I68" s="123"/>
      <c r="J68" s="74"/>
      <c r="K68" s="107"/>
      <c r="L68" s="126"/>
      <c r="M68" s="81"/>
      <c r="N68" s="74"/>
      <c r="O68" s="143"/>
      <c r="P68" s="115"/>
      <c r="R68" s="111"/>
      <c r="S68" s="129"/>
    </row>
    <row r="69" spans="2:21" s="6" customFormat="1" ht="16.5" customHeight="1" x14ac:dyDescent="0.25">
      <c r="B69" s="32" t="s">
        <v>48</v>
      </c>
      <c r="C69" s="243"/>
      <c r="D69" s="244"/>
      <c r="E69" s="182"/>
      <c r="F69" s="81"/>
      <c r="G69" s="189">
        <f>IF(E69="junior",data!$J$12,IF(E69="senior",data!$J$4,0))</f>
        <v>0</v>
      </c>
      <c r="H69" s="81"/>
      <c r="I69" s="81"/>
      <c r="J69" s="74">
        <f>INT(IF(F69&gt;0,G69,0))</f>
        <v>0</v>
      </c>
      <c r="K69" s="74">
        <f t="shared" si="0"/>
        <v>0</v>
      </c>
      <c r="L69" s="72"/>
      <c r="M69" s="81"/>
      <c r="N69" s="74">
        <f>INT(IF(F69&gt;0,(IF(L69="ano",data!$J$6,0)),0))</f>
        <v>0</v>
      </c>
      <c r="O69" s="143">
        <f t="shared" si="1"/>
        <v>0</v>
      </c>
      <c r="P69" s="77">
        <f t="shared" si="2"/>
        <v>0</v>
      </c>
      <c r="R69" s="27" t="str">
        <f t="shared" si="3"/>
        <v/>
      </c>
      <c r="S69" s="37"/>
      <c r="U69" s="6">
        <f t="shared" si="4"/>
        <v>0</v>
      </c>
    </row>
    <row r="70" spans="2:21" s="110" customFormat="1" ht="16.5" hidden="1" customHeight="1" x14ac:dyDescent="0.25">
      <c r="B70" s="106"/>
      <c r="C70" s="132"/>
      <c r="D70" s="148"/>
      <c r="E70" s="148"/>
      <c r="F70" s="123"/>
      <c r="G70" s="123"/>
      <c r="H70" s="123"/>
      <c r="I70" s="123"/>
      <c r="J70" s="74"/>
      <c r="K70" s="107"/>
      <c r="L70" s="126"/>
      <c r="M70" s="81"/>
      <c r="N70" s="74"/>
      <c r="O70" s="143"/>
      <c r="P70" s="115"/>
      <c r="R70" s="111"/>
      <c r="S70" s="129"/>
    </row>
    <row r="71" spans="2:21" s="6" customFormat="1" ht="16.5" customHeight="1" x14ac:dyDescent="0.25">
      <c r="B71" s="32" t="s">
        <v>49</v>
      </c>
      <c r="C71" s="243"/>
      <c r="D71" s="244"/>
      <c r="E71" s="182"/>
      <c r="F71" s="81"/>
      <c r="G71" s="189">
        <f>IF(E71="junior",data!$J$12,IF(E71="senior",data!$J$4,0))</f>
        <v>0</v>
      </c>
      <c r="H71" s="81"/>
      <c r="I71" s="81"/>
      <c r="J71" s="74">
        <f>INT(IF(F71&gt;0,G71,0))</f>
        <v>0</v>
      </c>
      <c r="K71" s="74">
        <f t="shared" si="0"/>
        <v>0</v>
      </c>
      <c r="L71" s="72"/>
      <c r="M71" s="81"/>
      <c r="N71" s="74">
        <f>INT(IF(F71&gt;0,(IF(L71="ano",data!$J$6,0)),0))</f>
        <v>0</v>
      </c>
      <c r="O71" s="143">
        <f t="shared" si="1"/>
        <v>0</v>
      </c>
      <c r="P71" s="77">
        <f t="shared" si="2"/>
        <v>0</v>
      </c>
      <c r="R71" s="27" t="str">
        <f t="shared" si="3"/>
        <v/>
      </c>
      <c r="S71" s="37"/>
      <c r="U71" s="6">
        <f t="shared" si="4"/>
        <v>0</v>
      </c>
    </row>
    <row r="72" spans="2:21" s="110" customFormat="1" ht="16.5" hidden="1" customHeight="1" x14ac:dyDescent="0.25">
      <c r="B72" s="106"/>
      <c r="C72" s="132"/>
      <c r="D72" s="148"/>
      <c r="E72" s="148"/>
      <c r="F72" s="123"/>
      <c r="G72" s="123"/>
      <c r="H72" s="123"/>
      <c r="I72" s="123"/>
      <c r="J72" s="74"/>
      <c r="K72" s="107"/>
      <c r="L72" s="126"/>
      <c r="M72" s="81"/>
      <c r="N72" s="74"/>
      <c r="O72" s="143"/>
      <c r="P72" s="115"/>
      <c r="R72" s="111"/>
      <c r="S72" s="129"/>
    </row>
    <row r="73" spans="2:21" s="6" customFormat="1" ht="16.5" customHeight="1" x14ac:dyDescent="0.25">
      <c r="B73" s="32" t="s">
        <v>50</v>
      </c>
      <c r="C73" s="243"/>
      <c r="D73" s="244"/>
      <c r="E73" s="182"/>
      <c r="F73" s="81"/>
      <c r="G73" s="189">
        <f>IF(E73="junior",data!$J$12,IF(E73="senior",data!$J$4,0))</f>
        <v>0</v>
      </c>
      <c r="H73" s="81"/>
      <c r="I73" s="81"/>
      <c r="J73" s="74">
        <f>INT(IF(F73&gt;0,G73,0))</f>
        <v>0</v>
      </c>
      <c r="K73" s="74">
        <f t="shared" si="0"/>
        <v>0</v>
      </c>
      <c r="L73" s="72"/>
      <c r="M73" s="81"/>
      <c r="N73" s="74">
        <f>INT(IF(F73&gt;0,(IF(L73="ano",data!$J$6,0)),0))</f>
        <v>0</v>
      </c>
      <c r="O73" s="143">
        <f t="shared" ref="O73:O105" si="5">IF(M73&gt;F73,N73*F73,N73*M73)</f>
        <v>0</v>
      </c>
      <c r="P73" s="77">
        <f t="shared" si="2"/>
        <v>0</v>
      </c>
      <c r="R73" s="27" t="str">
        <f t="shared" si="3"/>
        <v/>
      </c>
      <c r="S73" s="37"/>
      <c r="U73" s="6">
        <f t="shared" si="4"/>
        <v>0</v>
      </c>
    </row>
    <row r="74" spans="2:21" s="110" customFormat="1" ht="16.5" hidden="1" customHeight="1" x14ac:dyDescent="0.25">
      <c r="B74" s="106"/>
      <c r="C74" s="132"/>
      <c r="D74" s="148"/>
      <c r="E74" s="148"/>
      <c r="F74" s="123"/>
      <c r="G74" s="123"/>
      <c r="H74" s="123"/>
      <c r="I74" s="123"/>
      <c r="J74" s="74"/>
      <c r="K74" s="107"/>
      <c r="L74" s="126"/>
      <c r="M74" s="81"/>
      <c r="N74" s="74"/>
      <c r="O74" s="143"/>
      <c r="P74" s="115"/>
      <c r="R74" s="111"/>
      <c r="S74" s="129"/>
    </row>
    <row r="75" spans="2:21" s="6" customFormat="1" ht="16.5" customHeight="1" x14ac:dyDescent="0.25">
      <c r="B75" s="32" t="s">
        <v>51</v>
      </c>
      <c r="C75" s="243"/>
      <c r="D75" s="244"/>
      <c r="E75" s="182"/>
      <c r="F75" s="81"/>
      <c r="G75" s="189">
        <f>IF(E75="junior",data!$J$12,IF(E75="senior",data!$J$4,0))</f>
        <v>0</v>
      </c>
      <c r="H75" s="81"/>
      <c r="I75" s="81"/>
      <c r="J75" s="74">
        <f>INT(IF(F75&gt;0,G75,0))</f>
        <v>0</v>
      </c>
      <c r="K75" s="74">
        <f t="shared" si="0"/>
        <v>0</v>
      </c>
      <c r="L75" s="72"/>
      <c r="M75" s="81"/>
      <c r="N75" s="74">
        <f>INT(IF(F75&gt;0,(IF(L75="ano",data!$J$6,0)),0))</f>
        <v>0</v>
      </c>
      <c r="O75" s="143">
        <f t="shared" si="5"/>
        <v>0</v>
      </c>
      <c r="P75" s="77">
        <f t="shared" si="2"/>
        <v>0</v>
      </c>
      <c r="R75" s="27" t="str">
        <f t="shared" si="3"/>
        <v/>
      </c>
      <c r="S75" s="37"/>
      <c r="U75" s="6">
        <f t="shared" si="4"/>
        <v>0</v>
      </c>
    </row>
    <row r="76" spans="2:21" s="110" customFormat="1" ht="16.5" hidden="1" customHeight="1" x14ac:dyDescent="0.25">
      <c r="B76" s="106"/>
      <c r="C76" s="132"/>
      <c r="D76" s="148"/>
      <c r="E76" s="148"/>
      <c r="F76" s="123"/>
      <c r="G76" s="123"/>
      <c r="H76" s="123"/>
      <c r="I76" s="123"/>
      <c r="J76" s="74"/>
      <c r="K76" s="107"/>
      <c r="L76" s="126"/>
      <c r="M76" s="81"/>
      <c r="N76" s="74"/>
      <c r="O76" s="143"/>
      <c r="P76" s="115"/>
      <c r="R76" s="111"/>
      <c r="S76" s="129"/>
    </row>
    <row r="77" spans="2:21" s="6" customFormat="1" ht="16.5" customHeight="1" x14ac:dyDescent="0.25">
      <c r="B77" s="32" t="s">
        <v>52</v>
      </c>
      <c r="C77" s="243"/>
      <c r="D77" s="244"/>
      <c r="E77" s="182"/>
      <c r="F77" s="81"/>
      <c r="G77" s="189">
        <f>IF(E77="junior",data!$J$12,IF(E77="senior",data!$J$4,0))</f>
        <v>0</v>
      </c>
      <c r="H77" s="81"/>
      <c r="I77" s="81"/>
      <c r="J77" s="74">
        <f>INT(IF(F77&gt;0,G77,0))</f>
        <v>0</v>
      </c>
      <c r="K77" s="74">
        <f t="shared" si="0"/>
        <v>0</v>
      </c>
      <c r="L77" s="72"/>
      <c r="M77" s="81"/>
      <c r="N77" s="74">
        <f>INT(IF(F77&gt;0,(IF(L77="ano",data!$J$6,0)),0))</f>
        <v>0</v>
      </c>
      <c r="O77" s="143">
        <f t="shared" si="5"/>
        <v>0</v>
      </c>
      <c r="P77" s="77">
        <f t="shared" si="2"/>
        <v>0</v>
      </c>
      <c r="R77" s="27" t="str">
        <f t="shared" si="3"/>
        <v/>
      </c>
      <c r="S77" s="37"/>
      <c r="U77" s="6">
        <f t="shared" si="4"/>
        <v>0</v>
      </c>
    </row>
    <row r="78" spans="2:21" s="110" customFormat="1" ht="16.5" hidden="1" customHeight="1" x14ac:dyDescent="0.25">
      <c r="B78" s="106"/>
      <c r="C78" s="132"/>
      <c r="D78" s="148"/>
      <c r="E78" s="148"/>
      <c r="F78" s="123"/>
      <c r="G78" s="123"/>
      <c r="H78" s="123"/>
      <c r="I78" s="123"/>
      <c r="J78" s="74"/>
      <c r="K78" s="107"/>
      <c r="L78" s="126"/>
      <c r="M78" s="81"/>
      <c r="N78" s="74"/>
      <c r="O78" s="143"/>
      <c r="P78" s="115"/>
      <c r="R78" s="111"/>
      <c r="S78" s="129"/>
    </row>
    <row r="79" spans="2:21" s="6" customFormat="1" ht="16.5" customHeight="1" x14ac:dyDescent="0.25">
      <c r="B79" s="32" t="s">
        <v>53</v>
      </c>
      <c r="C79" s="243"/>
      <c r="D79" s="244"/>
      <c r="E79" s="182"/>
      <c r="F79" s="81"/>
      <c r="G79" s="189">
        <f>IF(E79="junior",data!$J$12,IF(E79="senior",data!$J$4,0))</f>
        <v>0</v>
      </c>
      <c r="H79" s="81"/>
      <c r="I79" s="81"/>
      <c r="J79" s="74">
        <f>INT(IF(F79&gt;0,G79,0))</f>
        <v>0</v>
      </c>
      <c r="K79" s="74">
        <f t="shared" si="0"/>
        <v>0</v>
      </c>
      <c r="L79" s="72"/>
      <c r="M79" s="81"/>
      <c r="N79" s="74">
        <f>INT(IF(F79&gt;0,(IF(L79="ano",data!$J$6,0)),0))</f>
        <v>0</v>
      </c>
      <c r="O79" s="143">
        <f t="shared" si="5"/>
        <v>0</v>
      </c>
      <c r="P79" s="77">
        <f t="shared" si="2"/>
        <v>0</v>
      </c>
      <c r="R79" s="27" t="str">
        <f t="shared" si="3"/>
        <v/>
      </c>
      <c r="S79" s="37"/>
      <c r="U79" s="6">
        <f t="shared" si="4"/>
        <v>0</v>
      </c>
    </row>
    <row r="80" spans="2:21" s="110" customFormat="1" ht="16.5" hidden="1" customHeight="1" x14ac:dyDescent="0.25">
      <c r="B80" s="106"/>
      <c r="C80" s="132"/>
      <c r="D80" s="148"/>
      <c r="E80" s="148"/>
      <c r="F80" s="123"/>
      <c r="G80" s="123"/>
      <c r="H80" s="123"/>
      <c r="I80" s="123"/>
      <c r="J80" s="74"/>
      <c r="K80" s="107"/>
      <c r="L80" s="126"/>
      <c r="M80" s="81"/>
      <c r="N80" s="74"/>
      <c r="O80" s="143"/>
      <c r="P80" s="115"/>
      <c r="R80" s="111"/>
      <c r="S80" s="129"/>
    </row>
    <row r="81" spans="2:21" s="6" customFormat="1" ht="16.5" customHeight="1" x14ac:dyDescent="0.25">
      <c r="B81" s="32" t="s">
        <v>54</v>
      </c>
      <c r="C81" s="243"/>
      <c r="D81" s="244"/>
      <c r="E81" s="182"/>
      <c r="F81" s="81"/>
      <c r="G81" s="189">
        <f>IF(E81="junior",data!$J$12,IF(E81="senior",data!$J$4,0))</f>
        <v>0</v>
      </c>
      <c r="H81" s="81"/>
      <c r="I81" s="81"/>
      <c r="J81" s="74">
        <f>INT(IF(F81&gt;0,G81,0))</f>
        <v>0</v>
      </c>
      <c r="K81" s="74">
        <f t="shared" si="0"/>
        <v>0</v>
      </c>
      <c r="L81" s="72"/>
      <c r="M81" s="81"/>
      <c r="N81" s="74">
        <f>INT(IF(F81&gt;0,(IF(L81="ano",data!$J$6,0)),0))</f>
        <v>0</v>
      </c>
      <c r="O81" s="143">
        <f t="shared" si="5"/>
        <v>0</v>
      </c>
      <c r="P81" s="77">
        <f t="shared" si="2"/>
        <v>0</v>
      </c>
      <c r="R81" s="27" t="str">
        <f t="shared" si="3"/>
        <v/>
      </c>
      <c r="S81" s="37"/>
      <c r="U81" s="6">
        <f t="shared" si="4"/>
        <v>0</v>
      </c>
    </row>
    <row r="82" spans="2:21" s="110" customFormat="1" ht="16.5" hidden="1" customHeight="1" x14ac:dyDescent="0.25">
      <c r="B82" s="106"/>
      <c r="C82" s="132"/>
      <c r="D82" s="148"/>
      <c r="E82" s="148"/>
      <c r="F82" s="123"/>
      <c r="G82" s="123"/>
      <c r="H82" s="123"/>
      <c r="I82" s="123"/>
      <c r="J82" s="74"/>
      <c r="K82" s="107"/>
      <c r="L82" s="126"/>
      <c r="M82" s="81"/>
      <c r="N82" s="74"/>
      <c r="O82" s="143"/>
      <c r="P82" s="115"/>
      <c r="R82" s="111"/>
      <c r="S82" s="129"/>
    </row>
    <row r="83" spans="2:21" s="6" customFormat="1" ht="16.5" customHeight="1" x14ac:dyDescent="0.25">
      <c r="B83" s="32" t="s">
        <v>55</v>
      </c>
      <c r="C83" s="243"/>
      <c r="D83" s="244"/>
      <c r="E83" s="182"/>
      <c r="F83" s="81"/>
      <c r="G83" s="189">
        <f>IF(E83="junior",data!$J$12,IF(E83="senior",data!$J$4,0))</f>
        <v>0</v>
      </c>
      <c r="H83" s="81"/>
      <c r="I83" s="81"/>
      <c r="J83" s="74">
        <f>INT(IF(F83&gt;0,G83,0))</f>
        <v>0</v>
      </c>
      <c r="K83" s="74">
        <f t="shared" si="0"/>
        <v>0</v>
      </c>
      <c r="L83" s="72"/>
      <c r="M83" s="81"/>
      <c r="N83" s="74">
        <f>INT(IF(F83&gt;0,(IF(L83="ano",data!$J$6,0)),0))</f>
        <v>0</v>
      </c>
      <c r="O83" s="143">
        <f t="shared" si="5"/>
        <v>0</v>
      </c>
      <c r="P83" s="77">
        <f t="shared" si="2"/>
        <v>0</v>
      </c>
      <c r="R83" s="27" t="str">
        <f t="shared" si="3"/>
        <v/>
      </c>
      <c r="S83" s="37"/>
      <c r="U83" s="6">
        <f t="shared" si="4"/>
        <v>0</v>
      </c>
    </row>
    <row r="84" spans="2:21" s="110" customFormat="1" ht="16.5" hidden="1" customHeight="1" x14ac:dyDescent="0.25">
      <c r="B84" s="106"/>
      <c r="C84" s="132"/>
      <c r="D84" s="148"/>
      <c r="E84" s="148"/>
      <c r="F84" s="123"/>
      <c r="G84" s="123"/>
      <c r="H84" s="123"/>
      <c r="I84" s="123"/>
      <c r="J84" s="74"/>
      <c r="K84" s="107"/>
      <c r="L84" s="126"/>
      <c r="M84" s="81"/>
      <c r="N84" s="74"/>
      <c r="O84" s="143"/>
      <c r="P84" s="115"/>
      <c r="R84" s="111"/>
      <c r="S84" s="129"/>
    </row>
    <row r="85" spans="2:21" s="6" customFormat="1" ht="16.5" customHeight="1" x14ac:dyDescent="0.25">
      <c r="B85" s="32" t="s">
        <v>56</v>
      </c>
      <c r="C85" s="243"/>
      <c r="D85" s="244"/>
      <c r="E85" s="182"/>
      <c r="F85" s="81"/>
      <c r="G85" s="189">
        <f>IF(E85="junior",data!$J$12,IF(E85="senior",data!$J$4,0))</f>
        <v>0</v>
      </c>
      <c r="H85" s="81"/>
      <c r="I85" s="81"/>
      <c r="J85" s="74">
        <f>INT(IF(F85&gt;0,G85,0))</f>
        <v>0</v>
      </c>
      <c r="K85" s="74">
        <f t="shared" si="0"/>
        <v>0</v>
      </c>
      <c r="L85" s="72"/>
      <c r="M85" s="81"/>
      <c r="N85" s="74">
        <f>INT(IF(F85&gt;0,(IF(L85="ano",data!$J$6,0)),0))</f>
        <v>0</v>
      </c>
      <c r="O85" s="143">
        <f t="shared" si="5"/>
        <v>0</v>
      </c>
      <c r="P85" s="77">
        <f t="shared" si="2"/>
        <v>0</v>
      </c>
      <c r="R85" s="27" t="str">
        <f t="shared" si="3"/>
        <v/>
      </c>
      <c r="S85" s="37"/>
      <c r="U85" s="6">
        <f t="shared" si="4"/>
        <v>0</v>
      </c>
    </row>
    <row r="86" spans="2:21" s="110" customFormat="1" ht="16.5" hidden="1" customHeight="1" x14ac:dyDescent="0.25">
      <c r="B86" s="106"/>
      <c r="C86" s="132"/>
      <c r="D86" s="148"/>
      <c r="E86" s="148"/>
      <c r="F86" s="123"/>
      <c r="G86" s="123"/>
      <c r="H86" s="123"/>
      <c r="I86" s="123"/>
      <c r="J86" s="74"/>
      <c r="K86" s="107"/>
      <c r="L86" s="126"/>
      <c r="M86" s="81"/>
      <c r="N86" s="74"/>
      <c r="O86" s="143"/>
      <c r="P86" s="115"/>
      <c r="R86" s="111"/>
      <c r="S86" s="129"/>
    </row>
    <row r="87" spans="2:21" s="6" customFormat="1" ht="16.5" customHeight="1" x14ac:dyDescent="0.25">
      <c r="B87" s="32" t="s">
        <v>57</v>
      </c>
      <c r="C87" s="243"/>
      <c r="D87" s="244"/>
      <c r="E87" s="182"/>
      <c r="F87" s="81"/>
      <c r="G87" s="189">
        <f>IF(E87="junior",data!$J$12,IF(E87="senior",data!$J$4,0))</f>
        <v>0</v>
      </c>
      <c r="H87" s="81"/>
      <c r="I87" s="81"/>
      <c r="J87" s="74">
        <f>INT(IF(F87&gt;0,G87,0))</f>
        <v>0</v>
      </c>
      <c r="K87" s="74">
        <f t="shared" si="0"/>
        <v>0</v>
      </c>
      <c r="L87" s="72"/>
      <c r="M87" s="81"/>
      <c r="N87" s="74">
        <f>INT(IF(F87&gt;0,(IF(L87="ano",data!$J$6,0)),0))</f>
        <v>0</v>
      </c>
      <c r="O87" s="143">
        <f t="shared" si="5"/>
        <v>0</v>
      </c>
      <c r="P87" s="77">
        <f t="shared" si="2"/>
        <v>0</v>
      </c>
      <c r="R87" s="27" t="str">
        <f t="shared" si="3"/>
        <v/>
      </c>
      <c r="S87" s="37"/>
      <c r="U87" s="6">
        <f t="shared" si="4"/>
        <v>0</v>
      </c>
    </row>
    <row r="88" spans="2:21" s="110" customFormat="1" ht="16.5" hidden="1" customHeight="1" x14ac:dyDescent="0.25">
      <c r="B88" s="106"/>
      <c r="C88" s="132"/>
      <c r="D88" s="148"/>
      <c r="E88" s="148"/>
      <c r="F88" s="123"/>
      <c r="G88" s="123"/>
      <c r="H88" s="123"/>
      <c r="I88" s="123"/>
      <c r="J88" s="74"/>
      <c r="K88" s="107"/>
      <c r="L88" s="126"/>
      <c r="M88" s="81"/>
      <c r="N88" s="74"/>
      <c r="O88" s="143"/>
      <c r="P88" s="115"/>
      <c r="R88" s="111"/>
      <c r="S88" s="129"/>
    </row>
    <row r="89" spans="2:21" s="6" customFormat="1" ht="16.5" customHeight="1" x14ac:dyDescent="0.25">
      <c r="B89" s="32" t="s">
        <v>58</v>
      </c>
      <c r="C89" s="243"/>
      <c r="D89" s="244"/>
      <c r="E89" s="182"/>
      <c r="F89" s="81"/>
      <c r="G89" s="189">
        <f>IF(E89="junior",data!$J$12,IF(E89="senior",data!$J$4,0))</f>
        <v>0</v>
      </c>
      <c r="H89" s="81"/>
      <c r="I89" s="81"/>
      <c r="J89" s="74">
        <f>INT(IF(F89&gt;0,G89,0))</f>
        <v>0</v>
      </c>
      <c r="K89" s="74">
        <f t="shared" si="0"/>
        <v>0</v>
      </c>
      <c r="L89" s="72"/>
      <c r="M89" s="81"/>
      <c r="N89" s="74">
        <f>INT(IF(F89&gt;0,(IF(L89="ano",data!$J$6,0)),0))</f>
        <v>0</v>
      </c>
      <c r="O89" s="143">
        <f t="shared" si="5"/>
        <v>0</v>
      </c>
      <c r="P89" s="77">
        <f t="shared" si="2"/>
        <v>0</v>
      </c>
      <c r="R89" s="27" t="str">
        <f t="shared" si="3"/>
        <v/>
      </c>
      <c r="S89" s="37"/>
      <c r="U89" s="6">
        <f t="shared" si="4"/>
        <v>0</v>
      </c>
    </row>
    <row r="90" spans="2:21" s="110" customFormat="1" ht="16.5" hidden="1" customHeight="1" x14ac:dyDescent="0.25">
      <c r="B90" s="106"/>
      <c r="C90" s="132"/>
      <c r="D90" s="148"/>
      <c r="E90" s="148"/>
      <c r="F90" s="123"/>
      <c r="G90" s="123"/>
      <c r="H90" s="123"/>
      <c r="I90" s="123"/>
      <c r="J90" s="74"/>
      <c r="K90" s="107"/>
      <c r="L90" s="126"/>
      <c r="M90" s="81"/>
      <c r="N90" s="74"/>
      <c r="O90" s="143"/>
      <c r="P90" s="115"/>
      <c r="R90" s="111"/>
      <c r="S90" s="129"/>
    </row>
    <row r="91" spans="2:21" s="6" customFormat="1" ht="16.5" customHeight="1" x14ac:dyDescent="0.25">
      <c r="B91" s="32" t="s">
        <v>59</v>
      </c>
      <c r="C91" s="243"/>
      <c r="D91" s="244"/>
      <c r="E91" s="182"/>
      <c r="F91" s="81"/>
      <c r="G91" s="189">
        <f>IF(E91="junior",data!$J$12,IF(E91="senior",data!$J$4,0))</f>
        <v>0</v>
      </c>
      <c r="H91" s="81"/>
      <c r="I91" s="81"/>
      <c r="J91" s="74">
        <f>INT(IF(F91&gt;0,G91,0))</f>
        <v>0</v>
      </c>
      <c r="K91" s="74">
        <f t="shared" si="0"/>
        <v>0</v>
      </c>
      <c r="L91" s="72"/>
      <c r="M91" s="81"/>
      <c r="N91" s="74">
        <f>INT(IF(F91&gt;0,(IF(L91="ano",data!$J$6,0)),0))</f>
        <v>0</v>
      </c>
      <c r="O91" s="143">
        <f t="shared" si="5"/>
        <v>0</v>
      </c>
      <c r="P91" s="77">
        <f t="shared" si="2"/>
        <v>0</v>
      </c>
      <c r="R91" s="27" t="str">
        <f t="shared" si="3"/>
        <v/>
      </c>
      <c r="S91" s="37"/>
      <c r="U91" s="6">
        <f t="shared" si="4"/>
        <v>0</v>
      </c>
    </row>
    <row r="92" spans="2:21" s="110" customFormat="1" ht="16.5" hidden="1" customHeight="1" x14ac:dyDescent="0.25">
      <c r="B92" s="106"/>
      <c r="C92" s="132"/>
      <c r="D92" s="148"/>
      <c r="E92" s="148"/>
      <c r="F92" s="123"/>
      <c r="G92" s="123"/>
      <c r="H92" s="123"/>
      <c r="I92" s="123"/>
      <c r="J92" s="74"/>
      <c r="K92" s="107"/>
      <c r="L92" s="126"/>
      <c r="M92" s="81"/>
      <c r="N92" s="74"/>
      <c r="O92" s="143"/>
      <c r="P92" s="115"/>
      <c r="R92" s="111"/>
      <c r="S92" s="129"/>
    </row>
    <row r="93" spans="2:21" s="6" customFormat="1" ht="16.5" customHeight="1" x14ac:dyDescent="0.25">
      <c r="B93" s="32" t="s">
        <v>60</v>
      </c>
      <c r="C93" s="243"/>
      <c r="D93" s="244"/>
      <c r="E93" s="182"/>
      <c r="F93" s="81"/>
      <c r="G93" s="189">
        <f>IF(E93="junior",data!$J$12,IF(E93="senior",data!$J$4,0))</f>
        <v>0</v>
      </c>
      <c r="H93" s="81"/>
      <c r="I93" s="81"/>
      <c r="J93" s="74">
        <f>INT(IF(F93&gt;0,G93,0))</f>
        <v>0</v>
      </c>
      <c r="K93" s="74">
        <f t="shared" si="0"/>
        <v>0</v>
      </c>
      <c r="L93" s="72"/>
      <c r="M93" s="81"/>
      <c r="N93" s="74">
        <f>INT(IF(F93&gt;0,(IF(L93="ano",data!$J$6,0)),0))</f>
        <v>0</v>
      </c>
      <c r="O93" s="143">
        <f t="shared" si="5"/>
        <v>0</v>
      </c>
      <c r="P93" s="77">
        <f t="shared" si="2"/>
        <v>0</v>
      </c>
      <c r="R93" s="27" t="str">
        <f t="shared" si="3"/>
        <v/>
      </c>
      <c r="S93" s="37"/>
      <c r="U93" s="6">
        <f t="shared" si="4"/>
        <v>0</v>
      </c>
    </row>
    <row r="94" spans="2:21" s="110" customFormat="1" ht="16.5" hidden="1" customHeight="1" x14ac:dyDescent="0.25">
      <c r="B94" s="106"/>
      <c r="C94" s="132"/>
      <c r="D94" s="148"/>
      <c r="E94" s="148"/>
      <c r="F94" s="123"/>
      <c r="G94" s="123"/>
      <c r="H94" s="123"/>
      <c r="I94" s="123"/>
      <c r="J94" s="74"/>
      <c r="K94" s="107"/>
      <c r="L94" s="126"/>
      <c r="M94" s="81"/>
      <c r="N94" s="74"/>
      <c r="O94" s="143"/>
      <c r="P94" s="115"/>
      <c r="R94" s="111"/>
      <c r="S94" s="129"/>
    </row>
    <row r="95" spans="2:21" s="6" customFormat="1" ht="16.5" customHeight="1" x14ac:dyDescent="0.25">
      <c r="B95" s="32" t="s">
        <v>61</v>
      </c>
      <c r="C95" s="243"/>
      <c r="D95" s="244"/>
      <c r="E95" s="182"/>
      <c r="F95" s="81"/>
      <c r="G95" s="189">
        <f>IF(E95="junior",data!$J$12,IF(E95="senior",data!$J$4,0))</f>
        <v>0</v>
      </c>
      <c r="H95" s="81"/>
      <c r="I95" s="81"/>
      <c r="J95" s="74">
        <f>INT(IF(F95&gt;0,G95,0))</f>
        <v>0</v>
      </c>
      <c r="K95" s="74">
        <f t="shared" si="0"/>
        <v>0</v>
      </c>
      <c r="L95" s="72"/>
      <c r="M95" s="81"/>
      <c r="N95" s="74">
        <f>INT(IF(F95&gt;0,(IF(L95="ano",data!$J$6,0)),0))</f>
        <v>0</v>
      </c>
      <c r="O95" s="143">
        <f t="shared" si="5"/>
        <v>0</v>
      </c>
      <c r="P95" s="77">
        <f t="shared" si="2"/>
        <v>0</v>
      </c>
      <c r="R95" s="27" t="str">
        <f t="shared" si="3"/>
        <v/>
      </c>
      <c r="S95" s="37"/>
      <c r="U95" s="6">
        <f t="shared" si="4"/>
        <v>0</v>
      </c>
    </row>
    <row r="96" spans="2:21" s="110" customFormat="1" ht="16.5" hidden="1" customHeight="1" x14ac:dyDescent="0.25">
      <c r="B96" s="106"/>
      <c r="C96" s="132"/>
      <c r="D96" s="148"/>
      <c r="E96" s="148"/>
      <c r="F96" s="123"/>
      <c r="G96" s="123"/>
      <c r="H96" s="123"/>
      <c r="I96" s="123"/>
      <c r="J96" s="74"/>
      <c r="K96" s="107"/>
      <c r="L96" s="126"/>
      <c r="M96" s="81"/>
      <c r="N96" s="74"/>
      <c r="O96" s="143"/>
      <c r="P96" s="115"/>
      <c r="R96" s="111"/>
      <c r="S96" s="129"/>
    </row>
    <row r="97" spans="2:21" s="6" customFormat="1" ht="16.5" customHeight="1" x14ac:dyDescent="0.25">
      <c r="B97" s="32" t="s">
        <v>62</v>
      </c>
      <c r="C97" s="243"/>
      <c r="D97" s="244"/>
      <c r="E97" s="182"/>
      <c r="F97" s="81"/>
      <c r="G97" s="189">
        <f>IF(E97="junior",data!$J$12,IF(E97="senior",data!$J$4,0))</f>
        <v>0</v>
      </c>
      <c r="H97" s="81"/>
      <c r="I97" s="81"/>
      <c r="J97" s="74">
        <f>INT(IF(F97&gt;0,G97,0))</f>
        <v>0</v>
      </c>
      <c r="K97" s="74">
        <f t="shared" si="0"/>
        <v>0</v>
      </c>
      <c r="L97" s="72"/>
      <c r="M97" s="81"/>
      <c r="N97" s="74">
        <f>INT(IF(F97&gt;0,(IF(L97="ano",data!$J$6,0)),0))</f>
        <v>0</v>
      </c>
      <c r="O97" s="143">
        <f t="shared" si="5"/>
        <v>0</v>
      </c>
      <c r="P97" s="77">
        <f t="shared" si="2"/>
        <v>0</v>
      </c>
      <c r="R97" s="27" t="str">
        <f t="shared" si="3"/>
        <v/>
      </c>
      <c r="S97" s="37"/>
      <c r="U97" s="6">
        <f t="shared" si="4"/>
        <v>0</v>
      </c>
    </row>
    <row r="98" spans="2:21" s="110" customFormat="1" ht="16.5" hidden="1" customHeight="1" x14ac:dyDescent="0.25">
      <c r="B98" s="106"/>
      <c r="C98" s="132"/>
      <c r="D98" s="148"/>
      <c r="E98" s="148"/>
      <c r="F98" s="123"/>
      <c r="G98" s="123"/>
      <c r="H98" s="123"/>
      <c r="I98" s="123"/>
      <c r="J98" s="74"/>
      <c r="K98" s="107"/>
      <c r="L98" s="126"/>
      <c r="M98" s="81"/>
      <c r="N98" s="74"/>
      <c r="O98" s="143"/>
      <c r="P98" s="115"/>
      <c r="R98" s="111"/>
      <c r="S98" s="129"/>
    </row>
    <row r="99" spans="2:21" s="6" customFormat="1" ht="16.5" customHeight="1" x14ac:dyDescent="0.25">
      <c r="B99" s="32" t="s">
        <v>63</v>
      </c>
      <c r="C99" s="243"/>
      <c r="D99" s="244"/>
      <c r="E99" s="182"/>
      <c r="F99" s="81"/>
      <c r="G99" s="189">
        <f>IF(E99="junior",data!$J$12,IF(E99="senior",data!$J$4,0))</f>
        <v>0</v>
      </c>
      <c r="H99" s="81"/>
      <c r="I99" s="81"/>
      <c r="J99" s="74">
        <f>INT(IF(F99&gt;0,G99,0))</f>
        <v>0</v>
      </c>
      <c r="K99" s="74">
        <f t="shared" si="0"/>
        <v>0</v>
      </c>
      <c r="L99" s="72"/>
      <c r="M99" s="81"/>
      <c r="N99" s="74">
        <f>INT(IF(F99&gt;0,(IF(L99="ano",data!$J$6,0)),0))</f>
        <v>0</v>
      </c>
      <c r="O99" s="143">
        <f t="shared" si="5"/>
        <v>0</v>
      </c>
      <c r="P99" s="77">
        <f t="shared" si="2"/>
        <v>0</v>
      </c>
      <c r="R99" s="27" t="str">
        <f t="shared" si="3"/>
        <v/>
      </c>
      <c r="S99" s="37"/>
      <c r="U99" s="6">
        <f t="shared" si="4"/>
        <v>0</v>
      </c>
    </row>
    <row r="100" spans="2:21" s="110" customFormat="1" ht="16.5" hidden="1" customHeight="1" x14ac:dyDescent="0.25">
      <c r="B100" s="106"/>
      <c r="C100" s="132"/>
      <c r="D100" s="148"/>
      <c r="E100" s="148"/>
      <c r="F100" s="123"/>
      <c r="G100" s="123"/>
      <c r="H100" s="123"/>
      <c r="I100" s="123"/>
      <c r="J100" s="74"/>
      <c r="K100" s="107"/>
      <c r="L100" s="126"/>
      <c r="M100" s="81"/>
      <c r="N100" s="74"/>
      <c r="O100" s="143"/>
      <c r="P100" s="115"/>
      <c r="R100" s="111"/>
      <c r="S100" s="129"/>
    </row>
    <row r="101" spans="2:21" s="6" customFormat="1" ht="16.5" customHeight="1" x14ac:dyDescent="0.25">
      <c r="B101" s="32" t="s">
        <v>64</v>
      </c>
      <c r="C101" s="243"/>
      <c r="D101" s="244"/>
      <c r="E101" s="182"/>
      <c r="F101" s="81"/>
      <c r="G101" s="189">
        <f>IF(E101="junior",data!$J$12,IF(E101="senior",data!$J$4,0))</f>
        <v>0</v>
      </c>
      <c r="H101" s="81"/>
      <c r="I101" s="81"/>
      <c r="J101" s="74">
        <f>INT(IF(F101&gt;0,G101,0))</f>
        <v>0</v>
      </c>
      <c r="K101" s="74">
        <f t="shared" si="0"/>
        <v>0</v>
      </c>
      <c r="L101" s="72"/>
      <c r="M101" s="81"/>
      <c r="N101" s="74">
        <f>INT(IF(F101&gt;0,(IF(L101="ano",data!$J$6,0)),0))</f>
        <v>0</v>
      </c>
      <c r="O101" s="143">
        <f t="shared" si="5"/>
        <v>0</v>
      </c>
      <c r="P101" s="77">
        <f t="shared" si="2"/>
        <v>0</v>
      </c>
      <c r="R101" s="27" t="str">
        <f t="shared" si="3"/>
        <v/>
      </c>
      <c r="S101" s="37"/>
      <c r="U101" s="6">
        <f t="shared" si="4"/>
        <v>0</v>
      </c>
    </row>
    <row r="102" spans="2:21" s="110" customFormat="1" ht="16.5" hidden="1" customHeight="1" x14ac:dyDescent="0.25">
      <c r="B102" s="106"/>
      <c r="C102" s="132"/>
      <c r="D102" s="148"/>
      <c r="E102" s="148"/>
      <c r="F102" s="123"/>
      <c r="G102" s="123"/>
      <c r="H102" s="123"/>
      <c r="I102" s="123"/>
      <c r="J102" s="74"/>
      <c r="K102" s="107"/>
      <c r="L102" s="126"/>
      <c r="M102" s="81"/>
      <c r="N102" s="74"/>
      <c r="O102" s="143"/>
      <c r="P102" s="115"/>
      <c r="R102" s="111"/>
      <c r="S102" s="129"/>
    </row>
    <row r="103" spans="2:21" s="6" customFormat="1" ht="16.5" customHeight="1" x14ac:dyDescent="0.25">
      <c r="B103" s="32" t="s">
        <v>65</v>
      </c>
      <c r="C103" s="243"/>
      <c r="D103" s="244"/>
      <c r="E103" s="182"/>
      <c r="F103" s="81"/>
      <c r="G103" s="189">
        <f>IF(E103="junior",data!$J$12,IF(E103="senior",data!$J$4,0))</f>
        <v>0</v>
      </c>
      <c r="H103" s="81"/>
      <c r="I103" s="81"/>
      <c r="J103" s="74">
        <f>INT(IF(F103&gt;0,G103,0))</f>
        <v>0</v>
      </c>
      <c r="K103" s="74">
        <f t="shared" si="0"/>
        <v>0</v>
      </c>
      <c r="L103" s="72"/>
      <c r="M103" s="81"/>
      <c r="N103" s="74">
        <f>INT(IF(F103&gt;0,(IF(L103="ano",data!$J$6,0)),0))</f>
        <v>0</v>
      </c>
      <c r="O103" s="143">
        <f t="shared" si="5"/>
        <v>0</v>
      </c>
      <c r="P103" s="77">
        <f t="shared" si="2"/>
        <v>0</v>
      </c>
      <c r="R103" s="27" t="str">
        <f t="shared" si="3"/>
        <v/>
      </c>
      <c r="S103" s="37"/>
      <c r="U103" s="6">
        <f t="shared" si="4"/>
        <v>0</v>
      </c>
    </row>
    <row r="104" spans="2:21" s="110" customFormat="1" ht="16.5" hidden="1" customHeight="1" x14ac:dyDescent="0.25">
      <c r="B104" s="106"/>
      <c r="C104" s="133"/>
      <c r="D104" s="149"/>
      <c r="E104" s="149"/>
      <c r="F104" s="123"/>
      <c r="G104" s="123"/>
      <c r="H104" s="123"/>
      <c r="I104" s="123"/>
      <c r="J104" s="74"/>
      <c r="K104" s="116"/>
      <c r="L104" s="128"/>
      <c r="M104" s="81"/>
      <c r="N104" s="74"/>
      <c r="O104" s="143"/>
      <c r="P104" s="117"/>
      <c r="R104" s="111"/>
      <c r="S104" s="130"/>
    </row>
    <row r="105" spans="2:21" s="6" customFormat="1" ht="16.5" customHeight="1" thickBot="1" x14ac:dyDescent="0.3">
      <c r="B105" s="33" t="s">
        <v>66</v>
      </c>
      <c r="C105" s="243"/>
      <c r="D105" s="244"/>
      <c r="E105" s="182"/>
      <c r="F105" s="81"/>
      <c r="G105" s="189">
        <f>IF(E105="junior",data!$J$12,IF(E105="senior",data!$J$4,0))</f>
        <v>0</v>
      </c>
      <c r="H105" s="81"/>
      <c r="I105" s="81"/>
      <c r="J105" s="74">
        <f>INT(IF(F105&gt;0,G105,0))</f>
        <v>0</v>
      </c>
      <c r="K105" s="78">
        <f t="shared" si="0"/>
        <v>0</v>
      </c>
      <c r="L105" s="73"/>
      <c r="M105" s="81"/>
      <c r="N105" s="74">
        <f>INT(IF(F105&gt;0,(IF(L105="ano",data!$J$6,0)),0))</f>
        <v>0</v>
      </c>
      <c r="O105" s="144">
        <f t="shared" si="5"/>
        <v>0</v>
      </c>
      <c r="P105" s="79">
        <f t="shared" si="2"/>
        <v>0</v>
      </c>
      <c r="R105" s="27" t="str">
        <f t="shared" si="3"/>
        <v/>
      </c>
      <c r="S105" s="39"/>
      <c r="U105" s="6">
        <f t="shared" si="4"/>
        <v>0</v>
      </c>
    </row>
    <row r="106" spans="2:21" s="6" customFormat="1" ht="19.5" thickBot="1" x14ac:dyDescent="0.25">
      <c r="B106" s="34"/>
      <c r="C106" s="80" t="s">
        <v>70</v>
      </c>
      <c r="D106" s="80"/>
      <c r="E106" s="80"/>
      <c r="F106" s="29">
        <f>SUM(F7:F105)</f>
        <v>0</v>
      </c>
      <c r="G106" s="29"/>
      <c r="H106" s="29"/>
      <c r="I106" s="29"/>
      <c r="J106" s="29">
        <f>R106</f>
        <v>0</v>
      </c>
      <c r="K106" s="48">
        <f>SUM(K7:K105)</f>
        <v>0</v>
      </c>
      <c r="L106" s="29"/>
      <c r="M106" s="29"/>
      <c r="N106" s="29"/>
      <c r="O106" s="174">
        <f>SUM(O7:O105)</f>
        <v>0</v>
      </c>
      <c r="P106" s="47">
        <f>SUM(P7:P105)</f>
        <v>0</v>
      </c>
      <c r="Q106" s="3"/>
      <c r="R106" s="30">
        <f>SUM(R7:R105)</f>
        <v>0</v>
      </c>
      <c r="S106" s="60">
        <f>IF(P106&gt;0,1,0)</f>
        <v>0</v>
      </c>
    </row>
    <row r="107" spans="2:21" ht="16.5" customHeight="1" x14ac:dyDescent="0.2"/>
    <row r="109" spans="2:21" ht="16.5" customHeight="1" x14ac:dyDescent="0.2"/>
    <row r="111" spans="2:21" ht="16.5" customHeight="1" x14ac:dyDescent="0.2"/>
    <row r="113" ht="16.5" customHeight="1" x14ac:dyDescent="0.2"/>
    <row r="115" ht="16.5" customHeight="1" x14ac:dyDescent="0.2"/>
    <row r="117" ht="16.5" customHeight="1" x14ac:dyDescent="0.2"/>
    <row r="119" ht="16.5" customHeight="1" x14ac:dyDescent="0.2"/>
    <row r="121" ht="16.5" customHeight="1" x14ac:dyDescent="0.2"/>
    <row r="123" ht="16.5" customHeight="1" x14ac:dyDescent="0.2"/>
    <row r="125" ht="16.5" customHeight="1" x14ac:dyDescent="0.2"/>
    <row r="127" ht="27.75" hidden="1" customHeight="1" x14ac:dyDescent="0.2"/>
    <row r="128" ht="27.75" hidden="1" customHeight="1" x14ac:dyDescent="0.2"/>
    <row r="129" ht="27.75" hidden="1" customHeight="1" x14ac:dyDescent="0.2"/>
    <row r="130" ht="27.75" hidden="1" customHeight="1" x14ac:dyDescent="0.2"/>
    <row r="131" ht="18.75" customHeight="1" x14ac:dyDescent="0.2"/>
    <row r="132" ht="18.75" customHeight="1" x14ac:dyDescent="0.2"/>
    <row r="133" ht="18.75" customHeight="1" x14ac:dyDescent="0.2"/>
    <row r="134" ht="21.75" customHeight="1" x14ac:dyDescent="0.2"/>
    <row r="135" ht="21.75" customHeight="1" x14ac:dyDescent="0.2"/>
    <row r="136" ht="21.75" customHeight="1" x14ac:dyDescent="0.2"/>
    <row r="137" ht="21.75" customHeight="1" x14ac:dyDescent="0.2"/>
    <row r="138" ht="21.75" customHeight="1" x14ac:dyDescent="0.2"/>
    <row r="139" ht="36.75" customHeight="1" x14ac:dyDescent="0.2"/>
    <row r="140" ht="36.75" customHeight="1" x14ac:dyDescent="0.2"/>
    <row r="141" ht="36.75" customHeight="1" x14ac:dyDescent="0.2"/>
    <row r="142" ht="36.75" customHeight="1" x14ac:dyDescent="0.2"/>
    <row r="143" ht="35.25" customHeight="1" x14ac:dyDescent="0.2"/>
    <row r="144" ht="35.25" customHeight="1" x14ac:dyDescent="0.2"/>
    <row r="145" ht="18.75" customHeight="1" x14ac:dyDescent="0.2"/>
    <row r="146" ht="30" customHeight="1" x14ac:dyDescent="0.2"/>
    <row r="147" ht="30" customHeight="1" x14ac:dyDescent="0.2"/>
    <row r="148" ht="10.5" customHeight="1" x14ac:dyDescent="0.2"/>
    <row r="149" ht="10.5" customHeight="1" x14ac:dyDescent="0.2"/>
    <row r="150" ht="18.75" customHeight="1" x14ac:dyDescent="0.2"/>
    <row r="151" ht="57.75" customHeight="1" x14ac:dyDescent="0.2"/>
    <row r="152" ht="58.5" customHeight="1" x14ac:dyDescent="0.2"/>
    <row r="153" ht="16.5" customHeight="1" x14ac:dyDescent="0.2"/>
    <row r="154" ht="18.75" customHeight="1" x14ac:dyDescent="0.2"/>
  </sheetData>
  <sheetProtection algorithmName="SHA-512" hashValue="eqbnCnn8kHuwvFKODsI0kHYvx71UB6TlyMbXqkz7P9km+wVcZk2EtuM0/QD0621fQ1zWjn9RoJvAOYtbodBd0Q==" saltValue="5DNNCM6uTnnrhWGk7y5ANQ==" spinCount="100000" sheet="1" objects="1" scenarios="1"/>
  <mergeCells count="65">
    <mergeCell ref="C97:D97"/>
    <mergeCell ref="C99:D99"/>
    <mergeCell ref="C101:D101"/>
    <mergeCell ref="C103:D103"/>
    <mergeCell ref="C105:D105"/>
    <mergeCell ref="C87:D87"/>
    <mergeCell ref="C89:D89"/>
    <mergeCell ref="C91:D91"/>
    <mergeCell ref="C93:D93"/>
    <mergeCell ref="C95:D95"/>
    <mergeCell ref="C77:D77"/>
    <mergeCell ref="C79:D79"/>
    <mergeCell ref="C81:D81"/>
    <mergeCell ref="C83:D83"/>
    <mergeCell ref="C85:D85"/>
    <mergeCell ref="C67:D67"/>
    <mergeCell ref="C69:D69"/>
    <mergeCell ref="C71:D71"/>
    <mergeCell ref="C73:D73"/>
    <mergeCell ref="C75:D75"/>
    <mergeCell ref="C57:D57"/>
    <mergeCell ref="C59:D59"/>
    <mergeCell ref="C61:D61"/>
    <mergeCell ref="C63:D63"/>
    <mergeCell ref="C65:D65"/>
    <mergeCell ref="C47:D47"/>
    <mergeCell ref="C49:D49"/>
    <mergeCell ref="C51:D51"/>
    <mergeCell ref="C53:D53"/>
    <mergeCell ref="C55:D55"/>
    <mergeCell ref="C37:D37"/>
    <mergeCell ref="C39:D39"/>
    <mergeCell ref="C41:D41"/>
    <mergeCell ref="C43:D43"/>
    <mergeCell ref="C45:D45"/>
    <mergeCell ref="C27:D27"/>
    <mergeCell ref="C29:D29"/>
    <mergeCell ref="C31:D31"/>
    <mergeCell ref="C33:D33"/>
    <mergeCell ref="C35:D35"/>
    <mergeCell ref="C17:D17"/>
    <mergeCell ref="C19:D19"/>
    <mergeCell ref="C21:D21"/>
    <mergeCell ref="C23:D23"/>
    <mergeCell ref="C25:D25"/>
    <mergeCell ref="C7:D7"/>
    <mergeCell ref="C9:D9"/>
    <mergeCell ref="C11:D11"/>
    <mergeCell ref="C13:D13"/>
    <mergeCell ref="C15:D15"/>
    <mergeCell ref="B1:F1"/>
    <mergeCell ref="R3:R5"/>
    <mergeCell ref="S3:S5"/>
    <mergeCell ref="P2:P6"/>
    <mergeCell ref="C3:C4"/>
    <mergeCell ref="F3:K3"/>
    <mergeCell ref="L3:O3"/>
    <mergeCell ref="M4:M5"/>
    <mergeCell ref="O4:O5"/>
    <mergeCell ref="L4:L5"/>
    <mergeCell ref="K4:K5"/>
    <mergeCell ref="J4:J5"/>
    <mergeCell ref="F4:F5"/>
    <mergeCell ref="N4:N5"/>
    <mergeCell ref="E3:E5"/>
  </mergeCells>
  <conditionalFormatting sqref="P147:Q147">
    <cfRule type="cellIs" dxfId="124" priority="63" operator="greaterThan">
      <formula>0</formula>
    </cfRule>
  </conditionalFormatting>
  <conditionalFormatting sqref="Q146">
    <cfRule type="expression" dxfId="123" priority="65">
      <formula>$Q$147&gt;0</formula>
    </cfRule>
  </conditionalFormatting>
  <conditionalFormatting sqref="P146">
    <cfRule type="expression" dxfId="122" priority="66">
      <formula>$P$147&gt;0</formula>
    </cfRule>
  </conditionalFormatting>
  <conditionalFormatting sqref="S53:S54 S77:S78 S45:S46 S21:S22 S17:S18 S9:S10">
    <cfRule type="expression" dxfId="121" priority="68">
      <formula>#REF!="Ano"</formula>
    </cfRule>
  </conditionalFormatting>
  <conditionalFormatting sqref="S77:S78">
    <cfRule type="expression" dxfId="120" priority="62">
      <formula>$S$77=1</formula>
    </cfRule>
  </conditionalFormatting>
  <conditionalFormatting sqref="S13:S14">
    <cfRule type="expression" dxfId="119" priority="61">
      <formula>#REF!="Ano"</formula>
    </cfRule>
  </conditionalFormatting>
  <conditionalFormatting sqref="S9:S10">
    <cfRule type="cellIs" dxfId="118" priority="60" operator="between">
      <formula>1</formula>
      <formula>11</formula>
    </cfRule>
  </conditionalFormatting>
  <conditionalFormatting sqref="S13:S14">
    <cfRule type="cellIs" dxfId="117" priority="59" operator="between">
      <formula>1</formula>
      <formula>11</formula>
    </cfRule>
  </conditionalFormatting>
  <conditionalFormatting sqref="S17:S18">
    <cfRule type="cellIs" dxfId="116" priority="58" operator="between">
      <formula>1</formula>
      <formula>11</formula>
    </cfRule>
  </conditionalFormatting>
  <conditionalFormatting sqref="S21:S22">
    <cfRule type="cellIs" dxfId="115" priority="57" operator="between">
      <formula>1</formula>
      <formula>11</formula>
    </cfRule>
  </conditionalFormatting>
  <conditionalFormatting sqref="S25:S26">
    <cfRule type="cellIs" dxfId="114" priority="56" operator="between">
      <formula>1</formula>
      <formula>11</formula>
    </cfRule>
  </conditionalFormatting>
  <conditionalFormatting sqref="S101:S102">
    <cfRule type="cellIs" dxfId="113" priority="55" operator="between">
      <formula>1</formula>
      <formula>11</formula>
    </cfRule>
  </conditionalFormatting>
  <conditionalFormatting sqref="S105">
    <cfRule type="cellIs" dxfId="112" priority="54" operator="between">
      <formula>1</formula>
      <formula>11</formula>
    </cfRule>
  </conditionalFormatting>
  <conditionalFormatting sqref="Q99:Q100 S99:T100">
    <cfRule type="expression" dxfId="111" priority="75" stopIfTrue="1">
      <formula>$T$99&gt;#REF!</formula>
    </cfRule>
    <cfRule type="expression" dxfId="110" priority="76" stopIfTrue="1">
      <formula>$T$99&lt;#REF!</formula>
    </cfRule>
    <cfRule type="expression" dxfId="109" priority="77">
      <formula>$T$99&gt;#REF!</formula>
    </cfRule>
  </conditionalFormatting>
  <conditionalFormatting sqref="P130:T130">
    <cfRule type="expression" dxfId="108" priority="85" stopIfTrue="1">
      <formula>$T$130&gt;#REF!</formula>
    </cfRule>
    <cfRule type="expression" dxfId="107" priority="86" stopIfTrue="1">
      <formula>$T$130&lt;#REF!</formula>
    </cfRule>
    <cfRule type="expression" dxfId="106" priority="87">
      <formula>$T$130&gt;#REF!</formula>
    </cfRule>
  </conditionalFormatting>
  <conditionalFormatting sqref="C8:E8 C10:E10 C9 C12:E12 C14:E14 C16:E16 C18:E18 C20:E20 C22:E22 C24:E24 C26:E26 C28:E28 C30:E30 C32:E32 C34:E34 C36:E36 C38:E38 C40:E40 C42:E42 C44:E44 C46:E46 C48:E48 C50:E50 C52:E52 C54:E54 C56:E56 C58:E58 C60:E60 C62:E62 C64:E64 C66:E66 C68:E68 C70:E70 C72:E72 C74:E74 C76:E76 C78:E78 C80:E80 C82:E82 C84:E84 C86:E86 C88:E88 C90:E90 C92:E92 C94:E94 C96:E96 C98:E98 C100:E100 C102:E102 C104:E104">
    <cfRule type="expression" dxfId="105" priority="53">
      <formula>$U8=1</formula>
    </cfRule>
  </conditionalFormatting>
  <conditionalFormatting sqref="C105">
    <cfRule type="expression" dxfId="104" priority="5">
      <formula>$U105=1</formula>
    </cfRule>
  </conditionalFormatting>
  <conditionalFormatting sqref="C11">
    <cfRule type="expression" dxfId="103" priority="52">
      <formula>$U11=1</formula>
    </cfRule>
  </conditionalFormatting>
  <conditionalFormatting sqref="C13">
    <cfRule type="expression" dxfId="102" priority="51">
      <formula>$U13=1</formula>
    </cfRule>
  </conditionalFormatting>
  <conditionalFormatting sqref="C15">
    <cfRule type="expression" dxfId="101" priority="50">
      <formula>$U15=1</formula>
    </cfRule>
  </conditionalFormatting>
  <conditionalFormatting sqref="C17">
    <cfRule type="expression" dxfId="100" priority="49">
      <formula>$U17=1</formula>
    </cfRule>
  </conditionalFormatting>
  <conditionalFormatting sqref="C19">
    <cfRule type="expression" dxfId="99" priority="48">
      <formula>$U19=1</formula>
    </cfRule>
  </conditionalFormatting>
  <conditionalFormatting sqref="C21">
    <cfRule type="expression" dxfId="98" priority="47">
      <formula>$U21=1</formula>
    </cfRule>
  </conditionalFormatting>
  <conditionalFormatting sqref="C23">
    <cfRule type="expression" dxfId="97" priority="46">
      <formula>$U23=1</formula>
    </cfRule>
  </conditionalFormatting>
  <conditionalFormatting sqref="C25">
    <cfRule type="expression" dxfId="96" priority="45">
      <formula>$U25=1</formula>
    </cfRule>
  </conditionalFormatting>
  <conditionalFormatting sqref="C27">
    <cfRule type="expression" dxfId="95" priority="44">
      <formula>$U27=1</formula>
    </cfRule>
  </conditionalFormatting>
  <conditionalFormatting sqref="C29">
    <cfRule type="expression" dxfId="94" priority="43">
      <formula>$U29=1</formula>
    </cfRule>
  </conditionalFormatting>
  <conditionalFormatting sqref="C31">
    <cfRule type="expression" dxfId="93" priority="42">
      <formula>$U31=1</formula>
    </cfRule>
  </conditionalFormatting>
  <conditionalFormatting sqref="C33">
    <cfRule type="expression" dxfId="92" priority="41">
      <formula>$U33=1</formula>
    </cfRule>
  </conditionalFormatting>
  <conditionalFormatting sqref="C35">
    <cfRule type="expression" dxfId="91" priority="40">
      <formula>$U35=1</formula>
    </cfRule>
  </conditionalFormatting>
  <conditionalFormatting sqref="C37">
    <cfRule type="expression" dxfId="90" priority="39">
      <formula>$U37=1</formula>
    </cfRule>
  </conditionalFormatting>
  <conditionalFormatting sqref="C39">
    <cfRule type="expression" dxfId="89" priority="38">
      <formula>$U39=1</formula>
    </cfRule>
  </conditionalFormatting>
  <conditionalFormatting sqref="C41">
    <cfRule type="expression" dxfId="88" priority="37">
      <formula>$U41=1</formula>
    </cfRule>
  </conditionalFormatting>
  <conditionalFormatting sqref="C43">
    <cfRule type="expression" dxfId="87" priority="36">
      <formula>$U43=1</formula>
    </cfRule>
  </conditionalFormatting>
  <conditionalFormatting sqref="C45">
    <cfRule type="expression" dxfId="86" priority="35">
      <formula>$U45=1</formula>
    </cfRule>
  </conditionalFormatting>
  <conditionalFormatting sqref="C47">
    <cfRule type="expression" dxfId="85" priority="34">
      <formula>$U47=1</formula>
    </cfRule>
  </conditionalFormatting>
  <conditionalFormatting sqref="C49">
    <cfRule type="expression" dxfId="84" priority="33">
      <formula>$U49=1</formula>
    </cfRule>
  </conditionalFormatting>
  <conditionalFormatting sqref="C51">
    <cfRule type="expression" dxfId="83" priority="32">
      <formula>$U51=1</formula>
    </cfRule>
  </conditionalFormatting>
  <conditionalFormatting sqref="C53">
    <cfRule type="expression" dxfId="82" priority="31">
      <formula>$U53=1</formula>
    </cfRule>
  </conditionalFormatting>
  <conditionalFormatting sqref="C55">
    <cfRule type="expression" dxfId="81" priority="30">
      <formula>$U55=1</formula>
    </cfRule>
  </conditionalFormatting>
  <conditionalFormatting sqref="C57">
    <cfRule type="expression" dxfId="80" priority="29">
      <formula>$U57=1</formula>
    </cfRule>
  </conditionalFormatting>
  <conditionalFormatting sqref="C59">
    <cfRule type="expression" dxfId="79" priority="28">
      <formula>$U59=1</formula>
    </cfRule>
  </conditionalFormatting>
  <conditionalFormatting sqref="C61">
    <cfRule type="expression" dxfId="78" priority="27">
      <formula>$U61=1</formula>
    </cfRule>
  </conditionalFormatting>
  <conditionalFormatting sqref="C63">
    <cfRule type="expression" dxfId="77" priority="26">
      <formula>$U63=1</formula>
    </cfRule>
  </conditionalFormatting>
  <conditionalFormatting sqref="C65">
    <cfRule type="expression" dxfId="76" priority="25">
      <formula>$U65=1</formula>
    </cfRule>
  </conditionalFormatting>
  <conditionalFormatting sqref="C67">
    <cfRule type="expression" dxfId="75" priority="24">
      <formula>$U67=1</formula>
    </cfRule>
  </conditionalFormatting>
  <conditionalFormatting sqref="C69">
    <cfRule type="expression" dxfId="74" priority="23">
      <formula>$U69=1</formula>
    </cfRule>
  </conditionalFormatting>
  <conditionalFormatting sqref="C71">
    <cfRule type="expression" dxfId="73" priority="22">
      <formula>$U71=1</formula>
    </cfRule>
  </conditionalFormatting>
  <conditionalFormatting sqref="C73">
    <cfRule type="expression" dxfId="72" priority="21">
      <formula>$U73=1</formula>
    </cfRule>
  </conditionalFormatting>
  <conditionalFormatting sqref="C75">
    <cfRule type="expression" dxfId="71" priority="20">
      <formula>$U75=1</formula>
    </cfRule>
  </conditionalFormatting>
  <conditionalFormatting sqref="C77">
    <cfRule type="expression" dxfId="70" priority="19">
      <formula>$U77=1</formula>
    </cfRule>
  </conditionalFormatting>
  <conditionalFormatting sqref="C79">
    <cfRule type="expression" dxfId="69" priority="18">
      <formula>$U79=1</formula>
    </cfRule>
  </conditionalFormatting>
  <conditionalFormatting sqref="C81">
    <cfRule type="expression" dxfId="68" priority="17">
      <formula>$U81=1</formula>
    </cfRule>
  </conditionalFormatting>
  <conditionalFormatting sqref="C83">
    <cfRule type="expression" dxfId="67" priority="16">
      <formula>$U83=1</formula>
    </cfRule>
  </conditionalFormatting>
  <conditionalFormatting sqref="C85">
    <cfRule type="expression" dxfId="66" priority="15">
      <formula>$U85=1</formula>
    </cfRule>
  </conditionalFormatting>
  <conditionalFormatting sqref="C87">
    <cfRule type="expression" dxfId="65" priority="14">
      <formula>$U87=1</formula>
    </cfRule>
  </conditionalFormatting>
  <conditionalFormatting sqref="C89">
    <cfRule type="expression" dxfId="64" priority="13">
      <formula>$U89=1</formula>
    </cfRule>
  </conditionalFormatting>
  <conditionalFormatting sqref="C91">
    <cfRule type="expression" dxfId="63" priority="12">
      <formula>$U91=1</formula>
    </cfRule>
  </conditionalFormatting>
  <conditionalFormatting sqref="C93">
    <cfRule type="expression" dxfId="62" priority="11">
      <formula>$U93=1</formula>
    </cfRule>
  </conditionalFormatting>
  <conditionalFormatting sqref="C95">
    <cfRule type="expression" dxfId="61" priority="10">
      <formula>$U95=1</formula>
    </cfRule>
  </conditionalFormatting>
  <conditionalFormatting sqref="C97">
    <cfRule type="expression" dxfId="60" priority="9">
      <formula>$U97=1</formula>
    </cfRule>
  </conditionalFormatting>
  <conditionalFormatting sqref="C99">
    <cfRule type="expression" dxfId="59" priority="8">
      <formula>$U99=1</formula>
    </cfRule>
  </conditionalFormatting>
  <conditionalFormatting sqref="C101">
    <cfRule type="expression" dxfId="58" priority="7">
      <formula>$U101=1</formula>
    </cfRule>
  </conditionalFormatting>
  <conditionalFormatting sqref="C103">
    <cfRule type="expression" dxfId="57" priority="6">
      <formula>$U103=1</formula>
    </cfRule>
  </conditionalFormatting>
  <conditionalFormatting sqref="M7">
    <cfRule type="expression" dxfId="56" priority="4">
      <formula>$M7&gt;$F7</formula>
    </cfRule>
  </conditionalFormatting>
  <conditionalFormatting sqref="M9:M105">
    <cfRule type="expression" dxfId="55" priority="2">
      <formula>$M9&gt;$F9</formula>
    </cfRule>
  </conditionalFormatting>
  <conditionalFormatting sqref="C7">
    <cfRule type="expression" dxfId="54" priority="1">
      <formula>$U7=1</formula>
    </cfRule>
  </conditionalFormatting>
  <dataValidations count="4">
    <dataValidation type="list" allowBlank="1" showInputMessage="1" showErrorMessage="1" error="vyberte ze seznamu" sqref="L7:L105">
      <formula1>rodina</formula1>
    </dataValidation>
    <dataValidation type="whole" allowBlank="1" showInputMessage="1" showErrorMessage="1" error="vyplňte hodnotu 12 - 24" sqref="F7:F105 H7:I105">
      <formula1>12</formula1>
      <formula2>24</formula2>
    </dataValidation>
    <dataValidation type="whole" allowBlank="1" showInputMessage="1" showErrorMessage="1" error="číslo od 0 do 24" sqref="M7:M105">
      <formula1>0</formula1>
      <formula2>24</formula2>
    </dataValidation>
    <dataValidation type="list" allowBlank="1" showInputMessage="1" showErrorMessage="1" error="vyberte z nabídky" sqref="E7 E9 E11 E13 E15 E17 E19 E21 E23 E25 E27 E29 E31 E33 E35 E37 E39 E41 E43 E45 E47 E49 E51 E53 E55 E57 E59 E61 E63 E65 E67 E69 E71 E73 E75 E77 E79 E81 E83 E85 E87 E89 E91 E93 E95 E97 E99 E101 E103 E105">
      <formula1>vek</formula1>
    </dataValidation>
  </dataValidations>
  <hyperlinks>
    <hyperlink ref="B1:F1" location="'Hlavní strana'!A1" display="zpět na hlavní stranu"/>
  </hyperlink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106"/>
  <sheetViews>
    <sheetView workbookViewId="0">
      <selection activeCell="C7" sqref="C7:D7"/>
    </sheetView>
  </sheetViews>
  <sheetFormatPr defaultRowHeight="12.75" x14ac:dyDescent="0.2"/>
  <cols>
    <col min="1" max="1" width="2.42578125" style="1" customWidth="1"/>
    <col min="2" max="2" width="3.42578125" style="10" customWidth="1"/>
    <col min="3" max="3" width="63.42578125" style="2" customWidth="1"/>
    <col min="4" max="4" width="2.7109375" style="2" customWidth="1"/>
    <col min="5" max="5" width="6.42578125" style="2" customWidth="1"/>
    <col min="6" max="6" width="14.140625" style="36" customWidth="1"/>
    <col min="7" max="7" width="10.42578125" style="36" hidden="1" customWidth="1"/>
    <col min="8" max="8" width="14.28515625" style="2" customWidth="1"/>
    <col min="9" max="9" width="14.140625" style="36" customWidth="1"/>
    <col min="10" max="10" width="12.28515625" style="36" customWidth="1"/>
    <col min="11" max="11" width="12" style="36" customWidth="1"/>
    <col min="12" max="12" width="9" style="36" customWidth="1"/>
    <col min="13" max="13" width="14.42578125" style="36" customWidth="1"/>
    <col min="14" max="14" width="11.5703125" style="36" customWidth="1"/>
    <col min="15" max="15" width="13.7109375" style="36" customWidth="1"/>
    <col min="16" max="16" width="15.7109375" style="43" customWidth="1"/>
    <col min="17" max="17" width="1.85546875" style="162" customWidth="1"/>
    <col min="18" max="18" width="10.42578125" style="36" customWidth="1"/>
    <col min="19" max="19" width="12.85546875" style="36" customWidth="1"/>
    <col min="20" max="20" width="7.42578125" style="36" customWidth="1"/>
    <col min="21" max="21" width="0" style="1" hidden="1" customWidth="1"/>
    <col min="22" max="25" width="9.140625" style="1"/>
    <col min="26" max="27" width="9.140625" style="169"/>
    <col min="28" max="28" width="2.85546875" style="3" customWidth="1"/>
    <col min="29" max="29" width="9.140625" style="169"/>
    <col min="30" max="16384" width="9.140625" style="1"/>
  </cols>
  <sheetData>
    <row r="1" spans="2:29" ht="13.5" thickBot="1" x14ac:dyDescent="0.25">
      <c r="B1" s="224" t="s">
        <v>19</v>
      </c>
      <c r="C1" s="224"/>
      <c r="D1" s="224"/>
      <c r="E1" s="224"/>
      <c r="F1" s="224"/>
      <c r="G1" s="175"/>
      <c r="H1" s="11"/>
      <c r="I1" s="42"/>
      <c r="J1" s="42"/>
      <c r="K1" s="42"/>
      <c r="L1" s="42"/>
      <c r="M1" s="42"/>
      <c r="N1" s="42"/>
    </row>
    <row r="2" spans="2:29" ht="14.25" customHeight="1" thickBot="1" x14ac:dyDescent="0.25">
      <c r="B2" s="4"/>
      <c r="C2" s="5"/>
      <c r="D2" s="5"/>
      <c r="E2" s="183"/>
      <c r="F2" s="151"/>
      <c r="G2" s="35"/>
      <c r="H2" s="5"/>
      <c r="I2" s="35"/>
      <c r="J2" s="35"/>
      <c r="K2" s="35"/>
      <c r="L2" s="151"/>
      <c r="M2" s="35"/>
      <c r="N2" s="35"/>
      <c r="O2" s="35"/>
      <c r="P2" s="250" t="s">
        <v>155</v>
      </c>
      <c r="R2" s="15" t="s">
        <v>21</v>
      </c>
      <c r="S2" s="16" t="s">
        <v>22</v>
      </c>
      <c r="T2" s="17" t="s">
        <v>20</v>
      </c>
    </row>
    <row r="3" spans="2:29" ht="24" customHeight="1" x14ac:dyDescent="0.2">
      <c r="B3" s="4"/>
      <c r="C3" s="260" t="s">
        <v>12</v>
      </c>
      <c r="D3" s="154"/>
      <c r="E3" s="269" t="s">
        <v>168</v>
      </c>
      <c r="F3" s="262" t="s">
        <v>153</v>
      </c>
      <c r="G3" s="263"/>
      <c r="H3" s="263"/>
      <c r="I3" s="263"/>
      <c r="J3" s="263"/>
      <c r="K3" s="264"/>
      <c r="L3" s="262" t="s">
        <v>154</v>
      </c>
      <c r="M3" s="263"/>
      <c r="N3" s="263"/>
      <c r="O3" s="264"/>
      <c r="P3" s="251"/>
      <c r="R3" s="253" t="s">
        <v>1</v>
      </c>
      <c r="S3" s="256" t="s">
        <v>71</v>
      </c>
      <c r="T3" s="247" t="s">
        <v>3</v>
      </c>
    </row>
    <row r="4" spans="2:29" s="6" customFormat="1" ht="21.75" customHeight="1" thickBot="1" x14ac:dyDescent="0.3">
      <c r="B4" s="4"/>
      <c r="C4" s="261"/>
      <c r="D4" s="154"/>
      <c r="E4" s="269"/>
      <c r="F4" s="259" t="s">
        <v>146</v>
      </c>
      <c r="G4" s="177"/>
      <c r="H4" s="246" t="s">
        <v>82</v>
      </c>
      <c r="I4" s="246" t="s">
        <v>83</v>
      </c>
      <c r="J4" s="245" t="s">
        <v>145</v>
      </c>
      <c r="K4" s="245" t="s">
        <v>144</v>
      </c>
      <c r="L4" s="259" t="s">
        <v>86</v>
      </c>
      <c r="M4" s="245" t="s">
        <v>147</v>
      </c>
      <c r="N4" s="245" t="s">
        <v>143</v>
      </c>
      <c r="O4" s="245" t="s">
        <v>85</v>
      </c>
      <c r="P4" s="251"/>
      <c r="Q4" s="163"/>
      <c r="R4" s="254"/>
      <c r="S4" s="257"/>
      <c r="T4" s="248"/>
      <c r="Z4" s="163"/>
      <c r="AA4" s="163"/>
      <c r="AB4" s="166"/>
      <c r="AC4" s="163"/>
    </row>
    <row r="5" spans="2:29" s="8" customFormat="1" ht="23.25" customHeight="1" x14ac:dyDescent="0.25">
      <c r="B5" s="7"/>
      <c r="C5" s="137"/>
      <c r="D5" s="137"/>
      <c r="E5" s="269"/>
      <c r="F5" s="259"/>
      <c r="G5" s="177"/>
      <c r="H5" s="246"/>
      <c r="I5" s="246"/>
      <c r="J5" s="246"/>
      <c r="K5" s="246"/>
      <c r="L5" s="259"/>
      <c r="M5" s="246"/>
      <c r="N5" s="246"/>
      <c r="O5" s="246"/>
      <c r="P5" s="251"/>
      <c r="Q5" s="164"/>
      <c r="R5" s="255"/>
      <c r="S5" s="258"/>
      <c r="T5" s="249"/>
      <c r="Z5" s="164"/>
      <c r="AA5" s="164"/>
      <c r="AB5" s="167"/>
      <c r="AC5" s="164"/>
    </row>
    <row r="6" spans="2:29" s="6" customFormat="1" ht="41.25" customHeight="1" thickBot="1" x14ac:dyDescent="0.3">
      <c r="B6" s="9"/>
      <c r="C6" s="138" t="s">
        <v>87</v>
      </c>
      <c r="D6" s="138"/>
      <c r="E6" s="139" t="s">
        <v>170</v>
      </c>
      <c r="F6" s="139" t="s">
        <v>148</v>
      </c>
      <c r="G6" s="178"/>
      <c r="H6" s="140" t="s">
        <v>149</v>
      </c>
      <c r="I6" s="158" t="s">
        <v>160</v>
      </c>
      <c r="J6" s="21" t="s">
        <v>84</v>
      </c>
      <c r="K6" s="21" t="s">
        <v>79</v>
      </c>
      <c r="L6" s="139" t="s">
        <v>69</v>
      </c>
      <c r="M6" s="140" t="s">
        <v>152</v>
      </c>
      <c r="N6" s="21" t="s">
        <v>84</v>
      </c>
      <c r="O6" s="21" t="s">
        <v>79</v>
      </c>
      <c r="P6" s="252"/>
      <c r="Q6" s="163"/>
      <c r="R6" s="57">
        <v>20800</v>
      </c>
      <c r="S6" s="58">
        <v>20810</v>
      </c>
      <c r="T6" s="59">
        <v>60000</v>
      </c>
      <c r="Z6" s="163"/>
      <c r="AA6" s="163"/>
      <c r="AB6" s="166"/>
      <c r="AC6" s="163"/>
    </row>
    <row r="7" spans="2:29" s="6" customFormat="1" ht="16.5" customHeight="1" x14ac:dyDescent="0.25">
      <c r="B7" s="18" t="s">
        <v>5</v>
      </c>
      <c r="C7" s="265"/>
      <c r="D7" s="266"/>
      <c r="E7" s="185"/>
      <c r="F7" s="61"/>
      <c r="G7" s="189">
        <f>IF(E7="junior",data!$J$11,IF(E7="senior",data!$J$3,0))</f>
        <v>0</v>
      </c>
      <c r="H7" s="155"/>
      <c r="I7" s="160"/>
      <c r="J7" s="62">
        <f>INT(IF(RIGHT(H7,1)="*",G7*I7+(IF(I7&gt;0, data!$K$3,0)),(IF(H7&gt;0,G7*RIGHT(H7,5)+data!$K$3,0))))</f>
        <v>0</v>
      </c>
      <c r="K7" s="63">
        <f>IF(F7&gt;0,J7*F7,0)</f>
        <v>0</v>
      </c>
      <c r="L7" s="71"/>
      <c r="M7" s="81"/>
      <c r="N7" s="62">
        <f>INT(IF(K7&gt;0,(IF(L7="ano",data!$J$6,0)),0))</f>
        <v>0</v>
      </c>
      <c r="O7" s="134">
        <f>IF(M7&gt;F7,N7*F7,N7*M7)</f>
        <v>0</v>
      </c>
      <c r="P7" s="64">
        <f>K7+O7</f>
        <v>0</v>
      </c>
      <c r="Q7" s="163"/>
      <c r="R7" s="12" t="str">
        <f>IF(P7&gt;0,1,"")</f>
        <v/>
      </c>
      <c r="S7" s="13"/>
      <c r="T7" s="14" t="str">
        <f>R7</f>
        <v/>
      </c>
      <c r="U7" s="6">
        <f>IF(P7&gt;0,IF(ISTEXT(C7)=TRUE,0,1),0)</f>
        <v>0</v>
      </c>
      <c r="Z7" s="163"/>
      <c r="AA7" s="163"/>
      <c r="AB7" s="166">
        <f>IF(I7&gt;0,IF(RIGHT(H7,1)="*",0,1),0)</f>
        <v>0</v>
      </c>
      <c r="AC7" s="163"/>
    </row>
    <row r="8" spans="2:29" s="110" customFormat="1" ht="16.5" hidden="1" customHeight="1" x14ac:dyDescent="0.25">
      <c r="B8" s="106"/>
      <c r="C8" s="120"/>
      <c r="D8" s="152"/>
      <c r="E8" s="193"/>
      <c r="F8" s="121"/>
      <c r="G8" s="179"/>
      <c r="H8" s="156"/>
      <c r="I8" s="114"/>
      <c r="J8" s="62"/>
      <c r="K8" s="108"/>
      <c r="L8" s="123"/>
      <c r="M8" s="81"/>
      <c r="N8" s="62"/>
      <c r="O8" s="135"/>
      <c r="P8" s="109"/>
      <c r="Q8" s="165"/>
      <c r="R8" s="111"/>
      <c r="S8" s="112"/>
      <c r="T8" s="113"/>
      <c r="Z8" s="165"/>
      <c r="AA8" s="165"/>
      <c r="AB8" s="168"/>
      <c r="AC8" s="165"/>
    </row>
    <row r="9" spans="2:29" s="6" customFormat="1" ht="16.5" customHeight="1" x14ac:dyDescent="0.25">
      <c r="B9" s="19" t="s">
        <v>6</v>
      </c>
      <c r="C9" s="267"/>
      <c r="D9" s="268"/>
      <c r="E9" s="186"/>
      <c r="F9" s="68"/>
      <c r="G9" s="189">
        <f>IF(E9="junior",data!$J$11,IF(E9="senior",data!$J$3,0))</f>
        <v>0</v>
      </c>
      <c r="H9" s="69"/>
      <c r="I9" s="161"/>
      <c r="J9" s="62">
        <f>INT(IF(RIGHT(H9,1)="*",G9*I9+(IF(I9&gt;0, data!$K$3,0)),(IF(H9&gt;0,G9*RIGHT(H9,5)+data!$K$3,0))))</f>
        <v>0</v>
      </c>
      <c r="K9" s="62">
        <f t="shared" ref="K9:K11" si="0">IF(F9&gt;0,J9*F9,0)</f>
        <v>0</v>
      </c>
      <c r="L9" s="72"/>
      <c r="M9" s="81"/>
      <c r="N9" s="62">
        <f>INT(IF(K9&gt;0,(IF(L9="ano",data!$J$6,0)),0))</f>
        <v>0</v>
      </c>
      <c r="O9" s="135">
        <f t="shared" ref="O9:O71" si="1">IF(M9&gt;F9,N9*F9,N9*M9)</f>
        <v>0</v>
      </c>
      <c r="P9" s="65">
        <f>K9+O9</f>
        <v>0</v>
      </c>
      <c r="Q9" s="163"/>
      <c r="R9" s="12" t="str">
        <f>IF(P9&gt;0,1,"")</f>
        <v/>
      </c>
      <c r="S9" s="13"/>
      <c r="T9" s="14" t="str">
        <f t="shared" ref="T9:T105" si="2">R9</f>
        <v/>
      </c>
      <c r="U9" s="6">
        <f>IF(P9&gt;0,IF(ISTEXT(C9)=TRUE,0,1),0)</f>
        <v>0</v>
      </c>
      <c r="Z9" s="163"/>
      <c r="AA9" s="163"/>
      <c r="AB9" s="166">
        <f>IF(I9&gt;0,IF(RIGHT(H9,1)="*",0,1),0)</f>
        <v>0</v>
      </c>
      <c r="AC9" s="163"/>
    </row>
    <row r="10" spans="2:29" s="110" customFormat="1" ht="16.5" hidden="1" customHeight="1" x14ac:dyDescent="0.25">
      <c r="B10" s="106"/>
      <c r="C10" s="120"/>
      <c r="D10" s="152"/>
      <c r="E10" s="193"/>
      <c r="F10" s="124"/>
      <c r="G10" s="180"/>
      <c r="H10" s="125"/>
      <c r="I10" s="114"/>
      <c r="J10" s="62"/>
      <c r="K10" s="107"/>
      <c r="L10" s="126"/>
      <c r="M10" s="81"/>
      <c r="N10" s="62"/>
      <c r="O10" s="135"/>
      <c r="P10" s="115"/>
      <c r="Q10" s="165"/>
      <c r="R10" s="111"/>
      <c r="S10" s="112"/>
      <c r="T10" s="113"/>
      <c r="Z10" s="165"/>
      <c r="AA10" s="165"/>
      <c r="AB10" s="168"/>
      <c r="AC10" s="165"/>
    </row>
    <row r="11" spans="2:29" s="6" customFormat="1" ht="16.5" customHeight="1" x14ac:dyDescent="0.25">
      <c r="B11" s="19" t="s">
        <v>7</v>
      </c>
      <c r="C11" s="267"/>
      <c r="D11" s="268"/>
      <c r="E11" s="186"/>
      <c r="F11" s="68"/>
      <c r="G11" s="189">
        <f>IF(E11="junior",data!$J$11,IF(E11="senior",data!$J$3,0))</f>
        <v>0</v>
      </c>
      <c r="H11" s="69"/>
      <c r="I11" s="161"/>
      <c r="J11" s="62">
        <f>INT(IF(RIGHT(H11,1)="*",G11*I11+(IF(I11&gt;0, data!$K$3,0)),(IF(H11&gt;0,G11*RIGHT(H11,5)+data!$K$3,0))))</f>
        <v>0</v>
      </c>
      <c r="K11" s="62">
        <f t="shared" si="0"/>
        <v>0</v>
      </c>
      <c r="L11" s="72"/>
      <c r="M11" s="81"/>
      <c r="N11" s="62">
        <f>INT(IF(K11&gt;0,(IF(L11="ano",data!$J$6,0)),0))</f>
        <v>0</v>
      </c>
      <c r="O11" s="135">
        <f t="shared" si="1"/>
        <v>0</v>
      </c>
      <c r="P11" s="65">
        <f>K11+O11</f>
        <v>0</v>
      </c>
      <c r="Q11" s="163"/>
      <c r="R11" s="12" t="str">
        <f>IF(P11&gt;0,1,"")</f>
        <v/>
      </c>
      <c r="S11" s="13"/>
      <c r="T11" s="14" t="str">
        <f t="shared" si="2"/>
        <v/>
      </c>
      <c r="U11" s="6">
        <f>IF(P11&gt;0,IF(ISTEXT(C11)=TRUE,0,1),0)</f>
        <v>0</v>
      </c>
      <c r="Z11" s="163"/>
      <c r="AA11" s="163"/>
      <c r="AB11" s="166">
        <f>IF(I11&gt;0,IF(RIGHT(H11,1)="*",0,1),0)</f>
        <v>0</v>
      </c>
      <c r="AC11" s="163"/>
    </row>
    <row r="12" spans="2:29" s="110" customFormat="1" ht="16.5" hidden="1" customHeight="1" x14ac:dyDescent="0.25">
      <c r="B12" s="106"/>
      <c r="C12" s="120"/>
      <c r="D12" s="152"/>
      <c r="E12" s="193"/>
      <c r="F12" s="124"/>
      <c r="G12" s="180"/>
      <c r="H12" s="125"/>
      <c r="I12" s="114"/>
      <c r="J12" s="62"/>
      <c r="K12" s="107"/>
      <c r="L12" s="126"/>
      <c r="M12" s="81"/>
      <c r="N12" s="62"/>
      <c r="O12" s="135"/>
      <c r="P12" s="115"/>
      <c r="Q12" s="165"/>
      <c r="R12" s="111"/>
      <c r="S12" s="112"/>
      <c r="T12" s="113"/>
      <c r="Z12" s="165"/>
      <c r="AA12" s="165"/>
      <c r="AB12" s="168"/>
      <c r="AC12" s="165"/>
    </row>
    <row r="13" spans="2:29" s="6" customFormat="1" ht="16.5" customHeight="1" x14ac:dyDescent="0.25">
      <c r="B13" s="19" t="s">
        <v>9</v>
      </c>
      <c r="C13" s="267"/>
      <c r="D13" s="268"/>
      <c r="E13" s="186"/>
      <c r="F13" s="68"/>
      <c r="G13" s="189">
        <f>IF(E13="junior",data!$J$11,IF(E13="senior",data!$J$3,0))</f>
        <v>0</v>
      </c>
      <c r="H13" s="69"/>
      <c r="I13" s="161"/>
      <c r="J13" s="62">
        <f>INT(IF(RIGHT(H13,1)="*",G13*I13+(IF(I13&gt;0, data!$K$3,0)),(IF(H13&gt;0,G13*RIGHT(H13,5)+data!$K$3,0))))</f>
        <v>0</v>
      </c>
      <c r="K13" s="62">
        <f t="shared" ref="K13:K105" si="3">IF(F13&gt;0,J13*F13,0)</f>
        <v>0</v>
      </c>
      <c r="L13" s="72"/>
      <c r="M13" s="81"/>
      <c r="N13" s="62">
        <f>INT(IF(K13&gt;0,(IF(L13="ano",data!$J$6,0)),0))</f>
        <v>0</v>
      </c>
      <c r="O13" s="135">
        <f t="shared" si="1"/>
        <v>0</v>
      </c>
      <c r="P13" s="65">
        <f>K13+O13</f>
        <v>0</v>
      </c>
      <c r="Q13" s="163"/>
      <c r="R13" s="12" t="str">
        <f>IF(P13&gt;0,1,"")</f>
        <v/>
      </c>
      <c r="S13" s="13"/>
      <c r="T13" s="14" t="str">
        <f t="shared" si="2"/>
        <v/>
      </c>
      <c r="U13" s="6">
        <f>IF(P13&gt;0,IF(ISTEXT(C13)=TRUE,0,1),0)</f>
        <v>0</v>
      </c>
      <c r="Z13" s="163"/>
      <c r="AA13" s="163"/>
      <c r="AB13" s="166">
        <f>IF(I13&gt;0,IF(RIGHT(H13,1)="*",0,1),0)</f>
        <v>0</v>
      </c>
      <c r="AC13" s="163"/>
    </row>
    <row r="14" spans="2:29" s="110" customFormat="1" ht="16.5" hidden="1" customHeight="1" x14ac:dyDescent="0.25">
      <c r="B14" s="106"/>
      <c r="C14" s="120"/>
      <c r="D14" s="152"/>
      <c r="E14" s="193"/>
      <c r="F14" s="124"/>
      <c r="G14" s="180"/>
      <c r="H14" s="125"/>
      <c r="I14" s="114"/>
      <c r="J14" s="62"/>
      <c r="K14" s="107"/>
      <c r="L14" s="126"/>
      <c r="M14" s="81"/>
      <c r="N14" s="62"/>
      <c r="O14" s="135"/>
      <c r="P14" s="115"/>
      <c r="Q14" s="165"/>
      <c r="R14" s="111"/>
      <c r="S14" s="112"/>
      <c r="T14" s="113"/>
      <c r="Z14" s="165"/>
      <c r="AA14" s="165"/>
      <c r="AB14" s="168"/>
      <c r="AC14" s="165"/>
    </row>
    <row r="15" spans="2:29" s="6" customFormat="1" ht="16.5" customHeight="1" x14ac:dyDescent="0.25">
      <c r="B15" s="19" t="s">
        <v>10</v>
      </c>
      <c r="C15" s="267"/>
      <c r="D15" s="268"/>
      <c r="E15" s="186"/>
      <c r="F15" s="68"/>
      <c r="G15" s="189">
        <f>IF(E15="junior",data!$J$11,IF(E15="senior",data!$J$3,0))</f>
        <v>0</v>
      </c>
      <c r="H15" s="69"/>
      <c r="I15" s="161"/>
      <c r="J15" s="62">
        <f>INT(IF(RIGHT(H15,1)="*",G15*I15+(IF(I15&gt;0, data!$K$3,0)),(IF(H15&gt;0,G15*RIGHT(H15,5)+data!$K$3,0))))</f>
        <v>0</v>
      </c>
      <c r="K15" s="62">
        <f t="shared" si="3"/>
        <v>0</v>
      </c>
      <c r="L15" s="72"/>
      <c r="M15" s="81"/>
      <c r="N15" s="62">
        <f>INT(IF(K15&gt;0,(IF(L15="ano",data!$J$6,0)),0))</f>
        <v>0</v>
      </c>
      <c r="O15" s="135">
        <f t="shared" si="1"/>
        <v>0</v>
      </c>
      <c r="P15" s="65">
        <f>K15+O15</f>
        <v>0</v>
      </c>
      <c r="Q15" s="163"/>
      <c r="R15" s="12" t="str">
        <f>IF(P15&gt;0,1,"")</f>
        <v/>
      </c>
      <c r="S15" s="13"/>
      <c r="T15" s="14" t="str">
        <f t="shared" si="2"/>
        <v/>
      </c>
      <c r="U15" s="6">
        <f>IF(P15&gt;0,IF(ISTEXT(C15)=TRUE,0,1),0)</f>
        <v>0</v>
      </c>
      <c r="Z15" s="163"/>
      <c r="AA15" s="163"/>
      <c r="AB15" s="166">
        <f>IF(I15&gt;0,IF(RIGHT(H15,1)="*",0,1),0)</f>
        <v>0</v>
      </c>
      <c r="AC15" s="163"/>
    </row>
    <row r="16" spans="2:29" s="110" customFormat="1" ht="16.5" hidden="1" customHeight="1" x14ac:dyDescent="0.25">
      <c r="B16" s="106"/>
      <c r="C16" s="120"/>
      <c r="D16" s="152"/>
      <c r="E16" s="193"/>
      <c r="F16" s="124"/>
      <c r="G16" s="180"/>
      <c r="H16" s="125"/>
      <c r="I16" s="114"/>
      <c r="J16" s="62"/>
      <c r="K16" s="107"/>
      <c r="L16" s="126"/>
      <c r="M16" s="81"/>
      <c r="N16" s="62"/>
      <c r="O16" s="135"/>
      <c r="P16" s="115"/>
      <c r="Q16" s="165"/>
      <c r="R16" s="111"/>
      <c r="S16" s="112"/>
      <c r="T16" s="113"/>
      <c r="Z16" s="165"/>
      <c r="AA16" s="165"/>
      <c r="AB16" s="168"/>
      <c r="AC16" s="165"/>
    </row>
    <row r="17" spans="2:29" s="6" customFormat="1" ht="16.5" customHeight="1" x14ac:dyDescent="0.25">
      <c r="B17" s="19" t="s">
        <v>17</v>
      </c>
      <c r="C17" s="267"/>
      <c r="D17" s="268"/>
      <c r="E17" s="186"/>
      <c r="F17" s="68"/>
      <c r="G17" s="189">
        <f>IF(E17="junior",data!$J$11,IF(E17="senior",data!$J$3,0))</f>
        <v>0</v>
      </c>
      <c r="H17" s="69"/>
      <c r="I17" s="161"/>
      <c r="J17" s="62">
        <f>INT(IF(RIGHT(H17,1)="*",G17*I17+(IF(I17&gt;0, data!$K$3,0)),(IF(H17&gt;0,G17*RIGHT(H17,5)+data!$K$3,0))))</f>
        <v>0</v>
      </c>
      <c r="K17" s="62">
        <f t="shared" si="3"/>
        <v>0</v>
      </c>
      <c r="L17" s="72"/>
      <c r="M17" s="81"/>
      <c r="N17" s="62">
        <f>INT(IF(K17&gt;0,(IF(L17="ano",data!$J$6,0)),0))</f>
        <v>0</v>
      </c>
      <c r="O17" s="135">
        <f t="shared" si="1"/>
        <v>0</v>
      </c>
      <c r="P17" s="65">
        <f>K17+O17</f>
        <v>0</v>
      </c>
      <c r="Q17" s="163"/>
      <c r="R17" s="12" t="str">
        <f>IF(P17&gt;0,1,"")</f>
        <v/>
      </c>
      <c r="S17" s="13"/>
      <c r="T17" s="14" t="str">
        <f t="shared" si="2"/>
        <v/>
      </c>
      <c r="U17" s="6">
        <f>IF(P17&gt;0,IF(ISTEXT(C17)=TRUE,0,1),0)</f>
        <v>0</v>
      </c>
      <c r="Z17" s="163"/>
      <c r="AA17" s="163"/>
      <c r="AB17" s="166">
        <f>IF(I17&gt;0,IF(RIGHT(H17,1)="*",0,1),0)</f>
        <v>0</v>
      </c>
      <c r="AC17" s="163"/>
    </row>
    <row r="18" spans="2:29" s="110" customFormat="1" ht="16.5" hidden="1" customHeight="1" x14ac:dyDescent="0.25">
      <c r="B18" s="106"/>
      <c r="C18" s="120"/>
      <c r="D18" s="152"/>
      <c r="E18" s="193"/>
      <c r="F18" s="124"/>
      <c r="G18" s="180"/>
      <c r="H18" s="125"/>
      <c r="I18" s="114"/>
      <c r="J18" s="62"/>
      <c r="K18" s="107"/>
      <c r="L18" s="126"/>
      <c r="M18" s="81"/>
      <c r="N18" s="62"/>
      <c r="O18" s="135"/>
      <c r="P18" s="115"/>
      <c r="Q18" s="165"/>
      <c r="R18" s="111"/>
      <c r="S18" s="112"/>
      <c r="T18" s="113"/>
      <c r="Z18" s="165"/>
      <c r="AA18" s="165"/>
      <c r="AB18" s="168"/>
      <c r="AC18" s="165"/>
    </row>
    <row r="19" spans="2:29" s="6" customFormat="1" ht="16.5" customHeight="1" x14ac:dyDescent="0.25">
      <c r="B19" s="19" t="s">
        <v>23</v>
      </c>
      <c r="C19" s="267"/>
      <c r="D19" s="268"/>
      <c r="E19" s="186"/>
      <c r="F19" s="68"/>
      <c r="G19" s="189">
        <f>IF(E19="junior",data!$J$11,IF(E19="senior",data!$J$3,0))</f>
        <v>0</v>
      </c>
      <c r="H19" s="69"/>
      <c r="I19" s="161"/>
      <c r="J19" s="62">
        <f>INT(IF(RIGHT(H19,1)="*",G19*I19+(IF(I19&gt;0, data!$K$3,0)),(IF(H19&gt;0,G19*RIGHT(H19,5)+data!$K$3,0))))</f>
        <v>0</v>
      </c>
      <c r="K19" s="62">
        <f t="shared" si="3"/>
        <v>0</v>
      </c>
      <c r="L19" s="72"/>
      <c r="M19" s="81"/>
      <c r="N19" s="62">
        <f>INT(IF(K19&gt;0,(IF(L19="ano",data!$J$6,0)),0))</f>
        <v>0</v>
      </c>
      <c r="O19" s="135">
        <f t="shared" si="1"/>
        <v>0</v>
      </c>
      <c r="P19" s="65">
        <f>K19+O19</f>
        <v>0</v>
      </c>
      <c r="Q19" s="163"/>
      <c r="R19" s="12" t="str">
        <f>IF(P19&gt;0,1,"")</f>
        <v/>
      </c>
      <c r="S19" s="13"/>
      <c r="T19" s="14" t="str">
        <f t="shared" si="2"/>
        <v/>
      </c>
      <c r="U19" s="6">
        <f>IF(P19&gt;0,IF(ISTEXT(C19)=TRUE,0,1),0)</f>
        <v>0</v>
      </c>
      <c r="Z19" s="163"/>
      <c r="AA19" s="163"/>
      <c r="AB19" s="166">
        <f>IF(I19&gt;0,IF(RIGHT(H19,1)="*",0,1),0)</f>
        <v>0</v>
      </c>
      <c r="AC19" s="163"/>
    </row>
    <row r="20" spans="2:29" s="110" customFormat="1" ht="16.5" hidden="1" customHeight="1" x14ac:dyDescent="0.25">
      <c r="B20" s="106"/>
      <c r="C20" s="120"/>
      <c r="D20" s="152"/>
      <c r="E20" s="193"/>
      <c r="F20" s="124"/>
      <c r="G20" s="180"/>
      <c r="H20" s="125"/>
      <c r="I20" s="114"/>
      <c r="J20" s="62"/>
      <c r="K20" s="107"/>
      <c r="L20" s="126"/>
      <c r="M20" s="81"/>
      <c r="N20" s="62"/>
      <c r="O20" s="135"/>
      <c r="P20" s="115"/>
      <c r="Q20" s="165"/>
      <c r="R20" s="111"/>
      <c r="S20" s="112"/>
      <c r="T20" s="113"/>
      <c r="Z20" s="165"/>
      <c r="AA20" s="165"/>
      <c r="AB20" s="168"/>
      <c r="AC20" s="165"/>
    </row>
    <row r="21" spans="2:29" s="6" customFormat="1" ht="16.5" customHeight="1" x14ac:dyDescent="0.25">
      <c r="B21" s="19" t="s">
        <v>24</v>
      </c>
      <c r="C21" s="267"/>
      <c r="D21" s="268"/>
      <c r="E21" s="186"/>
      <c r="F21" s="68"/>
      <c r="G21" s="189">
        <f>IF(E21="junior",data!$J$11,IF(E21="senior",data!$J$3,0))</f>
        <v>0</v>
      </c>
      <c r="H21" s="69"/>
      <c r="I21" s="161"/>
      <c r="J21" s="62">
        <f>INT(IF(RIGHT(H21,1)="*",G21*I21+(IF(I21&gt;0, data!$K$3,0)),(IF(H21&gt;0,G21*RIGHT(H21,5)+data!$K$3,0))))</f>
        <v>0</v>
      </c>
      <c r="K21" s="62">
        <f t="shared" si="3"/>
        <v>0</v>
      </c>
      <c r="L21" s="72"/>
      <c r="M21" s="81"/>
      <c r="N21" s="62">
        <f>INT(IF(K21&gt;0,(IF(L21="ano",data!$J$6,0)),0))</f>
        <v>0</v>
      </c>
      <c r="O21" s="135">
        <f t="shared" si="1"/>
        <v>0</v>
      </c>
      <c r="P21" s="65">
        <f>K21+O21</f>
        <v>0</v>
      </c>
      <c r="Q21" s="163"/>
      <c r="R21" s="12" t="str">
        <f>IF(P21&gt;0,1,"")</f>
        <v/>
      </c>
      <c r="S21" s="13"/>
      <c r="T21" s="14" t="str">
        <f t="shared" si="2"/>
        <v/>
      </c>
      <c r="U21" s="6">
        <f>IF(P21&gt;0,IF(ISTEXT(C21)=TRUE,0,1),0)</f>
        <v>0</v>
      </c>
      <c r="Z21" s="163"/>
      <c r="AA21" s="163"/>
      <c r="AB21" s="166">
        <f>IF(I21&gt;0,IF(RIGHT(H21,1)="*",0,1),0)</f>
        <v>0</v>
      </c>
      <c r="AC21" s="163"/>
    </row>
    <row r="22" spans="2:29" s="110" customFormat="1" ht="16.5" hidden="1" customHeight="1" x14ac:dyDescent="0.25">
      <c r="B22" s="106"/>
      <c r="C22" s="120"/>
      <c r="D22" s="152"/>
      <c r="E22" s="193"/>
      <c r="F22" s="124"/>
      <c r="G22" s="180"/>
      <c r="H22" s="125"/>
      <c r="I22" s="114"/>
      <c r="J22" s="62"/>
      <c r="K22" s="107"/>
      <c r="L22" s="126"/>
      <c r="M22" s="81"/>
      <c r="N22" s="62"/>
      <c r="O22" s="135"/>
      <c r="P22" s="115"/>
      <c r="Q22" s="165"/>
      <c r="R22" s="111"/>
      <c r="S22" s="112"/>
      <c r="T22" s="113"/>
      <c r="Z22" s="165"/>
      <c r="AA22" s="165"/>
      <c r="AB22" s="168"/>
      <c r="AC22" s="165"/>
    </row>
    <row r="23" spans="2:29" s="6" customFormat="1" ht="16.5" customHeight="1" x14ac:dyDescent="0.25">
      <c r="B23" s="19" t="s">
        <v>25</v>
      </c>
      <c r="C23" s="267"/>
      <c r="D23" s="268"/>
      <c r="E23" s="186"/>
      <c r="F23" s="68"/>
      <c r="G23" s="189">
        <f>IF(E23="junior",data!$J$11,IF(E23="senior",data!$J$3,0))</f>
        <v>0</v>
      </c>
      <c r="H23" s="69"/>
      <c r="I23" s="161"/>
      <c r="J23" s="62">
        <f>INT(IF(RIGHT(H23,1)="*",G23*I23+(IF(I23&gt;0, data!$K$3,0)),(IF(H23&gt;0,G23*RIGHT(H23,5)+data!$K$3,0))))</f>
        <v>0</v>
      </c>
      <c r="K23" s="62">
        <f t="shared" si="3"/>
        <v>0</v>
      </c>
      <c r="L23" s="72"/>
      <c r="M23" s="81"/>
      <c r="N23" s="62">
        <f>INT(IF(K23&gt;0,(IF(L23="ano",data!$J$6,0)),0))</f>
        <v>0</v>
      </c>
      <c r="O23" s="135">
        <f t="shared" si="1"/>
        <v>0</v>
      </c>
      <c r="P23" s="65">
        <f>K23+O23</f>
        <v>0</v>
      </c>
      <c r="Q23" s="163"/>
      <c r="R23" s="12" t="str">
        <f>IF(P23&gt;0,1,"")</f>
        <v/>
      </c>
      <c r="S23" s="13"/>
      <c r="T23" s="14" t="str">
        <f t="shared" si="2"/>
        <v/>
      </c>
      <c r="U23" s="6">
        <f>IF(P23&gt;0,IF(ISTEXT(C23)=TRUE,0,1),0)</f>
        <v>0</v>
      </c>
      <c r="Z23" s="163"/>
      <c r="AA23" s="163"/>
      <c r="AB23" s="166">
        <f>IF(I23&gt;0,IF(RIGHT(H23,1)="*",0,1),0)</f>
        <v>0</v>
      </c>
      <c r="AC23" s="163"/>
    </row>
    <row r="24" spans="2:29" s="110" customFormat="1" ht="16.5" hidden="1" customHeight="1" x14ac:dyDescent="0.25">
      <c r="B24" s="106"/>
      <c r="C24" s="120"/>
      <c r="D24" s="152"/>
      <c r="E24" s="193"/>
      <c r="F24" s="124"/>
      <c r="G24" s="180"/>
      <c r="H24" s="125"/>
      <c r="I24" s="114"/>
      <c r="J24" s="62"/>
      <c r="K24" s="107"/>
      <c r="L24" s="126"/>
      <c r="M24" s="81"/>
      <c r="N24" s="62"/>
      <c r="O24" s="135"/>
      <c r="P24" s="115"/>
      <c r="Q24" s="165"/>
      <c r="R24" s="111"/>
      <c r="S24" s="112"/>
      <c r="T24" s="113"/>
      <c r="Z24" s="165"/>
      <c r="AA24" s="165"/>
      <c r="AB24" s="168"/>
      <c r="AC24" s="165"/>
    </row>
    <row r="25" spans="2:29" s="6" customFormat="1" ht="16.5" customHeight="1" x14ac:dyDescent="0.25">
      <c r="B25" s="19" t="s">
        <v>26</v>
      </c>
      <c r="C25" s="267"/>
      <c r="D25" s="268"/>
      <c r="E25" s="186"/>
      <c r="F25" s="68"/>
      <c r="G25" s="189">
        <f>IF(E25="junior",data!$J$11,IF(E25="senior",data!$J$3,0))</f>
        <v>0</v>
      </c>
      <c r="H25" s="69"/>
      <c r="I25" s="161"/>
      <c r="J25" s="62">
        <f>INT(IF(RIGHT(H25,1)="*",G25*I25+(IF(I25&gt;0, data!$K$3,0)),(IF(H25&gt;0,G25*RIGHT(H25,5)+data!$K$3,0))))</f>
        <v>0</v>
      </c>
      <c r="K25" s="62">
        <f t="shared" si="3"/>
        <v>0</v>
      </c>
      <c r="L25" s="72"/>
      <c r="M25" s="81"/>
      <c r="N25" s="62">
        <f>INT(IF(K25&gt;0,(IF(L25="ano",data!$J$6,0)),0))</f>
        <v>0</v>
      </c>
      <c r="O25" s="135">
        <f t="shared" si="1"/>
        <v>0</v>
      </c>
      <c r="P25" s="65">
        <f>K25+O25</f>
        <v>0</v>
      </c>
      <c r="Q25" s="163"/>
      <c r="R25" s="12" t="str">
        <f>IF(P25&gt;0,1,"")</f>
        <v/>
      </c>
      <c r="S25" s="13"/>
      <c r="T25" s="14" t="str">
        <f t="shared" si="2"/>
        <v/>
      </c>
      <c r="U25" s="6">
        <f>IF(P25&gt;0,IF(ISTEXT(C25)=TRUE,0,1),0)</f>
        <v>0</v>
      </c>
      <c r="Z25" s="163"/>
      <c r="AA25" s="163"/>
      <c r="AB25" s="166">
        <f>IF(I25&gt;0,IF(RIGHT(H25,1)="*",0,1),0)</f>
        <v>0</v>
      </c>
      <c r="AC25" s="163"/>
    </row>
    <row r="26" spans="2:29" s="110" customFormat="1" ht="16.5" hidden="1" customHeight="1" x14ac:dyDescent="0.25">
      <c r="B26" s="106"/>
      <c r="C26" s="120"/>
      <c r="D26" s="152"/>
      <c r="E26" s="193"/>
      <c r="F26" s="124"/>
      <c r="G26" s="180"/>
      <c r="H26" s="125"/>
      <c r="I26" s="114"/>
      <c r="J26" s="62"/>
      <c r="K26" s="107"/>
      <c r="L26" s="126"/>
      <c r="M26" s="81"/>
      <c r="N26" s="62"/>
      <c r="O26" s="135"/>
      <c r="P26" s="115"/>
      <c r="Q26" s="165"/>
      <c r="R26" s="111"/>
      <c r="S26" s="112"/>
      <c r="T26" s="113"/>
      <c r="Z26" s="165"/>
      <c r="AA26" s="165"/>
      <c r="AB26" s="168"/>
      <c r="AC26" s="165"/>
    </row>
    <row r="27" spans="2:29" s="6" customFormat="1" ht="16.5" customHeight="1" x14ac:dyDescent="0.25">
      <c r="B27" s="19" t="s">
        <v>27</v>
      </c>
      <c r="C27" s="267"/>
      <c r="D27" s="268"/>
      <c r="E27" s="186"/>
      <c r="F27" s="68"/>
      <c r="G27" s="189">
        <f>IF(E27="junior",data!$J$11,IF(E27="senior",data!$J$3,0))</f>
        <v>0</v>
      </c>
      <c r="H27" s="69"/>
      <c r="I27" s="161"/>
      <c r="J27" s="62">
        <f>INT(IF(RIGHT(H27,1)="*",G27*I27+(IF(I27&gt;0, data!$K$3,0)),(IF(H27&gt;0,G27*RIGHT(H27,5)+data!$K$3,0))))</f>
        <v>0</v>
      </c>
      <c r="K27" s="62">
        <f t="shared" si="3"/>
        <v>0</v>
      </c>
      <c r="L27" s="72"/>
      <c r="M27" s="81"/>
      <c r="N27" s="62">
        <f>INT(IF(K27&gt;0,(IF(L27="ano",data!$J$6,0)),0))</f>
        <v>0</v>
      </c>
      <c r="O27" s="135">
        <f t="shared" si="1"/>
        <v>0</v>
      </c>
      <c r="P27" s="65">
        <f>K27+O27</f>
        <v>0</v>
      </c>
      <c r="Q27" s="163"/>
      <c r="R27" s="12" t="str">
        <f>IF(P27&gt;0,1,"")</f>
        <v/>
      </c>
      <c r="S27" s="13"/>
      <c r="T27" s="14" t="str">
        <f t="shared" si="2"/>
        <v/>
      </c>
      <c r="U27" s="6">
        <f>IF(P27&gt;0,IF(ISTEXT(C27)=TRUE,0,1),0)</f>
        <v>0</v>
      </c>
      <c r="Z27" s="163"/>
      <c r="AA27" s="163"/>
      <c r="AB27" s="166">
        <f>IF(I27&gt;0,IF(RIGHT(H27,1)="*",0,1),0)</f>
        <v>0</v>
      </c>
      <c r="AC27" s="163"/>
    </row>
    <row r="28" spans="2:29" s="110" customFormat="1" ht="16.5" hidden="1" customHeight="1" x14ac:dyDescent="0.25">
      <c r="B28" s="106"/>
      <c r="C28" s="120"/>
      <c r="D28" s="152"/>
      <c r="E28" s="193"/>
      <c r="F28" s="124"/>
      <c r="G28" s="180"/>
      <c r="H28" s="125"/>
      <c r="I28" s="114"/>
      <c r="J28" s="62"/>
      <c r="K28" s="107"/>
      <c r="L28" s="126"/>
      <c r="M28" s="81"/>
      <c r="N28" s="62"/>
      <c r="O28" s="135"/>
      <c r="P28" s="115"/>
      <c r="Q28" s="165"/>
      <c r="R28" s="111"/>
      <c r="S28" s="112"/>
      <c r="T28" s="113"/>
      <c r="Z28" s="165"/>
      <c r="AA28" s="165"/>
      <c r="AB28" s="168"/>
      <c r="AC28" s="165"/>
    </row>
    <row r="29" spans="2:29" s="6" customFormat="1" ht="16.5" customHeight="1" x14ac:dyDescent="0.25">
      <c r="B29" s="19" t="s">
        <v>28</v>
      </c>
      <c r="C29" s="267"/>
      <c r="D29" s="268"/>
      <c r="E29" s="186"/>
      <c r="F29" s="68"/>
      <c r="G29" s="189">
        <f>IF(E29="junior",data!$J$11,IF(E29="senior",data!$J$3,0))</f>
        <v>0</v>
      </c>
      <c r="H29" s="69"/>
      <c r="I29" s="161"/>
      <c r="J29" s="62">
        <f>INT(IF(RIGHT(H29,1)="*",G29*I29+(IF(I29&gt;0, data!$K$3,0)),(IF(H29&gt;0,G29*RIGHT(H29,5)+data!$K$3,0))))</f>
        <v>0</v>
      </c>
      <c r="K29" s="62">
        <f t="shared" si="3"/>
        <v>0</v>
      </c>
      <c r="L29" s="72"/>
      <c r="M29" s="81"/>
      <c r="N29" s="62">
        <f>INT(IF(K29&gt;0,(IF(L29="ano",data!$J$6,0)),0))</f>
        <v>0</v>
      </c>
      <c r="O29" s="135">
        <f t="shared" si="1"/>
        <v>0</v>
      </c>
      <c r="P29" s="65">
        <f>K29+O29</f>
        <v>0</v>
      </c>
      <c r="Q29" s="163"/>
      <c r="R29" s="12" t="str">
        <f>IF(P29&gt;0,1,"")</f>
        <v/>
      </c>
      <c r="S29" s="13"/>
      <c r="T29" s="14" t="str">
        <f t="shared" si="2"/>
        <v/>
      </c>
      <c r="U29" s="6">
        <f>IF(P29&gt;0,IF(ISTEXT(C29)=TRUE,0,1),0)</f>
        <v>0</v>
      </c>
      <c r="Z29" s="163"/>
      <c r="AA29" s="163"/>
      <c r="AB29" s="166">
        <f>IF(I29&gt;0,IF(RIGHT(H29,1)="*",0,1),0)</f>
        <v>0</v>
      </c>
      <c r="AC29" s="163"/>
    </row>
    <row r="30" spans="2:29" s="110" customFormat="1" ht="16.5" hidden="1" customHeight="1" x14ac:dyDescent="0.25">
      <c r="B30" s="106"/>
      <c r="C30" s="120"/>
      <c r="D30" s="152"/>
      <c r="E30" s="193"/>
      <c r="F30" s="124"/>
      <c r="G30" s="180"/>
      <c r="H30" s="125"/>
      <c r="I30" s="114"/>
      <c r="J30" s="62"/>
      <c r="K30" s="107"/>
      <c r="L30" s="126"/>
      <c r="M30" s="81"/>
      <c r="N30" s="62"/>
      <c r="O30" s="135"/>
      <c r="P30" s="115"/>
      <c r="Q30" s="165"/>
      <c r="R30" s="111"/>
      <c r="S30" s="112"/>
      <c r="T30" s="113"/>
      <c r="Z30" s="165"/>
      <c r="AA30" s="165"/>
      <c r="AB30" s="168"/>
      <c r="AC30" s="165"/>
    </row>
    <row r="31" spans="2:29" s="6" customFormat="1" ht="16.5" customHeight="1" x14ac:dyDescent="0.25">
      <c r="B31" s="19" t="s">
        <v>29</v>
      </c>
      <c r="C31" s="267"/>
      <c r="D31" s="268"/>
      <c r="E31" s="186"/>
      <c r="F31" s="68"/>
      <c r="G31" s="189">
        <f>IF(E31="junior",data!$J$11,IF(E31="senior",data!$J$3,0))</f>
        <v>0</v>
      </c>
      <c r="H31" s="69"/>
      <c r="I31" s="161"/>
      <c r="J31" s="62">
        <f>INT(IF(RIGHT(H31,1)="*",G31*I31+(IF(I31&gt;0, data!$K$3,0)),(IF(H31&gt;0,G31*RIGHT(H31,5)+data!$K$3,0))))</f>
        <v>0</v>
      </c>
      <c r="K31" s="62">
        <f t="shared" si="3"/>
        <v>0</v>
      </c>
      <c r="L31" s="72"/>
      <c r="M31" s="81"/>
      <c r="N31" s="62">
        <f>INT(IF(K31&gt;0,(IF(L31="ano",data!$J$6,0)),0))</f>
        <v>0</v>
      </c>
      <c r="O31" s="135">
        <f t="shared" si="1"/>
        <v>0</v>
      </c>
      <c r="P31" s="65">
        <f>K31+O31</f>
        <v>0</v>
      </c>
      <c r="Q31" s="163"/>
      <c r="R31" s="12" t="str">
        <f>IF(P31&gt;0,1,"")</f>
        <v/>
      </c>
      <c r="S31" s="13"/>
      <c r="T31" s="14" t="str">
        <f t="shared" si="2"/>
        <v/>
      </c>
      <c r="U31" s="6">
        <f>IF(P31&gt;0,IF(ISTEXT(C31)=TRUE,0,1),0)</f>
        <v>0</v>
      </c>
      <c r="Z31" s="163"/>
      <c r="AA31" s="163"/>
      <c r="AB31" s="166">
        <f>IF(I31&gt;0,IF(RIGHT(H31,1)="*",0,1),0)</f>
        <v>0</v>
      </c>
      <c r="AC31" s="163"/>
    </row>
    <row r="32" spans="2:29" s="110" customFormat="1" ht="16.5" hidden="1" customHeight="1" x14ac:dyDescent="0.25">
      <c r="B32" s="106"/>
      <c r="C32" s="120"/>
      <c r="D32" s="152"/>
      <c r="E32" s="193"/>
      <c r="F32" s="124"/>
      <c r="G32" s="180"/>
      <c r="H32" s="125"/>
      <c r="I32" s="114"/>
      <c r="J32" s="62"/>
      <c r="K32" s="107"/>
      <c r="L32" s="126"/>
      <c r="M32" s="81"/>
      <c r="N32" s="62"/>
      <c r="O32" s="135"/>
      <c r="P32" s="115"/>
      <c r="Q32" s="165"/>
      <c r="R32" s="111"/>
      <c r="S32" s="112"/>
      <c r="T32" s="113"/>
      <c r="Z32" s="165"/>
      <c r="AA32" s="165"/>
      <c r="AB32" s="168"/>
      <c r="AC32" s="165"/>
    </row>
    <row r="33" spans="2:29" s="6" customFormat="1" ht="16.5" customHeight="1" x14ac:dyDescent="0.25">
      <c r="B33" s="19" t="s">
        <v>30</v>
      </c>
      <c r="C33" s="267"/>
      <c r="D33" s="268"/>
      <c r="E33" s="186"/>
      <c r="F33" s="68"/>
      <c r="G33" s="189">
        <f>IF(E33="junior",data!$J$11,IF(E33="senior",data!$J$3,0))</f>
        <v>0</v>
      </c>
      <c r="H33" s="69"/>
      <c r="I33" s="161"/>
      <c r="J33" s="62">
        <f>INT(IF(RIGHT(H33,1)="*",G33*I33+(IF(I33&gt;0, data!$K$3,0)),(IF(H33&gt;0,G33*RIGHT(H33,5)+data!$K$3,0))))</f>
        <v>0</v>
      </c>
      <c r="K33" s="62">
        <f t="shared" si="3"/>
        <v>0</v>
      </c>
      <c r="L33" s="72"/>
      <c r="M33" s="81"/>
      <c r="N33" s="62">
        <f>INT(IF(K33&gt;0,(IF(L33="ano",data!$J$6,0)),0))</f>
        <v>0</v>
      </c>
      <c r="O33" s="135">
        <f t="shared" si="1"/>
        <v>0</v>
      </c>
      <c r="P33" s="65">
        <f>K33+O33</f>
        <v>0</v>
      </c>
      <c r="Q33" s="163"/>
      <c r="R33" s="12" t="str">
        <f>IF(P33&gt;0,1,"")</f>
        <v/>
      </c>
      <c r="S33" s="13"/>
      <c r="T33" s="14" t="str">
        <f t="shared" si="2"/>
        <v/>
      </c>
      <c r="U33" s="6">
        <f>IF(P33&gt;0,IF(ISTEXT(C33)=TRUE,0,1),0)</f>
        <v>0</v>
      </c>
      <c r="Z33" s="163"/>
      <c r="AA33" s="163"/>
      <c r="AB33" s="166">
        <f>IF(I33&gt;0,IF(RIGHT(H33,1)="*",0,1),0)</f>
        <v>0</v>
      </c>
      <c r="AC33" s="163"/>
    </row>
    <row r="34" spans="2:29" s="110" customFormat="1" ht="16.5" hidden="1" customHeight="1" x14ac:dyDescent="0.25">
      <c r="B34" s="106"/>
      <c r="C34" s="120"/>
      <c r="D34" s="152"/>
      <c r="E34" s="193"/>
      <c r="F34" s="124"/>
      <c r="G34" s="180"/>
      <c r="H34" s="125"/>
      <c r="I34" s="114"/>
      <c r="J34" s="62"/>
      <c r="K34" s="107"/>
      <c r="L34" s="126"/>
      <c r="M34" s="81"/>
      <c r="N34" s="62"/>
      <c r="O34" s="135"/>
      <c r="P34" s="115"/>
      <c r="Q34" s="165"/>
      <c r="R34" s="111"/>
      <c r="S34" s="112"/>
      <c r="T34" s="113"/>
      <c r="Z34" s="165"/>
      <c r="AA34" s="165"/>
      <c r="AB34" s="168"/>
      <c r="AC34" s="165"/>
    </row>
    <row r="35" spans="2:29" s="6" customFormat="1" ht="16.5" customHeight="1" x14ac:dyDescent="0.25">
      <c r="B35" s="19" t="s">
        <v>31</v>
      </c>
      <c r="C35" s="267"/>
      <c r="D35" s="268"/>
      <c r="E35" s="186"/>
      <c r="F35" s="68"/>
      <c r="G35" s="189">
        <f>IF(E35="junior",data!$J$11,IF(E35="senior",data!$J$3,0))</f>
        <v>0</v>
      </c>
      <c r="H35" s="69"/>
      <c r="I35" s="161"/>
      <c r="J35" s="62">
        <f>INT(IF(RIGHT(H35,1)="*",G35*I35+(IF(I35&gt;0, data!$K$3,0)),(IF(H35&gt;0,G35*RIGHT(H35,5)+data!$K$3,0))))</f>
        <v>0</v>
      </c>
      <c r="K35" s="62">
        <f t="shared" si="3"/>
        <v>0</v>
      </c>
      <c r="L35" s="72"/>
      <c r="M35" s="81"/>
      <c r="N35" s="62">
        <f>INT(IF(K35&gt;0,(IF(L35="ano",data!$J$6,0)),0))</f>
        <v>0</v>
      </c>
      <c r="O35" s="135">
        <f t="shared" si="1"/>
        <v>0</v>
      </c>
      <c r="P35" s="65">
        <f>K35+O35</f>
        <v>0</v>
      </c>
      <c r="Q35" s="163"/>
      <c r="R35" s="12" t="str">
        <f>IF(P35&gt;0,1,"")</f>
        <v/>
      </c>
      <c r="S35" s="13"/>
      <c r="T35" s="14" t="str">
        <f t="shared" si="2"/>
        <v/>
      </c>
      <c r="U35" s="6">
        <f>IF(P35&gt;0,IF(ISTEXT(C35)=TRUE,0,1),0)</f>
        <v>0</v>
      </c>
      <c r="Z35" s="163"/>
      <c r="AA35" s="163"/>
      <c r="AB35" s="166">
        <f>IF(I35&gt;0,IF(RIGHT(H35,1)="*",0,1),0)</f>
        <v>0</v>
      </c>
      <c r="AC35" s="163"/>
    </row>
    <row r="36" spans="2:29" s="110" customFormat="1" ht="16.5" hidden="1" customHeight="1" x14ac:dyDescent="0.25">
      <c r="B36" s="106"/>
      <c r="C36" s="120"/>
      <c r="D36" s="152"/>
      <c r="E36" s="193"/>
      <c r="F36" s="124"/>
      <c r="G36" s="180"/>
      <c r="H36" s="125"/>
      <c r="I36" s="114"/>
      <c r="J36" s="62"/>
      <c r="K36" s="107"/>
      <c r="L36" s="126"/>
      <c r="M36" s="81"/>
      <c r="N36" s="62"/>
      <c r="O36" s="135"/>
      <c r="P36" s="115"/>
      <c r="Q36" s="165"/>
      <c r="R36" s="111"/>
      <c r="S36" s="112"/>
      <c r="T36" s="113"/>
      <c r="Z36" s="165"/>
      <c r="AA36" s="165"/>
      <c r="AB36" s="168"/>
      <c r="AC36" s="165"/>
    </row>
    <row r="37" spans="2:29" s="6" customFormat="1" ht="16.5" customHeight="1" x14ac:dyDescent="0.25">
      <c r="B37" s="19" t="s">
        <v>32</v>
      </c>
      <c r="C37" s="267"/>
      <c r="D37" s="268"/>
      <c r="E37" s="186"/>
      <c r="F37" s="68"/>
      <c r="G37" s="189">
        <f>IF(E37="junior",data!$J$11,IF(E37="senior",data!$J$3,0))</f>
        <v>0</v>
      </c>
      <c r="H37" s="69"/>
      <c r="I37" s="161"/>
      <c r="J37" s="62">
        <f>INT(IF(RIGHT(H37,1)="*",G37*I37+(IF(I37&gt;0, data!$K$3,0)),(IF(H37&gt;0,G37*RIGHT(H37,5)+data!$K$3,0))))</f>
        <v>0</v>
      </c>
      <c r="K37" s="62">
        <f t="shared" si="3"/>
        <v>0</v>
      </c>
      <c r="L37" s="72"/>
      <c r="M37" s="81"/>
      <c r="N37" s="62">
        <f>INT(IF(K37&gt;0,(IF(L37="ano",data!$J$6,0)),0))</f>
        <v>0</v>
      </c>
      <c r="O37" s="135">
        <f t="shared" si="1"/>
        <v>0</v>
      </c>
      <c r="P37" s="65">
        <f>K37+O37</f>
        <v>0</v>
      </c>
      <c r="Q37" s="163"/>
      <c r="R37" s="12" t="str">
        <f>IF(P37&gt;0,1,"")</f>
        <v/>
      </c>
      <c r="S37" s="13"/>
      <c r="T37" s="14" t="str">
        <f t="shared" si="2"/>
        <v/>
      </c>
      <c r="U37" s="6">
        <f>IF(P37&gt;0,IF(ISTEXT(C37)=TRUE,0,1),0)</f>
        <v>0</v>
      </c>
      <c r="Z37" s="163"/>
      <c r="AA37" s="163"/>
      <c r="AB37" s="166">
        <f>IF(I37&gt;0,IF(RIGHT(H37,1)="*",0,1),0)</f>
        <v>0</v>
      </c>
      <c r="AC37" s="163"/>
    </row>
    <row r="38" spans="2:29" s="110" customFormat="1" ht="16.5" hidden="1" customHeight="1" x14ac:dyDescent="0.25">
      <c r="B38" s="106"/>
      <c r="C38" s="120"/>
      <c r="D38" s="152"/>
      <c r="E38" s="193"/>
      <c r="F38" s="124"/>
      <c r="G38" s="180"/>
      <c r="H38" s="125"/>
      <c r="I38" s="114"/>
      <c r="J38" s="62"/>
      <c r="K38" s="107"/>
      <c r="L38" s="126"/>
      <c r="M38" s="81"/>
      <c r="N38" s="62"/>
      <c r="O38" s="135"/>
      <c r="P38" s="115"/>
      <c r="Q38" s="165"/>
      <c r="R38" s="111"/>
      <c r="S38" s="112"/>
      <c r="T38" s="113"/>
      <c r="Z38" s="165"/>
      <c r="AA38" s="165"/>
      <c r="AB38" s="168"/>
      <c r="AC38" s="165"/>
    </row>
    <row r="39" spans="2:29" s="6" customFormat="1" ht="16.5" customHeight="1" x14ac:dyDescent="0.25">
      <c r="B39" s="19" t="s">
        <v>33</v>
      </c>
      <c r="C39" s="267"/>
      <c r="D39" s="268"/>
      <c r="E39" s="186"/>
      <c r="F39" s="68"/>
      <c r="G39" s="189">
        <f>IF(E39="junior",data!$J$11,IF(E39="senior",data!$J$3,0))</f>
        <v>0</v>
      </c>
      <c r="H39" s="69"/>
      <c r="I39" s="161"/>
      <c r="J39" s="62">
        <f>INT(IF(RIGHT(H39,1)="*",G39*I39+(IF(I39&gt;0, data!$K$3,0)),(IF(H39&gt;0,G39*RIGHT(H39,5)+data!$K$3,0))))</f>
        <v>0</v>
      </c>
      <c r="K39" s="62">
        <f t="shared" si="3"/>
        <v>0</v>
      </c>
      <c r="L39" s="72"/>
      <c r="M39" s="81"/>
      <c r="N39" s="62">
        <f>INT(IF(K39&gt;0,(IF(L39="ano",data!$J$6,0)),0))</f>
        <v>0</v>
      </c>
      <c r="O39" s="135">
        <f t="shared" si="1"/>
        <v>0</v>
      </c>
      <c r="P39" s="65">
        <f>K39+O39</f>
        <v>0</v>
      </c>
      <c r="Q39" s="163"/>
      <c r="R39" s="12" t="str">
        <f>IF(P39&gt;0,1,"")</f>
        <v/>
      </c>
      <c r="S39" s="13"/>
      <c r="T39" s="14" t="str">
        <f t="shared" si="2"/>
        <v/>
      </c>
      <c r="U39" s="6">
        <f>IF(P39&gt;0,IF(ISTEXT(C39)=TRUE,0,1),0)</f>
        <v>0</v>
      </c>
      <c r="Z39" s="163"/>
      <c r="AA39" s="163"/>
      <c r="AB39" s="166">
        <f>IF(I39&gt;0,IF(RIGHT(H39,1)="*",0,1),0)</f>
        <v>0</v>
      </c>
      <c r="AC39" s="163"/>
    </row>
    <row r="40" spans="2:29" s="110" customFormat="1" ht="16.5" hidden="1" customHeight="1" x14ac:dyDescent="0.25">
      <c r="B40" s="106"/>
      <c r="C40" s="120"/>
      <c r="D40" s="152"/>
      <c r="E40" s="193"/>
      <c r="F40" s="124"/>
      <c r="G40" s="180"/>
      <c r="H40" s="125"/>
      <c r="I40" s="114"/>
      <c r="J40" s="62"/>
      <c r="K40" s="107"/>
      <c r="L40" s="126"/>
      <c r="M40" s="81"/>
      <c r="N40" s="62"/>
      <c r="O40" s="135"/>
      <c r="P40" s="115"/>
      <c r="Q40" s="165"/>
      <c r="R40" s="111"/>
      <c r="S40" s="112"/>
      <c r="T40" s="113"/>
      <c r="Z40" s="165"/>
      <c r="AA40" s="165"/>
      <c r="AB40" s="168"/>
      <c r="AC40" s="165"/>
    </row>
    <row r="41" spans="2:29" s="6" customFormat="1" ht="16.5" customHeight="1" x14ac:dyDescent="0.25">
      <c r="B41" s="19" t="s">
        <v>34</v>
      </c>
      <c r="C41" s="267"/>
      <c r="D41" s="268"/>
      <c r="E41" s="186"/>
      <c r="F41" s="68"/>
      <c r="G41" s="189">
        <f>IF(E41="junior",data!$J$11,IF(E41="senior",data!$J$3,0))</f>
        <v>0</v>
      </c>
      <c r="H41" s="69"/>
      <c r="I41" s="161"/>
      <c r="J41" s="62">
        <f>INT(IF(RIGHT(H41,1)="*",G41*I41+(IF(I41&gt;0, data!$K$3,0)),(IF(H41&gt;0,G41*RIGHT(H41,5)+data!$K$3,0))))</f>
        <v>0</v>
      </c>
      <c r="K41" s="62">
        <f t="shared" si="3"/>
        <v>0</v>
      </c>
      <c r="L41" s="72"/>
      <c r="M41" s="81"/>
      <c r="N41" s="62">
        <f>INT(IF(K41&gt;0,(IF(L41="ano",data!$J$6,0)),0))</f>
        <v>0</v>
      </c>
      <c r="O41" s="135">
        <f t="shared" si="1"/>
        <v>0</v>
      </c>
      <c r="P41" s="65">
        <f>K41+O41</f>
        <v>0</v>
      </c>
      <c r="Q41" s="163"/>
      <c r="R41" s="12" t="str">
        <f>IF(P41&gt;0,1,"")</f>
        <v/>
      </c>
      <c r="S41" s="13"/>
      <c r="T41" s="14" t="str">
        <f t="shared" si="2"/>
        <v/>
      </c>
      <c r="U41" s="6">
        <f>IF(P41&gt;0,IF(ISTEXT(C41)=TRUE,0,1),0)</f>
        <v>0</v>
      </c>
      <c r="Z41" s="163"/>
      <c r="AA41" s="163"/>
      <c r="AB41" s="166">
        <f>IF(I41&gt;0,IF(RIGHT(H41,1)="*",0,1),0)</f>
        <v>0</v>
      </c>
      <c r="AC41" s="163"/>
    </row>
    <row r="42" spans="2:29" s="110" customFormat="1" ht="16.5" hidden="1" customHeight="1" x14ac:dyDescent="0.25">
      <c r="B42" s="106"/>
      <c r="C42" s="120"/>
      <c r="D42" s="152"/>
      <c r="E42" s="193"/>
      <c r="F42" s="124"/>
      <c r="G42" s="180"/>
      <c r="H42" s="125"/>
      <c r="I42" s="114"/>
      <c r="J42" s="62"/>
      <c r="K42" s="107"/>
      <c r="L42" s="126"/>
      <c r="M42" s="81"/>
      <c r="N42" s="62"/>
      <c r="O42" s="135"/>
      <c r="P42" s="115"/>
      <c r="Q42" s="165"/>
      <c r="R42" s="111"/>
      <c r="S42" s="112"/>
      <c r="T42" s="113"/>
      <c r="Z42" s="165"/>
      <c r="AA42" s="165"/>
      <c r="AB42" s="168"/>
      <c r="AC42" s="165"/>
    </row>
    <row r="43" spans="2:29" s="6" customFormat="1" ht="16.5" customHeight="1" x14ac:dyDescent="0.25">
      <c r="B43" s="19" t="s">
        <v>35</v>
      </c>
      <c r="C43" s="267"/>
      <c r="D43" s="268"/>
      <c r="E43" s="186"/>
      <c r="F43" s="68"/>
      <c r="G43" s="189">
        <f>IF(E43="junior",data!$J$11,IF(E43="senior",data!$J$3,0))</f>
        <v>0</v>
      </c>
      <c r="H43" s="69"/>
      <c r="I43" s="161"/>
      <c r="J43" s="62">
        <f>INT(IF(RIGHT(H43,1)="*",G43*I43+(IF(I43&gt;0, data!$K$3,0)),(IF(H43&gt;0,G43*RIGHT(H43,5)+data!$K$3,0))))</f>
        <v>0</v>
      </c>
      <c r="K43" s="62">
        <f t="shared" si="3"/>
        <v>0</v>
      </c>
      <c r="L43" s="72"/>
      <c r="M43" s="81"/>
      <c r="N43" s="62">
        <f>INT(IF(K43&gt;0,(IF(L43="ano",data!$J$6,0)),0))</f>
        <v>0</v>
      </c>
      <c r="O43" s="135">
        <f t="shared" si="1"/>
        <v>0</v>
      </c>
      <c r="P43" s="65">
        <f>K43+O43</f>
        <v>0</v>
      </c>
      <c r="Q43" s="163"/>
      <c r="R43" s="12" t="str">
        <f>IF(P43&gt;0,1,"")</f>
        <v/>
      </c>
      <c r="S43" s="13"/>
      <c r="T43" s="14" t="str">
        <f t="shared" si="2"/>
        <v/>
      </c>
      <c r="U43" s="6">
        <f>IF(P43&gt;0,IF(ISTEXT(C43)=TRUE,0,1),0)</f>
        <v>0</v>
      </c>
      <c r="Z43" s="163"/>
      <c r="AA43" s="163"/>
      <c r="AB43" s="166">
        <f>IF(I43&gt;0,IF(RIGHT(H43,1)="*",0,1),0)</f>
        <v>0</v>
      </c>
      <c r="AC43" s="163"/>
    </row>
    <row r="44" spans="2:29" s="110" customFormat="1" ht="16.5" hidden="1" customHeight="1" x14ac:dyDescent="0.25">
      <c r="B44" s="106"/>
      <c r="C44" s="120"/>
      <c r="D44" s="152"/>
      <c r="E44" s="193"/>
      <c r="F44" s="124"/>
      <c r="G44" s="180"/>
      <c r="H44" s="125"/>
      <c r="I44" s="114"/>
      <c r="J44" s="62"/>
      <c r="K44" s="107"/>
      <c r="L44" s="126"/>
      <c r="M44" s="81"/>
      <c r="N44" s="62"/>
      <c r="O44" s="135"/>
      <c r="P44" s="115"/>
      <c r="Q44" s="165"/>
      <c r="R44" s="111"/>
      <c r="S44" s="112"/>
      <c r="T44" s="113"/>
      <c r="Z44" s="165"/>
      <c r="AA44" s="165"/>
      <c r="AB44" s="168"/>
      <c r="AC44" s="165"/>
    </row>
    <row r="45" spans="2:29" s="6" customFormat="1" ht="16.5" customHeight="1" x14ac:dyDescent="0.25">
      <c r="B45" s="19" t="s">
        <v>36</v>
      </c>
      <c r="C45" s="267"/>
      <c r="D45" s="268"/>
      <c r="E45" s="186"/>
      <c r="F45" s="68"/>
      <c r="G45" s="189">
        <f>IF(E45="junior",data!$J$11,IF(E45="senior",data!$J$3,0))</f>
        <v>0</v>
      </c>
      <c r="H45" s="69"/>
      <c r="I45" s="161"/>
      <c r="J45" s="62">
        <f>INT(IF(RIGHT(H45,1)="*",G45*I45+(IF(I45&gt;0, data!$K$3,0)),(IF(H45&gt;0,G45*RIGHT(H45,5)+data!$K$3,0))))</f>
        <v>0</v>
      </c>
      <c r="K45" s="62">
        <f t="shared" si="3"/>
        <v>0</v>
      </c>
      <c r="L45" s="72"/>
      <c r="M45" s="81"/>
      <c r="N45" s="62">
        <f>INT(IF(K45&gt;0,(IF(L45="ano",data!$J$6,0)),0))</f>
        <v>0</v>
      </c>
      <c r="O45" s="135">
        <f t="shared" si="1"/>
        <v>0</v>
      </c>
      <c r="P45" s="65">
        <f>K45+O45</f>
        <v>0</v>
      </c>
      <c r="Q45" s="163"/>
      <c r="R45" s="12" t="str">
        <f>IF(P45&gt;0,1,"")</f>
        <v/>
      </c>
      <c r="S45" s="13"/>
      <c r="T45" s="14" t="str">
        <f t="shared" si="2"/>
        <v/>
      </c>
      <c r="U45" s="6">
        <f>IF(P45&gt;0,IF(ISTEXT(C45)=TRUE,0,1),0)</f>
        <v>0</v>
      </c>
      <c r="Z45" s="163"/>
      <c r="AA45" s="163"/>
      <c r="AB45" s="166">
        <f>IF(I45&gt;0,IF(RIGHT(H45,1)="*",0,1),0)</f>
        <v>0</v>
      </c>
      <c r="AC45" s="163"/>
    </row>
    <row r="46" spans="2:29" s="110" customFormat="1" ht="16.5" hidden="1" customHeight="1" x14ac:dyDescent="0.25">
      <c r="B46" s="106"/>
      <c r="C46" s="120"/>
      <c r="D46" s="152"/>
      <c r="E46" s="193"/>
      <c r="F46" s="124"/>
      <c r="G46" s="180"/>
      <c r="H46" s="125"/>
      <c r="I46" s="114"/>
      <c r="J46" s="62"/>
      <c r="K46" s="107"/>
      <c r="L46" s="126"/>
      <c r="M46" s="81"/>
      <c r="N46" s="62"/>
      <c r="O46" s="135"/>
      <c r="P46" s="115"/>
      <c r="Q46" s="165"/>
      <c r="R46" s="111"/>
      <c r="S46" s="112"/>
      <c r="T46" s="113"/>
      <c r="Z46" s="165"/>
      <c r="AA46" s="165"/>
      <c r="AB46" s="168"/>
      <c r="AC46" s="165"/>
    </row>
    <row r="47" spans="2:29" s="6" customFormat="1" ht="16.5" customHeight="1" x14ac:dyDescent="0.25">
      <c r="B47" s="19" t="s">
        <v>37</v>
      </c>
      <c r="C47" s="267"/>
      <c r="D47" s="268"/>
      <c r="E47" s="186"/>
      <c r="F47" s="68"/>
      <c r="G47" s="189">
        <f>IF(E47="junior",data!$J$11,IF(E47="senior",data!$J$3,0))</f>
        <v>0</v>
      </c>
      <c r="H47" s="69"/>
      <c r="I47" s="161"/>
      <c r="J47" s="62">
        <f>INT(IF(RIGHT(H47,1)="*",G47*I47+(IF(I47&gt;0, data!$K$3,0)),(IF(H47&gt;0,G47*RIGHT(H47,5)+data!$K$3,0))))</f>
        <v>0</v>
      </c>
      <c r="K47" s="62">
        <f t="shared" si="3"/>
        <v>0</v>
      </c>
      <c r="L47" s="72"/>
      <c r="M47" s="81"/>
      <c r="N47" s="62">
        <f>INT(IF(K47&gt;0,(IF(L47="ano",data!$J$6,0)),0))</f>
        <v>0</v>
      </c>
      <c r="O47" s="135">
        <f t="shared" si="1"/>
        <v>0</v>
      </c>
      <c r="P47" s="65">
        <f>K47+O47</f>
        <v>0</v>
      </c>
      <c r="Q47" s="163"/>
      <c r="R47" s="12" t="str">
        <f>IF(P47&gt;0,1,"")</f>
        <v/>
      </c>
      <c r="S47" s="13"/>
      <c r="T47" s="14" t="str">
        <f t="shared" si="2"/>
        <v/>
      </c>
      <c r="U47" s="6">
        <f>IF(P47&gt;0,IF(ISTEXT(C47)=TRUE,0,1),0)</f>
        <v>0</v>
      </c>
      <c r="Z47" s="163"/>
      <c r="AA47" s="163"/>
      <c r="AB47" s="166">
        <f>IF(I47&gt;0,IF(RIGHT(H47,1)="*",0,1),0)</f>
        <v>0</v>
      </c>
      <c r="AC47" s="163"/>
    </row>
    <row r="48" spans="2:29" s="110" customFormat="1" ht="16.5" hidden="1" customHeight="1" x14ac:dyDescent="0.25">
      <c r="B48" s="106"/>
      <c r="C48" s="120"/>
      <c r="D48" s="152"/>
      <c r="E48" s="193"/>
      <c r="F48" s="124"/>
      <c r="G48" s="180"/>
      <c r="H48" s="125"/>
      <c r="I48" s="114"/>
      <c r="J48" s="62"/>
      <c r="K48" s="107"/>
      <c r="L48" s="126"/>
      <c r="M48" s="81"/>
      <c r="N48" s="62"/>
      <c r="O48" s="135"/>
      <c r="P48" s="115"/>
      <c r="Q48" s="165"/>
      <c r="R48" s="111"/>
      <c r="S48" s="112"/>
      <c r="T48" s="113"/>
      <c r="Z48" s="165"/>
      <c r="AA48" s="165"/>
      <c r="AB48" s="168"/>
      <c r="AC48" s="165"/>
    </row>
    <row r="49" spans="2:29" s="6" customFormat="1" ht="16.5" customHeight="1" x14ac:dyDescent="0.25">
      <c r="B49" s="19" t="s">
        <v>38</v>
      </c>
      <c r="C49" s="267"/>
      <c r="D49" s="268"/>
      <c r="E49" s="186"/>
      <c r="F49" s="68"/>
      <c r="G49" s="189">
        <f>IF(E49="junior",data!$J$11,IF(E49="senior",data!$J$3,0))</f>
        <v>0</v>
      </c>
      <c r="H49" s="69"/>
      <c r="I49" s="161"/>
      <c r="J49" s="62">
        <f>INT(IF(RIGHT(H49,1)="*",G49*I49+(IF(I49&gt;0, data!$K$3,0)),(IF(H49&gt;0,G49*RIGHT(H49,5)+data!$K$3,0))))</f>
        <v>0</v>
      </c>
      <c r="K49" s="62">
        <f t="shared" si="3"/>
        <v>0</v>
      </c>
      <c r="L49" s="72"/>
      <c r="M49" s="81"/>
      <c r="N49" s="62">
        <f>INT(IF(K49&gt;0,(IF(L49="ano",data!$J$6,0)),0))</f>
        <v>0</v>
      </c>
      <c r="O49" s="135">
        <f t="shared" si="1"/>
        <v>0</v>
      </c>
      <c r="P49" s="65">
        <f>K49+O49</f>
        <v>0</v>
      </c>
      <c r="Q49" s="163"/>
      <c r="R49" s="12" t="str">
        <f>IF(P49&gt;0,1,"")</f>
        <v/>
      </c>
      <c r="S49" s="13"/>
      <c r="T49" s="14" t="str">
        <f t="shared" si="2"/>
        <v/>
      </c>
      <c r="U49" s="6">
        <f>IF(P49&gt;0,IF(ISTEXT(C49)=TRUE,0,1),0)</f>
        <v>0</v>
      </c>
      <c r="Z49" s="163"/>
      <c r="AA49" s="163"/>
      <c r="AB49" s="166">
        <f>IF(I49&gt;0,IF(RIGHT(H49,1)="*",0,1),0)</f>
        <v>0</v>
      </c>
      <c r="AC49" s="163"/>
    </row>
    <row r="50" spans="2:29" s="110" customFormat="1" ht="16.5" hidden="1" customHeight="1" x14ac:dyDescent="0.25">
      <c r="B50" s="106"/>
      <c r="C50" s="120"/>
      <c r="D50" s="152"/>
      <c r="E50" s="193"/>
      <c r="F50" s="124"/>
      <c r="G50" s="180"/>
      <c r="H50" s="125"/>
      <c r="I50" s="114"/>
      <c r="J50" s="62"/>
      <c r="K50" s="107"/>
      <c r="L50" s="126"/>
      <c r="M50" s="81"/>
      <c r="N50" s="62"/>
      <c r="O50" s="135"/>
      <c r="P50" s="115"/>
      <c r="Q50" s="165"/>
      <c r="R50" s="111"/>
      <c r="S50" s="112"/>
      <c r="T50" s="113"/>
      <c r="Z50" s="165"/>
      <c r="AA50" s="165"/>
      <c r="AB50" s="168"/>
      <c r="AC50" s="165"/>
    </row>
    <row r="51" spans="2:29" s="6" customFormat="1" ht="16.5" customHeight="1" x14ac:dyDescent="0.25">
      <c r="B51" s="19" t="s">
        <v>39</v>
      </c>
      <c r="C51" s="267"/>
      <c r="D51" s="268"/>
      <c r="E51" s="186"/>
      <c r="F51" s="68"/>
      <c r="G51" s="189">
        <f>IF(E51="junior",data!$J$11,IF(E51="senior",data!$J$3,0))</f>
        <v>0</v>
      </c>
      <c r="H51" s="69"/>
      <c r="I51" s="161"/>
      <c r="J51" s="62">
        <f>INT(IF(RIGHT(H51,1)="*",G51*I51+(IF(I51&gt;0, data!$K$3,0)),(IF(H51&gt;0,G51*RIGHT(H51,5)+data!$K$3,0))))</f>
        <v>0</v>
      </c>
      <c r="K51" s="62">
        <f t="shared" si="3"/>
        <v>0</v>
      </c>
      <c r="L51" s="72"/>
      <c r="M51" s="81"/>
      <c r="N51" s="62">
        <f>INT(IF(K51&gt;0,(IF(L51="ano",data!$J$6,0)),0))</f>
        <v>0</v>
      </c>
      <c r="O51" s="135">
        <f t="shared" si="1"/>
        <v>0</v>
      </c>
      <c r="P51" s="65">
        <f>K51+O51</f>
        <v>0</v>
      </c>
      <c r="Q51" s="163"/>
      <c r="R51" s="12" t="str">
        <f>IF(P51&gt;0,1,"")</f>
        <v/>
      </c>
      <c r="S51" s="13"/>
      <c r="T51" s="14" t="str">
        <f t="shared" si="2"/>
        <v/>
      </c>
      <c r="U51" s="6">
        <f>IF(P51&gt;0,IF(ISTEXT(C51)=TRUE,0,1),0)</f>
        <v>0</v>
      </c>
      <c r="Z51" s="163"/>
      <c r="AA51" s="163"/>
      <c r="AB51" s="166">
        <f>IF(I51&gt;0,IF(RIGHT(H51,1)="*",0,1),0)</f>
        <v>0</v>
      </c>
      <c r="AC51" s="163"/>
    </row>
    <row r="52" spans="2:29" s="110" customFormat="1" ht="16.5" hidden="1" customHeight="1" x14ac:dyDescent="0.25">
      <c r="B52" s="106"/>
      <c r="C52" s="120"/>
      <c r="D52" s="152"/>
      <c r="E52" s="193"/>
      <c r="F52" s="124"/>
      <c r="G52" s="180"/>
      <c r="H52" s="125"/>
      <c r="I52" s="114"/>
      <c r="J52" s="62"/>
      <c r="K52" s="107"/>
      <c r="L52" s="126"/>
      <c r="M52" s="81"/>
      <c r="N52" s="62"/>
      <c r="O52" s="135"/>
      <c r="P52" s="115"/>
      <c r="Q52" s="165"/>
      <c r="R52" s="111"/>
      <c r="S52" s="112"/>
      <c r="T52" s="113"/>
      <c r="Z52" s="165"/>
      <c r="AA52" s="165"/>
      <c r="AB52" s="168"/>
      <c r="AC52" s="165"/>
    </row>
    <row r="53" spans="2:29" s="6" customFormat="1" ht="16.5" customHeight="1" x14ac:dyDescent="0.25">
      <c r="B53" s="19" t="s">
        <v>40</v>
      </c>
      <c r="C53" s="267"/>
      <c r="D53" s="268"/>
      <c r="E53" s="186"/>
      <c r="F53" s="68"/>
      <c r="G53" s="189">
        <f>IF(E53="junior",data!$J$11,IF(E53="senior",data!$J$3,0))</f>
        <v>0</v>
      </c>
      <c r="H53" s="69"/>
      <c r="I53" s="161"/>
      <c r="J53" s="62">
        <f>INT(IF(RIGHT(H53,1)="*",G53*I53+(IF(I53&gt;0, data!$K$3,0)),(IF(H53&gt;0,G53*RIGHT(H53,5)+data!$K$3,0))))</f>
        <v>0</v>
      </c>
      <c r="K53" s="62">
        <f t="shared" si="3"/>
        <v>0</v>
      </c>
      <c r="L53" s="72"/>
      <c r="M53" s="81"/>
      <c r="N53" s="62">
        <f>INT(IF(K53&gt;0,(IF(L53="ano",data!$J$6,0)),0))</f>
        <v>0</v>
      </c>
      <c r="O53" s="135">
        <f t="shared" si="1"/>
        <v>0</v>
      </c>
      <c r="P53" s="65">
        <f>K53+O53</f>
        <v>0</v>
      </c>
      <c r="Q53" s="163"/>
      <c r="R53" s="12" t="str">
        <f>IF(P53&gt;0,1,"")</f>
        <v/>
      </c>
      <c r="S53" s="13"/>
      <c r="T53" s="14" t="str">
        <f t="shared" si="2"/>
        <v/>
      </c>
      <c r="U53" s="6">
        <f>IF(P53&gt;0,IF(ISTEXT(C53)=TRUE,0,1),0)</f>
        <v>0</v>
      </c>
      <c r="Z53" s="163"/>
      <c r="AA53" s="163"/>
      <c r="AB53" s="166">
        <f>IF(I53&gt;0,IF(RIGHT(H53,1)="*",0,1),0)</f>
        <v>0</v>
      </c>
      <c r="AC53" s="163"/>
    </row>
    <row r="54" spans="2:29" s="110" customFormat="1" ht="16.5" hidden="1" customHeight="1" x14ac:dyDescent="0.25">
      <c r="B54" s="106"/>
      <c r="C54" s="120"/>
      <c r="D54" s="152"/>
      <c r="E54" s="193"/>
      <c r="F54" s="124"/>
      <c r="G54" s="180"/>
      <c r="H54" s="125"/>
      <c r="I54" s="114"/>
      <c r="J54" s="62"/>
      <c r="K54" s="107"/>
      <c r="L54" s="126"/>
      <c r="M54" s="81"/>
      <c r="N54" s="62"/>
      <c r="O54" s="135"/>
      <c r="P54" s="115"/>
      <c r="Q54" s="165"/>
      <c r="R54" s="111"/>
      <c r="S54" s="112"/>
      <c r="T54" s="113"/>
      <c r="Z54" s="165"/>
      <c r="AA54" s="165"/>
      <c r="AB54" s="168"/>
      <c r="AC54" s="165"/>
    </row>
    <row r="55" spans="2:29" s="6" customFormat="1" ht="16.5" customHeight="1" x14ac:dyDescent="0.25">
      <c r="B55" s="19" t="s">
        <v>41</v>
      </c>
      <c r="C55" s="267"/>
      <c r="D55" s="268"/>
      <c r="E55" s="186"/>
      <c r="F55" s="68"/>
      <c r="G55" s="189">
        <f>IF(E55="junior",data!$J$11,IF(E55="senior",data!$J$3,0))</f>
        <v>0</v>
      </c>
      <c r="H55" s="69"/>
      <c r="I55" s="161"/>
      <c r="J55" s="62">
        <f>INT(IF(RIGHT(H55,1)="*",G55*I55+(IF(I55&gt;0, data!$K$3,0)),(IF(H55&gt;0,G55*RIGHT(H55,5)+data!$K$3,0))))</f>
        <v>0</v>
      </c>
      <c r="K55" s="62">
        <f t="shared" si="3"/>
        <v>0</v>
      </c>
      <c r="L55" s="72"/>
      <c r="M55" s="81"/>
      <c r="N55" s="62">
        <f>INT(IF(K55&gt;0,(IF(L55="ano",data!$J$6,0)),0))</f>
        <v>0</v>
      </c>
      <c r="O55" s="135">
        <f t="shared" si="1"/>
        <v>0</v>
      </c>
      <c r="P55" s="65">
        <f>K55+O55</f>
        <v>0</v>
      </c>
      <c r="Q55" s="163"/>
      <c r="R55" s="12" t="str">
        <f>IF(P55&gt;0,1,"")</f>
        <v/>
      </c>
      <c r="S55" s="13"/>
      <c r="T55" s="14" t="str">
        <f t="shared" si="2"/>
        <v/>
      </c>
      <c r="U55" s="6">
        <f>IF(P55&gt;0,IF(ISTEXT(C55)=TRUE,0,1),0)</f>
        <v>0</v>
      </c>
      <c r="Z55" s="163"/>
      <c r="AA55" s="163"/>
      <c r="AB55" s="166">
        <f>IF(I55&gt;0,IF(RIGHT(H55,1)="*",0,1),0)</f>
        <v>0</v>
      </c>
      <c r="AC55" s="163"/>
    </row>
    <row r="56" spans="2:29" s="110" customFormat="1" ht="16.5" hidden="1" customHeight="1" x14ac:dyDescent="0.25">
      <c r="B56" s="106"/>
      <c r="C56" s="120"/>
      <c r="D56" s="152"/>
      <c r="E56" s="193"/>
      <c r="F56" s="124"/>
      <c r="G56" s="180"/>
      <c r="H56" s="125"/>
      <c r="I56" s="114"/>
      <c r="J56" s="62"/>
      <c r="K56" s="107"/>
      <c r="L56" s="126"/>
      <c r="M56" s="81"/>
      <c r="N56" s="62"/>
      <c r="O56" s="135"/>
      <c r="P56" s="115"/>
      <c r="Q56" s="165"/>
      <c r="R56" s="111"/>
      <c r="S56" s="112"/>
      <c r="T56" s="113"/>
      <c r="Z56" s="165"/>
      <c r="AA56" s="165"/>
      <c r="AB56" s="168"/>
      <c r="AC56" s="165"/>
    </row>
    <row r="57" spans="2:29" s="6" customFormat="1" ht="16.5" customHeight="1" x14ac:dyDescent="0.25">
      <c r="B57" s="19" t="s">
        <v>42</v>
      </c>
      <c r="C57" s="267"/>
      <c r="D57" s="268"/>
      <c r="E57" s="186"/>
      <c r="F57" s="68"/>
      <c r="G57" s="189">
        <f>IF(E57="junior",data!$J$11,IF(E57="senior",data!$J$3,0))</f>
        <v>0</v>
      </c>
      <c r="H57" s="69"/>
      <c r="I57" s="161"/>
      <c r="J57" s="62">
        <f>INT(IF(RIGHT(H57,1)="*",G57*I57+(IF(I57&gt;0, data!$K$3,0)),(IF(H57&gt;0,G57*RIGHT(H57,5)+data!$K$3,0))))</f>
        <v>0</v>
      </c>
      <c r="K57" s="62">
        <f t="shared" si="3"/>
        <v>0</v>
      </c>
      <c r="L57" s="72"/>
      <c r="M57" s="81"/>
      <c r="N57" s="62">
        <f>INT(IF(K57&gt;0,(IF(L57="ano",data!$J$6,0)),0))</f>
        <v>0</v>
      </c>
      <c r="O57" s="135">
        <f t="shared" si="1"/>
        <v>0</v>
      </c>
      <c r="P57" s="65">
        <f>K57+O57</f>
        <v>0</v>
      </c>
      <c r="Q57" s="163"/>
      <c r="R57" s="12" t="str">
        <f>IF(P57&gt;0,1,"")</f>
        <v/>
      </c>
      <c r="S57" s="13"/>
      <c r="T57" s="14" t="str">
        <f t="shared" si="2"/>
        <v/>
      </c>
      <c r="U57" s="6">
        <f>IF(P57&gt;0,IF(ISTEXT(C57)=TRUE,0,1),0)</f>
        <v>0</v>
      </c>
      <c r="Z57" s="163"/>
      <c r="AA57" s="163"/>
      <c r="AB57" s="166">
        <f>IF(I57&gt;0,IF(RIGHT(H57,1)="*",0,1),0)</f>
        <v>0</v>
      </c>
      <c r="AC57" s="163"/>
    </row>
    <row r="58" spans="2:29" s="110" customFormat="1" ht="16.5" hidden="1" customHeight="1" x14ac:dyDescent="0.25">
      <c r="B58" s="106"/>
      <c r="C58" s="120"/>
      <c r="D58" s="152"/>
      <c r="E58" s="193"/>
      <c r="F58" s="124"/>
      <c r="G58" s="180"/>
      <c r="H58" s="125"/>
      <c r="I58" s="114"/>
      <c r="J58" s="62"/>
      <c r="K58" s="107"/>
      <c r="L58" s="126"/>
      <c r="M58" s="81"/>
      <c r="N58" s="62"/>
      <c r="O58" s="135"/>
      <c r="P58" s="115"/>
      <c r="Q58" s="165"/>
      <c r="R58" s="111"/>
      <c r="S58" s="112"/>
      <c r="T58" s="113"/>
      <c r="Z58" s="165"/>
      <c r="AA58" s="165"/>
      <c r="AB58" s="168"/>
      <c r="AC58" s="165"/>
    </row>
    <row r="59" spans="2:29" s="6" customFormat="1" ht="16.5" customHeight="1" x14ac:dyDescent="0.25">
      <c r="B59" s="19" t="s">
        <v>43</v>
      </c>
      <c r="C59" s="267"/>
      <c r="D59" s="268"/>
      <c r="E59" s="186"/>
      <c r="F59" s="68"/>
      <c r="G59" s="189">
        <f>IF(E59="junior",data!$J$11,IF(E59="senior",data!$J$3,0))</f>
        <v>0</v>
      </c>
      <c r="H59" s="69"/>
      <c r="I59" s="161"/>
      <c r="J59" s="62">
        <f>INT(IF(RIGHT(H59,1)="*",G59*I59+(IF(I59&gt;0, data!$K$3,0)),(IF(H59&gt;0,G59*RIGHT(H59,5)+data!$K$3,0))))</f>
        <v>0</v>
      </c>
      <c r="K59" s="62">
        <f t="shared" si="3"/>
        <v>0</v>
      </c>
      <c r="L59" s="72"/>
      <c r="M59" s="81"/>
      <c r="N59" s="62">
        <f>INT(IF(K59&gt;0,(IF(L59="ano",data!$J$6,0)),0))</f>
        <v>0</v>
      </c>
      <c r="O59" s="135">
        <f t="shared" si="1"/>
        <v>0</v>
      </c>
      <c r="P59" s="65">
        <f>K59+O59</f>
        <v>0</v>
      </c>
      <c r="Q59" s="163"/>
      <c r="R59" s="12" t="str">
        <f>IF(P59&gt;0,1,"")</f>
        <v/>
      </c>
      <c r="S59" s="13"/>
      <c r="T59" s="14" t="str">
        <f t="shared" si="2"/>
        <v/>
      </c>
      <c r="U59" s="6">
        <f>IF(P59&gt;0,IF(ISTEXT(C59)=TRUE,0,1),0)</f>
        <v>0</v>
      </c>
      <c r="Z59" s="163"/>
      <c r="AA59" s="163"/>
      <c r="AB59" s="166">
        <f>IF(I59&gt;0,IF(RIGHT(H59,1)="*",0,1),0)</f>
        <v>0</v>
      </c>
      <c r="AC59" s="163"/>
    </row>
    <row r="60" spans="2:29" s="110" customFormat="1" ht="16.5" hidden="1" customHeight="1" x14ac:dyDescent="0.25">
      <c r="B60" s="106"/>
      <c r="C60" s="120"/>
      <c r="D60" s="152"/>
      <c r="E60" s="193"/>
      <c r="F60" s="124"/>
      <c r="G60" s="180"/>
      <c r="H60" s="125"/>
      <c r="I60" s="114"/>
      <c r="J60" s="62"/>
      <c r="K60" s="107"/>
      <c r="L60" s="126"/>
      <c r="M60" s="81"/>
      <c r="N60" s="62"/>
      <c r="O60" s="135"/>
      <c r="P60" s="115"/>
      <c r="Q60" s="165"/>
      <c r="R60" s="111"/>
      <c r="S60" s="112"/>
      <c r="T60" s="113"/>
      <c r="Z60" s="165"/>
      <c r="AA60" s="165"/>
      <c r="AB60" s="168"/>
      <c r="AC60" s="165"/>
    </row>
    <row r="61" spans="2:29" s="6" customFormat="1" ht="16.5" customHeight="1" x14ac:dyDescent="0.25">
      <c r="B61" s="19" t="s">
        <v>44</v>
      </c>
      <c r="C61" s="267"/>
      <c r="D61" s="268"/>
      <c r="E61" s="186"/>
      <c r="F61" s="68"/>
      <c r="G61" s="189">
        <f>IF(E61="junior",data!$J$11,IF(E61="senior",data!$J$3,0))</f>
        <v>0</v>
      </c>
      <c r="H61" s="69"/>
      <c r="I61" s="161"/>
      <c r="J61" s="62">
        <f>INT(IF(RIGHT(H61,1)="*",G61*I61+(IF(I61&gt;0, data!$K$3,0)),(IF(H61&gt;0,G61*RIGHT(H61,5)+data!$K$3,0))))</f>
        <v>0</v>
      </c>
      <c r="K61" s="62">
        <f t="shared" si="3"/>
        <v>0</v>
      </c>
      <c r="L61" s="72"/>
      <c r="M61" s="81"/>
      <c r="N61" s="62">
        <f>INT(IF(K61&gt;0,(IF(L61="ano",data!$J$6,0)),0))</f>
        <v>0</v>
      </c>
      <c r="O61" s="135">
        <f t="shared" si="1"/>
        <v>0</v>
      </c>
      <c r="P61" s="65">
        <f>K61+O61</f>
        <v>0</v>
      </c>
      <c r="Q61" s="163"/>
      <c r="R61" s="12" t="str">
        <f>IF(P61&gt;0,1,"")</f>
        <v/>
      </c>
      <c r="S61" s="13"/>
      <c r="T61" s="14" t="str">
        <f t="shared" si="2"/>
        <v/>
      </c>
      <c r="U61" s="6">
        <f>IF(P61&gt;0,IF(ISTEXT(C61)=TRUE,0,1),0)</f>
        <v>0</v>
      </c>
      <c r="Z61" s="163"/>
      <c r="AA61" s="163"/>
      <c r="AB61" s="166">
        <f>IF(I61&gt;0,IF(RIGHT(H61,1)="*",0,1),0)</f>
        <v>0</v>
      </c>
      <c r="AC61" s="163"/>
    </row>
    <row r="62" spans="2:29" s="110" customFormat="1" ht="16.5" hidden="1" customHeight="1" x14ac:dyDescent="0.25">
      <c r="B62" s="106"/>
      <c r="C62" s="120"/>
      <c r="D62" s="152"/>
      <c r="E62" s="193"/>
      <c r="F62" s="124"/>
      <c r="G62" s="180"/>
      <c r="H62" s="125"/>
      <c r="I62" s="114"/>
      <c r="J62" s="62"/>
      <c r="K62" s="107"/>
      <c r="L62" s="126"/>
      <c r="M62" s="81"/>
      <c r="N62" s="62"/>
      <c r="O62" s="135"/>
      <c r="P62" s="115"/>
      <c r="Q62" s="165"/>
      <c r="R62" s="111"/>
      <c r="S62" s="112"/>
      <c r="T62" s="113"/>
      <c r="Z62" s="165"/>
      <c r="AA62" s="165"/>
      <c r="AB62" s="168"/>
      <c r="AC62" s="165"/>
    </row>
    <row r="63" spans="2:29" s="6" customFormat="1" ht="16.5" customHeight="1" x14ac:dyDescent="0.25">
      <c r="B63" s="19" t="s">
        <v>45</v>
      </c>
      <c r="C63" s="267"/>
      <c r="D63" s="268"/>
      <c r="E63" s="186"/>
      <c r="F63" s="68"/>
      <c r="G63" s="189">
        <f>IF(E63="junior",data!$J$11,IF(E63="senior",data!$J$3,0))</f>
        <v>0</v>
      </c>
      <c r="H63" s="69"/>
      <c r="I63" s="161"/>
      <c r="J63" s="62">
        <f>INT(IF(RIGHT(H63,1)="*",G63*I63+(IF(I63&gt;0, data!$K$3,0)),(IF(H63&gt;0,G63*RIGHT(H63,5)+data!$K$3,0))))</f>
        <v>0</v>
      </c>
      <c r="K63" s="62">
        <f t="shared" si="3"/>
        <v>0</v>
      </c>
      <c r="L63" s="72"/>
      <c r="M63" s="81"/>
      <c r="N63" s="62">
        <f>INT(IF(K63&gt;0,(IF(L63="ano",data!$J$6,0)),0))</f>
        <v>0</v>
      </c>
      <c r="O63" s="135">
        <f t="shared" si="1"/>
        <v>0</v>
      </c>
      <c r="P63" s="65">
        <f>K63+O63</f>
        <v>0</v>
      </c>
      <c r="Q63" s="163"/>
      <c r="R63" s="12" t="str">
        <f>IF(P63&gt;0,1,"")</f>
        <v/>
      </c>
      <c r="S63" s="13"/>
      <c r="T63" s="14" t="str">
        <f t="shared" si="2"/>
        <v/>
      </c>
      <c r="U63" s="6">
        <f>IF(P63&gt;0,IF(ISTEXT(C63)=TRUE,0,1),0)</f>
        <v>0</v>
      </c>
      <c r="Z63" s="163"/>
      <c r="AA63" s="163"/>
      <c r="AB63" s="166">
        <f>IF(I63&gt;0,IF(RIGHT(H63,1)="*",0,1),0)</f>
        <v>0</v>
      </c>
      <c r="AC63" s="163"/>
    </row>
    <row r="64" spans="2:29" s="110" customFormat="1" ht="16.5" hidden="1" customHeight="1" x14ac:dyDescent="0.25">
      <c r="B64" s="106"/>
      <c r="C64" s="120"/>
      <c r="D64" s="152"/>
      <c r="E64" s="193"/>
      <c r="F64" s="124"/>
      <c r="G64" s="180"/>
      <c r="H64" s="125"/>
      <c r="I64" s="114"/>
      <c r="J64" s="62"/>
      <c r="K64" s="107"/>
      <c r="L64" s="126"/>
      <c r="M64" s="81"/>
      <c r="N64" s="62"/>
      <c r="O64" s="135"/>
      <c r="P64" s="115"/>
      <c r="Q64" s="165"/>
      <c r="R64" s="111"/>
      <c r="S64" s="112"/>
      <c r="T64" s="113"/>
      <c r="Z64" s="165"/>
      <c r="AA64" s="165"/>
      <c r="AB64" s="168"/>
      <c r="AC64" s="165"/>
    </row>
    <row r="65" spans="2:29" s="6" customFormat="1" ht="16.5" customHeight="1" x14ac:dyDescent="0.25">
      <c r="B65" s="19" t="s">
        <v>46</v>
      </c>
      <c r="C65" s="267"/>
      <c r="D65" s="268"/>
      <c r="E65" s="186"/>
      <c r="F65" s="68"/>
      <c r="G65" s="189">
        <f>IF(E65="junior",data!$J$11,IF(E65="senior",data!$J$3,0))</f>
        <v>0</v>
      </c>
      <c r="H65" s="69"/>
      <c r="I65" s="161"/>
      <c r="J65" s="62">
        <f>INT(IF(RIGHT(H65,1)="*",G65*I65+(IF(I65&gt;0, data!$K$3,0)),(IF(H65&gt;0,G65*RIGHT(H65,5)+data!$K$3,0))))</f>
        <v>0</v>
      </c>
      <c r="K65" s="62">
        <f t="shared" si="3"/>
        <v>0</v>
      </c>
      <c r="L65" s="72"/>
      <c r="M65" s="81"/>
      <c r="N65" s="62">
        <f>INT(IF(K65&gt;0,(IF(L65="ano",data!$J$6,0)),0))</f>
        <v>0</v>
      </c>
      <c r="O65" s="135">
        <f t="shared" si="1"/>
        <v>0</v>
      </c>
      <c r="P65" s="65">
        <f>K65+O65</f>
        <v>0</v>
      </c>
      <c r="Q65" s="163"/>
      <c r="R65" s="12" t="str">
        <f>IF(P65&gt;0,1,"")</f>
        <v/>
      </c>
      <c r="S65" s="13"/>
      <c r="T65" s="14" t="str">
        <f t="shared" si="2"/>
        <v/>
      </c>
      <c r="U65" s="6">
        <f>IF(P65&gt;0,IF(ISTEXT(C65)=TRUE,0,1),0)</f>
        <v>0</v>
      </c>
      <c r="Z65" s="163"/>
      <c r="AA65" s="163"/>
      <c r="AB65" s="166">
        <f>IF(I65&gt;0,IF(RIGHT(H65,1)="*",0,1),0)</f>
        <v>0</v>
      </c>
      <c r="AC65" s="163"/>
    </row>
    <row r="66" spans="2:29" s="110" customFormat="1" ht="16.5" hidden="1" customHeight="1" x14ac:dyDescent="0.25">
      <c r="B66" s="106"/>
      <c r="C66" s="120"/>
      <c r="D66" s="152"/>
      <c r="E66" s="193"/>
      <c r="F66" s="124"/>
      <c r="G66" s="180"/>
      <c r="H66" s="125"/>
      <c r="I66" s="114"/>
      <c r="J66" s="62"/>
      <c r="K66" s="107"/>
      <c r="L66" s="126"/>
      <c r="M66" s="81"/>
      <c r="N66" s="62"/>
      <c r="O66" s="135"/>
      <c r="P66" s="115"/>
      <c r="Q66" s="165"/>
      <c r="R66" s="111"/>
      <c r="S66" s="112"/>
      <c r="T66" s="113"/>
      <c r="Z66" s="165"/>
      <c r="AA66" s="165"/>
      <c r="AB66" s="168"/>
      <c r="AC66" s="165"/>
    </row>
    <row r="67" spans="2:29" s="6" customFormat="1" ht="16.5" customHeight="1" x14ac:dyDescent="0.25">
      <c r="B67" s="19" t="s">
        <v>47</v>
      </c>
      <c r="C67" s="267"/>
      <c r="D67" s="268"/>
      <c r="E67" s="186"/>
      <c r="F67" s="68"/>
      <c r="G67" s="189">
        <f>IF(E67="junior",data!$J$11,IF(E67="senior",data!$J$3,0))</f>
        <v>0</v>
      </c>
      <c r="H67" s="69"/>
      <c r="I67" s="161"/>
      <c r="J67" s="62">
        <f>INT(IF(RIGHT(H67,1)="*",G67*I67+(IF(I67&gt;0, data!$K$3,0)),(IF(H67&gt;0,G67*RIGHT(H67,5)+data!$K$3,0))))</f>
        <v>0</v>
      </c>
      <c r="K67" s="62">
        <f t="shared" si="3"/>
        <v>0</v>
      </c>
      <c r="L67" s="72"/>
      <c r="M67" s="81"/>
      <c r="N67" s="62">
        <f>INT(IF(K67&gt;0,(IF(L67="ano",data!$J$6,0)),0))</f>
        <v>0</v>
      </c>
      <c r="O67" s="135">
        <f t="shared" si="1"/>
        <v>0</v>
      </c>
      <c r="P67" s="65">
        <f>K67+O67</f>
        <v>0</v>
      </c>
      <c r="Q67" s="163"/>
      <c r="R67" s="12" t="str">
        <f>IF(P67&gt;0,1,"")</f>
        <v/>
      </c>
      <c r="S67" s="13"/>
      <c r="T67" s="14" t="str">
        <f t="shared" si="2"/>
        <v/>
      </c>
      <c r="U67" s="6">
        <f>IF(P67&gt;0,IF(ISTEXT(C67)=TRUE,0,1),0)</f>
        <v>0</v>
      </c>
      <c r="Z67" s="163"/>
      <c r="AA67" s="163"/>
      <c r="AB67" s="166">
        <f>IF(I67&gt;0,IF(RIGHT(H67,1)="*",0,1),0)</f>
        <v>0</v>
      </c>
      <c r="AC67" s="163"/>
    </row>
    <row r="68" spans="2:29" s="110" customFormat="1" ht="16.5" hidden="1" customHeight="1" x14ac:dyDescent="0.25">
      <c r="B68" s="106"/>
      <c r="C68" s="120"/>
      <c r="D68" s="152"/>
      <c r="E68" s="193"/>
      <c r="F68" s="124"/>
      <c r="G68" s="180"/>
      <c r="H68" s="125"/>
      <c r="I68" s="114"/>
      <c r="J68" s="62"/>
      <c r="K68" s="107"/>
      <c r="L68" s="126"/>
      <c r="M68" s="81"/>
      <c r="N68" s="62"/>
      <c r="O68" s="135"/>
      <c r="P68" s="115"/>
      <c r="Q68" s="165"/>
      <c r="R68" s="111"/>
      <c r="S68" s="112"/>
      <c r="T68" s="113"/>
      <c r="Z68" s="165"/>
      <c r="AA68" s="165"/>
      <c r="AB68" s="168"/>
      <c r="AC68" s="165"/>
    </row>
    <row r="69" spans="2:29" s="6" customFormat="1" ht="16.5" customHeight="1" x14ac:dyDescent="0.25">
      <c r="B69" s="19" t="s">
        <v>48</v>
      </c>
      <c r="C69" s="267"/>
      <c r="D69" s="268"/>
      <c r="E69" s="186"/>
      <c r="F69" s="68"/>
      <c r="G69" s="189">
        <f>IF(E69="junior",data!$J$11,IF(E69="senior",data!$J$3,0))</f>
        <v>0</v>
      </c>
      <c r="H69" s="69"/>
      <c r="I69" s="161"/>
      <c r="J69" s="62">
        <f>INT(IF(RIGHT(H69,1)="*",G69*I69+(IF(I69&gt;0, data!$K$3,0)),(IF(H69&gt;0,G69*RIGHT(H69,5)+data!$K$3,0))))</f>
        <v>0</v>
      </c>
      <c r="K69" s="62">
        <f t="shared" si="3"/>
        <v>0</v>
      </c>
      <c r="L69" s="72"/>
      <c r="M69" s="81"/>
      <c r="N69" s="62">
        <f>INT(IF(K69&gt;0,(IF(L69="ano",data!$J$6,0)),0))</f>
        <v>0</v>
      </c>
      <c r="O69" s="135">
        <f t="shared" si="1"/>
        <v>0</v>
      </c>
      <c r="P69" s="65">
        <f>K69+O69</f>
        <v>0</v>
      </c>
      <c r="Q69" s="163"/>
      <c r="R69" s="12" t="str">
        <f>IF(P69&gt;0,1,"")</f>
        <v/>
      </c>
      <c r="S69" s="13"/>
      <c r="T69" s="14" t="str">
        <f t="shared" si="2"/>
        <v/>
      </c>
      <c r="U69" s="6">
        <f>IF(P69&gt;0,IF(ISTEXT(C69)=TRUE,0,1),0)</f>
        <v>0</v>
      </c>
      <c r="Z69" s="163"/>
      <c r="AA69" s="163"/>
      <c r="AB69" s="166">
        <f>IF(I69&gt;0,IF(RIGHT(H69,1)="*",0,1),0)</f>
        <v>0</v>
      </c>
      <c r="AC69" s="163"/>
    </row>
    <row r="70" spans="2:29" s="110" customFormat="1" ht="16.5" hidden="1" customHeight="1" x14ac:dyDescent="0.25">
      <c r="B70" s="106"/>
      <c r="C70" s="120"/>
      <c r="D70" s="152"/>
      <c r="E70" s="193"/>
      <c r="F70" s="124"/>
      <c r="G70" s="180"/>
      <c r="H70" s="125"/>
      <c r="I70" s="114"/>
      <c r="J70" s="62"/>
      <c r="K70" s="107"/>
      <c r="L70" s="126"/>
      <c r="M70" s="81"/>
      <c r="N70" s="62"/>
      <c r="O70" s="135"/>
      <c r="P70" s="115"/>
      <c r="Q70" s="165"/>
      <c r="R70" s="111"/>
      <c r="S70" s="112"/>
      <c r="T70" s="113"/>
      <c r="Z70" s="165"/>
      <c r="AA70" s="165"/>
      <c r="AB70" s="168"/>
      <c r="AC70" s="165"/>
    </row>
    <row r="71" spans="2:29" s="6" customFormat="1" ht="16.5" customHeight="1" x14ac:dyDescent="0.25">
      <c r="B71" s="19" t="s">
        <v>49</v>
      </c>
      <c r="C71" s="267"/>
      <c r="D71" s="268"/>
      <c r="E71" s="186"/>
      <c r="F71" s="68"/>
      <c r="G71" s="189">
        <f>IF(E71="junior",data!$J$11,IF(E71="senior",data!$J$3,0))</f>
        <v>0</v>
      </c>
      <c r="H71" s="69"/>
      <c r="I71" s="161"/>
      <c r="J71" s="62">
        <f>INT(IF(RIGHT(H71,1)="*",G71*I71+(IF(I71&gt;0, data!$K$3,0)),(IF(H71&gt;0,G71*RIGHT(H71,5)+data!$K$3,0))))</f>
        <v>0</v>
      </c>
      <c r="K71" s="62">
        <f t="shared" si="3"/>
        <v>0</v>
      </c>
      <c r="L71" s="72"/>
      <c r="M71" s="81"/>
      <c r="N71" s="62">
        <f>INT(IF(K71&gt;0,(IF(L71="ano",data!$J$6,0)),0))</f>
        <v>0</v>
      </c>
      <c r="O71" s="135">
        <f t="shared" si="1"/>
        <v>0</v>
      </c>
      <c r="P71" s="65">
        <f>K71+O71</f>
        <v>0</v>
      </c>
      <c r="Q71" s="163"/>
      <c r="R71" s="12" t="str">
        <f>IF(P71&gt;0,1,"")</f>
        <v/>
      </c>
      <c r="S71" s="13"/>
      <c r="T71" s="14" t="str">
        <f t="shared" si="2"/>
        <v/>
      </c>
      <c r="U71" s="6">
        <f>IF(P71&gt;0,IF(ISTEXT(C71)=TRUE,0,1),0)</f>
        <v>0</v>
      </c>
      <c r="Z71" s="163"/>
      <c r="AA71" s="163"/>
      <c r="AB71" s="166">
        <f>IF(I71&gt;0,IF(RIGHT(H71,1)="*",0,1),0)</f>
        <v>0</v>
      </c>
      <c r="AC71" s="163"/>
    </row>
    <row r="72" spans="2:29" s="110" customFormat="1" ht="16.5" hidden="1" customHeight="1" x14ac:dyDescent="0.25">
      <c r="B72" s="106"/>
      <c r="C72" s="120"/>
      <c r="D72" s="152"/>
      <c r="E72" s="193"/>
      <c r="F72" s="124"/>
      <c r="G72" s="180"/>
      <c r="H72" s="125"/>
      <c r="I72" s="114"/>
      <c r="J72" s="62"/>
      <c r="K72" s="107"/>
      <c r="L72" s="126"/>
      <c r="M72" s="81"/>
      <c r="N72" s="62"/>
      <c r="O72" s="135"/>
      <c r="P72" s="115"/>
      <c r="Q72" s="165"/>
      <c r="R72" s="111"/>
      <c r="S72" s="112"/>
      <c r="T72" s="113"/>
      <c r="Z72" s="165"/>
      <c r="AA72" s="165"/>
      <c r="AB72" s="168"/>
      <c r="AC72" s="165"/>
    </row>
    <row r="73" spans="2:29" s="6" customFormat="1" ht="16.5" customHeight="1" x14ac:dyDescent="0.25">
      <c r="B73" s="19" t="s">
        <v>50</v>
      </c>
      <c r="C73" s="267"/>
      <c r="D73" s="268"/>
      <c r="E73" s="186"/>
      <c r="F73" s="68"/>
      <c r="G73" s="189">
        <f>IF(E73="junior",data!$J$11,IF(E73="senior",data!$J$3,0))</f>
        <v>0</v>
      </c>
      <c r="H73" s="69"/>
      <c r="I73" s="161"/>
      <c r="J73" s="62">
        <f>INT(IF(RIGHT(H73,1)="*",G73*I73+(IF(I73&gt;0, data!$K$3,0)),(IF(H73&gt;0,G73*RIGHT(H73,5)+data!$K$3,0))))</f>
        <v>0</v>
      </c>
      <c r="K73" s="62">
        <f t="shared" si="3"/>
        <v>0</v>
      </c>
      <c r="L73" s="72"/>
      <c r="M73" s="81"/>
      <c r="N73" s="62">
        <f>INT(IF(K73&gt;0,(IF(L73="ano",data!$J$6,0)),0))</f>
        <v>0</v>
      </c>
      <c r="O73" s="135">
        <f t="shared" ref="O73:O105" si="4">IF(M73&gt;F73,N73*F73,N73*M73)</f>
        <v>0</v>
      </c>
      <c r="P73" s="65">
        <f>K73+O73</f>
        <v>0</v>
      </c>
      <c r="Q73" s="163"/>
      <c r="R73" s="12" t="str">
        <f>IF(P73&gt;0,1,"")</f>
        <v/>
      </c>
      <c r="S73" s="13"/>
      <c r="T73" s="14" t="str">
        <f t="shared" si="2"/>
        <v/>
      </c>
      <c r="U73" s="6">
        <f>IF(P73&gt;0,IF(ISTEXT(C73)=TRUE,0,1),0)</f>
        <v>0</v>
      </c>
      <c r="Z73" s="163"/>
      <c r="AA73" s="163"/>
      <c r="AB73" s="166">
        <f>IF(I73&gt;0,IF(RIGHT(H73,1)="*",0,1),0)</f>
        <v>0</v>
      </c>
      <c r="AC73" s="163"/>
    </row>
    <row r="74" spans="2:29" s="110" customFormat="1" ht="16.5" hidden="1" customHeight="1" x14ac:dyDescent="0.25">
      <c r="B74" s="106"/>
      <c r="C74" s="120"/>
      <c r="D74" s="152"/>
      <c r="E74" s="193"/>
      <c r="F74" s="124"/>
      <c r="G74" s="180"/>
      <c r="H74" s="125"/>
      <c r="I74" s="114"/>
      <c r="J74" s="62"/>
      <c r="K74" s="107"/>
      <c r="L74" s="126"/>
      <c r="M74" s="81"/>
      <c r="N74" s="62"/>
      <c r="O74" s="135"/>
      <c r="P74" s="115"/>
      <c r="Q74" s="165"/>
      <c r="R74" s="111"/>
      <c r="S74" s="112"/>
      <c r="T74" s="113"/>
      <c r="Z74" s="165"/>
      <c r="AA74" s="165"/>
      <c r="AB74" s="168"/>
      <c r="AC74" s="165"/>
    </row>
    <row r="75" spans="2:29" s="6" customFormat="1" ht="16.5" customHeight="1" x14ac:dyDescent="0.25">
      <c r="B75" s="19" t="s">
        <v>51</v>
      </c>
      <c r="C75" s="267"/>
      <c r="D75" s="268"/>
      <c r="E75" s="186"/>
      <c r="F75" s="68"/>
      <c r="G75" s="189">
        <f>IF(E75="junior",data!$J$11,IF(E75="senior",data!$J$3,0))</f>
        <v>0</v>
      </c>
      <c r="H75" s="69"/>
      <c r="I75" s="161"/>
      <c r="J75" s="62">
        <f>INT(IF(RIGHT(H75,1)="*",G75*I75+(IF(I75&gt;0, data!$K$3,0)),(IF(H75&gt;0,G75*RIGHT(H75,5)+data!$K$3,0))))</f>
        <v>0</v>
      </c>
      <c r="K75" s="62">
        <f t="shared" si="3"/>
        <v>0</v>
      </c>
      <c r="L75" s="72"/>
      <c r="M75" s="81"/>
      <c r="N75" s="62">
        <f>INT(IF(K75&gt;0,(IF(L75="ano",data!$J$6,0)),0))</f>
        <v>0</v>
      </c>
      <c r="O75" s="135">
        <f t="shared" si="4"/>
        <v>0</v>
      </c>
      <c r="P75" s="65">
        <f>K75+O75</f>
        <v>0</v>
      </c>
      <c r="Q75" s="163"/>
      <c r="R75" s="12" t="str">
        <f>IF(P75&gt;0,1,"")</f>
        <v/>
      </c>
      <c r="S75" s="13"/>
      <c r="T75" s="14" t="str">
        <f t="shared" si="2"/>
        <v/>
      </c>
      <c r="U75" s="6">
        <f>IF(P75&gt;0,IF(ISTEXT(C75)=TRUE,0,1),0)</f>
        <v>0</v>
      </c>
      <c r="Z75" s="163"/>
      <c r="AA75" s="163"/>
      <c r="AB75" s="166">
        <f>IF(I75&gt;0,IF(RIGHT(H75,1)="*",0,1),0)</f>
        <v>0</v>
      </c>
      <c r="AC75" s="163"/>
    </row>
    <row r="76" spans="2:29" s="110" customFormat="1" ht="16.5" hidden="1" customHeight="1" x14ac:dyDescent="0.25">
      <c r="B76" s="106"/>
      <c r="C76" s="120"/>
      <c r="D76" s="152"/>
      <c r="E76" s="193"/>
      <c r="F76" s="124"/>
      <c r="G76" s="180"/>
      <c r="H76" s="125"/>
      <c r="I76" s="114"/>
      <c r="J76" s="62"/>
      <c r="K76" s="107"/>
      <c r="L76" s="126"/>
      <c r="M76" s="81"/>
      <c r="N76" s="62"/>
      <c r="O76" s="135"/>
      <c r="P76" s="115"/>
      <c r="Q76" s="165"/>
      <c r="R76" s="111"/>
      <c r="S76" s="112"/>
      <c r="T76" s="113"/>
      <c r="Z76" s="165"/>
      <c r="AA76" s="165"/>
      <c r="AB76" s="168"/>
      <c r="AC76" s="165"/>
    </row>
    <row r="77" spans="2:29" s="6" customFormat="1" ht="16.5" customHeight="1" x14ac:dyDescent="0.25">
      <c r="B77" s="19" t="s">
        <v>52</v>
      </c>
      <c r="C77" s="267"/>
      <c r="D77" s="268"/>
      <c r="E77" s="186"/>
      <c r="F77" s="68"/>
      <c r="G77" s="189">
        <f>IF(E77="junior",data!$J$11,IF(E77="senior",data!$J$3,0))</f>
        <v>0</v>
      </c>
      <c r="H77" s="69"/>
      <c r="I77" s="161"/>
      <c r="J77" s="62">
        <f>INT(IF(RIGHT(H77,1)="*",G77*I77+(IF(I77&gt;0, data!$K$3,0)),(IF(H77&gt;0,G77*RIGHT(H77,5)+data!$K$3,0))))</f>
        <v>0</v>
      </c>
      <c r="K77" s="62">
        <f t="shared" si="3"/>
        <v>0</v>
      </c>
      <c r="L77" s="72"/>
      <c r="M77" s="81"/>
      <c r="N77" s="62">
        <f>INT(IF(K77&gt;0,(IF(L77="ano",data!$J$6,0)),0))</f>
        <v>0</v>
      </c>
      <c r="O77" s="135">
        <f t="shared" si="4"/>
        <v>0</v>
      </c>
      <c r="P77" s="65">
        <f>K77+O77</f>
        <v>0</v>
      </c>
      <c r="Q77" s="163"/>
      <c r="R77" s="12" t="str">
        <f>IF(P77&gt;0,1,"")</f>
        <v/>
      </c>
      <c r="S77" s="13"/>
      <c r="T77" s="14" t="str">
        <f t="shared" si="2"/>
        <v/>
      </c>
      <c r="U77" s="6">
        <f>IF(P77&gt;0,IF(ISTEXT(C77)=TRUE,0,1),0)</f>
        <v>0</v>
      </c>
      <c r="Z77" s="163"/>
      <c r="AA77" s="163"/>
      <c r="AB77" s="166">
        <f>IF(I77&gt;0,IF(RIGHT(H77,1)="*",0,1),0)</f>
        <v>0</v>
      </c>
      <c r="AC77" s="163"/>
    </row>
    <row r="78" spans="2:29" s="110" customFormat="1" ht="16.5" hidden="1" customHeight="1" x14ac:dyDescent="0.25">
      <c r="B78" s="106"/>
      <c r="C78" s="120"/>
      <c r="D78" s="152"/>
      <c r="E78" s="193"/>
      <c r="F78" s="124"/>
      <c r="G78" s="180"/>
      <c r="H78" s="125"/>
      <c r="I78" s="114"/>
      <c r="J78" s="62"/>
      <c r="K78" s="107"/>
      <c r="L78" s="126"/>
      <c r="M78" s="81"/>
      <c r="N78" s="62"/>
      <c r="O78" s="135"/>
      <c r="P78" s="115"/>
      <c r="Q78" s="165"/>
      <c r="R78" s="111"/>
      <c r="S78" s="112"/>
      <c r="T78" s="113"/>
      <c r="Z78" s="165"/>
      <c r="AA78" s="165"/>
      <c r="AB78" s="168"/>
      <c r="AC78" s="165"/>
    </row>
    <row r="79" spans="2:29" s="6" customFormat="1" ht="16.5" customHeight="1" x14ac:dyDescent="0.25">
      <c r="B79" s="19" t="s">
        <v>53</v>
      </c>
      <c r="C79" s="267"/>
      <c r="D79" s="268"/>
      <c r="E79" s="186"/>
      <c r="F79" s="68"/>
      <c r="G79" s="189">
        <f>IF(E79="junior",data!$J$11,IF(E79="senior",data!$J$3,0))</f>
        <v>0</v>
      </c>
      <c r="H79" s="69"/>
      <c r="I79" s="161"/>
      <c r="J79" s="62">
        <f>INT(IF(RIGHT(H79,1)="*",G79*I79+(IF(I79&gt;0, data!$K$3,0)),(IF(H79&gt;0,G79*RIGHT(H79,5)+data!$K$3,0))))</f>
        <v>0</v>
      </c>
      <c r="K79" s="62">
        <f t="shared" si="3"/>
        <v>0</v>
      </c>
      <c r="L79" s="72"/>
      <c r="M79" s="81"/>
      <c r="N79" s="62">
        <f>INT(IF(K79&gt;0,(IF(L79="ano",data!$J$6,0)),0))</f>
        <v>0</v>
      </c>
      <c r="O79" s="135">
        <f t="shared" si="4"/>
        <v>0</v>
      </c>
      <c r="P79" s="65">
        <f>K79+O79</f>
        <v>0</v>
      </c>
      <c r="Q79" s="163"/>
      <c r="R79" s="12" t="str">
        <f>IF(P79&gt;0,1,"")</f>
        <v/>
      </c>
      <c r="S79" s="13"/>
      <c r="T79" s="14" t="str">
        <f t="shared" si="2"/>
        <v/>
      </c>
      <c r="U79" s="6">
        <f>IF(P79&gt;0,IF(ISTEXT(C79)=TRUE,0,1),0)</f>
        <v>0</v>
      </c>
      <c r="Z79" s="163"/>
      <c r="AA79" s="163"/>
      <c r="AB79" s="166">
        <f>IF(I79&gt;0,IF(RIGHT(H79,1)="*",0,1),0)</f>
        <v>0</v>
      </c>
      <c r="AC79" s="163"/>
    </row>
    <row r="80" spans="2:29" s="110" customFormat="1" ht="16.5" hidden="1" customHeight="1" x14ac:dyDescent="0.25">
      <c r="B80" s="106"/>
      <c r="C80" s="120"/>
      <c r="D80" s="152"/>
      <c r="E80" s="193"/>
      <c r="F80" s="124"/>
      <c r="G80" s="180"/>
      <c r="H80" s="125"/>
      <c r="I80" s="114"/>
      <c r="J80" s="62"/>
      <c r="K80" s="107"/>
      <c r="L80" s="126"/>
      <c r="M80" s="81"/>
      <c r="N80" s="62"/>
      <c r="O80" s="135"/>
      <c r="P80" s="115"/>
      <c r="Q80" s="165"/>
      <c r="R80" s="111"/>
      <c r="S80" s="112"/>
      <c r="T80" s="113"/>
      <c r="Z80" s="165"/>
      <c r="AA80" s="165"/>
      <c r="AB80" s="168"/>
      <c r="AC80" s="165"/>
    </row>
    <row r="81" spans="2:29" s="6" customFormat="1" ht="16.5" customHeight="1" x14ac:dyDescent="0.25">
      <c r="B81" s="19" t="s">
        <v>54</v>
      </c>
      <c r="C81" s="267"/>
      <c r="D81" s="268"/>
      <c r="E81" s="186"/>
      <c r="F81" s="68"/>
      <c r="G81" s="189">
        <f>IF(E81="junior",data!$J$11,IF(E81="senior",data!$J$3,0))</f>
        <v>0</v>
      </c>
      <c r="H81" s="69"/>
      <c r="I81" s="161"/>
      <c r="J81" s="62">
        <f>INT(IF(RIGHT(H81,1)="*",G81*I81+(IF(I81&gt;0, data!$K$3,0)),(IF(H81&gt;0,G81*RIGHT(H81,5)+data!$K$3,0))))</f>
        <v>0</v>
      </c>
      <c r="K81" s="62">
        <f t="shared" si="3"/>
        <v>0</v>
      </c>
      <c r="L81" s="72"/>
      <c r="M81" s="81"/>
      <c r="N81" s="62">
        <f>INT(IF(K81&gt;0,(IF(L81="ano",data!$J$6,0)),0))</f>
        <v>0</v>
      </c>
      <c r="O81" s="135">
        <f t="shared" si="4"/>
        <v>0</v>
      </c>
      <c r="P81" s="65">
        <f>K81+O81</f>
        <v>0</v>
      </c>
      <c r="Q81" s="163"/>
      <c r="R81" s="12" t="str">
        <f>IF(P81&gt;0,1,"")</f>
        <v/>
      </c>
      <c r="S81" s="13"/>
      <c r="T81" s="14" t="str">
        <f t="shared" si="2"/>
        <v/>
      </c>
      <c r="U81" s="6">
        <f>IF(P81&gt;0,IF(ISTEXT(C81)=TRUE,0,1),0)</f>
        <v>0</v>
      </c>
      <c r="Z81" s="163"/>
      <c r="AA81" s="163"/>
      <c r="AB81" s="166">
        <f>IF(I81&gt;0,IF(RIGHT(H81,1)="*",0,1),0)</f>
        <v>0</v>
      </c>
      <c r="AC81" s="163"/>
    </row>
    <row r="82" spans="2:29" s="110" customFormat="1" ht="16.5" hidden="1" customHeight="1" x14ac:dyDescent="0.25">
      <c r="B82" s="106"/>
      <c r="C82" s="120"/>
      <c r="D82" s="152"/>
      <c r="E82" s="193"/>
      <c r="F82" s="124"/>
      <c r="G82" s="180"/>
      <c r="H82" s="125"/>
      <c r="I82" s="114"/>
      <c r="J82" s="62"/>
      <c r="K82" s="107"/>
      <c r="L82" s="126"/>
      <c r="M82" s="81"/>
      <c r="N82" s="62"/>
      <c r="O82" s="135"/>
      <c r="P82" s="115"/>
      <c r="Q82" s="165"/>
      <c r="R82" s="111"/>
      <c r="S82" s="112"/>
      <c r="T82" s="113"/>
      <c r="Z82" s="165"/>
      <c r="AA82" s="165"/>
      <c r="AB82" s="168"/>
      <c r="AC82" s="165"/>
    </row>
    <row r="83" spans="2:29" s="6" customFormat="1" ht="16.5" customHeight="1" x14ac:dyDescent="0.25">
      <c r="B83" s="19" t="s">
        <v>55</v>
      </c>
      <c r="C83" s="267"/>
      <c r="D83" s="268"/>
      <c r="E83" s="186"/>
      <c r="F83" s="68"/>
      <c r="G83" s="189">
        <f>IF(E83="junior",data!$J$11,IF(E83="senior",data!$J$3,0))</f>
        <v>0</v>
      </c>
      <c r="H83" s="69"/>
      <c r="I83" s="161"/>
      <c r="J83" s="62">
        <f>INT(IF(RIGHT(H83,1)="*",G83*I83+(IF(I83&gt;0, data!$K$3,0)),(IF(H83&gt;0,G83*RIGHT(H83,5)+data!$K$3,0))))</f>
        <v>0</v>
      </c>
      <c r="K83" s="62">
        <f t="shared" si="3"/>
        <v>0</v>
      </c>
      <c r="L83" s="72"/>
      <c r="M83" s="81"/>
      <c r="N83" s="62">
        <f>INT(IF(K83&gt;0,(IF(L83="ano",data!$J$6,0)),0))</f>
        <v>0</v>
      </c>
      <c r="O83" s="135">
        <f t="shared" si="4"/>
        <v>0</v>
      </c>
      <c r="P83" s="65">
        <f>K83+O83</f>
        <v>0</v>
      </c>
      <c r="Q83" s="163"/>
      <c r="R83" s="12" t="str">
        <f>IF(P83&gt;0,1,"")</f>
        <v/>
      </c>
      <c r="S83" s="13"/>
      <c r="T83" s="14" t="str">
        <f t="shared" si="2"/>
        <v/>
      </c>
      <c r="U83" s="6">
        <f>IF(P83&gt;0,IF(ISTEXT(C83)=TRUE,0,1),0)</f>
        <v>0</v>
      </c>
      <c r="Z83" s="163"/>
      <c r="AA83" s="163"/>
      <c r="AB83" s="166">
        <f>IF(I83&gt;0,IF(RIGHT(H83,1)="*",0,1),0)</f>
        <v>0</v>
      </c>
      <c r="AC83" s="163"/>
    </row>
    <row r="84" spans="2:29" s="110" customFormat="1" ht="16.5" hidden="1" customHeight="1" x14ac:dyDescent="0.25">
      <c r="B84" s="106"/>
      <c r="C84" s="120"/>
      <c r="D84" s="152"/>
      <c r="E84" s="193"/>
      <c r="F84" s="124"/>
      <c r="G84" s="180"/>
      <c r="H84" s="125"/>
      <c r="I84" s="114"/>
      <c r="J84" s="62"/>
      <c r="K84" s="107"/>
      <c r="L84" s="126"/>
      <c r="M84" s="81"/>
      <c r="N84" s="62"/>
      <c r="O84" s="135"/>
      <c r="P84" s="115"/>
      <c r="Q84" s="165"/>
      <c r="R84" s="111"/>
      <c r="S84" s="112"/>
      <c r="T84" s="113"/>
      <c r="Z84" s="165"/>
      <c r="AA84" s="165"/>
      <c r="AB84" s="168"/>
      <c r="AC84" s="165"/>
    </row>
    <row r="85" spans="2:29" s="6" customFormat="1" ht="16.5" customHeight="1" x14ac:dyDescent="0.25">
      <c r="B85" s="19" t="s">
        <v>56</v>
      </c>
      <c r="C85" s="267"/>
      <c r="D85" s="268"/>
      <c r="E85" s="186"/>
      <c r="F85" s="68"/>
      <c r="G85" s="189">
        <f>IF(E85="junior",data!$J$11,IF(E85="senior",data!$J$3,0))</f>
        <v>0</v>
      </c>
      <c r="H85" s="69"/>
      <c r="I85" s="161"/>
      <c r="J85" s="62">
        <f>INT(IF(RIGHT(H85,1)="*",G85*I85+(IF(I85&gt;0, data!$K$3,0)),(IF(H85&gt;0,G85*RIGHT(H85,5)+data!$K$3,0))))</f>
        <v>0</v>
      </c>
      <c r="K85" s="62">
        <f t="shared" si="3"/>
        <v>0</v>
      </c>
      <c r="L85" s="72"/>
      <c r="M85" s="81"/>
      <c r="N85" s="62">
        <f>INT(IF(K85&gt;0,(IF(L85="ano",data!$J$6,0)),0))</f>
        <v>0</v>
      </c>
      <c r="O85" s="135">
        <f t="shared" si="4"/>
        <v>0</v>
      </c>
      <c r="P85" s="65">
        <f>K85+O85</f>
        <v>0</v>
      </c>
      <c r="Q85" s="163"/>
      <c r="R85" s="12" t="str">
        <f>IF(P85&gt;0,1,"")</f>
        <v/>
      </c>
      <c r="S85" s="13"/>
      <c r="T85" s="14" t="str">
        <f t="shared" si="2"/>
        <v/>
      </c>
      <c r="U85" s="6">
        <f>IF(P85&gt;0,IF(ISTEXT(C85)=TRUE,0,1),0)</f>
        <v>0</v>
      </c>
      <c r="Z85" s="163"/>
      <c r="AA85" s="163"/>
      <c r="AB85" s="166">
        <f>IF(I85&gt;0,IF(RIGHT(H85,1)="*",0,1),0)</f>
        <v>0</v>
      </c>
      <c r="AC85" s="163"/>
    </row>
    <row r="86" spans="2:29" s="110" customFormat="1" ht="16.5" hidden="1" customHeight="1" x14ac:dyDescent="0.25">
      <c r="B86" s="106"/>
      <c r="C86" s="120"/>
      <c r="D86" s="152"/>
      <c r="E86" s="193"/>
      <c r="F86" s="124"/>
      <c r="G86" s="180"/>
      <c r="H86" s="125"/>
      <c r="I86" s="114"/>
      <c r="J86" s="62"/>
      <c r="K86" s="107"/>
      <c r="L86" s="126"/>
      <c r="M86" s="81"/>
      <c r="N86" s="62"/>
      <c r="O86" s="135"/>
      <c r="P86" s="115"/>
      <c r="Q86" s="165"/>
      <c r="R86" s="111"/>
      <c r="S86" s="112"/>
      <c r="T86" s="113"/>
      <c r="Z86" s="165"/>
      <c r="AA86" s="165"/>
      <c r="AB86" s="168"/>
      <c r="AC86" s="165"/>
    </row>
    <row r="87" spans="2:29" s="6" customFormat="1" ht="16.5" customHeight="1" x14ac:dyDescent="0.25">
      <c r="B87" s="19" t="s">
        <v>57</v>
      </c>
      <c r="C87" s="267"/>
      <c r="D87" s="268"/>
      <c r="E87" s="186"/>
      <c r="F87" s="68"/>
      <c r="G87" s="189">
        <f>IF(E87="junior",data!$J$11,IF(E87="senior",data!$J$3,0))</f>
        <v>0</v>
      </c>
      <c r="H87" s="69"/>
      <c r="I87" s="161"/>
      <c r="J87" s="62">
        <f>INT(IF(RIGHT(H87,1)="*",G87*I87+(IF(I87&gt;0, data!$K$3,0)),(IF(H87&gt;0,G87*RIGHT(H87,5)+data!$K$3,0))))</f>
        <v>0</v>
      </c>
      <c r="K87" s="62">
        <f t="shared" si="3"/>
        <v>0</v>
      </c>
      <c r="L87" s="72"/>
      <c r="M87" s="81"/>
      <c r="N87" s="62">
        <f>INT(IF(K87&gt;0,(IF(L87="ano",data!$J$6,0)),0))</f>
        <v>0</v>
      </c>
      <c r="O87" s="135">
        <f t="shared" si="4"/>
        <v>0</v>
      </c>
      <c r="P87" s="65">
        <f>K87+O87</f>
        <v>0</v>
      </c>
      <c r="Q87" s="163"/>
      <c r="R87" s="12" t="str">
        <f>IF(P87&gt;0,1,"")</f>
        <v/>
      </c>
      <c r="S87" s="13"/>
      <c r="T87" s="14" t="str">
        <f t="shared" si="2"/>
        <v/>
      </c>
      <c r="U87" s="6">
        <f>IF(P87&gt;0,IF(ISTEXT(C87)=TRUE,0,1),0)</f>
        <v>0</v>
      </c>
      <c r="Z87" s="163"/>
      <c r="AA87" s="163"/>
      <c r="AB87" s="166">
        <f>IF(I87&gt;0,IF(RIGHT(H87,1)="*",0,1),0)</f>
        <v>0</v>
      </c>
      <c r="AC87" s="163"/>
    </row>
    <row r="88" spans="2:29" s="110" customFormat="1" ht="16.5" hidden="1" customHeight="1" x14ac:dyDescent="0.25">
      <c r="B88" s="106"/>
      <c r="C88" s="120"/>
      <c r="D88" s="152"/>
      <c r="E88" s="193"/>
      <c r="F88" s="124"/>
      <c r="G88" s="180"/>
      <c r="H88" s="125"/>
      <c r="I88" s="114"/>
      <c r="J88" s="62"/>
      <c r="K88" s="107"/>
      <c r="L88" s="126"/>
      <c r="M88" s="81"/>
      <c r="N88" s="62"/>
      <c r="O88" s="135"/>
      <c r="P88" s="115"/>
      <c r="Q88" s="165"/>
      <c r="R88" s="111"/>
      <c r="S88" s="112"/>
      <c r="T88" s="113"/>
      <c r="Z88" s="165"/>
      <c r="AA88" s="165"/>
      <c r="AB88" s="168"/>
      <c r="AC88" s="165"/>
    </row>
    <row r="89" spans="2:29" s="6" customFormat="1" ht="16.5" customHeight="1" x14ac:dyDescent="0.25">
      <c r="B89" s="19" t="s">
        <v>58</v>
      </c>
      <c r="C89" s="267"/>
      <c r="D89" s="268"/>
      <c r="E89" s="186"/>
      <c r="F89" s="68"/>
      <c r="G89" s="189">
        <f>IF(E89="junior",data!$J$11,IF(E89="senior",data!$J$3,0))</f>
        <v>0</v>
      </c>
      <c r="H89" s="69"/>
      <c r="I89" s="161"/>
      <c r="J89" s="62">
        <f>INT(IF(RIGHT(H89,1)="*",G89*I89+(IF(I89&gt;0, data!$K$3,0)),(IF(H89&gt;0,G89*RIGHT(H89,5)+data!$K$3,0))))</f>
        <v>0</v>
      </c>
      <c r="K89" s="62">
        <f t="shared" si="3"/>
        <v>0</v>
      </c>
      <c r="L89" s="72"/>
      <c r="M89" s="81"/>
      <c r="N89" s="62">
        <f>INT(IF(K89&gt;0,(IF(L89="ano",data!$J$6,0)),0))</f>
        <v>0</v>
      </c>
      <c r="O89" s="135">
        <f t="shared" si="4"/>
        <v>0</v>
      </c>
      <c r="P89" s="65">
        <f>K89+O89</f>
        <v>0</v>
      </c>
      <c r="Q89" s="163"/>
      <c r="R89" s="12" t="str">
        <f>IF(P89&gt;0,1,"")</f>
        <v/>
      </c>
      <c r="S89" s="13"/>
      <c r="T89" s="14" t="str">
        <f t="shared" si="2"/>
        <v/>
      </c>
      <c r="U89" s="6">
        <f>IF(P89&gt;0,IF(ISTEXT(C89)=TRUE,0,1),0)</f>
        <v>0</v>
      </c>
      <c r="Z89" s="163"/>
      <c r="AA89" s="163"/>
      <c r="AB89" s="166">
        <f>IF(I89&gt;0,IF(RIGHT(H89,1)="*",0,1),0)</f>
        <v>0</v>
      </c>
      <c r="AC89" s="163"/>
    </row>
    <row r="90" spans="2:29" s="110" customFormat="1" ht="16.5" hidden="1" customHeight="1" x14ac:dyDescent="0.25">
      <c r="B90" s="106"/>
      <c r="C90" s="120"/>
      <c r="D90" s="152"/>
      <c r="E90" s="193"/>
      <c r="F90" s="124"/>
      <c r="G90" s="180"/>
      <c r="H90" s="125"/>
      <c r="I90" s="114"/>
      <c r="J90" s="62"/>
      <c r="K90" s="107"/>
      <c r="L90" s="126"/>
      <c r="M90" s="81"/>
      <c r="N90" s="62"/>
      <c r="O90" s="135"/>
      <c r="P90" s="115"/>
      <c r="Q90" s="165"/>
      <c r="R90" s="111"/>
      <c r="S90" s="112"/>
      <c r="T90" s="113"/>
      <c r="Z90" s="165"/>
      <c r="AA90" s="165"/>
      <c r="AB90" s="168"/>
      <c r="AC90" s="165"/>
    </row>
    <row r="91" spans="2:29" s="6" customFormat="1" ht="16.5" customHeight="1" x14ac:dyDescent="0.25">
      <c r="B91" s="19" t="s">
        <v>59</v>
      </c>
      <c r="C91" s="267"/>
      <c r="D91" s="268"/>
      <c r="E91" s="186"/>
      <c r="F91" s="68"/>
      <c r="G91" s="189">
        <f>IF(E91="junior",data!$J$11,IF(E91="senior",data!$J$3,0))</f>
        <v>0</v>
      </c>
      <c r="H91" s="69"/>
      <c r="I91" s="161"/>
      <c r="J91" s="62">
        <f>INT(IF(RIGHT(H91,1)="*",G91*I91+(IF(I91&gt;0, data!$K$3,0)),(IF(H91&gt;0,G91*RIGHT(H91,5)+data!$K$3,0))))</f>
        <v>0</v>
      </c>
      <c r="K91" s="62">
        <f t="shared" si="3"/>
        <v>0</v>
      </c>
      <c r="L91" s="72"/>
      <c r="M91" s="81"/>
      <c r="N91" s="62">
        <f>INT(IF(K91&gt;0,(IF(L91="ano",data!$J$6,0)),0))</f>
        <v>0</v>
      </c>
      <c r="O91" s="135">
        <f t="shared" si="4"/>
        <v>0</v>
      </c>
      <c r="P91" s="65">
        <f>K91+O91</f>
        <v>0</v>
      </c>
      <c r="Q91" s="163"/>
      <c r="R91" s="12" t="str">
        <f>IF(P91&gt;0,1,"")</f>
        <v/>
      </c>
      <c r="S91" s="13"/>
      <c r="T91" s="14" t="str">
        <f t="shared" si="2"/>
        <v/>
      </c>
      <c r="U91" s="6">
        <f>IF(P91&gt;0,IF(ISTEXT(C91)=TRUE,0,1),0)</f>
        <v>0</v>
      </c>
      <c r="Z91" s="163"/>
      <c r="AA91" s="163"/>
      <c r="AB91" s="166">
        <f>IF(I91&gt;0,IF(RIGHT(H91,1)="*",0,1),0)</f>
        <v>0</v>
      </c>
      <c r="AC91" s="163"/>
    </row>
    <row r="92" spans="2:29" s="110" customFormat="1" ht="16.5" hidden="1" customHeight="1" x14ac:dyDescent="0.25">
      <c r="B92" s="106"/>
      <c r="C92" s="120"/>
      <c r="D92" s="152"/>
      <c r="E92" s="193"/>
      <c r="F92" s="124"/>
      <c r="G92" s="180"/>
      <c r="H92" s="125"/>
      <c r="I92" s="114"/>
      <c r="J92" s="62"/>
      <c r="K92" s="107"/>
      <c r="L92" s="126"/>
      <c r="M92" s="81"/>
      <c r="N92" s="62"/>
      <c r="O92" s="135"/>
      <c r="P92" s="115"/>
      <c r="Q92" s="165"/>
      <c r="R92" s="111"/>
      <c r="S92" s="112"/>
      <c r="T92" s="113"/>
      <c r="Z92" s="165"/>
      <c r="AA92" s="165"/>
      <c r="AB92" s="168"/>
      <c r="AC92" s="165"/>
    </row>
    <row r="93" spans="2:29" s="6" customFormat="1" ht="16.5" customHeight="1" x14ac:dyDescent="0.25">
      <c r="B93" s="19" t="s">
        <v>60</v>
      </c>
      <c r="C93" s="267"/>
      <c r="D93" s="268"/>
      <c r="E93" s="186"/>
      <c r="F93" s="68"/>
      <c r="G93" s="189">
        <f>IF(E93="junior",data!$J$11,IF(E93="senior",data!$J$3,0))</f>
        <v>0</v>
      </c>
      <c r="H93" s="69"/>
      <c r="I93" s="161"/>
      <c r="J93" s="62">
        <f>INT(IF(RIGHT(H93,1)="*",G93*I93+(IF(I93&gt;0, data!$K$3,0)),(IF(H93&gt;0,G93*RIGHT(H93,5)+data!$K$3,0))))</f>
        <v>0</v>
      </c>
      <c r="K93" s="62">
        <f t="shared" si="3"/>
        <v>0</v>
      </c>
      <c r="L93" s="72"/>
      <c r="M93" s="81"/>
      <c r="N93" s="62">
        <f>INT(IF(K93&gt;0,(IF(L93="ano",data!$J$6,0)),0))</f>
        <v>0</v>
      </c>
      <c r="O93" s="135">
        <f t="shared" si="4"/>
        <v>0</v>
      </c>
      <c r="P93" s="65">
        <f>K93+O93</f>
        <v>0</v>
      </c>
      <c r="Q93" s="163"/>
      <c r="R93" s="12" t="str">
        <f>IF(P93&gt;0,1,"")</f>
        <v/>
      </c>
      <c r="S93" s="13"/>
      <c r="T93" s="14" t="str">
        <f t="shared" si="2"/>
        <v/>
      </c>
      <c r="U93" s="6">
        <f>IF(P93&gt;0,IF(ISTEXT(C93)=TRUE,0,1),0)</f>
        <v>0</v>
      </c>
      <c r="Z93" s="163"/>
      <c r="AA93" s="163"/>
      <c r="AB93" s="166">
        <f>IF(I93&gt;0,IF(RIGHT(H93,1)="*",0,1),0)</f>
        <v>0</v>
      </c>
      <c r="AC93" s="163"/>
    </row>
    <row r="94" spans="2:29" s="110" customFormat="1" ht="16.5" hidden="1" customHeight="1" x14ac:dyDescent="0.25">
      <c r="B94" s="106"/>
      <c r="C94" s="120"/>
      <c r="D94" s="152"/>
      <c r="E94" s="193"/>
      <c r="F94" s="124"/>
      <c r="G94" s="180"/>
      <c r="H94" s="125"/>
      <c r="I94" s="114"/>
      <c r="J94" s="62"/>
      <c r="K94" s="107"/>
      <c r="L94" s="126"/>
      <c r="M94" s="81"/>
      <c r="N94" s="62"/>
      <c r="O94" s="135"/>
      <c r="P94" s="115"/>
      <c r="Q94" s="165"/>
      <c r="R94" s="111"/>
      <c r="S94" s="112"/>
      <c r="T94" s="113"/>
      <c r="Z94" s="165"/>
      <c r="AA94" s="165"/>
      <c r="AB94" s="168"/>
      <c r="AC94" s="165"/>
    </row>
    <row r="95" spans="2:29" s="6" customFormat="1" ht="16.5" customHeight="1" x14ac:dyDescent="0.25">
      <c r="B95" s="19" t="s">
        <v>61</v>
      </c>
      <c r="C95" s="267"/>
      <c r="D95" s="268"/>
      <c r="E95" s="186"/>
      <c r="F95" s="68"/>
      <c r="G95" s="189">
        <f>IF(E95="junior",data!$J$11,IF(E95="senior",data!$J$3,0))</f>
        <v>0</v>
      </c>
      <c r="H95" s="69"/>
      <c r="I95" s="161"/>
      <c r="J95" s="62">
        <f>INT(IF(RIGHT(H95,1)="*",G95*I95+(IF(I95&gt;0, data!$K$3,0)),(IF(H95&gt;0,G95*RIGHT(H95,5)+data!$K$3,0))))</f>
        <v>0</v>
      </c>
      <c r="K95" s="62">
        <f t="shared" si="3"/>
        <v>0</v>
      </c>
      <c r="L95" s="72"/>
      <c r="M95" s="81"/>
      <c r="N95" s="62">
        <f>INT(IF(K95&gt;0,(IF(L95="ano",data!$J$6,0)),0))</f>
        <v>0</v>
      </c>
      <c r="O95" s="135">
        <f t="shared" si="4"/>
        <v>0</v>
      </c>
      <c r="P95" s="65">
        <f>K95+O95</f>
        <v>0</v>
      </c>
      <c r="Q95" s="163"/>
      <c r="R95" s="12" t="str">
        <f>IF(P95&gt;0,1,"")</f>
        <v/>
      </c>
      <c r="S95" s="13"/>
      <c r="T95" s="14" t="str">
        <f t="shared" si="2"/>
        <v/>
      </c>
      <c r="U95" s="6">
        <f>IF(P95&gt;0,IF(ISTEXT(C95)=TRUE,0,1),0)</f>
        <v>0</v>
      </c>
      <c r="Z95" s="163"/>
      <c r="AA95" s="163"/>
      <c r="AB95" s="166">
        <f>IF(I95&gt;0,IF(RIGHT(H95,1)="*",0,1),0)</f>
        <v>0</v>
      </c>
      <c r="AC95" s="163"/>
    </row>
    <row r="96" spans="2:29" s="110" customFormat="1" ht="16.5" hidden="1" customHeight="1" x14ac:dyDescent="0.25">
      <c r="B96" s="106"/>
      <c r="C96" s="120"/>
      <c r="D96" s="152"/>
      <c r="E96" s="193"/>
      <c r="F96" s="124"/>
      <c r="G96" s="180"/>
      <c r="H96" s="125"/>
      <c r="I96" s="114"/>
      <c r="J96" s="62"/>
      <c r="K96" s="107"/>
      <c r="L96" s="126"/>
      <c r="M96" s="81"/>
      <c r="N96" s="62"/>
      <c r="O96" s="135"/>
      <c r="P96" s="115"/>
      <c r="Q96" s="165"/>
      <c r="R96" s="111"/>
      <c r="S96" s="112"/>
      <c r="T96" s="113"/>
      <c r="Z96" s="165"/>
      <c r="AA96" s="165"/>
      <c r="AB96" s="168"/>
      <c r="AC96" s="165"/>
    </row>
    <row r="97" spans="2:29" s="6" customFormat="1" ht="16.5" customHeight="1" x14ac:dyDescent="0.25">
      <c r="B97" s="19" t="s">
        <v>62</v>
      </c>
      <c r="C97" s="267"/>
      <c r="D97" s="268"/>
      <c r="E97" s="186"/>
      <c r="F97" s="68"/>
      <c r="G97" s="189">
        <f>IF(E97="junior",data!$J$11,IF(E97="senior",data!$J$3,0))</f>
        <v>0</v>
      </c>
      <c r="H97" s="69"/>
      <c r="I97" s="161"/>
      <c r="J97" s="62">
        <f>INT(IF(RIGHT(H97,1)="*",G97*I97+(IF(I97&gt;0, data!$K$3,0)),(IF(H97&gt;0,G97*RIGHT(H97,5)+data!$K$3,0))))</f>
        <v>0</v>
      </c>
      <c r="K97" s="62">
        <f t="shared" si="3"/>
        <v>0</v>
      </c>
      <c r="L97" s="72"/>
      <c r="M97" s="81"/>
      <c r="N97" s="62">
        <f>INT(IF(K97&gt;0,(IF(L97="ano",data!$J$6,0)),0))</f>
        <v>0</v>
      </c>
      <c r="O97" s="135">
        <f t="shared" si="4"/>
        <v>0</v>
      </c>
      <c r="P97" s="65">
        <f>K97+O97</f>
        <v>0</v>
      </c>
      <c r="Q97" s="163"/>
      <c r="R97" s="12" t="str">
        <f>IF(P97&gt;0,1,"")</f>
        <v/>
      </c>
      <c r="S97" s="13"/>
      <c r="T97" s="14" t="str">
        <f t="shared" si="2"/>
        <v/>
      </c>
      <c r="U97" s="6">
        <f>IF(P97&gt;0,IF(ISTEXT(C97)=TRUE,0,1),0)</f>
        <v>0</v>
      </c>
      <c r="Z97" s="163"/>
      <c r="AA97" s="163"/>
      <c r="AB97" s="166">
        <f>IF(I97&gt;0,IF(RIGHT(H97,1)="*",0,1),0)</f>
        <v>0</v>
      </c>
      <c r="AC97" s="163"/>
    </row>
    <row r="98" spans="2:29" s="110" customFormat="1" ht="16.5" hidden="1" customHeight="1" x14ac:dyDescent="0.25">
      <c r="B98" s="106"/>
      <c r="C98" s="120"/>
      <c r="D98" s="152"/>
      <c r="E98" s="193"/>
      <c r="F98" s="124"/>
      <c r="G98" s="180"/>
      <c r="H98" s="125"/>
      <c r="I98" s="114"/>
      <c r="J98" s="62"/>
      <c r="K98" s="107"/>
      <c r="L98" s="126"/>
      <c r="M98" s="81"/>
      <c r="N98" s="62"/>
      <c r="O98" s="135"/>
      <c r="P98" s="115"/>
      <c r="Q98" s="165"/>
      <c r="R98" s="111"/>
      <c r="S98" s="112"/>
      <c r="T98" s="113"/>
      <c r="Z98" s="165"/>
      <c r="AA98" s="165"/>
      <c r="AB98" s="168"/>
      <c r="AC98" s="165"/>
    </row>
    <row r="99" spans="2:29" s="6" customFormat="1" ht="16.5" customHeight="1" x14ac:dyDescent="0.25">
      <c r="B99" s="19" t="s">
        <v>63</v>
      </c>
      <c r="C99" s="267"/>
      <c r="D99" s="268"/>
      <c r="E99" s="186"/>
      <c r="F99" s="68"/>
      <c r="G99" s="189">
        <f>IF(E99="junior",data!$J$11,IF(E99="senior",data!$J$3,0))</f>
        <v>0</v>
      </c>
      <c r="H99" s="69"/>
      <c r="I99" s="161"/>
      <c r="J99" s="62">
        <f>INT(IF(RIGHT(H99,1)="*",G99*I99+(IF(I99&gt;0, data!$K$3,0)),(IF(H99&gt;0,G99*RIGHT(H99,5)+data!$K$3,0))))</f>
        <v>0</v>
      </c>
      <c r="K99" s="62">
        <f t="shared" si="3"/>
        <v>0</v>
      </c>
      <c r="L99" s="72"/>
      <c r="M99" s="81"/>
      <c r="N99" s="62">
        <f>INT(IF(K99&gt;0,(IF(L99="ano",data!$J$6,0)),0))</f>
        <v>0</v>
      </c>
      <c r="O99" s="135">
        <f t="shared" si="4"/>
        <v>0</v>
      </c>
      <c r="P99" s="65">
        <f>K99+O99</f>
        <v>0</v>
      </c>
      <c r="Q99" s="163"/>
      <c r="R99" s="12" t="str">
        <f>IF(P99&gt;0,1,"")</f>
        <v/>
      </c>
      <c r="S99" s="13"/>
      <c r="T99" s="14" t="str">
        <f t="shared" si="2"/>
        <v/>
      </c>
      <c r="U99" s="6">
        <f>IF(P99&gt;0,IF(ISTEXT(C99)=TRUE,0,1),0)</f>
        <v>0</v>
      </c>
      <c r="Z99" s="163"/>
      <c r="AA99" s="163"/>
      <c r="AB99" s="166">
        <f>IF(I99&gt;0,IF(RIGHT(H99,1)="*",0,1),0)</f>
        <v>0</v>
      </c>
      <c r="AC99" s="163"/>
    </row>
    <row r="100" spans="2:29" s="110" customFormat="1" ht="16.5" hidden="1" customHeight="1" x14ac:dyDescent="0.25">
      <c r="B100" s="106"/>
      <c r="C100" s="120"/>
      <c r="D100" s="152"/>
      <c r="E100" s="193"/>
      <c r="F100" s="124"/>
      <c r="G100" s="180"/>
      <c r="H100" s="125"/>
      <c r="I100" s="114"/>
      <c r="J100" s="62"/>
      <c r="K100" s="107"/>
      <c r="L100" s="126"/>
      <c r="M100" s="81"/>
      <c r="N100" s="62"/>
      <c r="O100" s="135"/>
      <c r="P100" s="115"/>
      <c r="Q100" s="165"/>
      <c r="R100" s="111"/>
      <c r="S100" s="112"/>
      <c r="T100" s="113"/>
      <c r="Z100" s="165"/>
      <c r="AA100" s="165"/>
      <c r="AB100" s="168"/>
      <c r="AC100" s="165"/>
    </row>
    <row r="101" spans="2:29" s="6" customFormat="1" ht="16.5" customHeight="1" x14ac:dyDescent="0.25">
      <c r="B101" s="19" t="s">
        <v>64</v>
      </c>
      <c r="C101" s="267"/>
      <c r="D101" s="268"/>
      <c r="E101" s="186"/>
      <c r="F101" s="68"/>
      <c r="G101" s="189">
        <f>IF(E101="junior",data!$J$11,IF(E101="senior",data!$J$3,0))</f>
        <v>0</v>
      </c>
      <c r="H101" s="69"/>
      <c r="I101" s="161"/>
      <c r="J101" s="62">
        <f>INT(IF(RIGHT(H101,1)="*",G101*I101+(IF(I101&gt;0, data!$K$3,0)),(IF(H101&gt;0,G101*RIGHT(H101,5)+data!$K$3,0))))</f>
        <v>0</v>
      </c>
      <c r="K101" s="62">
        <f t="shared" si="3"/>
        <v>0</v>
      </c>
      <c r="L101" s="72"/>
      <c r="M101" s="81"/>
      <c r="N101" s="62">
        <f>INT(IF(K101&gt;0,(IF(L101="ano",data!$J$6,0)),0))</f>
        <v>0</v>
      </c>
      <c r="O101" s="135">
        <f t="shared" si="4"/>
        <v>0</v>
      </c>
      <c r="P101" s="65">
        <f>K101+O101</f>
        <v>0</v>
      </c>
      <c r="Q101" s="163"/>
      <c r="R101" s="12" t="str">
        <f>IF(P101&gt;0,1,"")</f>
        <v/>
      </c>
      <c r="S101" s="13"/>
      <c r="T101" s="14" t="str">
        <f t="shared" si="2"/>
        <v/>
      </c>
      <c r="U101" s="6">
        <f>IF(P101&gt;0,IF(ISTEXT(C101)=TRUE,0,1),0)</f>
        <v>0</v>
      </c>
      <c r="Z101" s="163"/>
      <c r="AA101" s="163"/>
      <c r="AB101" s="166">
        <f>IF(I101&gt;0,IF(RIGHT(H101,1)="*",0,1),0)</f>
        <v>0</v>
      </c>
      <c r="AC101" s="163"/>
    </row>
    <row r="102" spans="2:29" s="110" customFormat="1" ht="16.5" hidden="1" customHeight="1" x14ac:dyDescent="0.25">
      <c r="B102" s="106"/>
      <c r="C102" s="120"/>
      <c r="D102" s="152"/>
      <c r="E102" s="193"/>
      <c r="F102" s="124"/>
      <c r="G102" s="180"/>
      <c r="H102" s="125"/>
      <c r="I102" s="114"/>
      <c r="J102" s="62"/>
      <c r="K102" s="107"/>
      <c r="L102" s="126"/>
      <c r="M102" s="81"/>
      <c r="N102" s="62"/>
      <c r="O102" s="135"/>
      <c r="P102" s="115"/>
      <c r="Q102" s="165"/>
      <c r="R102" s="111"/>
      <c r="S102" s="112"/>
      <c r="T102" s="113"/>
      <c r="Z102" s="165"/>
      <c r="AA102" s="165"/>
      <c r="AB102" s="168"/>
      <c r="AC102" s="165"/>
    </row>
    <row r="103" spans="2:29" s="6" customFormat="1" ht="16.5" customHeight="1" x14ac:dyDescent="0.25">
      <c r="B103" s="19" t="s">
        <v>65</v>
      </c>
      <c r="C103" s="267"/>
      <c r="D103" s="268"/>
      <c r="E103" s="186"/>
      <c r="F103" s="68"/>
      <c r="G103" s="189">
        <f>IF(E103="junior",data!$J$11,IF(E103="senior",data!$J$3,0))</f>
        <v>0</v>
      </c>
      <c r="H103" s="69"/>
      <c r="I103" s="161"/>
      <c r="J103" s="62">
        <f>INT(IF(RIGHT(H103,1)="*",G103*I103+(IF(I103&gt;0, data!$K$3,0)),(IF(H103&gt;0,G103*RIGHT(H103,5)+data!$K$3,0))))</f>
        <v>0</v>
      </c>
      <c r="K103" s="62">
        <f t="shared" si="3"/>
        <v>0</v>
      </c>
      <c r="L103" s="72"/>
      <c r="M103" s="81"/>
      <c r="N103" s="62">
        <f>INT(IF(K103&gt;0,(IF(L103="ano",data!$J$6,0)),0))</f>
        <v>0</v>
      </c>
      <c r="O103" s="135">
        <f t="shared" si="4"/>
        <v>0</v>
      </c>
      <c r="P103" s="65">
        <f>K103+O103</f>
        <v>0</v>
      </c>
      <c r="Q103" s="163"/>
      <c r="R103" s="12" t="str">
        <f>IF(P103&gt;0,1,"")</f>
        <v/>
      </c>
      <c r="S103" s="13"/>
      <c r="T103" s="14" t="str">
        <f t="shared" si="2"/>
        <v/>
      </c>
      <c r="U103" s="6">
        <f>IF(P103&gt;0,IF(ISTEXT(C103)=TRUE,0,1),0)</f>
        <v>0</v>
      </c>
      <c r="Z103" s="163"/>
      <c r="AA103" s="163"/>
      <c r="AB103" s="166">
        <f>IF(I103&gt;0,IF(RIGHT(H103,1)="*",0,1),0)</f>
        <v>0</v>
      </c>
      <c r="AC103" s="163"/>
    </row>
    <row r="104" spans="2:29" s="110" customFormat="1" ht="16.5" hidden="1" customHeight="1" x14ac:dyDescent="0.25">
      <c r="B104" s="106"/>
      <c r="C104" s="120"/>
      <c r="D104" s="153"/>
      <c r="E104" s="193"/>
      <c r="F104" s="127"/>
      <c r="G104" s="179"/>
      <c r="H104" s="122"/>
      <c r="I104" s="114"/>
      <c r="J104" s="62"/>
      <c r="K104" s="107"/>
      <c r="L104" s="128"/>
      <c r="M104" s="81"/>
      <c r="N104" s="62"/>
      <c r="O104" s="135"/>
      <c r="P104" s="117"/>
      <c r="Q104" s="165"/>
      <c r="R104" s="111"/>
      <c r="S104" s="118"/>
      <c r="T104" s="113"/>
      <c r="Z104" s="165"/>
      <c r="AA104" s="165"/>
      <c r="AB104" s="168"/>
      <c r="AC104" s="165"/>
    </row>
    <row r="105" spans="2:29" s="6" customFormat="1" ht="16.5" customHeight="1" thickBot="1" x14ac:dyDescent="0.3">
      <c r="B105" s="20" t="s">
        <v>66</v>
      </c>
      <c r="C105" s="267"/>
      <c r="D105" s="268"/>
      <c r="E105" s="194"/>
      <c r="F105" s="70"/>
      <c r="G105" s="189">
        <f>IF(E105="junior",data!$J$11,IF(E105="senior",data!$J$3,0))</f>
        <v>0</v>
      </c>
      <c r="H105" s="69"/>
      <c r="I105" s="161"/>
      <c r="J105" s="62">
        <f>INT(IF(RIGHT(H105,1)="*",G105*I105+(IF(I105&gt;0, data!$K$3,0)),(IF(H105&gt;0,G105*RIGHT(H105,5)+data!$K$3,0))))</f>
        <v>0</v>
      </c>
      <c r="K105" s="62">
        <f t="shared" si="3"/>
        <v>0</v>
      </c>
      <c r="L105" s="73"/>
      <c r="M105" s="81"/>
      <c r="N105" s="62">
        <f>INT(IF(K105&gt;0,(IF(L105="ano",data!$J$6,0)),0))</f>
        <v>0</v>
      </c>
      <c r="O105" s="136">
        <f t="shared" si="4"/>
        <v>0</v>
      </c>
      <c r="P105" s="66">
        <f>K105+O105</f>
        <v>0</v>
      </c>
      <c r="Q105" s="163"/>
      <c r="R105" s="12" t="str">
        <f>IF(P105&gt;0,1,"")</f>
        <v/>
      </c>
      <c r="S105" s="119"/>
      <c r="T105" s="14" t="str">
        <f t="shared" si="2"/>
        <v/>
      </c>
      <c r="U105" s="6">
        <f>IF(P105&gt;0,IF(ISTEXT(C105)=TRUE,0,1),0)</f>
        <v>0</v>
      </c>
      <c r="Z105" s="163"/>
      <c r="AA105" s="163"/>
      <c r="AB105" s="166">
        <f>IF(I105&gt;0,IF(RIGHT(H105,1)="*",0,1),0)</f>
        <v>0</v>
      </c>
      <c r="AC105" s="163"/>
    </row>
    <row r="106" spans="2:29" s="6" customFormat="1" ht="24.75" customHeight="1" thickBot="1" x14ac:dyDescent="0.25">
      <c r="B106" s="22"/>
      <c r="C106" s="67" t="s">
        <v>70</v>
      </c>
      <c r="D106" s="67"/>
      <c r="E106" s="67"/>
      <c r="F106" s="54">
        <f>SUM(F7:F105)</f>
        <v>0</v>
      </c>
      <c r="G106" s="54"/>
      <c r="H106" s="23"/>
      <c r="I106" s="23">
        <f>R106</f>
        <v>0</v>
      </c>
      <c r="J106" s="23"/>
      <c r="K106" s="53">
        <f>SUM(K7:K105)</f>
        <v>0</v>
      </c>
      <c r="L106" s="23"/>
      <c r="M106" s="23"/>
      <c r="N106" s="23"/>
      <c r="O106" s="159">
        <f>SUM(O7:O105)</f>
        <v>0</v>
      </c>
      <c r="P106" s="157">
        <f>SUM(P7:P105)</f>
        <v>0</v>
      </c>
      <c r="Q106" s="162"/>
      <c r="R106" s="50">
        <f>SUM(R7:R105)</f>
        <v>0</v>
      </c>
      <c r="S106" s="51">
        <f>IF(P106&gt;0,1,0)</f>
        <v>0</v>
      </c>
      <c r="T106" s="52">
        <f>SUM(T7:T105)</f>
        <v>0</v>
      </c>
      <c r="Z106" s="163"/>
      <c r="AA106" s="163"/>
      <c r="AB106" s="3"/>
      <c r="AC106" s="163"/>
    </row>
  </sheetData>
  <sheetProtection algorithmName="SHA-512" hashValue="1rrAvkd5HMZFJh2YlInVo+GFsxK7SDphICyAuD9B2dnw7t+m3xk/oyNYtPNbo2pW9hyqO6yLA5Tg/0KmA4pkUw==" saltValue="l2SV2E75m1uWvrIV1t4cKA==" spinCount="100000" sheet="1" objects="1" scenarios="1"/>
  <mergeCells count="68">
    <mergeCell ref="C105:D105"/>
    <mergeCell ref="C95:D95"/>
    <mergeCell ref="C97:D97"/>
    <mergeCell ref="C99:D99"/>
    <mergeCell ref="C101:D101"/>
    <mergeCell ref="C103:D103"/>
    <mergeCell ref="C85:D85"/>
    <mergeCell ref="C87:D87"/>
    <mergeCell ref="C89:D89"/>
    <mergeCell ref="C91:D91"/>
    <mergeCell ref="C93:D93"/>
    <mergeCell ref="C75:D75"/>
    <mergeCell ref="C77:D77"/>
    <mergeCell ref="C79:D79"/>
    <mergeCell ref="C81:D81"/>
    <mergeCell ref="C83:D83"/>
    <mergeCell ref="C65:D65"/>
    <mergeCell ref="C67:D67"/>
    <mergeCell ref="C69:D69"/>
    <mergeCell ref="C71:D71"/>
    <mergeCell ref="C73:D73"/>
    <mergeCell ref="C55:D55"/>
    <mergeCell ref="C57:D57"/>
    <mergeCell ref="C59:D59"/>
    <mergeCell ref="C61:D61"/>
    <mergeCell ref="C63:D63"/>
    <mergeCell ref="C45:D45"/>
    <mergeCell ref="C47:D47"/>
    <mergeCell ref="C49:D49"/>
    <mergeCell ref="C51:D51"/>
    <mergeCell ref="C53:D53"/>
    <mergeCell ref="C35:D35"/>
    <mergeCell ref="C37:D37"/>
    <mergeCell ref="C39:D39"/>
    <mergeCell ref="C41:D41"/>
    <mergeCell ref="C43:D43"/>
    <mergeCell ref="C25:D25"/>
    <mergeCell ref="C27:D27"/>
    <mergeCell ref="C29:D29"/>
    <mergeCell ref="C31:D31"/>
    <mergeCell ref="C33:D33"/>
    <mergeCell ref="C15:D15"/>
    <mergeCell ref="C17:D17"/>
    <mergeCell ref="C19:D19"/>
    <mergeCell ref="C21:D21"/>
    <mergeCell ref="C23:D23"/>
    <mergeCell ref="L4:L5"/>
    <mergeCell ref="C7:D7"/>
    <mergeCell ref="C9:D9"/>
    <mergeCell ref="C11:D11"/>
    <mergeCell ref="C13:D13"/>
    <mergeCell ref="E3:E5"/>
    <mergeCell ref="M4:M5"/>
    <mergeCell ref="T3:T5"/>
    <mergeCell ref="P2:P6"/>
    <mergeCell ref="B1:F1"/>
    <mergeCell ref="R3:R5"/>
    <mergeCell ref="S3:S5"/>
    <mergeCell ref="F4:F5"/>
    <mergeCell ref="H4:H5"/>
    <mergeCell ref="N4:N5"/>
    <mergeCell ref="O4:O5"/>
    <mergeCell ref="C3:C4"/>
    <mergeCell ref="F3:K3"/>
    <mergeCell ref="L3:O3"/>
    <mergeCell ref="I4:I5"/>
    <mergeCell ref="J4:J5"/>
    <mergeCell ref="K4:K5"/>
  </mergeCells>
  <conditionalFormatting sqref="C8:E8 C7 C10:E10 C9 C12:E12 C14:E14 C16:E16 C18:E18 C20:E20 C22:E22 C24:E24 C26:E26 C28:E28 C30:E30 C32:E32 C34:E34 C36:E36 C38:E38 C40:E40 C42:E42 C44:E44 C46:E46 C48:E48 C50:E50 C52:E52 C54:E54 C56:E56 C58:E58 C60:E60 C62:E62 C64:E64 C66:E66 C68:E68 C70:E70 C72:E72 C74:E74 C76:E76 C78:E78 C80:E80 C82:E82 C84:E84 C86:E86 C88:E88 C90:E90 C92:E92 C94:E94 C96:E96 C98:E98 C100:E100 C102:E102 C104:E104">
    <cfRule type="expression" dxfId="53" priority="297">
      <formula>$U7=1</formula>
    </cfRule>
  </conditionalFormatting>
  <conditionalFormatting sqref="C50:E50">
    <cfRule type="expression" dxfId="52" priority="296">
      <formula>$U50=1</formula>
    </cfRule>
  </conditionalFormatting>
  <conditionalFormatting sqref="C11">
    <cfRule type="expression" dxfId="51" priority="295">
      <formula>$U11=1</formula>
    </cfRule>
  </conditionalFormatting>
  <conditionalFormatting sqref="C13">
    <cfRule type="expression" dxfId="50" priority="294">
      <formula>$U13=1</formula>
    </cfRule>
  </conditionalFormatting>
  <conditionalFormatting sqref="C15">
    <cfRule type="expression" dxfId="49" priority="293">
      <formula>$U15=1</formula>
    </cfRule>
  </conditionalFormatting>
  <conditionalFormatting sqref="C17">
    <cfRule type="expression" dxfId="48" priority="292">
      <formula>$U17=1</formula>
    </cfRule>
  </conditionalFormatting>
  <conditionalFormatting sqref="C19">
    <cfRule type="expression" dxfId="47" priority="291">
      <formula>$U19=1</formula>
    </cfRule>
  </conditionalFormatting>
  <conditionalFormatting sqref="C21">
    <cfRule type="expression" dxfId="46" priority="290">
      <formula>$U21=1</formula>
    </cfRule>
  </conditionalFormatting>
  <conditionalFormatting sqref="C23">
    <cfRule type="expression" dxfId="45" priority="289">
      <formula>$U23=1</formula>
    </cfRule>
  </conditionalFormatting>
  <conditionalFormatting sqref="C25">
    <cfRule type="expression" dxfId="44" priority="288">
      <formula>$U25=1</formula>
    </cfRule>
  </conditionalFormatting>
  <conditionalFormatting sqref="C27">
    <cfRule type="expression" dxfId="43" priority="287">
      <formula>$U27=1</formula>
    </cfRule>
  </conditionalFormatting>
  <conditionalFormatting sqref="C29">
    <cfRule type="expression" dxfId="42" priority="286">
      <formula>$U29=1</formula>
    </cfRule>
  </conditionalFormatting>
  <conditionalFormatting sqref="C31">
    <cfRule type="expression" dxfId="41" priority="285">
      <formula>$U31=1</formula>
    </cfRule>
  </conditionalFormatting>
  <conditionalFormatting sqref="C33">
    <cfRule type="expression" dxfId="40" priority="284">
      <formula>$U33=1</formula>
    </cfRule>
  </conditionalFormatting>
  <conditionalFormatting sqref="C35">
    <cfRule type="expression" dxfId="39" priority="283">
      <formula>$U35=1</formula>
    </cfRule>
  </conditionalFormatting>
  <conditionalFormatting sqref="C37">
    <cfRule type="expression" dxfId="38" priority="282">
      <formula>$U37=1</formula>
    </cfRule>
  </conditionalFormatting>
  <conditionalFormatting sqref="C39">
    <cfRule type="expression" dxfId="37" priority="281">
      <formula>$U39=1</formula>
    </cfRule>
  </conditionalFormatting>
  <conditionalFormatting sqref="C41">
    <cfRule type="expression" dxfId="36" priority="280">
      <formula>$U41=1</formula>
    </cfRule>
  </conditionalFormatting>
  <conditionalFormatting sqref="C43">
    <cfRule type="expression" dxfId="35" priority="279">
      <formula>$U43=1</formula>
    </cfRule>
  </conditionalFormatting>
  <conditionalFormatting sqref="C45">
    <cfRule type="expression" dxfId="34" priority="278">
      <formula>$U45=1</formula>
    </cfRule>
  </conditionalFormatting>
  <conditionalFormatting sqref="C47">
    <cfRule type="expression" dxfId="33" priority="277">
      <formula>$U47=1</formula>
    </cfRule>
  </conditionalFormatting>
  <conditionalFormatting sqref="C49">
    <cfRule type="expression" dxfId="32" priority="276">
      <formula>$U49=1</formula>
    </cfRule>
  </conditionalFormatting>
  <conditionalFormatting sqref="C51">
    <cfRule type="expression" dxfId="31" priority="275">
      <formula>$U51=1</formula>
    </cfRule>
  </conditionalFormatting>
  <conditionalFormatting sqref="C53">
    <cfRule type="expression" dxfId="30" priority="274">
      <formula>$U53=1</formula>
    </cfRule>
  </conditionalFormatting>
  <conditionalFormatting sqref="C55">
    <cfRule type="expression" dxfId="29" priority="273">
      <formula>$U55=1</formula>
    </cfRule>
  </conditionalFormatting>
  <conditionalFormatting sqref="C57">
    <cfRule type="expression" dxfId="28" priority="272">
      <formula>$U57=1</formula>
    </cfRule>
  </conditionalFormatting>
  <conditionalFormatting sqref="C59">
    <cfRule type="expression" dxfId="27" priority="271">
      <formula>$U59=1</formula>
    </cfRule>
  </conditionalFormatting>
  <conditionalFormatting sqref="C61">
    <cfRule type="expression" dxfId="26" priority="270">
      <formula>$U61=1</formula>
    </cfRule>
  </conditionalFormatting>
  <conditionalFormatting sqref="C63">
    <cfRule type="expression" dxfId="25" priority="269">
      <formula>$U63=1</formula>
    </cfRule>
  </conditionalFormatting>
  <conditionalFormatting sqref="C65">
    <cfRule type="expression" dxfId="24" priority="268">
      <formula>$U65=1</formula>
    </cfRule>
  </conditionalFormatting>
  <conditionalFormatting sqref="C67">
    <cfRule type="expression" dxfId="23" priority="267">
      <formula>$U67=1</formula>
    </cfRule>
  </conditionalFormatting>
  <conditionalFormatting sqref="C69">
    <cfRule type="expression" dxfId="22" priority="266">
      <formula>$U69=1</formula>
    </cfRule>
  </conditionalFormatting>
  <conditionalFormatting sqref="C71">
    <cfRule type="expression" dxfId="21" priority="265">
      <formula>$U71=1</formula>
    </cfRule>
  </conditionalFormatting>
  <conditionalFormatting sqref="C73">
    <cfRule type="expression" dxfId="20" priority="264">
      <formula>$U73=1</formula>
    </cfRule>
  </conditionalFormatting>
  <conditionalFormatting sqref="C75">
    <cfRule type="expression" dxfId="19" priority="263">
      <formula>$U75=1</formula>
    </cfRule>
  </conditionalFormatting>
  <conditionalFormatting sqref="C77">
    <cfRule type="expression" dxfId="18" priority="262">
      <formula>$U77=1</formula>
    </cfRule>
  </conditionalFormatting>
  <conditionalFormatting sqref="C79">
    <cfRule type="expression" dxfId="17" priority="261">
      <formula>$U79=1</formula>
    </cfRule>
  </conditionalFormatting>
  <conditionalFormatting sqref="C81">
    <cfRule type="expression" dxfId="16" priority="260">
      <formula>$U81=1</formula>
    </cfRule>
  </conditionalFormatting>
  <conditionalFormatting sqref="C83">
    <cfRule type="expression" dxfId="15" priority="259">
      <formula>$U83=1</formula>
    </cfRule>
  </conditionalFormatting>
  <conditionalFormatting sqref="C85">
    <cfRule type="expression" dxfId="14" priority="258">
      <formula>$U85=1</formula>
    </cfRule>
  </conditionalFormatting>
  <conditionalFormatting sqref="C87">
    <cfRule type="expression" dxfId="13" priority="257">
      <formula>$U87=1</formula>
    </cfRule>
  </conditionalFormatting>
  <conditionalFormatting sqref="C89">
    <cfRule type="expression" dxfId="12" priority="256">
      <formula>$U89=1</formula>
    </cfRule>
  </conditionalFormatting>
  <conditionalFormatting sqref="C91">
    <cfRule type="expression" dxfId="11" priority="255">
      <formula>$U91=1</formula>
    </cfRule>
  </conditionalFormatting>
  <conditionalFormatting sqref="C93">
    <cfRule type="expression" dxfId="10" priority="254">
      <formula>$U93=1</formula>
    </cfRule>
  </conditionalFormatting>
  <conditionalFormatting sqref="C95">
    <cfRule type="expression" dxfId="9" priority="253">
      <formula>$U95=1</formula>
    </cfRule>
  </conditionalFormatting>
  <conditionalFormatting sqref="C97">
    <cfRule type="expression" dxfId="8" priority="252">
      <formula>$U97=1</formula>
    </cfRule>
  </conditionalFormatting>
  <conditionalFormatting sqref="C99">
    <cfRule type="expression" dxfId="7" priority="251">
      <formula>$U99=1</formula>
    </cfRule>
  </conditionalFormatting>
  <conditionalFormatting sqref="C101">
    <cfRule type="expression" dxfId="6" priority="250">
      <formula>$U101=1</formula>
    </cfRule>
  </conditionalFormatting>
  <conditionalFormatting sqref="C103">
    <cfRule type="expression" dxfId="5" priority="249">
      <formula>$U103=1</formula>
    </cfRule>
  </conditionalFormatting>
  <conditionalFormatting sqref="C105">
    <cfRule type="expression" dxfId="4" priority="248">
      <formula>$U105=1</formula>
    </cfRule>
  </conditionalFormatting>
  <conditionalFormatting sqref="I7 I9 I11 I13 I15 I17 I19 I21 I23 I25 I27 I29 I31 I33 I35 I37 I39 I41 I43 I45 I47 I49 I51 I53 I55 I57 I59 I61 I63 I65 I67 I69 I71 I73 I75 I77 I79 I81 I83 I85 I87 I89 I91 I93 I95 I97 I99 I101 I103 I105">
    <cfRule type="expression" dxfId="3" priority="298">
      <formula>$AB7=1</formula>
    </cfRule>
    <cfRule type="cellIs" dxfId="2" priority="299" operator="greaterThan">
      <formula>0</formula>
    </cfRule>
  </conditionalFormatting>
  <conditionalFormatting sqref="M7">
    <cfRule type="expression" dxfId="1" priority="2">
      <formula>$M7&gt;$F7</formula>
    </cfRule>
  </conditionalFormatting>
  <conditionalFormatting sqref="M9:M105">
    <cfRule type="expression" dxfId="0" priority="1">
      <formula>$M9&gt;$F9</formula>
    </cfRule>
  </conditionalFormatting>
  <dataValidations xWindow="678" yWindow="432" count="8">
    <dataValidation type="list" allowBlank="1" showInputMessage="1" showErrorMessage="1" error="vyberte ze seznamu" sqref="L7:L105">
      <formula1>rodina</formula1>
    </dataValidation>
    <dataValidation type="whole" allowBlank="1" showErrorMessage="1" error="vyplňte hodnotu 12 - 24" sqref="F7:F105">
      <formula1>12</formula1>
      <formula2>24</formula2>
    </dataValidation>
    <dataValidation type="list" allowBlank="1" showInputMessage="1" showErrorMessage="1" error="vyberte zemi ze seznamu" sqref="H8 H10 H12 H14 H16 H18 H20 H22 H24 H26 H28 H30 H32 H34 H36 H38 H40 H42 H44 H46 H48 H50 H52 H54 H56 H58 H60 H62 H64 H66 H68 H70 H72 H74 H76 H78 H80 H82 H84 H86 H88 H90 H92 H94 H96 H98 H100 H102 H104">
      <formula1>sloucene</formula1>
    </dataValidation>
    <dataValidation type="whole" allowBlank="1" showInputMessage="1" showErrorMessage="1" error="číslo od 0 do 24" sqref="M7:M105">
      <formula1>0</formula1>
      <formula2>24</formula2>
    </dataValidation>
    <dataValidation type="list" allowBlank="1" showInputMessage="1" showErrorMessage="1" error="vyberte zemi ze seznamu" sqref="H7 H9 H11 H13 H15 H17 H19 H21 H23 H25 H27 H29 H31 H33 H35 H37 H39 H41 H43 H45 H47 H49 H51 H53 H55 H57 H59 H61 H63 H65 H67 H69 H71 H73 H75 H77 H79 H81 H83 H85 H87 H89 H91 H93 H95 H97 H99 H101 H103 H105">
      <formula1>země</formula1>
    </dataValidation>
    <dataValidation type="decimal" allowBlank="1" showInputMessage="1" showErrorMessage="1" error="korekční koeficient musí být kladné číslo" sqref="I105 I9 I11 I13 I15 I17 I19 I21 I23 I25 I27 I29 I31 I33 I35 I37 I39 I41 I43 I45 I47 I49 I51 I53 I55 I57 I59 I61 I63 I65 I67 I69 I71 I73 I75 I77 I79 I81 I83 I85 I87 I89 I91 I93 I95 I97 I99 I101 I103">
      <formula1>0.0001</formula1>
      <formula2>2</formula2>
    </dataValidation>
    <dataValidation type="decimal" allowBlank="1" showInputMessage="1" showErrorMessage="1" error="korekční koeficient vyplňujte jen u &quot;jiné země&quot;, jinak musí být pole prázdné" sqref="I7">
      <formula1>0.0001</formula1>
      <formula2>2</formula2>
    </dataValidation>
    <dataValidation type="list" allowBlank="1" showInputMessage="1" showErrorMessage="1" error="vyberte z nabídky" sqref="E7 E9 E11 E13 E15 E17 E19 E21 E23 E25 E27 E29 E31 E33 E35 E37 E39 E41 E43 E45 E47 E49 E51 E53 E55 E57 E59 E61 E63 E65 E67 E69 E71 E73 E75 E77 E79 E81 E83 E85 E87 E89 E91 E93 E95 E97 E99 E101 E103 E105">
      <formula1>vek</formula1>
    </dataValidation>
  </dataValidations>
  <hyperlinks>
    <hyperlink ref="B1:F1" location="'Hlavní strana'!A1" display="zpět na hlavní stranu"/>
  </hyperlinks>
  <pageMargins left="0.7" right="0.7" top="0.78740157499999996" bottom="0.78740157499999996" header="0.3" footer="0.3"/>
  <pageSetup paperSize="9" orientation="portrait" r:id="rId1"/>
  <ignoredErrors>
    <ignoredError sqref="S106"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5"/>
  <sheetViews>
    <sheetView zoomScaleNormal="100" workbookViewId="0">
      <selection activeCell="L15" sqref="L15"/>
    </sheetView>
  </sheetViews>
  <sheetFormatPr defaultRowHeight="15" x14ac:dyDescent="0.25"/>
  <cols>
    <col min="1" max="1" width="19.85546875" bestFit="1" customWidth="1"/>
    <col min="6" max="6" width="23.28515625" customWidth="1"/>
    <col min="9" max="9" width="19.42578125" bestFit="1" customWidth="1"/>
    <col min="10" max="10" width="11" bestFit="1" customWidth="1"/>
    <col min="11" max="11" width="10" bestFit="1" customWidth="1"/>
  </cols>
  <sheetData>
    <row r="1" spans="1:17" x14ac:dyDescent="0.25">
      <c r="F1" s="191" t="s">
        <v>158</v>
      </c>
      <c r="L1" t="s">
        <v>161</v>
      </c>
      <c r="M1" t="s">
        <v>162</v>
      </c>
      <c r="N1" t="s">
        <v>163</v>
      </c>
      <c r="Q1" s="191" t="s">
        <v>172</v>
      </c>
    </row>
    <row r="2" spans="1:17" x14ac:dyDescent="0.25">
      <c r="A2" t="s">
        <v>98</v>
      </c>
      <c r="B2" s="49">
        <v>0.90800000000000003</v>
      </c>
      <c r="C2" t="str">
        <f>FIXED(B2,3)</f>
        <v>0,908</v>
      </c>
      <c r="F2" s="49" t="str">
        <f>CONCATENATE(A2,C2)</f>
        <v>Albánie                           0,908</v>
      </c>
      <c r="L2">
        <f>3896</f>
        <v>3896</v>
      </c>
      <c r="M2">
        <f>600+800+650</f>
        <v>2050</v>
      </c>
      <c r="P2" t="s">
        <v>67</v>
      </c>
      <c r="Q2" t="s">
        <v>167</v>
      </c>
    </row>
    <row r="3" spans="1:17" x14ac:dyDescent="0.25">
      <c r="A3" t="s">
        <v>99</v>
      </c>
      <c r="B3" s="49">
        <v>0.69799999999999995</v>
      </c>
      <c r="C3" t="str">
        <f t="shared" ref="C3:C54" si="0">FIXED(B3,3)</f>
        <v>0,698</v>
      </c>
      <c r="F3" s="49" t="str">
        <f t="shared" ref="F3:F55" si="1">CONCATENATE(A3,C3)</f>
        <v>Argentina                       0,698</v>
      </c>
      <c r="H3" t="s">
        <v>166</v>
      </c>
      <c r="J3" s="187">
        <f>L2*J8</f>
        <v>102834.92</v>
      </c>
      <c r="K3" s="187">
        <f>M2*J8</f>
        <v>54109.75</v>
      </c>
      <c r="P3" t="s">
        <v>68</v>
      </c>
      <c r="Q3" t="s">
        <v>171</v>
      </c>
    </row>
    <row r="4" spans="1:17" x14ac:dyDescent="0.25">
      <c r="A4" t="s">
        <v>100</v>
      </c>
      <c r="B4" s="49">
        <v>1.2529999999999999</v>
      </c>
      <c r="C4" t="str">
        <f t="shared" si="0"/>
        <v>1,253</v>
      </c>
      <c r="F4" s="49" t="str">
        <f t="shared" si="1"/>
        <v>Austrálie                        1,253</v>
      </c>
      <c r="H4" t="s">
        <v>165</v>
      </c>
      <c r="I4" t="s">
        <v>150</v>
      </c>
      <c r="J4" s="188">
        <f>(L2+M2)*J8</f>
        <v>156944.66999999998</v>
      </c>
    </row>
    <row r="5" spans="1:17" x14ac:dyDescent="0.25">
      <c r="A5" t="s">
        <v>101</v>
      </c>
      <c r="B5" s="49">
        <v>1.1930000000000001</v>
      </c>
      <c r="C5" t="str">
        <f t="shared" si="0"/>
        <v>1,193</v>
      </c>
      <c r="F5" s="49" t="str">
        <f t="shared" si="1"/>
        <v>Belgie                             1,193</v>
      </c>
    </row>
    <row r="6" spans="1:17" x14ac:dyDescent="0.25">
      <c r="A6" t="s">
        <v>88</v>
      </c>
      <c r="B6" s="49">
        <v>0.878</v>
      </c>
      <c r="C6" t="str">
        <f t="shared" si="0"/>
        <v>0,878</v>
      </c>
      <c r="F6" s="49" t="str">
        <f t="shared" si="1"/>
        <v>Bosna a Hercegovina  0,878</v>
      </c>
      <c r="I6" t="s">
        <v>151</v>
      </c>
      <c r="J6" s="181">
        <f>N6*J8</f>
        <v>13197.5</v>
      </c>
      <c r="N6">
        <v>500</v>
      </c>
    </row>
    <row r="7" spans="1:17" ht="15.75" thickBot="1" x14ac:dyDescent="0.3">
      <c r="A7" t="s">
        <v>102</v>
      </c>
      <c r="B7" s="49">
        <v>1.0980000000000001</v>
      </c>
      <c r="C7" t="str">
        <f t="shared" si="0"/>
        <v>1,098</v>
      </c>
      <c r="F7" s="49" t="str">
        <f t="shared" si="1"/>
        <v>Brazílie                            1,098</v>
      </c>
    </row>
    <row r="8" spans="1:17" ht="15.75" thickBot="1" x14ac:dyDescent="0.3">
      <c r="A8" t="s">
        <v>103</v>
      </c>
      <c r="B8" s="49">
        <v>0.85299999999999998</v>
      </c>
      <c r="C8" t="str">
        <f t="shared" si="0"/>
        <v>0,853</v>
      </c>
      <c r="F8" s="49" t="str">
        <f t="shared" si="1"/>
        <v>Bulharsko                       0,853</v>
      </c>
      <c r="I8" t="s">
        <v>164</v>
      </c>
      <c r="J8" s="173">
        <v>26.395</v>
      </c>
    </row>
    <row r="9" spans="1:17" x14ac:dyDescent="0.25">
      <c r="A9" t="s">
        <v>104</v>
      </c>
      <c r="B9" s="49">
        <v>0.79800000000000004</v>
      </c>
      <c r="C9" t="str">
        <f t="shared" si="0"/>
        <v>0,798</v>
      </c>
      <c r="F9" s="49" t="str">
        <f t="shared" si="1"/>
        <v>Černá Hora                    0,798</v>
      </c>
    </row>
    <row r="10" spans="1:17" x14ac:dyDescent="0.25">
      <c r="A10" t="s">
        <v>105</v>
      </c>
      <c r="B10" s="49">
        <v>1.014</v>
      </c>
      <c r="C10" t="str">
        <f t="shared" si="0"/>
        <v>1,014</v>
      </c>
      <c r="F10" s="49" t="str">
        <f t="shared" si="1"/>
        <v>Čína                                  1,014</v>
      </c>
      <c r="H10" t="s">
        <v>173</v>
      </c>
      <c r="L10">
        <v>2606</v>
      </c>
      <c r="M10">
        <f>600+800+650</f>
        <v>2050</v>
      </c>
    </row>
    <row r="11" spans="1:17" x14ac:dyDescent="0.25">
      <c r="A11" t="s">
        <v>106</v>
      </c>
      <c r="B11" s="49">
        <v>1.615</v>
      </c>
      <c r="C11" t="str">
        <f t="shared" si="0"/>
        <v>1,615</v>
      </c>
      <c r="F11" s="49" t="str">
        <f t="shared" si="1"/>
        <v>Dánsko                            1,615</v>
      </c>
      <c r="H11" t="s">
        <v>166</v>
      </c>
      <c r="J11" s="187">
        <f>L10*J8</f>
        <v>68785.37</v>
      </c>
      <c r="K11" s="192">
        <f>M10*J8</f>
        <v>54109.75</v>
      </c>
    </row>
    <row r="12" spans="1:17" x14ac:dyDescent="0.25">
      <c r="A12" t="s">
        <v>107</v>
      </c>
      <c r="B12" s="49">
        <v>0.93400000000000005</v>
      </c>
      <c r="C12" t="str">
        <f t="shared" si="0"/>
        <v>0,934</v>
      </c>
      <c r="F12" s="49" t="str">
        <f t="shared" si="1"/>
        <v>Estonsko                         0,934</v>
      </c>
      <c r="H12" t="s">
        <v>165</v>
      </c>
      <c r="I12" t="s">
        <v>150</v>
      </c>
      <c r="J12" s="188">
        <f>(L10+M10)*J8</f>
        <v>122895.12</v>
      </c>
    </row>
    <row r="13" spans="1:17" x14ac:dyDescent="0.25">
      <c r="A13" t="s">
        <v>89</v>
      </c>
      <c r="B13" s="49">
        <v>1.6</v>
      </c>
      <c r="C13" t="str">
        <f t="shared" si="0"/>
        <v>1,600</v>
      </c>
      <c r="F13" s="49" t="str">
        <f t="shared" si="1"/>
        <v>Faerské ostrovy           1,600</v>
      </c>
    </row>
    <row r="14" spans="1:17" x14ac:dyDescent="0.25">
      <c r="A14" t="s">
        <v>108</v>
      </c>
      <c r="B14" s="49">
        <v>1.391</v>
      </c>
      <c r="C14" t="str">
        <f t="shared" si="0"/>
        <v>1,391</v>
      </c>
      <c r="F14" s="49" t="str">
        <f t="shared" si="1"/>
        <v>Finsko                             1,391</v>
      </c>
    </row>
    <row r="15" spans="1:17" x14ac:dyDescent="0.25">
      <c r="A15" t="s">
        <v>109</v>
      </c>
      <c r="B15" s="49">
        <v>1.325</v>
      </c>
      <c r="C15" t="str">
        <f t="shared" si="0"/>
        <v>1,325</v>
      </c>
      <c r="F15" s="49" t="str">
        <f t="shared" si="1"/>
        <v>Francie                            1,325</v>
      </c>
    </row>
    <row r="16" spans="1:17" x14ac:dyDescent="0.25">
      <c r="A16" t="s">
        <v>110</v>
      </c>
      <c r="B16" s="49">
        <v>1.163</v>
      </c>
      <c r="C16" t="str">
        <f t="shared" si="0"/>
        <v>1,163</v>
      </c>
      <c r="F16" s="49" t="str">
        <f t="shared" si="1"/>
        <v>Chorvatsko                    1,163</v>
      </c>
    </row>
    <row r="17" spans="1:6" x14ac:dyDescent="0.25">
      <c r="A17" t="s">
        <v>111</v>
      </c>
      <c r="B17" s="49">
        <v>0.63</v>
      </c>
      <c r="C17" t="str">
        <f t="shared" si="0"/>
        <v>0,630</v>
      </c>
      <c r="F17" s="49" t="str">
        <f t="shared" si="1"/>
        <v>Indie                                0,630</v>
      </c>
    </row>
    <row r="18" spans="1:6" x14ac:dyDescent="0.25">
      <c r="A18" t="s">
        <v>114</v>
      </c>
      <c r="B18" s="49">
        <v>0.89900000000000002</v>
      </c>
      <c r="C18" t="str">
        <f t="shared" si="0"/>
        <v>0,899</v>
      </c>
      <c r="F18" s="49" t="str">
        <f t="shared" si="1"/>
        <v>Indonésie                      0,899</v>
      </c>
    </row>
    <row r="19" spans="1:6" x14ac:dyDescent="0.25">
      <c r="A19" t="s">
        <v>115</v>
      </c>
      <c r="B19" s="49">
        <v>1.3540000000000001</v>
      </c>
      <c r="C19" t="str">
        <f t="shared" si="0"/>
        <v>1,354</v>
      </c>
      <c r="F19" s="49" t="str">
        <f t="shared" si="1"/>
        <v>Irsko                                 1,354</v>
      </c>
    </row>
    <row r="20" spans="1:6" x14ac:dyDescent="0.25">
      <c r="A20" t="s">
        <v>113</v>
      </c>
      <c r="B20" s="49">
        <v>1.2729999999999999</v>
      </c>
      <c r="C20" t="str">
        <f t="shared" si="0"/>
        <v>1,273</v>
      </c>
      <c r="F20" s="49" t="str">
        <f t="shared" si="1"/>
        <v>Itálie                                1,273</v>
      </c>
    </row>
    <row r="21" spans="1:6" x14ac:dyDescent="0.25">
      <c r="A21" t="s">
        <v>112</v>
      </c>
      <c r="B21" s="49">
        <v>1.2969999999999999</v>
      </c>
      <c r="C21" t="str">
        <f t="shared" si="0"/>
        <v>1,297</v>
      </c>
      <c r="F21" s="49" t="str">
        <f t="shared" si="1"/>
        <v>Izrael                               1,297</v>
      </c>
    </row>
    <row r="22" spans="1:6" x14ac:dyDescent="0.25">
      <c r="A22" t="s">
        <v>116</v>
      </c>
      <c r="B22" s="49">
        <v>1.383</v>
      </c>
      <c r="C22" t="str">
        <f t="shared" si="0"/>
        <v>1,383</v>
      </c>
      <c r="F22" s="49" t="str">
        <f t="shared" si="1"/>
        <v>Japonsko                        1,383</v>
      </c>
    </row>
    <row r="23" spans="1:6" x14ac:dyDescent="0.25">
      <c r="A23" t="s">
        <v>90</v>
      </c>
      <c r="B23" s="49">
        <v>0.66600000000000004</v>
      </c>
      <c r="C23" t="str">
        <f t="shared" si="0"/>
        <v>0,666</v>
      </c>
      <c r="F23" s="49" t="str">
        <f t="shared" si="1"/>
        <v>Jihoafrická republika  0,666</v>
      </c>
    </row>
    <row r="24" spans="1:6" x14ac:dyDescent="0.25">
      <c r="A24" t="s">
        <v>117</v>
      </c>
      <c r="B24" s="49">
        <v>1.2549999999999999</v>
      </c>
      <c r="C24" t="str">
        <f t="shared" si="0"/>
        <v>1,255</v>
      </c>
      <c r="F24" s="49" t="str">
        <f t="shared" si="1"/>
        <v>Jižní Korea                      1,255</v>
      </c>
    </row>
    <row r="25" spans="1:6" x14ac:dyDescent="0.25">
      <c r="A25" t="s">
        <v>118</v>
      </c>
      <c r="B25" s="49">
        <v>1.0309999999999999</v>
      </c>
      <c r="C25" t="str">
        <f t="shared" si="0"/>
        <v>1,031</v>
      </c>
      <c r="F25" s="49" t="str">
        <f t="shared" si="1"/>
        <v>Kanada                            1,031</v>
      </c>
    </row>
    <row r="26" spans="1:6" x14ac:dyDescent="0.25">
      <c r="A26" t="s">
        <v>119</v>
      </c>
      <c r="B26" s="49">
        <v>1.095</v>
      </c>
      <c r="C26" t="str">
        <f t="shared" si="0"/>
        <v>1,095</v>
      </c>
      <c r="F26" s="49" t="str">
        <f t="shared" si="1"/>
        <v>Kypr                                 1,095</v>
      </c>
    </row>
    <row r="27" spans="1:6" x14ac:dyDescent="0.25">
      <c r="A27" t="s">
        <v>120</v>
      </c>
      <c r="B27" s="49">
        <v>0.872</v>
      </c>
      <c r="C27" t="str">
        <f t="shared" si="0"/>
        <v>0,872</v>
      </c>
      <c r="F27" s="49" t="str">
        <f t="shared" si="1"/>
        <v>Litva                                 0,872</v>
      </c>
    </row>
    <row r="28" spans="1:6" x14ac:dyDescent="0.25">
      <c r="A28" t="s">
        <v>121</v>
      </c>
      <c r="B28" s="49">
        <v>0.90600000000000003</v>
      </c>
      <c r="C28" t="str">
        <f t="shared" si="0"/>
        <v>0,906</v>
      </c>
      <c r="F28" s="49" t="str">
        <f t="shared" si="1"/>
        <v>Lotyšsko                          0,906</v>
      </c>
    </row>
    <row r="29" spans="1:6" x14ac:dyDescent="0.25">
      <c r="A29" t="s">
        <v>91</v>
      </c>
      <c r="B29" s="49">
        <v>1.1930000000000001</v>
      </c>
      <c r="C29" t="str">
        <f t="shared" si="0"/>
        <v>1,193</v>
      </c>
      <c r="F29" s="49" t="str">
        <f t="shared" si="1"/>
        <v>Lucembursko               1,193</v>
      </c>
    </row>
    <row r="30" spans="1:6" x14ac:dyDescent="0.25">
      <c r="A30" t="s">
        <v>122</v>
      </c>
      <c r="B30" s="49">
        <v>0.90900000000000003</v>
      </c>
      <c r="C30" t="str">
        <f t="shared" si="0"/>
        <v>0,909</v>
      </c>
      <c r="F30" s="49" t="str">
        <f t="shared" si="1"/>
        <v>Maďarsko                      0,909</v>
      </c>
    </row>
    <row r="31" spans="1:6" x14ac:dyDescent="0.25">
      <c r="A31" t="s">
        <v>92</v>
      </c>
      <c r="B31" s="49">
        <v>0.81599999999999995</v>
      </c>
      <c r="C31" t="str">
        <f t="shared" si="0"/>
        <v>0,816</v>
      </c>
      <c r="F31" s="49" t="str">
        <f t="shared" si="1"/>
        <v>Makedonie                   0,816</v>
      </c>
    </row>
    <row r="32" spans="1:6" x14ac:dyDescent="0.25">
      <c r="A32" t="s">
        <v>123</v>
      </c>
      <c r="B32" s="49">
        <v>1.069</v>
      </c>
      <c r="C32" t="str">
        <f t="shared" si="0"/>
        <v>1,069</v>
      </c>
      <c r="F32" s="49" t="str">
        <f t="shared" si="1"/>
        <v>Malta                               1,069</v>
      </c>
    </row>
    <row r="33" spans="1:6" x14ac:dyDescent="0.25">
      <c r="A33" t="s">
        <v>124</v>
      </c>
      <c r="B33" s="49">
        <v>0.84</v>
      </c>
      <c r="C33" t="str">
        <f t="shared" si="0"/>
        <v>0,840</v>
      </c>
      <c r="F33" s="49" t="str">
        <f t="shared" si="1"/>
        <v>Mexiko                            0,840</v>
      </c>
    </row>
    <row r="34" spans="1:6" x14ac:dyDescent="0.25">
      <c r="A34" t="s">
        <v>93</v>
      </c>
      <c r="B34" s="49">
        <v>0.72899999999999998</v>
      </c>
      <c r="C34" t="str">
        <f t="shared" si="0"/>
        <v>0,729</v>
      </c>
      <c r="F34" s="49" t="str">
        <f t="shared" si="1"/>
        <v>Moldavská republika   0,729</v>
      </c>
    </row>
    <row r="35" spans="1:6" x14ac:dyDescent="0.25">
      <c r="A35" t="s">
        <v>125</v>
      </c>
      <c r="B35" s="49">
        <v>1.179</v>
      </c>
      <c r="C35" t="str">
        <f t="shared" si="0"/>
        <v>1,179</v>
      </c>
      <c r="F35" s="49" t="str">
        <f t="shared" si="1"/>
        <v>Německo                        1,179</v>
      </c>
    </row>
    <row r="36" spans="1:6" x14ac:dyDescent="0.25">
      <c r="A36" t="s">
        <v>94</v>
      </c>
      <c r="B36" s="49">
        <v>1.2450000000000001</v>
      </c>
      <c r="C36" t="str">
        <f t="shared" si="0"/>
        <v>1,245</v>
      </c>
      <c r="F36" s="49" t="str">
        <f t="shared" si="1"/>
        <v>Nizozemsko                  1,245</v>
      </c>
    </row>
    <row r="37" spans="1:6" x14ac:dyDescent="0.25">
      <c r="A37" t="s">
        <v>126</v>
      </c>
      <c r="B37" s="49">
        <v>1.5740000000000001</v>
      </c>
      <c r="C37" t="str">
        <f t="shared" si="0"/>
        <v>1,574</v>
      </c>
      <c r="F37" s="49" t="str">
        <f t="shared" si="1"/>
        <v>Norsko                            1,574</v>
      </c>
    </row>
    <row r="38" spans="1:6" x14ac:dyDescent="0.25">
      <c r="A38" t="s">
        <v>127</v>
      </c>
      <c r="B38" s="49">
        <v>0.91200000000000003</v>
      </c>
      <c r="C38" t="str">
        <f t="shared" si="0"/>
        <v>0,912</v>
      </c>
      <c r="F38" s="49" t="str">
        <f t="shared" si="1"/>
        <v>Polsko                             0,912</v>
      </c>
    </row>
    <row r="39" spans="1:6" x14ac:dyDescent="0.25">
      <c r="A39" t="s">
        <v>128</v>
      </c>
      <c r="B39" s="49">
        <v>1.0629999999999999</v>
      </c>
      <c r="C39" t="str">
        <f t="shared" si="0"/>
        <v>1,063</v>
      </c>
      <c r="F39" s="49" t="str">
        <f t="shared" si="1"/>
        <v>Portugalsko                   1,063</v>
      </c>
    </row>
    <row r="40" spans="1:6" x14ac:dyDescent="0.25">
      <c r="A40" t="s">
        <v>129</v>
      </c>
      <c r="B40" s="49">
        <v>1.2509999999999999</v>
      </c>
      <c r="C40" t="str">
        <f t="shared" si="0"/>
        <v>1,251</v>
      </c>
      <c r="F40" s="49" t="str">
        <f t="shared" si="1"/>
        <v>Rakousko                        1,251</v>
      </c>
    </row>
    <row r="41" spans="1:6" x14ac:dyDescent="0.25">
      <c r="A41" t="s">
        <v>95</v>
      </c>
      <c r="B41" s="49">
        <v>0.80100000000000005</v>
      </c>
      <c r="C41" t="str">
        <f t="shared" si="0"/>
        <v>0,801</v>
      </c>
      <c r="F41" s="49" t="str">
        <f t="shared" si="1"/>
        <v>Republika Srbsko         0,801</v>
      </c>
    </row>
    <row r="42" spans="1:6" x14ac:dyDescent="0.25">
      <c r="A42" t="s">
        <v>132</v>
      </c>
      <c r="B42" s="49">
        <v>0.81499999999999995</v>
      </c>
      <c r="C42" t="str">
        <f t="shared" si="0"/>
        <v>0,815</v>
      </c>
      <c r="F42" s="49" t="str">
        <f t="shared" si="1"/>
        <v>Rumunsko                      0,815</v>
      </c>
    </row>
    <row r="43" spans="1:6" x14ac:dyDescent="0.25">
      <c r="A43" t="s">
        <v>130</v>
      </c>
      <c r="B43" s="49">
        <v>1.3779999999999999</v>
      </c>
      <c r="C43" t="str">
        <f t="shared" si="0"/>
        <v>1,378</v>
      </c>
      <c r="F43" s="49" t="str">
        <f t="shared" si="1"/>
        <v>Rusko                              1,378</v>
      </c>
    </row>
    <row r="44" spans="1:6" x14ac:dyDescent="0.25">
      <c r="A44" t="s">
        <v>131</v>
      </c>
      <c r="B44" s="49">
        <v>1.1060000000000001</v>
      </c>
      <c r="C44" t="str">
        <f t="shared" si="0"/>
        <v>1,106</v>
      </c>
      <c r="F44" s="49" t="str">
        <f t="shared" si="1"/>
        <v>Řecko                              1,106</v>
      </c>
    </row>
    <row r="45" spans="1:6" x14ac:dyDescent="0.25">
      <c r="A45" t="s">
        <v>133</v>
      </c>
      <c r="B45" s="49">
        <v>0.98599999999999999</v>
      </c>
      <c r="C45" t="str">
        <f t="shared" si="0"/>
        <v>0,986</v>
      </c>
      <c r="F45" s="49" t="str">
        <f t="shared" si="1"/>
        <v>Slovensko                      0,986</v>
      </c>
    </row>
    <row r="46" spans="1:6" x14ac:dyDescent="0.25">
      <c r="A46" t="s">
        <v>134</v>
      </c>
      <c r="B46" s="49">
        <v>1.0269999999999999</v>
      </c>
      <c r="C46" t="str">
        <f t="shared" si="0"/>
        <v>1,027</v>
      </c>
      <c r="F46" s="49" t="str">
        <f t="shared" si="1"/>
        <v>Slovinsko                       1,027</v>
      </c>
    </row>
    <row r="47" spans="1:6" x14ac:dyDescent="0.25">
      <c r="A47" t="s">
        <v>135</v>
      </c>
      <c r="B47" s="49">
        <v>1.165</v>
      </c>
      <c r="C47" t="str">
        <f t="shared" si="0"/>
        <v>1,165</v>
      </c>
      <c r="F47" s="49" t="str">
        <f t="shared" si="1"/>
        <v>Španělsko                      1,165</v>
      </c>
    </row>
    <row r="48" spans="1:6" x14ac:dyDescent="0.25">
      <c r="A48" t="s">
        <v>96</v>
      </c>
      <c r="B48" s="49">
        <v>1.333</v>
      </c>
      <c r="C48" t="str">
        <f t="shared" si="0"/>
        <v>1,333</v>
      </c>
      <c r="F48" s="49" t="str">
        <f t="shared" si="1"/>
        <v>Švédsko                         1,333</v>
      </c>
    </row>
    <row r="49" spans="1:6" x14ac:dyDescent="0.25">
      <c r="A49" t="s">
        <v>136</v>
      </c>
      <c r="B49" s="49">
        <v>1.35</v>
      </c>
      <c r="C49" t="str">
        <f t="shared" si="0"/>
        <v>1,350</v>
      </c>
      <c r="F49" s="49" t="str">
        <f t="shared" si="1"/>
        <v>Švýcarsko                      1,350</v>
      </c>
    </row>
    <row r="50" spans="1:6" x14ac:dyDescent="0.25">
      <c r="A50" t="s">
        <v>137</v>
      </c>
      <c r="B50" s="49">
        <v>1.0329999999999999</v>
      </c>
      <c r="C50" t="str">
        <f t="shared" si="0"/>
        <v>1,033</v>
      </c>
      <c r="F50" s="49" t="str">
        <f t="shared" si="1"/>
        <v>Turecko                         1,033</v>
      </c>
    </row>
    <row r="51" spans="1:6" x14ac:dyDescent="0.25">
      <c r="A51" t="s">
        <v>138</v>
      </c>
      <c r="B51" s="49">
        <v>1.101</v>
      </c>
      <c r="C51" t="str">
        <f t="shared" si="0"/>
        <v>1,101</v>
      </c>
      <c r="F51" s="49" t="str">
        <f t="shared" si="1"/>
        <v>Ukrajina                         1,101</v>
      </c>
    </row>
    <row r="52" spans="1:6" x14ac:dyDescent="0.25">
      <c r="A52" t="s">
        <v>139</v>
      </c>
      <c r="B52" s="49">
        <v>1.1859999999999999</v>
      </c>
      <c r="C52" t="str">
        <f t="shared" si="0"/>
        <v>1,186</v>
      </c>
      <c r="F52" s="49" t="str">
        <f t="shared" si="1"/>
        <v>USA                                  1,186</v>
      </c>
    </row>
    <row r="53" spans="1:6" x14ac:dyDescent="0.25">
      <c r="A53" t="s">
        <v>97</v>
      </c>
      <c r="B53" s="49">
        <v>1.4359999999999999</v>
      </c>
      <c r="C53" t="str">
        <f t="shared" si="0"/>
        <v>1,436</v>
      </c>
      <c r="F53" s="49" t="str">
        <f t="shared" si="1"/>
        <v>Velká Británie              1,436</v>
      </c>
    </row>
    <row r="54" spans="1:6" x14ac:dyDescent="0.25">
      <c r="A54" t="s">
        <v>140</v>
      </c>
      <c r="B54" s="49">
        <v>0.61</v>
      </c>
      <c r="C54" t="str">
        <f t="shared" si="0"/>
        <v>0,610</v>
      </c>
      <c r="F54" s="49" t="str">
        <f t="shared" si="1"/>
        <v>Vietnam                         0,610</v>
      </c>
    </row>
    <row r="55" spans="1:6" x14ac:dyDescent="0.25">
      <c r="A55" t="s">
        <v>159</v>
      </c>
      <c r="B55" s="49"/>
      <c r="F55" s="49" t="str">
        <f t="shared" si="1"/>
        <v>jiná země       *</v>
      </c>
    </row>
  </sheetData>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3" ma:contentTypeDescription="Vytvoří nový dokument" ma:contentTypeScope="" ma:versionID="26bec60fd599d9bf8ccd2066ea928388">
  <xsd:schema xmlns:xsd="http://www.w3.org/2001/XMLSchema" xmlns:xs="http://www.w3.org/2001/XMLSchema" xmlns:p="http://schemas.microsoft.com/office/2006/metadata/properties" xmlns:ns2="0104a4cd-1400-468e-be1b-c7aad71d7d5a" targetNamespace="http://schemas.microsoft.com/office/2006/metadata/properties" ma:root="true" ma:fieldsID="5b2268967c3d466a78734da71f64c258"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15OPMSMT0001-28-57528</_dlc_DocId>
    <_dlc_DocIdUrl xmlns="0104a4cd-1400-468e-be1b-c7aad71d7d5a">
      <Url>http://op.msmt.cz/_layouts/15/DocIdRedir.aspx?ID=15OPMSMT0001-28-57528</Url>
      <Description>15OPMSMT0001-28-57528</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43A7C06-2F93-4707-85FB-B131C3D3F091}"/>
</file>

<file path=customXml/itemProps2.xml><?xml version="1.0" encoding="utf-8"?>
<ds:datastoreItem xmlns:ds="http://schemas.openxmlformats.org/officeDocument/2006/customXml" ds:itemID="{E114D1A5-2A9F-4EF6-B618-1C1768903308}"/>
</file>

<file path=customXml/itemProps3.xml><?xml version="1.0" encoding="utf-8"?>
<ds:datastoreItem xmlns:ds="http://schemas.openxmlformats.org/officeDocument/2006/customXml" ds:itemID="{989EC549-D731-416E-BD5B-4987A38298FA}"/>
</file>

<file path=customXml/itemProps4.xml><?xml version="1.0" encoding="utf-8"?>
<ds:datastoreItem xmlns:ds="http://schemas.openxmlformats.org/officeDocument/2006/customXml" ds:itemID="{09663BB7-F3FE-4A7E-B181-946A236E766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7</vt:i4>
      </vt:variant>
    </vt:vector>
  </HeadingPairs>
  <TitlesOfParts>
    <vt:vector size="11" baseType="lpstr">
      <vt:lpstr>hlavní strana</vt:lpstr>
      <vt:lpstr>příjezdy do ČR</vt:lpstr>
      <vt:lpstr>výjezdy z ČR</vt:lpstr>
      <vt:lpstr>data</vt:lpstr>
      <vt:lpstr>korekcni_koef</vt:lpstr>
      <vt:lpstr>rodina</vt:lpstr>
      <vt:lpstr>sloucene</vt:lpstr>
      <vt:lpstr>slouceny</vt:lpstr>
      <vt:lpstr>vek</vt:lpstr>
      <vt:lpstr>zem</vt:lpstr>
      <vt:lpstr>země</vt:lpstr>
    </vt:vector>
  </TitlesOfParts>
  <Company>MSMT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Soběslavská Jana</dc:creator>
  <dc:description/>
  <cp:lastModifiedBy>Soběslavská Jana</cp:lastModifiedBy>
  <cp:lastPrinted>2017-03-16T13:33:50Z</cp:lastPrinted>
  <dcterms:created xsi:type="dcterms:W3CDTF">2017-03-10T12:55:07Z</dcterms:created>
  <dcterms:modified xsi:type="dcterms:W3CDTF">2017-06-19T12:14:37Z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50b77672-905c-4d57-888b-30fa235f58fc</vt:lpwstr>
  </property>
</Properties>
</file>