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200" windowHeight="11385" firstSheet="14" activeTab="14"/>
  </bookViews>
  <sheets>
    <sheet name="Středočeský" sheetId="1" r:id="rId1"/>
    <sheet name="Jihočeský" sheetId="2" r:id="rId2"/>
    <sheet name="Plzeňský" sheetId="3" r:id="rId3"/>
    <sheet name="Karlovarský" sheetId="4" r:id="rId4"/>
    <sheet name="Ústecký" sheetId="5" r:id="rId5"/>
    <sheet name="Liberecký" sheetId="6" r:id="rId6"/>
    <sheet name="Královehradecký" sheetId="7" r:id="rId7"/>
    <sheet name="Pardubický" sheetId="8" r:id="rId8"/>
    <sheet name="Jihomoravský" sheetId="9" r:id="rId9"/>
    <sheet name="Olomoucký" sheetId="10" r:id="rId10"/>
    <sheet name="Zlínský" sheetId="11" r:id="rId11"/>
    <sheet name="Praha" sheetId="12" r:id="rId12"/>
    <sheet name="Vysočina" sheetId="13" r:id="rId13"/>
    <sheet name="Moravskoslezský" sheetId="14" r:id="rId14"/>
    <sheet name="souhrn" sheetId="15" r:id="rId15"/>
  </sheets>
  <definedNames>
    <definedName name="_xlnm.Print_Area" localSheetId="13">Moravskoslezský!$A$6:$H$7</definedName>
  </definedNames>
  <calcPr calcId="152511"/>
</workbook>
</file>

<file path=xl/calcChain.xml><?xml version="1.0" encoding="utf-8"?>
<calcChain xmlns="http://schemas.openxmlformats.org/spreadsheetml/2006/main">
  <c r="J9" i="8" l="1"/>
  <c r="J9" i="7"/>
  <c r="J8" i="7"/>
  <c r="J8" i="6"/>
  <c r="J7" i="6"/>
  <c r="J9" i="3"/>
  <c r="J10" i="3"/>
  <c r="J11" i="3"/>
  <c r="J8" i="3"/>
  <c r="J8" i="2"/>
  <c r="H8" i="1"/>
  <c r="O13" i="15" l="1"/>
  <c r="I9" i="8"/>
  <c r="H9" i="8"/>
  <c r="H9" i="7"/>
  <c r="I8" i="6"/>
  <c r="I7" i="6"/>
  <c r="H7" i="6"/>
  <c r="I9" i="3"/>
  <c r="I10" i="3"/>
  <c r="I11" i="3"/>
  <c r="I8" i="5"/>
  <c r="J8" i="5" s="1"/>
  <c r="I8" i="3"/>
  <c r="I10" i="12"/>
  <c r="J10" i="12" s="1"/>
  <c r="I11" i="12"/>
  <c r="J11" i="12" s="1"/>
  <c r="I12" i="12"/>
  <c r="J12" i="12" s="1"/>
  <c r="I13" i="12"/>
  <c r="J13" i="12" s="1"/>
  <c r="I14" i="12"/>
  <c r="J14" i="12" s="1"/>
  <c r="I15" i="12"/>
  <c r="J15" i="12" s="1"/>
  <c r="I16" i="12"/>
  <c r="J16" i="12" s="1"/>
  <c r="I17" i="12"/>
  <c r="J17" i="12" s="1"/>
  <c r="H10" i="12"/>
  <c r="H11" i="12"/>
  <c r="H12" i="12"/>
  <c r="H13" i="12"/>
  <c r="H14" i="12"/>
  <c r="H15" i="12"/>
  <c r="H16" i="12"/>
  <c r="H17" i="12"/>
  <c r="I9" i="12"/>
  <c r="J9" i="12" s="1"/>
  <c r="H9" i="12"/>
  <c r="I9" i="7"/>
  <c r="I8" i="7"/>
  <c r="J10" i="7" s="1"/>
  <c r="O12" i="15" s="1"/>
  <c r="H8" i="7"/>
  <c r="H8" i="6"/>
  <c r="H8" i="5"/>
  <c r="H9" i="3"/>
  <c r="H10" i="3"/>
  <c r="H11" i="3"/>
  <c r="H8" i="3"/>
  <c r="H8" i="2"/>
  <c r="N15" i="15"/>
  <c r="N13" i="15"/>
  <c r="H9" i="1" l="1"/>
  <c r="O6" i="15" s="1"/>
  <c r="J18" i="12"/>
  <c r="O5" i="15" s="1"/>
  <c r="J9" i="6"/>
  <c r="O11" i="15" s="1"/>
  <c r="J12" i="3"/>
  <c r="O8" i="15" s="1"/>
  <c r="J9" i="5"/>
  <c r="O10" i="15" s="1"/>
  <c r="F9" i="2"/>
  <c r="N7" i="15" s="1"/>
  <c r="F18" i="12" l="1"/>
  <c r="N5" i="15" s="1"/>
  <c r="F12" i="3" l="1"/>
  <c r="N8" i="15" s="1"/>
  <c r="H9" i="5" l="1"/>
  <c r="F9" i="1" l="1"/>
  <c r="N6" i="15" s="1"/>
  <c r="F10" i="8" l="1"/>
  <c r="F10" i="7" l="1"/>
  <c r="N12" i="15" s="1"/>
  <c r="E9" i="5" l="1"/>
  <c r="N10" i="15" s="1"/>
  <c r="F9" i="6" l="1"/>
  <c r="N11" i="15" s="1"/>
  <c r="N19" i="15" s="1"/>
  <c r="J9" i="2" l="1"/>
  <c r="O7" i="15" s="1"/>
  <c r="O19" i="15" s="1"/>
</calcChain>
</file>

<file path=xl/sharedStrings.xml><?xml version="1.0" encoding="utf-8"?>
<sst xmlns="http://schemas.openxmlformats.org/spreadsheetml/2006/main" count="387" uniqueCount="228">
  <si>
    <t>STŘEDOČESKÝ KRAJ</t>
  </si>
  <si>
    <t>P.č.</t>
  </si>
  <si>
    <t>IČO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</si>
  <si>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</si>
  <si>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</si>
  <si>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</si>
  <si>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</si>
  <si>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</si>
  <si>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</si>
  <si>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</si>
  <si>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</si>
  <si>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</si>
  <si>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</si>
  <si>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</si>
  <si>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</si>
  <si>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</si>
  <si>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</si>
  <si>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</si>
  <si>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</si>
  <si>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JIHOMORAVSKÝ KRAJ</t>
  </si>
  <si>
    <t>OLOMOUCKÝ KRAJ</t>
  </si>
  <si>
    <t>ZLÍNSKÝ KRAJ</t>
  </si>
  <si>
    <t>KRAJ  VYSOČINA</t>
  </si>
  <si>
    <t xml:space="preserve">MORAVSKOSLEZSKÝ KRAJ  </t>
  </si>
  <si>
    <t>Pod Šibencem 844, 266 01  Beroun</t>
  </si>
  <si>
    <t>03237095</t>
  </si>
  <si>
    <t>celkem</t>
  </si>
  <si>
    <t>Mateřská škola a Základní škola Na rovině v Chrudimi</t>
  </si>
  <si>
    <t>03153266</t>
  </si>
  <si>
    <t>Gymnázium Františka Křižíka a základní škola, s.r.o.</t>
  </si>
  <si>
    <t>25209957</t>
  </si>
  <si>
    <t>71340921</t>
  </si>
  <si>
    <t>Husova 1126/43, 301 00 Plzeň</t>
  </si>
  <si>
    <t>Základní škola Montessori Plzeň</t>
  </si>
  <si>
    <t>Soukromá mateřská škola Spirálka, s. r. o.</t>
  </si>
  <si>
    <t>LINGUA UNIVERSAL soukromá základní škola a mateřská škola s.r.o.</t>
  </si>
  <si>
    <t>25018515</t>
  </si>
  <si>
    <t>25703773</t>
  </si>
  <si>
    <t>GYMNÁZIUM JANA PALACHA PRAHA 1, s.r.o.</t>
  </si>
  <si>
    <t>Julinka - mateřská škola logopedická</t>
  </si>
  <si>
    <t>Střední odborná škola sociální, o. p. s.</t>
  </si>
  <si>
    <t>Dětské integrační centrum a  mateřská škola, s.r.o.</t>
  </si>
  <si>
    <t>02616289</t>
  </si>
  <si>
    <t>Hnězdenská 549/8, 181 00 Praha 8</t>
  </si>
  <si>
    <t>Mateřská škola Josefínka a Vendelínek o.p.s.</t>
  </si>
  <si>
    <t>Světická 1229/8, 100 00 Praha 10 - Strašnice</t>
  </si>
  <si>
    <t>Gymnázium Duhovka s.r.o.</t>
  </si>
  <si>
    <t>Ortenovo náměstí 1275/34, 170 00 Praha 7 - Holešovice</t>
  </si>
  <si>
    <t>Základní škola a Mateřská škola Klíč s. r. o.</t>
  </si>
  <si>
    <t>Mateřská škola Začít spolu</t>
  </si>
  <si>
    <t>Mateřská škola MONTESSORI DŮM, s.r.o.</t>
  </si>
  <si>
    <t>04215508</t>
  </si>
  <si>
    <t>Mateřská škola Kytka, s.r.o.</t>
  </si>
  <si>
    <t>Ministerstvo školství, mládeže a tělovýchovy ČR</t>
  </si>
  <si>
    <t>Sokolovská 1165/54, 323 00 Plzeň</t>
  </si>
  <si>
    <t>Základní škola speciální Royal Rangers při Středisku Víteček</t>
  </si>
  <si>
    <t>nám. Odboje 550/18,Bolevec, 323 00 Plzeň</t>
  </si>
  <si>
    <t>2551217</t>
  </si>
  <si>
    <t>Druh smluvního vztahu (HPP, DPP, DPČ)</t>
  </si>
  <si>
    <t>HPP</t>
  </si>
  <si>
    <t>Sovova 480/2, Předměstí, 412 01 Litoměřice</t>
  </si>
  <si>
    <t>DPP</t>
  </si>
  <si>
    <t>Hurbanova 1285/14, Krč, 142 00 Praha 4</t>
  </si>
  <si>
    <t>Odborné učiliště pro žáky s více vadami, s.r.o.</t>
  </si>
  <si>
    <t>Chelčického 911/2, Žižkov, 130 00 Praha 3</t>
  </si>
  <si>
    <t xml:space="preserve">Pštrossova 203/13, Nové Město, 110 00   Praha 1 </t>
  </si>
  <si>
    <t>Elišky Přemyslovny 445, Zbraslav, 156 00 Praha 5</t>
  </si>
  <si>
    <t>Havířovská 476, Letňany, 199 00 Praha 9</t>
  </si>
  <si>
    <t xml:space="preserve">Obchodní akademie Praha, s.r.o.
</t>
  </si>
  <si>
    <t xml:space="preserve"> Vinořská 163/17, Satalice, 190 15 Praha 9
</t>
  </si>
  <si>
    <t>25603698</t>
  </si>
  <si>
    <t>Klášterní 2490, 470 01 Česká Lípa</t>
  </si>
  <si>
    <t>Střední odborná škola obchodní s. r. o.</t>
  </si>
  <si>
    <t>Broumovská 839, 460 01 Liberec</t>
  </si>
  <si>
    <t xml:space="preserve">25106970
</t>
  </si>
  <si>
    <t>24843717</t>
  </si>
  <si>
    <t>25107186</t>
  </si>
  <si>
    <t>Chelčického 110/16, 370 01 České Budějovice</t>
  </si>
  <si>
    <t>Sv. Čecha 266, Valdické Předměstí, 506 01 Jičín</t>
  </si>
  <si>
    <t>Kladská 164, Velká Ves, 550 01 Broumov</t>
  </si>
  <si>
    <t>Na Rozhledně 776, 537 01 Chrudim IV</t>
  </si>
  <si>
    <t>Lestkov 184, 349 53 Lestkov</t>
  </si>
  <si>
    <t xml:space="preserve">Waldorfská základní škola Dobromysl o.p.s. </t>
  </si>
  <si>
    <t>1811193</t>
  </si>
  <si>
    <t>soupis škol MODUL A - školy soukromé, nebyla podána žádost</t>
  </si>
  <si>
    <t xml:space="preserve"> soupis škol MODUL A - školy soukromé, nebyla podána žádost</t>
  </si>
  <si>
    <t>Poř.
 č.</t>
  </si>
  <si>
    <t>Příjemce
dotace</t>
  </si>
  <si>
    <t>IČ</t>
  </si>
  <si>
    <t>Ulice a č.p.:</t>
  </si>
  <si>
    <t>Město</t>
  </si>
  <si>
    <t>PSČ</t>
  </si>
  <si>
    <t>kód kraje</t>
  </si>
  <si>
    <t>č.zvl.účtu
kraje</t>
  </si>
  <si>
    <t>Osoba oprávněná jednat za příjemce</t>
  </si>
  <si>
    <t>e-mail</t>
  </si>
  <si>
    <t>telefon</t>
  </si>
  <si>
    <t>název 
programu</t>
  </si>
  <si>
    <t>Účelový
znak</t>
  </si>
  <si>
    <t>Hlavní město Praha</t>
  </si>
  <si>
    <t>000 64581</t>
  </si>
  <si>
    <t>Mariánské nám. 2</t>
  </si>
  <si>
    <t>Praha 1</t>
  </si>
  <si>
    <t>110 01</t>
  </si>
  <si>
    <t>20095-1119011/0710</t>
  </si>
  <si>
    <t>Mgr. Lenka Němcová</t>
  </si>
  <si>
    <t>lenka.nemcova@praha.eu</t>
  </si>
  <si>
    <t>Středočeský kraj</t>
  </si>
  <si>
    <t>Zborovská 11</t>
  </si>
  <si>
    <t>Praha 5</t>
  </si>
  <si>
    <t>150 21</t>
  </si>
  <si>
    <t>20095-2028111/0710</t>
  </si>
  <si>
    <t>Mgr. Radek Coufal</t>
  </si>
  <si>
    <t>adamec@kr-s.cz</t>
  </si>
  <si>
    <t>Jihočeský kraj</t>
  </si>
  <si>
    <t xml:space="preserve"> U Zimního stadionu 19582/2</t>
  </si>
  <si>
    <t>České Budějovice</t>
  </si>
  <si>
    <t xml:space="preserve">370 76 </t>
  </si>
  <si>
    <t>20095-3126231/0710</t>
  </si>
  <si>
    <t>Ing. Hana Šímová</t>
  </si>
  <si>
    <t>dominovam@kraj-jihocesky.cz</t>
  </si>
  <si>
    <t>Plzeňský kraj</t>
  </si>
  <si>
    <t xml:space="preserve">708 90 366 </t>
  </si>
  <si>
    <t>Škroupova 18</t>
  </si>
  <si>
    <t>Plzeň</t>
  </si>
  <si>
    <t>306 13</t>
  </si>
  <si>
    <t>20095-24621311/0710</t>
  </si>
  <si>
    <t>JUDr. Jaroslava Havlíčková, MBA</t>
  </si>
  <si>
    <t>miluse.janeckova@kraj-plzensky.cz</t>
  </si>
  <si>
    <t>Karlovarský kraj</t>
  </si>
  <si>
    <t>Závodní 353/88</t>
  </si>
  <si>
    <t>Karlovy Vary</t>
  </si>
  <si>
    <t>360 06</t>
  </si>
  <si>
    <t>20095-218341/0710</t>
  </si>
  <si>
    <t>Mgr. Monika Havlová</t>
  </si>
  <si>
    <t>monika.havlova@kr-karlovarsky.cz</t>
  </si>
  <si>
    <t>Ústecký kraj</t>
  </si>
  <si>
    <t>Velká Hradební 3118/48</t>
  </si>
  <si>
    <t>Ústí nad Labem</t>
  </si>
  <si>
    <t>400 02</t>
  </si>
  <si>
    <t>20095-8423411/0710</t>
  </si>
  <si>
    <t>Ing. Dagmar Waicová</t>
  </si>
  <si>
    <t>Liberecký kraj</t>
  </si>
  <si>
    <t>U Jezu 642/2a</t>
  </si>
  <si>
    <t>Liberec 2</t>
  </si>
  <si>
    <t>461 80</t>
  </si>
  <si>
    <t>20095-5827461/0710</t>
  </si>
  <si>
    <t>Mgr. Luděk Tesarčík</t>
  </si>
  <si>
    <t>ludek.tesarcik@kraj-lbc.cz</t>
  </si>
  <si>
    <t>Královéhradecký kraj</t>
  </si>
  <si>
    <t>Pivovarské nám. 1245</t>
  </si>
  <si>
    <t>Hradec Králové</t>
  </si>
  <si>
    <t>500 03</t>
  </si>
  <si>
    <t>20095-813511/0710</t>
  </si>
  <si>
    <t>PaedDr. Markéta Stuchlíková</t>
  </si>
  <si>
    <t>jdvorak@kr-kralovehradecky.cz</t>
  </si>
  <si>
    <t>Pardubický kraj</t>
  </si>
  <si>
    <t>Komenského nám. 125</t>
  </si>
  <si>
    <t>Pardubice</t>
  </si>
  <si>
    <t>532 11</t>
  </si>
  <si>
    <t>20095-510561/0710</t>
  </si>
  <si>
    <t>Ing. Jaroslav Folprecht</t>
  </si>
  <si>
    <t>jaroslav.folprech@pardubickykraj.cz</t>
  </si>
  <si>
    <t>Kraj Vysočina</t>
  </si>
  <si>
    <t>708 90 749</t>
  </si>
  <si>
    <t>Žižkova 57</t>
  </si>
  <si>
    <t>Jihlava</t>
  </si>
  <si>
    <t>587 33</t>
  </si>
  <si>
    <t>20095-32925681/0710</t>
  </si>
  <si>
    <t>RNDr. Kamil Ubr</t>
  </si>
  <si>
    <t>posta@kr-vysocina.cz</t>
  </si>
  <si>
    <t>Jihomoravský kraj</t>
  </si>
  <si>
    <t>Žerotínovo nám. 449/3</t>
  </si>
  <si>
    <t>Brno</t>
  </si>
  <si>
    <t>601 82</t>
  </si>
  <si>
    <t>20095-110621/0710</t>
  </si>
  <si>
    <t>JUDr. Hana Poláková</t>
  </si>
  <si>
    <t>polakova.hana@kr-jihomoravsky.cz</t>
  </si>
  <si>
    <t>Olomoucký kraj</t>
  </si>
  <si>
    <t>606 09 460</t>
  </si>
  <si>
    <t>Jeremenkova 40a</t>
  </si>
  <si>
    <t>Olomouc</t>
  </si>
  <si>
    <t>779 11</t>
  </si>
  <si>
    <t>20095-5722811/0710</t>
  </si>
  <si>
    <t>Ing. Lubomír Baláš</t>
  </si>
  <si>
    <t>reditel@kr-olomoucky.cz</t>
  </si>
  <si>
    <t>Zlínský kraj</t>
  </si>
  <si>
    <t>708 91 320</t>
  </si>
  <si>
    <t>Tř. Tomáše Bati 21</t>
  </si>
  <si>
    <t>Zlín</t>
  </si>
  <si>
    <t>761 90</t>
  </si>
  <si>
    <t>30090-718661/0710</t>
  </si>
  <si>
    <t>PhDr. Stanislav Minařík</t>
  </si>
  <si>
    <t>dalibor.blecha@kr-zlinsky.cz</t>
  </si>
  <si>
    <t>Moravskoslezský kraj</t>
  </si>
  <si>
    <t>28. října 117</t>
  </si>
  <si>
    <t>Ostrava</t>
  </si>
  <si>
    <t xml:space="preserve">702 18 </t>
  </si>
  <si>
    <t>30090-15826761/0710</t>
  </si>
  <si>
    <t>PaedDr. Libor Lenčo</t>
  </si>
  <si>
    <t>libor.lenco@msk.cz</t>
  </si>
  <si>
    <t xml:space="preserve">Dotace na plat 1 AP 
a 1 měsíc (bez zákonných odvodů) </t>
  </si>
  <si>
    <t>Dotace celkem vč. zákonných odvodů (období 
09-12 2017)</t>
  </si>
  <si>
    <t>školy soukromé</t>
  </si>
  <si>
    <t>kraj</t>
  </si>
  <si>
    <t>počet úvazků navržených k podpoře</t>
  </si>
  <si>
    <t>Výše dotace  soukromé školy celkem v Kč</t>
  </si>
  <si>
    <t>Příloha č. 4</t>
  </si>
  <si>
    <t xml:space="preserve">Příloha č. 4 </t>
  </si>
  <si>
    <t>Materiál pro informaci PV</t>
  </si>
  <si>
    <t>Počet podpořených úvazků</t>
  </si>
  <si>
    <t xml:space="preserve">Dotace na 
1 úvazek  AP činí měsíčně nejvýše (bez zákonných odvodů) </t>
  </si>
  <si>
    <t>Název školy
(školského zařízení)</t>
  </si>
  <si>
    <t>Sídlo školy / školského zařízení (ulice a čp., PSČ, město)</t>
  </si>
  <si>
    <t>Financování asistentů pedagoga pro děti, žáky a studenty se zdravotním postižením; financování asistentů pedagoga pro děti, žáky a studenty se sociálním znevýhodněním a financování asistentů pedagoga dle § 18 vyhlášky č. 27/2016 Sb., o vzdělávání žáků se speciálními vzdělávacími potřebami a žáků nadaných, ve znění pozdějších předpisů, na období leden – srpen 2018</t>
  </si>
  <si>
    <t>Příloha č. 1 k Rozhodnutí č. 30897/2017-: Seznam škol jejichž zřizovatelem je soukromá právnická osoba</t>
  </si>
  <si>
    <t>MSMT-30897/2017-</t>
  </si>
  <si>
    <t>MSMT- 30897/2017-</t>
  </si>
  <si>
    <t>č. j. MSMT-30897/2017-50</t>
  </si>
  <si>
    <t>MSMT- 30897/2017-50</t>
  </si>
  <si>
    <t>Ministerstvo školství, mládeže a tělovýchovy ČR                                             Materiál pro informaci PV</t>
  </si>
  <si>
    <t>Mateřská škola a základní škola pro děti     s kombinovaným postižením PINK CROCODILE SCHOOL, o.p.s.</t>
  </si>
  <si>
    <t>10.</t>
  </si>
  <si>
    <t>11.</t>
  </si>
  <si>
    <t>12.</t>
  </si>
  <si>
    <t>13.</t>
  </si>
  <si>
    <t>14.</t>
  </si>
  <si>
    <t>Modul A, školy soukromé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</si>
</sst>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1"/>
      <color theme="10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6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.8000000000000007"/>
      <name val="Arial"/>
      <family val="2"/>
      <charset val="238"/>
    </font>
    <font>
      <sz val="8.8000000000000007"/>
      <color rgb="FF333333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8FCC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" fillId="0" borderId="7" applyNumberFormat="0" applyFill="0" applyAlignment="0" applyProtection="0"/>
    <xf numFmtId="0" fontId="8" fillId="4" borderId="0" applyNumberFormat="0" applyBorder="0" applyAlignment="0" applyProtection="0"/>
    <xf numFmtId="0" fontId="9" fillId="17" borderId="8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18" borderId="12" applyNumberFormat="0" applyFont="0" applyAlignment="0" applyProtection="0"/>
    <xf numFmtId="0" fontId="14" fillId="0" borderId="13" applyNumberFormat="0" applyFill="0" applyAlignment="0" applyProtection="0"/>
    <xf numFmtId="0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14" applyNumberFormat="0" applyAlignment="0" applyProtection="0"/>
    <xf numFmtId="0" fontId="18" fillId="19" borderId="14" applyNumberFormat="0" applyAlignment="0" applyProtection="0"/>
    <xf numFmtId="0" fontId="19" fillId="19" borderId="15" applyNumberFormat="0" applyAlignment="0" applyProtection="0"/>
    <xf numFmtId="0" fontId="20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6" fillId="0" borderId="0" xfId="0" applyFont="1" applyFill="1"/>
    <xf numFmtId="0" fontId="0" fillId="0" borderId="0" xfId="0" applyBorder="1" applyAlignment="1">
      <alignment horizontal="right"/>
    </xf>
    <xf numFmtId="0" fontId="0" fillId="0" borderId="0" xfId="0" applyFill="1" applyBorder="1"/>
    <xf numFmtId="4" fontId="0" fillId="0" borderId="0" xfId="0" applyNumberFormat="1" applyBorder="1"/>
    <xf numFmtId="4" fontId="4" fillId="0" borderId="0" xfId="0" applyNumberFormat="1" applyFont="1" applyFill="1" applyBorder="1"/>
    <xf numFmtId="0" fontId="0" fillId="0" borderId="0" xfId="0"/>
    <xf numFmtId="0" fontId="0" fillId="0" borderId="0" xfId="0"/>
    <xf numFmtId="4" fontId="5" fillId="24" borderId="0" xfId="0" applyNumberFormat="1" applyFont="1" applyFill="1" applyBorder="1"/>
    <xf numFmtId="4" fontId="6" fillId="24" borderId="0" xfId="0" applyNumberFormat="1" applyFont="1" applyFill="1" applyBorder="1"/>
    <xf numFmtId="0" fontId="0" fillId="24" borderId="0" xfId="0" applyFill="1"/>
    <xf numFmtId="0" fontId="0" fillId="0" borderId="0" xfId="0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/>
    <xf numFmtId="0" fontId="0" fillId="0" borderId="0" xfId="0" applyFont="1"/>
    <xf numFmtId="4" fontId="5" fillId="25" borderId="0" xfId="0" applyNumberFormat="1" applyFont="1" applyFill="1" applyAlignment="1">
      <alignment wrapText="1"/>
    </xf>
    <xf numFmtId="0" fontId="0" fillId="25" borderId="0" xfId="0" applyFill="1"/>
    <xf numFmtId="0" fontId="24" fillId="25" borderId="0" xfId="0" applyFont="1" applyFill="1" applyBorder="1" applyAlignment="1">
      <alignment horizontal="left"/>
    </xf>
    <xf numFmtId="0" fontId="0" fillId="25" borderId="0" xfId="0" applyFont="1" applyFill="1" applyBorder="1" applyAlignment="1">
      <alignment horizontal="right"/>
    </xf>
    <xf numFmtId="0" fontId="0" fillId="25" borderId="0" xfId="0" applyFont="1" applyFill="1" applyBorder="1" applyAlignment="1">
      <alignment wrapText="1"/>
    </xf>
    <xf numFmtId="2" fontId="0" fillId="0" borderId="0" xfId="0" applyNumberFormat="1"/>
    <xf numFmtId="4" fontId="27" fillId="24" borderId="22" xfId="0" applyNumberFormat="1" applyFont="1" applyFill="1" applyBorder="1"/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26" fillId="25" borderId="0" xfId="2" applyNumberFormat="1" applyFont="1" applyFill="1" applyBorder="1" applyAlignment="1">
      <alignment wrapText="1"/>
    </xf>
    <xf numFmtId="0" fontId="0" fillId="24" borderId="0" xfId="0" applyFill="1" applyAlignment="1">
      <alignment horizontal="right"/>
    </xf>
    <xf numFmtId="0" fontId="0" fillId="24" borderId="0" xfId="0" applyFont="1" applyFill="1" applyAlignment="1">
      <alignment horizontal="right"/>
    </xf>
    <xf numFmtId="0" fontId="0" fillId="24" borderId="0" xfId="0" applyFont="1" applyFill="1"/>
    <xf numFmtId="4" fontId="0" fillId="0" borderId="0" xfId="0" applyNumberFormat="1" applyFont="1"/>
    <xf numFmtId="0" fontId="0" fillId="25" borderId="0" xfId="0" applyFont="1" applyFill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25" borderId="0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2" applyFont="1" applyFill="1" applyBorder="1" applyAlignment="1">
      <alignment horizontal="center" vertical="center" wrapText="1"/>
    </xf>
    <xf numFmtId="49" fontId="28" fillId="0" borderId="0" xfId="2" applyNumberFormat="1" applyFont="1" applyFill="1" applyBorder="1" applyAlignment="1">
      <alignment vertical="center" wrapText="1"/>
    </xf>
    <xf numFmtId="49" fontId="4" fillId="0" borderId="0" xfId="2" applyNumberFormat="1" applyFont="1" applyFill="1" applyBorder="1" applyAlignment="1">
      <alignment horizontal="left" vertical="center" wrapText="1"/>
    </xf>
    <xf numFmtId="2" fontId="4" fillId="0" borderId="0" xfId="2" applyNumberFormat="1" applyFont="1" applyFill="1" applyBorder="1" applyAlignment="1">
      <alignment horizontal="left" vertical="center" wrapText="1"/>
    </xf>
    <xf numFmtId="0" fontId="28" fillId="0" borderId="0" xfId="2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vertical="center"/>
    </xf>
    <xf numFmtId="4" fontId="28" fillId="0" borderId="0" xfId="0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 wrapText="1"/>
    </xf>
    <xf numFmtId="49" fontId="28" fillId="0" borderId="0" xfId="2" applyNumberFormat="1" applyFont="1" applyFill="1" applyBorder="1" applyAlignment="1">
      <alignment horizontal="right" vertical="center" wrapText="1"/>
    </xf>
    <xf numFmtId="4" fontId="28" fillId="0" borderId="0" xfId="0" applyNumberFormat="1" applyFont="1" applyFill="1" applyBorder="1"/>
    <xf numFmtId="0" fontId="28" fillId="0" borderId="0" xfId="0" applyFont="1" applyFill="1" applyBorder="1" applyAlignment="1">
      <alignment horizontal="right" vertical="center"/>
    </xf>
    <xf numFmtId="0" fontId="4" fillId="24" borderId="3" xfId="2" applyFont="1" applyFill="1" applyBorder="1" applyAlignment="1">
      <alignment horizontal="right" vertical="center" wrapText="1"/>
    </xf>
    <xf numFmtId="0" fontId="4" fillId="0" borderId="25" xfId="2" applyFont="1" applyFill="1" applyBorder="1" applyAlignment="1">
      <alignment vertical="center" wrapText="1"/>
    </xf>
    <xf numFmtId="49" fontId="4" fillId="0" borderId="25" xfId="2" applyNumberFormat="1" applyFont="1" applyFill="1" applyBorder="1" applyAlignment="1">
      <alignment horizontal="right" vertical="center" wrapText="1"/>
    </xf>
    <xf numFmtId="0" fontId="4" fillId="0" borderId="34" xfId="2" applyFont="1" applyFill="1" applyBorder="1" applyAlignment="1">
      <alignment vertical="center" wrapText="1"/>
    </xf>
    <xf numFmtId="0" fontId="4" fillId="0" borderId="34" xfId="2" applyFont="1" applyFill="1" applyBorder="1" applyAlignment="1">
      <alignment horizontal="right" vertical="center" wrapText="1"/>
    </xf>
    <xf numFmtId="0" fontId="4" fillId="24" borderId="3" xfId="2" applyFont="1" applyFill="1" applyBorder="1" applyAlignment="1">
      <alignment vertical="center" wrapText="1"/>
    </xf>
    <xf numFmtId="49" fontId="4" fillId="24" borderId="3" xfId="2" applyNumberFormat="1" applyFont="1" applyFill="1" applyBorder="1" applyAlignment="1">
      <alignment horizontal="left" vertical="center" wrapText="1"/>
    </xf>
    <xf numFmtId="49" fontId="4" fillId="24" borderId="3" xfId="2" applyNumberFormat="1" applyFont="1" applyFill="1" applyBorder="1" applyAlignment="1">
      <alignment horizontal="right" vertical="center" wrapText="1"/>
    </xf>
    <xf numFmtId="0" fontId="4" fillId="0" borderId="25" xfId="2" applyFont="1" applyFill="1" applyBorder="1" applyAlignment="1">
      <alignment horizontal="right" vertical="center" wrapText="1"/>
    </xf>
    <xf numFmtId="0" fontId="4" fillId="24" borderId="34" xfId="2" applyFont="1" applyFill="1" applyBorder="1" applyAlignment="1">
      <alignment vertical="center" wrapText="1"/>
    </xf>
    <xf numFmtId="0" fontId="4" fillId="24" borderId="34" xfId="2" applyNumberFormat="1" applyFont="1" applyFill="1" applyBorder="1" applyAlignment="1">
      <alignment horizontal="right" vertical="center" wrapText="1"/>
    </xf>
    <xf numFmtId="0" fontId="4" fillId="24" borderId="34" xfId="2" applyFont="1" applyFill="1" applyBorder="1" applyAlignment="1">
      <alignment horizontal="right" vertical="center" wrapText="1"/>
    </xf>
    <xf numFmtId="2" fontId="4" fillId="24" borderId="34" xfId="2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3" xfId="47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28" borderId="17" xfId="0" applyFont="1" applyFill="1" applyBorder="1" applyAlignment="1"/>
    <xf numFmtId="0" fontId="0" fillId="0" borderId="0" xfId="0" applyAlignment="1">
      <alignment horizontal="right"/>
    </xf>
    <xf numFmtId="49" fontId="4" fillId="24" borderId="4" xfId="2" applyNumberFormat="1" applyFont="1" applyFill="1" applyBorder="1" applyAlignment="1">
      <alignment horizontal="left" vertical="center" wrapText="1"/>
    </xf>
    <xf numFmtId="0" fontId="4" fillId="24" borderId="4" xfId="2" applyNumberFormat="1" applyFont="1" applyFill="1" applyBorder="1" applyAlignment="1">
      <alignment horizontal="right" vertical="center" wrapText="1"/>
    </xf>
    <xf numFmtId="0" fontId="4" fillId="24" borderId="4" xfId="2" applyFont="1" applyFill="1" applyBorder="1" applyAlignment="1">
      <alignment horizontal="right" vertical="center" wrapText="1"/>
    </xf>
    <xf numFmtId="2" fontId="4" fillId="24" borderId="4" xfId="2" applyNumberFormat="1" applyFont="1" applyFill="1" applyBorder="1" applyAlignment="1">
      <alignment vertical="center" wrapText="1"/>
    </xf>
    <xf numFmtId="0" fontId="37" fillId="24" borderId="0" xfId="0" applyFont="1" applyFill="1"/>
    <xf numFmtId="49" fontId="4" fillId="0" borderId="34" xfId="2" applyNumberFormat="1" applyFont="1" applyFill="1" applyBorder="1" applyAlignment="1">
      <alignment horizontal="left" vertical="center" wrapText="1"/>
    </xf>
    <xf numFmtId="2" fontId="4" fillId="0" borderId="34" xfId="2" applyNumberFormat="1" applyFont="1" applyFill="1" applyBorder="1" applyAlignment="1">
      <alignment vertical="center" wrapText="1"/>
    </xf>
    <xf numFmtId="0" fontId="28" fillId="29" borderId="18" xfId="0" applyFont="1" applyFill="1" applyBorder="1" applyAlignment="1">
      <alignment horizontal="right" vertical="center"/>
    </xf>
    <xf numFmtId="2" fontId="28" fillId="29" borderId="18" xfId="2" applyNumberFormat="1" applyFont="1" applyFill="1" applyBorder="1" applyAlignment="1">
      <alignment horizontal="right" vertical="center"/>
    </xf>
    <xf numFmtId="2" fontId="4" fillId="24" borderId="3" xfId="2" applyNumberFormat="1" applyFont="1" applyFill="1" applyBorder="1" applyAlignment="1">
      <alignment horizontal="right" vertical="center" wrapText="1"/>
    </xf>
    <xf numFmtId="164" fontId="4" fillId="24" borderId="5" xfId="0" applyNumberFormat="1" applyFont="1" applyFill="1" applyBorder="1" applyAlignment="1">
      <alignment vertical="center"/>
    </xf>
    <xf numFmtId="164" fontId="4" fillId="0" borderId="34" xfId="0" applyNumberFormat="1" applyFont="1" applyFill="1" applyBorder="1" applyAlignment="1">
      <alignment vertical="center"/>
    </xf>
    <xf numFmtId="164" fontId="4" fillId="24" borderId="35" xfId="0" applyNumberFormat="1" applyFont="1" applyFill="1" applyBorder="1" applyAlignment="1">
      <alignment vertical="center"/>
    </xf>
    <xf numFmtId="164" fontId="28" fillId="29" borderId="18" xfId="0" applyNumberFormat="1" applyFont="1" applyFill="1" applyBorder="1" applyAlignment="1">
      <alignment vertical="center"/>
    </xf>
    <xf numFmtId="164" fontId="28" fillId="29" borderId="19" xfId="0" applyNumberFormat="1" applyFont="1" applyFill="1" applyBorder="1" applyAlignment="1">
      <alignment vertical="center"/>
    </xf>
    <xf numFmtId="164" fontId="4" fillId="24" borderId="3" xfId="0" applyNumberFormat="1" applyFont="1" applyFill="1" applyBorder="1" applyAlignment="1">
      <alignment vertical="center"/>
    </xf>
    <xf numFmtId="164" fontId="24" fillId="29" borderId="18" xfId="0" applyNumberFormat="1" applyFont="1" applyFill="1" applyBorder="1" applyAlignment="1">
      <alignment vertical="center"/>
    </xf>
    <xf numFmtId="164" fontId="24" fillId="29" borderId="19" xfId="0" applyNumberFormat="1" applyFont="1" applyFill="1" applyBorder="1" applyAlignment="1">
      <alignment vertical="center"/>
    </xf>
    <xf numFmtId="0" fontId="0" fillId="24" borderId="0" xfId="0" applyFont="1" applyFill="1" applyAlignment="1">
      <alignment wrapText="1"/>
    </xf>
    <xf numFmtId="4" fontId="26" fillId="24" borderId="0" xfId="2" applyNumberFormat="1" applyFont="1" applyFill="1" applyBorder="1" applyAlignment="1">
      <alignment wrapText="1"/>
    </xf>
    <xf numFmtId="4" fontId="0" fillId="24" borderId="0" xfId="0" applyNumberFormat="1" applyFont="1" applyFill="1" applyAlignment="1">
      <alignment horizontal="right" vertical="center" wrapText="1"/>
    </xf>
    <xf numFmtId="49" fontId="28" fillId="29" borderId="34" xfId="2" applyNumberFormat="1" applyFont="1" applyFill="1" applyBorder="1" applyAlignment="1">
      <alignment horizontal="right" vertical="center" wrapText="1"/>
    </xf>
    <xf numFmtId="4" fontId="28" fillId="29" borderId="34" xfId="2" applyNumberFormat="1" applyFont="1" applyFill="1" applyBorder="1" applyAlignment="1">
      <alignment horizontal="right" vertical="center"/>
    </xf>
    <xf numFmtId="4" fontId="28" fillId="29" borderId="34" xfId="0" applyNumberFormat="1" applyFont="1" applyFill="1" applyBorder="1" applyAlignment="1">
      <alignment horizontal="right" vertical="center"/>
    </xf>
    <xf numFmtId="0" fontId="24" fillId="29" borderId="34" xfId="0" applyFont="1" applyFill="1" applyBorder="1" applyAlignment="1">
      <alignment horizontal="right" vertical="center"/>
    </xf>
    <xf numFmtId="4" fontId="24" fillId="29" borderId="35" xfId="0" applyNumberFormat="1" applyFont="1" applyFill="1" applyBorder="1" applyAlignment="1">
      <alignment horizontal="right" vertical="center"/>
    </xf>
    <xf numFmtId="164" fontId="4" fillId="24" borderId="3" xfId="2" applyNumberFormat="1" applyFont="1" applyFill="1" applyBorder="1" applyAlignment="1">
      <alignment horizontal="right" vertical="center" wrapText="1"/>
    </xf>
    <xf numFmtId="164" fontId="4" fillId="0" borderId="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4" fontId="0" fillId="24" borderId="0" xfId="0" applyNumberFormat="1" applyFont="1" applyFill="1" applyAlignment="1">
      <alignment wrapText="1"/>
    </xf>
    <xf numFmtId="164" fontId="4" fillId="0" borderId="25" xfId="0" applyNumberFormat="1" applyFont="1" applyFill="1" applyBorder="1" applyAlignment="1">
      <alignment vertical="center"/>
    </xf>
    <xf numFmtId="164" fontId="4" fillId="24" borderId="25" xfId="0" applyNumberFormat="1" applyFont="1" applyFill="1" applyBorder="1" applyAlignment="1">
      <alignment vertical="center"/>
    </xf>
    <xf numFmtId="164" fontId="4" fillId="24" borderId="26" xfId="0" applyNumberFormat="1" applyFont="1" applyFill="1" applyBorder="1" applyAlignment="1">
      <alignment vertical="center"/>
    </xf>
    <xf numFmtId="164" fontId="28" fillId="29" borderId="18" xfId="0" applyNumberFormat="1" applyFont="1" applyFill="1" applyBorder="1" applyAlignment="1">
      <alignment horizontal="right" vertical="center"/>
    </xf>
    <xf numFmtId="164" fontId="28" fillId="29" borderId="19" xfId="0" applyNumberFormat="1" applyFont="1" applyFill="1" applyBorder="1" applyAlignment="1">
      <alignment horizontal="right" vertical="center"/>
    </xf>
    <xf numFmtId="0" fontId="4" fillId="24" borderId="25" xfId="2" applyFont="1" applyFill="1" applyBorder="1" applyAlignment="1">
      <alignment vertical="center" wrapText="1"/>
    </xf>
    <xf numFmtId="164" fontId="4" fillId="26" borderId="25" xfId="0" applyNumberFormat="1" applyFont="1" applyFill="1" applyBorder="1" applyAlignment="1">
      <alignment vertical="center"/>
    </xf>
    <xf numFmtId="4" fontId="0" fillId="24" borderId="0" xfId="0" applyNumberFormat="1" applyFont="1" applyFill="1"/>
    <xf numFmtId="0" fontId="4" fillId="24" borderId="4" xfId="2" applyFont="1" applyFill="1" applyBorder="1" applyAlignment="1">
      <alignment vertical="center" wrapText="1"/>
    </xf>
    <xf numFmtId="0" fontId="4" fillId="24" borderId="25" xfId="2" applyNumberFormat="1" applyFont="1" applyFill="1" applyBorder="1" applyAlignment="1">
      <alignment horizontal="right" vertical="center" wrapText="1"/>
    </xf>
    <xf numFmtId="0" fontId="4" fillId="24" borderId="25" xfId="2" applyFont="1" applyFill="1" applyBorder="1" applyAlignment="1">
      <alignment horizontal="right" vertical="center" wrapText="1"/>
    </xf>
    <xf numFmtId="49" fontId="28" fillId="29" borderId="18" xfId="2" applyNumberFormat="1" applyFont="1" applyFill="1" applyBorder="1" applyAlignment="1">
      <alignment horizontal="right" vertical="center" wrapText="1"/>
    </xf>
    <xf numFmtId="4" fontId="28" fillId="29" borderId="18" xfId="45" applyNumberFormat="1" applyFont="1" applyFill="1" applyBorder="1" applyAlignment="1">
      <alignment vertical="center"/>
    </xf>
    <xf numFmtId="164" fontId="4" fillId="24" borderId="4" xfId="0" applyNumberFormat="1" applyFont="1" applyFill="1" applyBorder="1" applyAlignment="1">
      <alignment vertical="center"/>
    </xf>
    <xf numFmtId="164" fontId="4" fillId="24" borderId="6" xfId="0" applyNumberFormat="1" applyFont="1" applyFill="1" applyBorder="1" applyAlignment="1">
      <alignment vertical="center"/>
    </xf>
    <xf numFmtId="4" fontId="0" fillId="0" borderId="0" xfId="0" applyNumberFormat="1" applyFont="1" applyFill="1" applyAlignment="1">
      <alignment wrapText="1"/>
    </xf>
    <xf numFmtId="4" fontId="28" fillId="29" borderId="18" xfId="2" applyNumberFormat="1" applyFont="1" applyFill="1" applyBorder="1" applyAlignment="1">
      <alignment vertical="center"/>
    </xf>
    <xf numFmtId="164" fontId="4" fillId="24" borderId="4" xfId="0" applyNumberFormat="1" applyFont="1" applyFill="1" applyBorder="1" applyAlignment="1">
      <alignment horizontal="right" vertical="center"/>
    </xf>
    <xf numFmtId="164" fontId="4" fillId="24" borderId="4" xfId="0" applyNumberFormat="1" applyFont="1" applyFill="1" applyBorder="1"/>
    <xf numFmtId="164" fontId="4" fillId="24" borderId="34" xfId="0" applyNumberFormat="1" applyFont="1" applyFill="1" applyBorder="1" applyAlignment="1">
      <alignment horizontal="right" vertical="center"/>
    </xf>
    <xf numFmtId="164" fontId="4" fillId="24" borderId="34" xfId="0" applyNumberFormat="1" applyFont="1" applyFill="1" applyBorder="1"/>
    <xf numFmtId="4" fontId="5" fillId="0" borderId="0" xfId="0" applyNumberFormat="1" applyFont="1" applyFill="1" applyAlignment="1">
      <alignment wrapText="1"/>
    </xf>
    <xf numFmtId="49" fontId="4" fillId="24" borderId="25" xfId="2" applyNumberFormat="1" applyFont="1" applyFill="1" applyBorder="1" applyAlignment="1">
      <alignment horizontal="right" vertical="center" wrapText="1"/>
    </xf>
    <xf numFmtId="0" fontId="4" fillId="24" borderId="3" xfId="2" applyFont="1" applyFill="1" applyBorder="1" applyAlignment="1">
      <alignment horizontal="left" vertical="center" wrapText="1"/>
    </xf>
    <xf numFmtId="0" fontId="4" fillId="24" borderId="4" xfId="2" applyFont="1" applyFill="1" applyBorder="1" applyAlignment="1">
      <alignment horizontal="left" vertical="center" wrapText="1"/>
    </xf>
    <xf numFmtId="49" fontId="4" fillId="24" borderId="4" xfId="2" applyNumberFormat="1" applyFont="1" applyFill="1" applyBorder="1" applyAlignment="1">
      <alignment horizontal="right" vertical="center" wrapText="1"/>
    </xf>
    <xf numFmtId="2" fontId="4" fillId="24" borderId="3" xfId="2" applyNumberFormat="1" applyFont="1" applyFill="1" applyBorder="1" applyAlignment="1">
      <alignment vertical="center" wrapText="1"/>
    </xf>
    <xf numFmtId="164" fontId="4" fillId="24" borderId="3" xfId="0" applyNumberFormat="1" applyFont="1" applyFill="1" applyBorder="1" applyAlignment="1">
      <alignment horizontal="right" vertical="center"/>
    </xf>
    <xf numFmtId="2" fontId="28" fillId="29" borderId="18" xfId="0" applyNumberFormat="1" applyFont="1" applyFill="1" applyBorder="1" applyAlignment="1">
      <alignment vertical="center"/>
    </xf>
    <xf numFmtId="0" fontId="29" fillId="24" borderId="0" xfId="0" applyFont="1" applyFill="1" applyBorder="1" applyAlignment="1">
      <alignment horizontal="left"/>
    </xf>
    <xf numFmtId="0" fontId="27" fillId="24" borderId="0" xfId="0" applyFont="1" applyFill="1"/>
    <xf numFmtId="0" fontId="5" fillId="24" borderId="0" xfId="0" applyFont="1" applyFill="1" applyBorder="1" applyAlignment="1">
      <alignment horizontal="right"/>
    </xf>
    <xf numFmtId="0" fontId="5" fillId="24" borderId="0" xfId="0" applyFont="1" applyFill="1" applyBorder="1" applyAlignment="1">
      <alignment wrapText="1"/>
    </xf>
    <xf numFmtId="4" fontId="5" fillId="24" borderId="0" xfId="0" applyNumberFormat="1" applyFont="1" applyFill="1" applyAlignment="1">
      <alignment wrapText="1"/>
    </xf>
    <xf numFmtId="0" fontId="4" fillId="28" borderId="37" xfId="2" applyFont="1" applyFill="1" applyBorder="1" applyAlignment="1">
      <alignment horizontal="center" vertical="center" wrapText="1"/>
    </xf>
    <xf numFmtId="0" fontId="4" fillId="28" borderId="38" xfId="0" applyFont="1" applyFill="1" applyBorder="1" applyAlignment="1">
      <alignment horizontal="center" vertical="center"/>
    </xf>
    <xf numFmtId="2" fontId="38" fillId="0" borderId="25" xfId="2" applyNumberFormat="1" applyFont="1" applyFill="1" applyBorder="1" applyAlignment="1">
      <alignment vertical="center" wrapText="1"/>
    </xf>
    <xf numFmtId="0" fontId="4" fillId="28" borderId="43" xfId="2" applyFont="1" applyFill="1" applyBorder="1" applyAlignment="1">
      <alignment horizontal="center" vertical="center" wrapText="1"/>
    </xf>
    <xf numFmtId="0" fontId="4" fillId="28" borderId="38" xfId="2" applyFont="1" applyFill="1" applyBorder="1" applyAlignment="1">
      <alignment horizontal="center" vertical="center" wrapText="1"/>
    </xf>
    <xf numFmtId="0" fontId="4" fillId="28" borderId="20" xfId="2" applyFont="1" applyFill="1" applyBorder="1" applyAlignment="1">
      <alignment horizontal="center" vertical="center" wrapText="1"/>
    </xf>
    <xf numFmtId="0" fontId="38" fillId="24" borderId="3" xfId="2" applyFont="1" applyFill="1" applyBorder="1" applyAlignment="1">
      <alignment vertical="center" wrapText="1"/>
    </xf>
    <xf numFmtId="2" fontId="4" fillId="28" borderId="4" xfId="2" applyNumberFormat="1" applyFont="1" applyFill="1" applyBorder="1" applyAlignment="1">
      <alignment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30" borderId="20" xfId="2" applyFont="1" applyFill="1" applyBorder="1" applyAlignment="1">
      <alignment horizontal="center" vertical="center" wrapText="1"/>
    </xf>
    <xf numFmtId="0" fontId="30" fillId="30" borderId="38" xfId="2" applyFont="1" applyFill="1" applyBorder="1" applyAlignment="1">
      <alignment horizontal="center" vertical="center" wrapText="1"/>
    </xf>
    <xf numFmtId="4" fontId="38" fillId="24" borderId="25" xfId="2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164" fontId="4" fillId="29" borderId="19" xfId="0" applyNumberFormat="1" applyFont="1" applyFill="1" applyBorder="1" applyAlignment="1">
      <alignment vertical="center"/>
    </xf>
    <xf numFmtId="0" fontId="24" fillId="33" borderId="39" xfId="0" applyFont="1" applyFill="1" applyBorder="1" applyAlignment="1">
      <alignment horizontal="center" vertical="center" wrapText="1"/>
    </xf>
    <xf numFmtId="0" fontId="24" fillId="33" borderId="21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/>
    </xf>
    <xf numFmtId="0" fontId="24" fillId="33" borderId="41" xfId="0" applyFont="1" applyFill="1" applyBorder="1" applyAlignment="1">
      <alignment horizontal="center" vertical="center" wrapText="1"/>
    </xf>
    <xf numFmtId="4" fontId="24" fillId="33" borderId="3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8" fillId="29" borderId="24" xfId="0" applyFont="1" applyFill="1" applyBorder="1" applyAlignment="1">
      <alignment horizontal="right" vertical="center"/>
    </xf>
    <xf numFmtId="0" fontId="28" fillId="29" borderId="18" xfId="0" applyFont="1" applyFill="1" applyBorder="1" applyAlignment="1">
      <alignment horizontal="right" vertical="center"/>
    </xf>
    <xf numFmtId="0" fontId="36" fillId="24" borderId="0" xfId="0" applyFont="1" applyFill="1" applyAlignment="1"/>
    <xf numFmtId="0" fontId="37" fillId="24" borderId="0" xfId="0" applyFont="1" applyFill="1" applyAlignment="1"/>
    <xf numFmtId="4" fontId="5" fillId="24" borderId="0" xfId="0" applyNumberFormat="1" applyFont="1" applyFill="1" applyBorder="1" applyAlignment="1">
      <alignment horizontal="center" vertical="center"/>
    </xf>
    <xf numFmtId="0" fontId="25" fillId="29" borderId="36" xfId="0" applyFont="1" applyFill="1" applyBorder="1" applyAlignment="1">
      <alignment horizontal="center" vertical="center" wrapText="1"/>
    </xf>
    <xf numFmtId="0" fontId="25" fillId="29" borderId="37" xfId="0" applyFont="1" applyFill="1" applyBorder="1" applyAlignment="1">
      <alignment horizontal="center" vertical="center" wrapText="1"/>
    </xf>
    <xf numFmtId="0" fontId="25" fillId="29" borderId="1" xfId="0" applyFont="1" applyFill="1" applyBorder="1" applyAlignment="1">
      <alignment horizontal="center" vertical="center" wrapText="1"/>
    </xf>
    <xf numFmtId="0" fontId="25" fillId="29" borderId="34" xfId="0" applyFont="1" applyFill="1" applyBorder="1" applyAlignment="1">
      <alignment horizontal="center" vertical="center" wrapText="1"/>
    </xf>
    <xf numFmtId="2" fontId="25" fillId="29" borderId="1" xfId="0" applyNumberFormat="1" applyFont="1" applyFill="1" applyBorder="1" applyAlignment="1">
      <alignment horizontal="center" vertical="center" wrapText="1"/>
    </xf>
    <xf numFmtId="2" fontId="25" fillId="29" borderId="34" xfId="0" applyNumberFormat="1" applyFont="1" applyFill="1" applyBorder="1" applyAlignment="1">
      <alignment horizontal="center" vertical="center" wrapText="1"/>
    </xf>
    <xf numFmtId="4" fontId="28" fillId="29" borderId="2" xfId="0" applyNumberFormat="1" applyFont="1" applyFill="1" applyBorder="1" applyAlignment="1">
      <alignment horizontal="center" vertical="center" wrapText="1"/>
    </xf>
    <xf numFmtId="4" fontId="28" fillId="29" borderId="35" xfId="0" applyNumberFormat="1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left"/>
    </xf>
    <xf numFmtId="0" fontId="25" fillId="29" borderId="44" xfId="0" applyFont="1" applyFill="1" applyBorder="1" applyAlignment="1">
      <alignment horizontal="center" vertical="center" wrapText="1"/>
    </xf>
    <xf numFmtId="0" fontId="25" fillId="29" borderId="45" xfId="0" applyFont="1" applyFill="1" applyBorder="1" applyAlignment="1">
      <alignment horizontal="center" vertical="center" wrapText="1"/>
    </xf>
    <xf numFmtId="2" fontId="34" fillId="27" borderId="1" xfId="0" applyNumberFormat="1" applyFont="1" applyFill="1" applyBorder="1" applyAlignment="1">
      <alignment horizontal="center" vertical="center" wrapText="1"/>
    </xf>
    <xf numFmtId="2" fontId="34" fillId="27" borderId="34" xfId="0" applyNumberFormat="1" applyFont="1" applyFill="1" applyBorder="1" applyAlignment="1">
      <alignment horizontal="center" vertical="center" wrapText="1"/>
    </xf>
    <xf numFmtId="0" fontId="28" fillId="29" borderId="16" xfId="0" applyFont="1" applyFill="1" applyBorder="1" applyAlignment="1">
      <alignment horizontal="right" vertical="center"/>
    </xf>
    <xf numFmtId="0" fontId="28" fillId="29" borderId="17" xfId="0" applyFont="1" applyFill="1" applyBorder="1" applyAlignment="1">
      <alignment horizontal="right" vertical="center"/>
    </xf>
    <xf numFmtId="0" fontId="28" fillId="29" borderId="21" xfId="0" applyFont="1" applyFill="1" applyBorder="1" applyAlignment="1">
      <alignment horizontal="right" vertical="center"/>
    </xf>
    <xf numFmtId="0" fontId="24" fillId="24" borderId="0" xfId="0" applyFont="1" applyFill="1" applyBorder="1" applyAlignment="1">
      <alignment horizontal="left"/>
    </xf>
    <xf numFmtId="0" fontId="0" fillId="24" borderId="0" xfId="0" applyFont="1" applyFill="1" applyAlignment="1"/>
    <xf numFmtId="4" fontId="35" fillId="29" borderId="2" xfId="0" applyNumberFormat="1" applyFont="1" applyFill="1" applyBorder="1" applyAlignment="1">
      <alignment horizontal="center" vertical="center" wrapText="1"/>
    </xf>
    <xf numFmtId="4" fontId="35" fillId="29" borderId="3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8" fillId="29" borderId="37" xfId="0" applyFont="1" applyFill="1" applyBorder="1" applyAlignment="1">
      <alignment horizontal="right" vertical="center"/>
    </xf>
    <xf numFmtId="0" fontId="28" fillId="29" borderId="34" xfId="0" applyFont="1" applyFill="1" applyBorder="1" applyAlignment="1">
      <alignment horizontal="right" vertical="center"/>
    </xf>
    <xf numFmtId="0" fontId="24" fillId="24" borderId="0" xfId="0" applyFont="1" applyFill="1" applyBorder="1" applyAlignment="1">
      <alignment horizontal="left" wrapText="1"/>
    </xf>
    <xf numFmtId="0" fontId="0" fillId="24" borderId="0" xfId="0" applyFont="1" applyFill="1" applyAlignment="1">
      <alignment wrapText="1"/>
    </xf>
    <xf numFmtId="0" fontId="24" fillId="25" borderId="0" xfId="0" applyFont="1" applyFill="1" applyBorder="1" applyAlignment="1">
      <alignment horizontal="left"/>
    </xf>
    <xf numFmtId="0" fontId="0" fillId="25" borderId="0" xfId="0" applyFont="1" applyFill="1" applyAlignment="1"/>
    <xf numFmtId="0" fontId="25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49" fontId="28" fillId="29" borderId="16" xfId="2" applyNumberFormat="1" applyFont="1" applyFill="1" applyBorder="1" applyAlignment="1">
      <alignment horizontal="right" vertical="center" wrapText="1"/>
    </xf>
    <xf numFmtId="49" fontId="28" fillId="29" borderId="17" xfId="2" applyNumberFormat="1" applyFont="1" applyFill="1" applyBorder="1" applyAlignment="1">
      <alignment horizontal="right" vertical="center" wrapText="1"/>
    </xf>
    <xf numFmtId="49" fontId="28" fillId="29" borderId="21" xfId="2" applyNumberFormat="1" applyFont="1" applyFill="1" applyBorder="1" applyAlignment="1">
      <alignment horizontal="right" vertical="center" wrapText="1"/>
    </xf>
    <xf numFmtId="4" fontId="28" fillId="29" borderId="41" xfId="0" applyNumberFormat="1" applyFont="1" applyFill="1" applyBorder="1" applyAlignment="1">
      <alignment horizontal="right" vertical="center"/>
    </xf>
    <xf numFmtId="4" fontId="28" fillId="29" borderId="21" xfId="0" applyNumberFormat="1" applyFont="1" applyFill="1" applyBorder="1" applyAlignment="1">
      <alignment horizontal="right" vertical="center"/>
    </xf>
    <xf numFmtId="49" fontId="28" fillId="29" borderId="24" xfId="2" applyNumberFormat="1" applyFont="1" applyFill="1" applyBorder="1" applyAlignment="1">
      <alignment horizontal="right" vertical="center" wrapText="1"/>
    </xf>
    <xf numFmtId="49" fontId="28" fillId="29" borderId="18" xfId="2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Alignment="1">
      <alignment horizontal="left" vertical="top" wrapText="1"/>
    </xf>
    <xf numFmtId="0" fontId="25" fillId="0" borderId="23" xfId="0" applyFont="1" applyFill="1" applyBorder="1" applyAlignment="1">
      <alignment horizontal="left"/>
    </xf>
    <xf numFmtId="0" fontId="25" fillId="0" borderId="0" xfId="0" applyFont="1" applyBorder="1" applyAlignment="1"/>
    <xf numFmtId="0" fontId="0" fillId="0" borderId="0" xfId="0" applyFont="1" applyBorder="1" applyAlignment="1"/>
    <xf numFmtId="49" fontId="28" fillId="0" borderId="0" xfId="2" applyNumberFormat="1" applyFont="1" applyFill="1" applyBorder="1" applyAlignment="1">
      <alignment horizontal="right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/>
    <xf numFmtId="0" fontId="0" fillId="0" borderId="0" xfId="0" applyAlignment="1">
      <alignment horizontal="left"/>
    </xf>
    <xf numFmtId="0" fontId="24" fillId="28" borderId="16" xfId="0" applyFont="1" applyFill="1" applyBorder="1" applyAlignment="1">
      <alignment horizontal="center"/>
    </xf>
    <xf numFmtId="0" fontId="24" fillId="28" borderId="4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4" fillId="0" borderId="42" xfId="0" applyFont="1" applyBorder="1" applyAlignment="1">
      <alignment horizontal="left"/>
    </xf>
    <xf numFmtId="0" fontId="0" fillId="32" borderId="3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2" borderId="2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32" borderId="28" xfId="0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4" fillId="0" borderId="4" xfId="4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4" fontId="4" fillId="31" borderId="6" xfId="0" applyNumberFormat="1" applyFont="1" applyFill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4" fillId="0" borderId="3" xfId="47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" fontId="4" fillId="31" borderId="5" xfId="0" applyNumberFormat="1" applyFont="1" applyFill="1" applyBorder="1" applyAlignment="1">
      <alignment horizontal="center" vertical="center" wrapText="1" shrinkToFit="1"/>
    </xf>
    <xf numFmtId="0" fontId="0" fillId="0" borderId="33" xfId="0" applyFill="1" applyBorder="1" applyAlignment="1">
      <alignment horizontal="center" vertical="center"/>
    </xf>
    <xf numFmtId="0" fontId="4" fillId="0" borderId="33" xfId="47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47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4" fillId="0" borderId="3" xfId="47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" fontId="0" fillId="31" borderId="26" xfId="0" applyNumberFormat="1" applyFill="1" applyBorder="1" applyAlignment="1">
      <alignment horizontal="center" vertical="center"/>
    </xf>
    <xf numFmtId="0" fontId="24" fillId="28" borderId="16" xfId="0" applyFont="1" applyFill="1" applyBorder="1" applyAlignment="1">
      <alignment horizontal="center" vertical="center"/>
    </xf>
    <xf numFmtId="0" fontId="24" fillId="28" borderId="40" xfId="0" applyFont="1" applyFill="1" applyBorder="1" applyAlignment="1">
      <alignment horizontal="center" vertical="center"/>
    </xf>
    <xf numFmtId="0" fontId="24" fillId="28" borderId="42" xfId="0" applyFont="1" applyFill="1" applyBorder="1" applyAlignment="1">
      <alignment horizontal="center" vertical="center"/>
    </xf>
    <xf numFmtId="2" fontId="24" fillId="28" borderId="39" xfId="0" applyNumberFormat="1" applyFont="1" applyFill="1" applyBorder="1" applyAlignment="1">
      <alignment horizontal="center" vertical="center"/>
    </xf>
    <xf numFmtId="4" fontId="24" fillId="28" borderId="39" xfId="0" applyNumberFormat="1" applyFont="1" applyFill="1" applyBorder="1" applyAlignment="1">
      <alignment horizontal="center" vertical="center"/>
    </xf>
  </cellXfs>
  <cellStyles count="48">
    <cellStyle name="20 % – Zvýraznění1 2" xfId="3"/>
    <cellStyle name="20 % – Zvýraznění2 2" xfId="4"/>
    <cellStyle name="20 % – Zvýraznění3 2" xfId="5"/>
    <cellStyle name="20 % – Zvýraznění4 2" xfId="6"/>
    <cellStyle name="20 % – Zvýraznění5 2" xfId="7"/>
    <cellStyle name="20 % – Zvýraznění6 2" xfId="8"/>
    <cellStyle name="40 % – Zvýraznění1 2" xfId="9"/>
    <cellStyle name="40 % – Zvýraznění2 2" xfId="10"/>
    <cellStyle name="40 % – Zvýraznění3 2" xfId="11"/>
    <cellStyle name="40 % – Zvýraznění4 2" xfId="12"/>
    <cellStyle name="40 % – Zvýraznění5 2" xfId="13"/>
    <cellStyle name="40 % – Zvýraznění6 2" xfId="14"/>
    <cellStyle name="60 % – Zvýraznění1 2" xfId="15"/>
    <cellStyle name="60 % – Zvýraznění2 2" xfId="16"/>
    <cellStyle name="60 % – Zvýraznění3 2" xfId="17"/>
    <cellStyle name="60 % – Zvýraznění4 2" xfId="18"/>
    <cellStyle name="60 % – Zvýraznění5 2" xfId="19"/>
    <cellStyle name="60 % – Zvýraznění6 2" xfId="20"/>
    <cellStyle name="Celkem 2" xfId="21"/>
    <cellStyle name="Čárka" xfId="45" builtinId="3"/>
    <cellStyle name="Hypertextový odkaz" xfId="47" builtinId="8"/>
    <cellStyle name="Hypertextový odkaz 2" xfId="43"/>
    <cellStyle name="Hypertextový odkaz 3" xfId="44"/>
    <cellStyle name="Hypertextový odkaz 4" xfId="46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"/>
    <cellStyle name="Normální" xfId="0" builtinId="0"/>
    <cellStyle name="Normální 2" xfId="1"/>
    <cellStyle name="Poznámka 2" xfId="29"/>
    <cellStyle name="Propojená buňka 2" xfId="30"/>
    <cellStyle name="Správně 2" xfId="31"/>
    <cellStyle name="Text upozornění 2" xfId="32"/>
    <cellStyle name="Vstup 2" xfId="33"/>
    <cellStyle name="Výpočet 2" xfId="34"/>
    <cellStyle name="Výstup 2" xfId="35"/>
    <cellStyle name="Vysvětlující text 2" xfId="36"/>
    <cellStyle name="Zvýraznění 1 2" xfId="37"/>
    <cellStyle name="Zvýraznění 2 2" xfId="38"/>
    <cellStyle name="Zvýraznění 3 2" xfId="39"/>
    <cellStyle name="Zvýraznění 4 2" xfId="40"/>
    <cellStyle name="Zvýraznění 5 2" xfId="41"/>
    <cellStyle name="Zvýraznění 6 2" xfId="42"/>
  </cellStyles>
  <dxfs count="0"/>
  <tableStyles count="0" defaultTableStyle="TableStyleMedium2" defaultPivotStyle="PivotStyleLight16"/>
  <colors>
    <mruColors>
      <color rgb="FFFFFF66"/>
      <color rgb="FFF8FCC4"/>
      <color rgb="FFFBECB3"/>
      <color rgb="FFFAE4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posta@kr-vysocina.cz" TargetMode="External"/><Relationship Id="rId13" Type="http://schemas.openxmlformats.org/officeDocument/2006/relationships/hyperlink" Target="mailto:libor.lenco@msk.cz" TargetMode="External"/><Relationship Id="rId3" Type="http://schemas.openxmlformats.org/officeDocument/2006/relationships/hyperlink" Target="mailto:dominovam@kraj-jihocesky.cz" TargetMode="External"/><Relationship Id="rId7" Type="http://schemas.openxmlformats.org/officeDocument/2006/relationships/hyperlink" Target="mailto:jdvorak@kr-kralovehradecky.cz" TargetMode="External"/><Relationship Id="rId12" Type="http://schemas.openxmlformats.org/officeDocument/2006/relationships/hyperlink" Target="mailto:dalibor.blecha@kr-zlinsky.cz" TargetMode="External"/><Relationship Id="rId2" Type="http://schemas.openxmlformats.org/officeDocument/2006/relationships/hyperlink" Target="mailto:adamec@kr-s.cz" TargetMode="External"/><Relationship Id="rId1" Type="http://schemas.openxmlformats.org/officeDocument/2006/relationships/hyperlink" Target="mailto:lenka.nemcova@praha.eu" TargetMode="External"/><Relationship Id="rId6" Type="http://schemas.openxmlformats.org/officeDocument/2006/relationships/hyperlink" Target="mailto:ludek.tesarcik@kraj-lbc.cz" TargetMode="External"/><Relationship Id="rId11" Type="http://schemas.openxmlformats.org/officeDocument/2006/relationships/hyperlink" Target="mailto:reditel@kr-olomoucky.cz" TargetMode="External"/><Relationship Id="rId5" Type="http://schemas.openxmlformats.org/officeDocument/2006/relationships/hyperlink" Target="mailto:monika.havlova@kr-karlovarsky.cz" TargetMode="External"/><Relationship Id="rId10" Type="http://schemas.openxmlformats.org/officeDocument/2006/relationships/hyperlink" Target="mailto:jaroslav.folprech@pardubickykraj.cz" TargetMode="External"/><Relationship Id="rId4" Type="http://schemas.openxmlformats.org/officeDocument/2006/relationships/hyperlink" Target="mailto:miluse.janeckova@kraj-plzensky.cz" TargetMode="External"/><Relationship Id="rId9" Type="http://schemas.openxmlformats.org/officeDocument/2006/relationships/hyperlink" Target="mailto:polakova.hana@kr-jihomoravsky.cz" TargetMode="External"/><Relationship Id="rId1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selection activeCell="F9" sqref="F9"/>
    </sheetView>
  </sheetViews>
  <sheetFormatPr defaultRowHeight="15" x14ac:dyDescent="0.25"/>
  <cols>
    <col min="1" max="1" width="4.7109375" customWidth="1"/>
    <col min="2" max="3" width="30.7109375" customWidth="1"/>
    <col min="4" max="4" width="10.7109375" customWidth="1"/>
    <col min="5" max="5" width="12.85546875" style="8" customWidth="1"/>
    <col min="6" max="6" width="15.7109375" customWidth="1"/>
    <col min="7" max="7" width="16.7109375" customWidth="1"/>
    <col min="8" max="8" width="15.7109375" customWidth="1"/>
    <col min="9" max="10" width="9.140625" style="8"/>
    <col min="11" max="11" width="22.7109375" customWidth="1"/>
    <col min="12" max="12" width="19.7109375" customWidth="1"/>
  </cols>
  <sheetData>
    <row r="1" spans="1:13" s="8" customFormat="1" x14ac:dyDescent="0.25">
      <c r="A1" s="150" t="s">
        <v>214</v>
      </c>
      <c r="B1" s="150"/>
      <c r="C1" s="150"/>
      <c r="D1" s="150"/>
      <c r="E1" s="150"/>
      <c r="F1" s="150"/>
    </row>
    <row r="2" spans="1:13" s="8" customFormat="1" ht="42.75" customHeight="1" x14ac:dyDescent="0.25">
      <c r="A2" s="150"/>
      <c r="B2" s="150"/>
      <c r="C2" s="150"/>
      <c r="D2" s="150"/>
      <c r="E2" s="150"/>
      <c r="F2" s="150"/>
    </row>
    <row r="3" spans="1:13" s="8" customForma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3" s="69" customFormat="1" ht="15.75" x14ac:dyDescent="0.25">
      <c r="A4" s="153" t="s">
        <v>0</v>
      </c>
      <c r="B4" s="154"/>
      <c r="C4" s="154"/>
      <c r="D4" s="154"/>
      <c r="E4" s="154"/>
      <c r="F4" s="154"/>
      <c r="G4" s="154"/>
      <c r="H4" s="154"/>
    </row>
    <row r="5" spans="1:13" ht="15.75" thickBot="1" x14ac:dyDescent="0.3">
      <c r="A5" s="164" t="s">
        <v>215</v>
      </c>
      <c r="B5" s="164"/>
      <c r="C5" s="164"/>
      <c r="D5" s="164"/>
      <c r="E5" s="164"/>
      <c r="F5" s="164"/>
      <c r="G5" s="164"/>
      <c r="H5" s="164"/>
      <c r="I5" s="31"/>
      <c r="J5" s="31"/>
      <c r="K5" s="1"/>
      <c r="L5" s="1"/>
      <c r="M5" s="1"/>
    </row>
    <row r="6" spans="1:13" ht="15" customHeight="1" x14ac:dyDescent="0.25">
      <c r="A6" s="156" t="s">
        <v>1</v>
      </c>
      <c r="B6" s="158" t="s">
        <v>212</v>
      </c>
      <c r="C6" s="158" t="s">
        <v>213</v>
      </c>
      <c r="D6" s="158" t="s">
        <v>2</v>
      </c>
      <c r="E6" s="165" t="s">
        <v>58</v>
      </c>
      <c r="F6" s="160" t="s">
        <v>210</v>
      </c>
      <c r="G6" s="160" t="s">
        <v>211</v>
      </c>
      <c r="H6" s="162" t="s">
        <v>202</v>
      </c>
      <c r="I6" s="15"/>
      <c r="J6" s="15"/>
      <c r="K6" s="155"/>
      <c r="L6" s="155"/>
      <c r="M6" s="1"/>
    </row>
    <row r="7" spans="1:13" ht="78.75" customHeight="1" thickBot="1" x14ac:dyDescent="0.3">
      <c r="A7" s="157"/>
      <c r="B7" s="159"/>
      <c r="C7" s="159"/>
      <c r="D7" s="159"/>
      <c r="E7" s="166"/>
      <c r="F7" s="161"/>
      <c r="G7" s="161"/>
      <c r="H7" s="163"/>
      <c r="I7" s="15"/>
      <c r="J7" s="15"/>
      <c r="K7" s="155"/>
      <c r="L7" s="155"/>
      <c r="M7" s="1"/>
    </row>
    <row r="8" spans="1:13" ht="44.25" customHeight="1" thickBot="1" x14ac:dyDescent="0.3">
      <c r="A8" s="129" t="s">
        <v>3</v>
      </c>
      <c r="B8" s="56" t="s">
        <v>52</v>
      </c>
      <c r="C8" s="50" t="s">
        <v>24</v>
      </c>
      <c r="D8" s="70" t="s">
        <v>25</v>
      </c>
      <c r="E8" s="51" t="s">
        <v>59</v>
      </c>
      <c r="F8" s="71">
        <v>1</v>
      </c>
      <c r="G8" s="76">
        <v>14999</v>
      </c>
      <c r="H8" s="77">
        <f>CEILING(14999*1.34,1)*8</f>
        <v>160792</v>
      </c>
      <c r="I8" s="15"/>
      <c r="J8" s="15"/>
      <c r="K8" s="9"/>
      <c r="L8" s="10"/>
      <c r="M8" s="2"/>
    </row>
    <row r="9" spans="1:13" ht="30" customHeight="1" thickBot="1" x14ac:dyDescent="0.3">
      <c r="A9" s="151" t="s">
        <v>26</v>
      </c>
      <c r="B9" s="152"/>
      <c r="C9" s="152"/>
      <c r="D9" s="152"/>
      <c r="E9" s="72"/>
      <c r="F9" s="73">
        <f>SUM(F8:F8)</f>
        <v>1</v>
      </c>
      <c r="G9" s="78"/>
      <c r="H9" s="79">
        <f>SUM(H8:H8)</f>
        <v>160792</v>
      </c>
      <c r="I9" s="15"/>
      <c r="J9" s="15"/>
    </row>
  </sheetData>
  <mergeCells count="14">
    <mergeCell ref="A1:F2"/>
    <mergeCell ref="A9:D9"/>
    <mergeCell ref="A4:H4"/>
    <mergeCell ref="K6:K7"/>
    <mergeCell ref="L6:L7"/>
    <mergeCell ref="A6:A7"/>
    <mergeCell ref="B6:B7"/>
    <mergeCell ref="C6:C7"/>
    <mergeCell ref="D6:D7"/>
    <mergeCell ref="F6:F7"/>
    <mergeCell ref="G6:G7"/>
    <mergeCell ref="H6:H7"/>
    <mergeCell ref="A5:H5"/>
    <mergeCell ref="E6:E7"/>
  </mergeCells>
  <pageMargins left="0.7" right="0.7" top="0.78740157499999996" bottom="0.78740157499999996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activeCell="A4" sqref="A4"/>
    </sheetView>
  </sheetViews>
  <sheetFormatPr defaultRowHeight="15" x14ac:dyDescent="0.25"/>
  <cols>
    <col min="2" max="2" width="37.28515625" customWidth="1"/>
    <col min="3" max="3" width="20.42578125" customWidth="1"/>
    <col min="4" max="4" width="12.85546875" customWidth="1"/>
    <col min="5" max="5" width="12.85546875" style="8" customWidth="1"/>
    <col min="6" max="6" width="12" style="14" customWidth="1"/>
    <col min="7" max="7" width="16.140625" customWidth="1"/>
    <col min="8" max="8" width="19" customWidth="1"/>
  </cols>
  <sheetData>
    <row r="1" spans="1:8" s="8" customFormat="1" x14ac:dyDescent="0.25">
      <c r="A1" s="8" t="s">
        <v>53</v>
      </c>
      <c r="H1" s="26" t="s">
        <v>207</v>
      </c>
    </row>
    <row r="2" spans="1:8" s="8" customFormat="1" x14ac:dyDescent="0.25">
      <c r="A2" s="15" t="s">
        <v>209</v>
      </c>
      <c r="B2" s="15"/>
      <c r="H2" s="11"/>
    </row>
    <row r="3" spans="1:8" s="8" customFormat="1" ht="57.75" customHeight="1" x14ac:dyDescent="0.25">
      <c r="A3" s="185" t="s">
        <v>214</v>
      </c>
      <c r="B3" s="185"/>
      <c r="C3" s="185"/>
      <c r="D3" s="185"/>
      <c r="E3" s="185"/>
      <c r="F3" s="185"/>
      <c r="H3" s="11"/>
    </row>
    <row r="4" spans="1:8" s="8" customFormat="1" x14ac:dyDescent="0.25">
      <c r="A4" s="8" t="s">
        <v>217</v>
      </c>
      <c r="H4" s="11"/>
    </row>
    <row r="5" spans="1:8" s="8" customFormat="1" x14ac:dyDescent="0.25">
      <c r="F5" s="14"/>
    </row>
    <row r="6" spans="1:8" x14ac:dyDescent="0.25">
      <c r="A6" s="181" t="s">
        <v>20</v>
      </c>
      <c r="B6" s="182"/>
      <c r="C6" s="182"/>
      <c r="D6" s="182"/>
      <c r="E6" s="182"/>
      <c r="F6" s="182"/>
      <c r="G6" s="182"/>
      <c r="H6" s="182"/>
    </row>
    <row r="7" spans="1:8" x14ac:dyDescent="0.25">
      <c r="A7" s="197" t="s">
        <v>84</v>
      </c>
      <c r="B7" s="198"/>
      <c r="C7" s="198"/>
      <c r="D7" s="198"/>
      <c r="E7" s="198"/>
      <c r="F7" s="198"/>
      <c r="G7" s="198"/>
      <c r="H7" s="198"/>
    </row>
  </sheetData>
  <mergeCells count="3">
    <mergeCell ref="A6:H6"/>
    <mergeCell ref="A7:H7"/>
    <mergeCell ref="A3:F3"/>
  </mergeCells>
  <pageMargins left="0.7" right="0.7" top="0.78740157499999996" bottom="0.78740157499999996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F16" sqref="F16"/>
    </sheetView>
  </sheetViews>
  <sheetFormatPr defaultRowHeight="15" x14ac:dyDescent="0.25"/>
  <cols>
    <col min="1" max="1" width="7.5703125" customWidth="1"/>
    <col min="2" max="3" width="24.28515625" customWidth="1"/>
    <col min="4" max="4" width="15.5703125" customWidth="1"/>
    <col min="5" max="5" width="15.5703125" style="8" customWidth="1"/>
    <col min="6" max="6" width="16.42578125" style="14" customWidth="1"/>
    <col min="7" max="7" width="16" customWidth="1"/>
    <col min="8" max="8" width="15.140625" customWidth="1"/>
  </cols>
  <sheetData>
    <row r="1" spans="1:8" s="8" customFormat="1" x14ac:dyDescent="0.25">
      <c r="A1" s="8" t="s">
        <v>53</v>
      </c>
      <c r="H1" s="26" t="s">
        <v>207</v>
      </c>
    </row>
    <row r="2" spans="1:8" s="8" customFormat="1" x14ac:dyDescent="0.25">
      <c r="A2" s="15" t="s">
        <v>209</v>
      </c>
      <c r="B2" s="15"/>
      <c r="H2" s="11"/>
    </row>
    <row r="3" spans="1:8" s="8" customFormat="1" ht="61.5" customHeight="1" x14ac:dyDescent="0.25">
      <c r="A3" s="185" t="s">
        <v>214</v>
      </c>
      <c r="B3" s="185"/>
      <c r="C3" s="185"/>
      <c r="D3" s="185"/>
      <c r="E3" s="185"/>
      <c r="F3" s="185"/>
      <c r="H3" s="11"/>
    </row>
    <row r="4" spans="1:8" s="8" customFormat="1" x14ac:dyDescent="0.25">
      <c r="A4" s="8" t="s">
        <v>217</v>
      </c>
      <c r="H4" s="11"/>
    </row>
    <row r="5" spans="1:8" s="8" customFormat="1" x14ac:dyDescent="0.25">
      <c r="F5" s="14"/>
    </row>
    <row r="6" spans="1:8" x14ac:dyDescent="0.25">
      <c r="A6" s="181" t="s">
        <v>21</v>
      </c>
      <c r="B6" s="182"/>
      <c r="C6" s="182"/>
      <c r="D6" s="182"/>
      <c r="E6" s="182"/>
      <c r="F6" s="182"/>
      <c r="G6" s="182"/>
      <c r="H6" s="182"/>
    </row>
    <row r="7" spans="1:8" s="34" customFormat="1" x14ac:dyDescent="0.25">
      <c r="A7" s="204" t="s">
        <v>84</v>
      </c>
      <c r="B7" s="194"/>
      <c r="C7" s="194"/>
      <c r="D7" s="194"/>
      <c r="E7" s="194"/>
      <c r="F7" s="194"/>
      <c r="G7" s="194"/>
      <c r="H7" s="194"/>
    </row>
    <row r="8" spans="1:8" s="34" customFormat="1" ht="15" customHeight="1" x14ac:dyDescent="0.25">
      <c r="A8" s="203"/>
      <c r="B8" s="203"/>
      <c r="C8" s="203"/>
      <c r="D8" s="203"/>
      <c r="E8" s="203"/>
      <c r="F8" s="202"/>
      <c r="G8" s="200"/>
      <c r="H8" s="201"/>
    </row>
    <row r="9" spans="1:8" s="34" customFormat="1" ht="30.75" customHeight="1" x14ac:dyDescent="0.25">
      <c r="A9" s="203"/>
      <c r="B9" s="203"/>
      <c r="C9" s="203"/>
      <c r="D9" s="203"/>
      <c r="E9" s="203"/>
      <c r="F9" s="202"/>
      <c r="G9" s="200"/>
      <c r="H9" s="201"/>
    </row>
    <row r="10" spans="1:8" s="34" customFormat="1" x14ac:dyDescent="0.25">
      <c r="A10" s="35"/>
      <c r="B10" s="36"/>
      <c r="C10" s="37"/>
      <c r="D10" s="37"/>
      <c r="E10" s="38"/>
      <c r="F10" s="39"/>
      <c r="G10" s="40"/>
      <c r="H10" s="41"/>
    </row>
    <row r="11" spans="1:8" s="34" customFormat="1" x14ac:dyDescent="0.25">
      <c r="A11" s="35"/>
      <c r="B11" s="36"/>
      <c r="C11" s="42"/>
      <c r="D11" s="37"/>
      <c r="E11" s="38"/>
      <c r="F11" s="39"/>
      <c r="G11" s="40"/>
      <c r="H11" s="41"/>
    </row>
    <row r="12" spans="1:8" s="34" customFormat="1" x14ac:dyDescent="0.25">
      <c r="A12" s="35"/>
      <c r="B12" s="36"/>
      <c r="C12" s="42"/>
      <c r="D12" s="37"/>
      <c r="E12" s="38"/>
      <c r="F12" s="39"/>
      <c r="G12" s="40"/>
      <c r="H12" s="41"/>
    </row>
    <row r="13" spans="1:8" s="34" customFormat="1" x14ac:dyDescent="0.25">
      <c r="A13" s="35"/>
      <c r="B13" s="36"/>
      <c r="C13" s="42"/>
      <c r="D13" s="37"/>
      <c r="E13" s="38"/>
      <c r="F13" s="39"/>
      <c r="G13" s="40"/>
      <c r="H13" s="41"/>
    </row>
    <row r="14" spans="1:8" s="34" customFormat="1" x14ac:dyDescent="0.25">
      <c r="A14" s="35"/>
      <c r="B14" s="36"/>
      <c r="C14" s="42"/>
      <c r="D14" s="37"/>
      <c r="E14" s="38"/>
      <c r="F14" s="39"/>
      <c r="G14" s="40"/>
      <c r="H14" s="41"/>
    </row>
    <row r="15" spans="1:8" s="34" customFormat="1" x14ac:dyDescent="0.25">
      <c r="A15" s="35"/>
      <c r="B15" s="36"/>
      <c r="C15" s="42"/>
      <c r="D15" s="37"/>
      <c r="E15" s="38"/>
      <c r="F15" s="39"/>
      <c r="G15" s="40"/>
      <c r="H15" s="41"/>
    </row>
    <row r="16" spans="1:8" s="34" customFormat="1" x14ac:dyDescent="0.25">
      <c r="A16" s="35"/>
      <c r="B16" s="36"/>
      <c r="C16" s="42"/>
      <c r="D16" s="37"/>
      <c r="E16" s="38"/>
      <c r="F16" s="39"/>
      <c r="G16" s="40"/>
      <c r="H16" s="41"/>
    </row>
    <row r="17" spans="1:8" s="34" customFormat="1" x14ac:dyDescent="0.25">
      <c r="A17" s="35"/>
      <c r="B17" s="36"/>
      <c r="C17" s="42"/>
      <c r="D17" s="37"/>
      <c r="E17" s="38"/>
      <c r="F17" s="39"/>
      <c r="G17" s="40"/>
      <c r="H17" s="41"/>
    </row>
    <row r="18" spans="1:8" s="34" customFormat="1" x14ac:dyDescent="0.25">
      <c r="A18" s="35"/>
      <c r="B18" s="43"/>
      <c r="C18" s="42"/>
      <c r="D18" s="37"/>
      <c r="E18" s="38"/>
      <c r="F18" s="39"/>
      <c r="G18" s="40"/>
      <c r="H18" s="41"/>
    </row>
    <row r="19" spans="1:8" s="34" customFormat="1" x14ac:dyDescent="0.25">
      <c r="A19" s="199"/>
      <c r="B19" s="199"/>
      <c r="C19" s="199"/>
      <c r="D19" s="199"/>
      <c r="E19" s="44"/>
      <c r="F19" s="45"/>
      <c r="G19" s="46"/>
      <c r="H19" s="41"/>
    </row>
  </sheetData>
  <mergeCells count="12">
    <mergeCell ref="A3:F3"/>
    <mergeCell ref="A19:D19"/>
    <mergeCell ref="A6:H6"/>
    <mergeCell ref="G8:G9"/>
    <mergeCell ref="H8:H9"/>
    <mergeCell ref="F8:F9"/>
    <mergeCell ref="A8:A9"/>
    <mergeCell ref="B8:B9"/>
    <mergeCell ref="C8:C9"/>
    <mergeCell ref="D8:D9"/>
    <mergeCell ref="A7:H7"/>
    <mergeCell ref="E8:E9"/>
  </mergeCells>
  <pageMargins left="0.7" right="0.7" top="0.78740157499999996" bottom="0.78740157499999996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M8" sqref="M8"/>
    </sheetView>
  </sheetViews>
  <sheetFormatPr defaultRowHeight="15" x14ac:dyDescent="0.25"/>
  <cols>
    <col min="1" max="1" width="4.7109375" customWidth="1"/>
    <col min="2" max="2" width="38" customWidth="1"/>
    <col min="3" max="3" width="30.7109375" customWidth="1"/>
    <col min="4" max="4" width="12.85546875" customWidth="1"/>
    <col min="5" max="5" width="14.42578125" style="8" hidden="1" customWidth="1"/>
    <col min="6" max="6" width="15.42578125" style="8" customWidth="1"/>
    <col min="7" max="7" width="19.140625" customWidth="1"/>
    <col min="8" max="8" width="17" hidden="1" customWidth="1"/>
    <col min="9" max="9" width="9.28515625" hidden="1" customWidth="1"/>
    <col min="10" max="10" width="18.5703125" customWidth="1"/>
  </cols>
  <sheetData>
    <row r="1" spans="1:13" s="8" customFormat="1" x14ac:dyDescent="0.25">
      <c r="A1" s="176" t="s">
        <v>214</v>
      </c>
      <c r="B1" s="176"/>
      <c r="C1" s="176"/>
      <c r="D1" s="176"/>
      <c r="E1" s="176"/>
      <c r="F1" s="176"/>
      <c r="H1" s="26"/>
      <c r="J1" s="64"/>
    </row>
    <row r="2" spans="1:13" s="8" customFormat="1" ht="52.5" customHeight="1" x14ac:dyDescent="0.25">
      <c r="A2" s="176"/>
      <c r="B2" s="176"/>
      <c r="C2" s="176"/>
      <c r="D2" s="176"/>
      <c r="E2" s="176"/>
      <c r="F2" s="176"/>
      <c r="H2" s="11"/>
    </row>
    <row r="3" spans="1:13" s="8" customFormat="1" ht="52.5" customHeight="1" x14ac:dyDescent="0.25">
      <c r="A3" s="176" t="s">
        <v>220</v>
      </c>
      <c r="B3" s="176"/>
      <c r="C3" s="142"/>
      <c r="D3" s="142"/>
      <c r="E3" s="142"/>
      <c r="F3" s="142"/>
      <c r="H3" s="11"/>
    </row>
    <row r="4" spans="1:13" s="8" customFormat="1" x14ac:dyDescent="0.25">
      <c r="A4" s="205" t="s">
        <v>218</v>
      </c>
      <c r="B4" s="205"/>
    </row>
    <row r="5" spans="1:13" x14ac:dyDescent="0.25">
      <c r="A5" s="124" t="s">
        <v>99</v>
      </c>
      <c r="B5" s="125"/>
      <c r="C5" s="126"/>
      <c r="D5" s="127"/>
      <c r="E5" s="127"/>
      <c r="F5" s="127"/>
      <c r="G5" s="128"/>
      <c r="H5" s="128"/>
      <c r="I5" s="11"/>
      <c r="J5" s="11"/>
    </row>
    <row r="6" spans="1:13" ht="15.75" thickBot="1" x14ac:dyDescent="0.3">
      <c r="A6" s="164"/>
      <c r="B6" s="164"/>
      <c r="C6" s="164"/>
      <c r="D6" s="164"/>
      <c r="E6" s="164"/>
      <c r="F6" s="164"/>
      <c r="G6" s="164"/>
      <c r="H6" s="164"/>
    </row>
    <row r="7" spans="1:13" ht="15" customHeight="1" x14ac:dyDescent="0.25">
      <c r="A7" s="156" t="s">
        <v>1</v>
      </c>
      <c r="B7" s="158" t="s">
        <v>212</v>
      </c>
      <c r="C7" s="158" t="s">
        <v>213</v>
      </c>
      <c r="D7" s="158" t="s">
        <v>2</v>
      </c>
      <c r="E7" s="165" t="s">
        <v>58</v>
      </c>
      <c r="F7" s="160" t="s">
        <v>210</v>
      </c>
      <c r="G7" s="160" t="s">
        <v>211</v>
      </c>
      <c r="H7" s="174" t="s">
        <v>202</v>
      </c>
      <c r="I7" s="167" t="s">
        <v>201</v>
      </c>
      <c r="J7" s="162" t="s">
        <v>202</v>
      </c>
    </row>
    <row r="8" spans="1:13" ht="62.25" customHeight="1" thickBot="1" x14ac:dyDescent="0.3">
      <c r="A8" s="157"/>
      <c r="B8" s="159"/>
      <c r="C8" s="159"/>
      <c r="D8" s="159"/>
      <c r="E8" s="166"/>
      <c r="F8" s="161"/>
      <c r="G8" s="161"/>
      <c r="H8" s="175"/>
      <c r="I8" s="168"/>
      <c r="J8" s="163"/>
    </row>
    <row r="9" spans="1:13" ht="48.75" customHeight="1" x14ac:dyDescent="0.25">
      <c r="A9" s="132" t="s">
        <v>3</v>
      </c>
      <c r="B9" s="119" t="s">
        <v>41</v>
      </c>
      <c r="C9" s="119" t="s">
        <v>62</v>
      </c>
      <c r="D9" s="120" t="s">
        <v>37</v>
      </c>
      <c r="E9" s="67" t="s">
        <v>59</v>
      </c>
      <c r="F9" s="136">
        <v>1.5</v>
      </c>
      <c r="G9" s="108">
        <v>14999</v>
      </c>
      <c r="H9" s="112">
        <f t="shared" ref="H9:H17" si="0">FLOOR(F9*14999,1)</f>
        <v>22498</v>
      </c>
      <c r="I9" s="108">
        <f t="shared" ref="I9:I17" si="1">CEILING(14999*1.34,1)*F9</f>
        <v>30148.5</v>
      </c>
      <c r="J9" s="109">
        <f>CEILING(I9*8,1)</f>
        <v>241188</v>
      </c>
    </row>
    <row r="10" spans="1:13" ht="35.25" customHeight="1" x14ac:dyDescent="0.25">
      <c r="A10" s="134" t="s">
        <v>4</v>
      </c>
      <c r="B10" s="118" t="s">
        <v>63</v>
      </c>
      <c r="C10" s="118" t="s">
        <v>64</v>
      </c>
      <c r="D10" s="54" t="s">
        <v>74</v>
      </c>
      <c r="E10" s="47" t="s">
        <v>59</v>
      </c>
      <c r="F10" s="121">
        <v>3</v>
      </c>
      <c r="G10" s="80">
        <v>14999</v>
      </c>
      <c r="H10" s="122">
        <f t="shared" si="0"/>
        <v>44997</v>
      </c>
      <c r="I10" s="80">
        <f t="shared" si="1"/>
        <v>60297</v>
      </c>
      <c r="J10" s="109">
        <f t="shared" ref="J10:J17" si="2">CEILING(I10*8,1)</f>
        <v>482376</v>
      </c>
    </row>
    <row r="11" spans="1:13" ht="36" customHeight="1" x14ac:dyDescent="0.25">
      <c r="A11" s="134" t="s">
        <v>5</v>
      </c>
      <c r="B11" s="118" t="s">
        <v>38</v>
      </c>
      <c r="C11" s="118" t="s">
        <v>65</v>
      </c>
      <c r="D11" s="54">
        <v>25119702</v>
      </c>
      <c r="E11" s="47" t="s">
        <v>59</v>
      </c>
      <c r="F11" s="121">
        <v>1</v>
      </c>
      <c r="G11" s="80">
        <v>14999</v>
      </c>
      <c r="H11" s="122">
        <f t="shared" si="0"/>
        <v>14999</v>
      </c>
      <c r="I11" s="80">
        <f t="shared" si="1"/>
        <v>20099</v>
      </c>
      <c r="J11" s="109">
        <f t="shared" si="2"/>
        <v>160792</v>
      </c>
    </row>
    <row r="12" spans="1:13" ht="30.75" customHeight="1" x14ac:dyDescent="0.25">
      <c r="A12" s="134" t="s">
        <v>6</v>
      </c>
      <c r="B12" s="118" t="s">
        <v>39</v>
      </c>
      <c r="C12" s="118" t="s">
        <v>66</v>
      </c>
      <c r="D12" s="54" t="s">
        <v>42</v>
      </c>
      <c r="E12" s="47" t="s">
        <v>59</v>
      </c>
      <c r="F12" s="121">
        <v>1.5</v>
      </c>
      <c r="G12" s="80">
        <v>14999</v>
      </c>
      <c r="H12" s="122">
        <f t="shared" si="0"/>
        <v>22498</v>
      </c>
      <c r="I12" s="80">
        <f t="shared" si="1"/>
        <v>30148.5</v>
      </c>
      <c r="J12" s="109">
        <f t="shared" si="2"/>
        <v>241188</v>
      </c>
    </row>
    <row r="13" spans="1:13" ht="54.75" customHeight="1" x14ac:dyDescent="0.25">
      <c r="A13" s="134" t="s">
        <v>7</v>
      </c>
      <c r="B13" s="118" t="s">
        <v>221</v>
      </c>
      <c r="C13" s="118" t="s">
        <v>67</v>
      </c>
      <c r="D13" s="54">
        <v>24215627</v>
      </c>
      <c r="E13" s="47" t="s">
        <v>59</v>
      </c>
      <c r="F13" s="121">
        <v>1</v>
      </c>
      <c r="G13" s="80">
        <v>14999</v>
      </c>
      <c r="H13" s="122">
        <f t="shared" si="0"/>
        <v>14999</v>
      </c>
      <c r="I13" s="80">
        <f t="shared" si="1"/>
        <v>20099</v>
      </c>
      <c r="J13" s="109">
        <f t="shared" si="2"/>
        <v>160792</v>
      </c>
    </row>
    <row r="14" spans="1:13" ht="36" customHeight="1" x14ac:dyDescent="0.25">
      <c r="A14" s="134" t="s">
        <v>8</v>
      </c>
      <c r="B14" s="118" t="s">
        <v>40</v>
      </c>
      <c r="C14" s="118" t="s">
        <v>43</v>
      </c>
      <c r="D14" s="54">
        <v>26190508</v>
      </c>
      <c r="E14" s="47" t="s">
        <v>59</v>
      </c>
      <c r="F14" s="121">
        <v>1</v>
      </c>
      <c r="G14" s="80">
        <v>14999</v>
      </c>
      <c r="H14" s="122">
        <f t="shared" si="0"/>
        <v>14999</v>
      </c>
      <c r="I14" s="80">
        <f t="shared" si="1"/>
        <v>20099</v>
      </c>
      <c r="J14" s="109">
        <f t="shared" si="2"/>
        <v>160792</v>
      </c>
    </row>
    <row r="15" spans="1:13" ht="33.75" customHeight="1" x14ac:dyDescent="0.25">
      <c r="A15" s="134" t="s">
        <v>9</v>
      </c>
      <c r="B15" s="137" t="s">
        <v>44</v>
      </c>
      <c r="C15" s="118" t="s">
        <v>45</v>
      </c>
      <c r="D15" s="54" t="s">
        <v>75</v>
      </c>
      <c r="E15" s="47" t="s">
        <v>59</v>
      </c>
      <c r="F15" s="121">
        <v>0.75</v>
      </c>
      <c r="G15" s="80">
        <v>14999</v>
      </c>
      <c r="H15" s="122">
        <f t="shared" si="0"/>
        <v>11249</v>
      </c>
      <c r="I15" s="80">
        <f t="shared" si="1"/>
        <v>15074.25</v>
      </c>
      <c r="J15" s="109">
        <f t="shared" si="2"/>
        <v>120594</v>
      </c>
    </row>
    <row r="16" spans="1:13" ht="31.5" customHeight="1" x14ac:dyDescent="0.25">
      <c r="A16" s="138" t="s">
        <v>10</v>
      </c>
      <c r="B16" s="118" t="s">
        <v>46</v>
      </c>
      <c r="C16" s="118" t="s">
        <v>47</v>
      </c>
      <c r="D16" s="54" t="s">
        <v>76</v>
      </c>
      <c r="E16" s="47" t="s">
        <v>59</v>
      </c>
      <c r="F16" s="121">
        <v>1</v>
      </c>
      <c r="G16" s="80">
        <v>14999</v>
      </c>
      <c r="H16" s="122">
        <f t="shared" si="0"/>
        <v>14999</v>
      </c>
      <c r="I16" s="80">
        <f t="shared" si="1"/>
        <v>20099</v>
      </c>
      <c r="J16" s="109">
        <f t="shared" si="2"/>
        <v>160792</v>
      </c>
      <c r="M16" s="12"/>
    </row>
    <row r="17" spans="1:10" ht="39" customHeight="1" thickBot="1" x14ac:dyDescent="0.3">
      <c r="A17" s="138" t="s">
        <v>11</v>
      </c>
      <c r="B17" s="118" t="s">
        <v>68</v>
      </c>
      <c r="C17" s="118" t="s">
        <v>69</v>
      </c>
      <c r="D17" s="54" t="s">
        <v>70</v>
      </c>
      <c r="E17" s="47" t="s">
        <v>59</v>
      </c>
      <c r="F17" s="121">
        <v>2</v>
      </c>
      <c r="G17" s="80">
        <v>14999</v>
      </c>
      <c r="H17" s="122">
        <f t="shared" si="0"/>
        <v>29998</v>
      </c>
      <c r="I17" s="80">
        <f t="shared" si="1"/>
        <v>40198</v>
      </c>
      <c r="J17" s="109">
        <f t="shared" si="2"/>
        <v>321584</v>
      </c>
    </row>
    <row r="18" spans="1:10" ht="30" customHeight="1" thickBot="1" x14ac:dyDescent="0.3">
      <c r="A18" s="191" t="s">
        <v>26</v>
      </c>
      <c r="B18" s="192"/>
      <c r="C18" s="192"/>
      <c r="D18" s="192"/>
      <c r="E18" s="106"/>
      <c r="F18" s="123">
        <f>SUM(F8:F17)</f>
        <v>12.75</v>
      </c>
      <c r="G18" s="78"/>
      <c r="H18" s="78"/>
      <c r="I18" s="78"/>
      <c r="J18" s="79">
        <f>SUM(J9:J17)</f>
        <v>2050098</v>
      </c>
    </row>
    <row r="19" spans="1:10" x14ac:dyDescent="0.25">
      <c r="F19" s="21"/>
    </row>
    <row r="20" spans="1:10" x14ac:dyDescent="0.25">
      <c r="H20" s="14"/>
    </row>
  </sheetData>
  <mergeCells count="15">
    <mergeCell ref="A1:F2"/>
    <mergeCell ref="A6:H6"/>
    <mergeCell ref="J7:J8"/>
    <mergeCell ref="I7:I8"/>
    <mergeCell ref="A18:D18"/>
    <mergeCell ref="G7:G8"/>
    <mergeCell ref="H7:H8"/>
    <mergeCell ref="A7:A8"/>
    <mergeCell ref="B7:B8"/>
    <mergeCell ref="C7:C8"/>
    <mergeCell ref="D7:D8"/>
    <mergeCell ref="E7:E8"/>
    <mergeCell ref="F7:F8"/>
    <mergeCell ref="A4:B4"/>
    <mergeCell ref="A3:B3"/>
  </mergeCells>
  <pageMargins left="0.7" right="0.7" top="0.78740157499999996" bottom="0.78740157499999996" header="0.3" footer="0.3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/>
  </sheetViews>
  <sheetFormatPr defaultRowHeight="15" x14ac:dyDescent="0.25"/>
  <cols>
    <col min="2" max="2" width="20.85546875" customWidth="1"/>
    <col min="3" max="3" width="22.5703125" customWidth="1"/>
    <col min="4" max="4" width="13.140625" customWidth="1"/>
    <col min="5" max="5" width="13.140625" style="8" customWidth="1"/>
    <col min="6" max="6" width="12.85546875" style="14" customWidth="1"/>
    <col min="7" max="7" width="16" customWidth="1"/>
    <col min="8" max="8" width="12.42578125" customWidth="1"/>
  </cols>
  <sheetData>
    <row r="1" spans="1:8" s="8" customFormat="1" x14ac:dyDescent="0.25">
      <c r="A1" s="8" t="s">
        <v>53</v>
      </c>
      <c r="H1" s="26" t="s">
        <v>207</v>
      </c>
    </row>
    <row r="2" spans="1:8" s="8" customFormat="1" x14ac:dyDescent="0.25">
      <c r="A2" s="15" t="s">
        <v>209</v>
      </c>
      <c r="B2" s="15"/>
      <c r="H2" s="11"/>
    </row>
    <row r="3" spans="1:8" s="8" customFormat="1" ht="60.75" customHeight="1" x14ac:dyDescent="0.25">
      <c r="A3" s="185" t="s">
        <v>214</v>
      </c>
      <c r="B3" s="185"/>
      <c r="C3" s="185"/>
      <c r="D3" s="185"/>
      <c r="E3" s="185"/>
      <c r="F3" s="185"/>
      <c r="H3" s="11"/>
    </row>
    <row r="4" spans="1:8" s="8" customFormat="1" x14ac:dyDescent="0.25">
      <c r="A4" s="8" t="s">
        <v>219</v>
      </c>
      <c r="H4" s="11"/>
    </row>
    <row r="5" spans="1:8" s="8" customFormat="1" x14ac:dyDescent="0.25">
      <c r="F5" s="14"/>
    </row>
    <row r="6" spans="1:8" x14ac:dyDescent="0.25">
      <c r="A6" s="18" t="s">
        <v>22</v>
      </c>
      <c r="B6" s="17"/>
      <c r="C6" s="19"/>
      <c r="D6" s="20"/>
      <c r="E6" s="20"/>
      <c r="F6" s="25"/>
      <c r="G6" s="16"/>
      <c r="H6" s="16"/>
    </row>
    <row r="7" spans="1:8" x14ac:dyDescent="0.25">
      <c r="A7" s="183" t="s">
        <v>84</v>
      </c>
      <c r="B7" s="184"/>
      <c r="C7" s="184"/>
      <c r="D7" s="184"/>
      <c r="E7" s="184"/>
      <c r="F7" s="184"/>
      <c r="G7" s="7"/>
      <c r="H7" s="7"/>
    </row>
    <row r="8" spans="1:8" x14ac:dyDescent="0.25">
      <c r="H8" s="14"/>
    </row>
  </sheetData>
  <mergeCells count="2">
    <mergeCell ref="A7:F7"/>
    <mergeCell ref="A3:F3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activeCell="A4" sqref="A4"/>
    </sheetView>
  </sheetViews>
  <sheetFormatPr defaultRowHeight="15" x14ac:dyDescent="0.25"/>
  <cols>
    <col min="1" max="1" width="5.5703125" customWidth="1"/>
    <col min="2" max="2" width="26.28515625" customWidth="1"/>
    <col min="3" max="3" width="24.140625" customWidth="1"/>
    <col min="4" max="4" width="13.140625" customWidth="1"/>
    <col min="5" max="5" width="15.7109375" style="32" customWidth="1"/>
    <col min="6" max="6" width="11.85546875" style="14" customWidth="1"/>
    <col min="7" max="7" width="15.7109375" customWidth="1"/>
    <col min="8" max="8" width="17.42578125" style="11" customWidth="1"/>
    <col min="11" max="11" width="13.5703125" style="14" customWidth="1"/>
    <col min="14" max="15" width="9.5703125" bestFit="1" customWidth="1"/>
  </cols>
  <sheetData>
    <row r="1" spans="1:11" s="8" customFormat="1" x14ac:dyDescent="0.25">
      <c r="A1" s="8" t="s">
        <v>53</v>
      </c>
      <c r="B1"/>
      <c r="C1"/>
      <c r="D1"/>
      <c r="E1" s="32"/>
      <c r="F1"/>
      <c r="H1" s="26" t="s">
        <v>207</v>
      </c>
      <c r="K1" s="14"/>
    </row>
    <row r="2" spans="1:11" s="8" customFormat="1" x14ac:dyDescent="0.25">
      <c r="A2" s="15" t="s">
        <v>209</v>
      </c>
      <c r="B2" s="15"/>
      <c r="C2"/>
      <c r="D2"/>
      <c r="E2" s="32"/>
      <c r="F2"/>
      <c r="H2" s="11"/>
      <c r="K2" s="14"/>
    </row>
    <row r="3" spans="1:11" s="8" customFormat="1" ht="59.25" customHeight="1" x14ac:dyDescent="0.25">
      <c r="A3" s="185" t="s">
        <v>214</v>
      </c>
      <c r="B3" s="185"/>
      <c r="C3" s="185"/>
      <c r="D3" s="185"/>
      <c r="E3" s="185"/>
      <c r="F3" s="185"/>
      <c r="H3" s="11"/>
      <c r="K3" s="14"/>
    </row>
    <row r="4" spans="1:11" s="8" customFormat="1" x14ac:dyDescent="0.25">
      <c r="A4" s="8" t="s">
        <v>219</v>
      </c>
      <c r="B4"/>
      <c r="C4"/>
      <c r="D4"/>
      <c r="E4" s="32"/>
      <c r="F4"/>
      <c r="H4" s="11"/>
      <c r="K4" s="14"/>
    </row>
    <row r="5" spans="1:11" s="8" customFormat="1" x14ac:dyDescent="0.25">
      <c r="E5" s="32"/>
      <c r="F5" s="14"/>
      <c r="H5" s="11"/>
      <c r="K5" s="14"/>
    </row>
    <row r="6" spans="1:11" x14ac:dyDescent="0.25">
      <c r="A6" s="18" t="s">
        <v>23</v>
      </c>
      <c r="B6" s="17"/>
      <c r="C6" s="19"/>
      <c r="D6" s="20"/>
      <c r="E6" s="33"/>
      <c r="F6" s="25"/>
      <c r="G6" s="16"/>
      <c r="H6" s="16"/>
    </row>
    <row r="7" spans="1:11" x14ac:dyDescent="0.25">
      <c r="A7" s="183" t="s">
        <v>84</v>
      </c>
      <c r="B7" s="184"/>
      <c r="C7" s="184"/>
      <c r="D7" s="184"/>
      <c r="E7" s="184"/>
      <c r="F7" s="184"/>
      <c r="G7" s="8"/>
    </row>
    <row r="8" spans="1:11" x14ac:dyDescent="0.25">
      <c r="J8" s="8"/>
    </row>
    <row r="9" spans="1:11" x14ac:dyDescent="0.25">
      <c r="J9" s="8"/>
    </row>
  </sheetData>
  <mergeCells count="2">
    <mergeCell ref="A7:F7"/>
    <mergeCell ref="A3:F3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workbookViewId="0">
      <selection activeCell="U11" sqref="U11"/>
    </sheetView>
  </sheetViews>
  <sheetFormatPr defaultRowHeight="15" x14ac:dyDescent="0.25"/>
  <cols>
    <col min="1" max="1" width="9.28515625" customWidth="1"/>
    <col min="2" max="2" width="19.5703125" customWidth="1"/>
    <col min="3" max="3" width="12.7109375" hidden="1" customWidth="1"/>
    <col min="4" max="8" width="0" hidden="1" customWidth="1"/>
    <col min="9" max="9" width="12.42578125" hidden="1" customWidth="1"/>
    <col min="10" max="10" width="12.85546875" hidden="1" customWidth="1"/>
    <col min="11" max="13" width="0" hidden="1" customWidth="1"/>
    <col min="14" max="14" width="16.28515625" style="8" customWidth="1"/>
    <col min="15" max="15" width="43" style="14" customWidth="1"/>
  </cols>
  <sheetData>
    <row r="1" spans="1:18" s="8" customFormat="1" ht="93.75" customHeight="1" x14ac:dyDescent="0.25">
      <c r="A1" s="208" t="s">
        <v>214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R1" s="32"/>
    </row>
    <row r="2" spans="1:18" s="8" customFormat="1" ht="15.75" thickBot="1" x14ac:dyDescent="0.3">
      <c r="A2" s="209" t="s">
        <v>227</v>
      </c>
      <c r="B2" s="209"/>
      <c r="O2" s="14"/>
    </row>
    <row r="3" spans="1:18" s="8" customFormat="1" ht="15.75" thickBot="1" x14ac:dyDescent="0.3">
      <c r="A3" s="206" t="s">
        <v>204</v>
      </c>
      <c r="B3" s="207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206" t="s">
        <v>203</v>
      </c>
      <c r="O3" s="207"/>
    </row>
    <row r="4" spans="1:18" ht="46.5" customHeight="1" thickBot="1" x14ac:dyDescent="0.3">
      <c r="A4" s="144" t="s">
        <v>86</v>
      </c>
      <c r="B4" s="144" t="s">
        <v>87</v>
      </c>
      <c r="C4" s="145" t="s">
        <v>88</v>
      </c>
      <c r="D4" s="146" t="s">
        <v>89</v>
      </c>
      <c r="E4" s="146" t="s">
        <v>90</v>
      </c>
      <c r="F4" s="146" t="s">
        <v>91</v>
      </c>
      <c r="G4" s="146" t="s">
        <v>92</v>
      </c>
      <c r="H4" s="146" t="s">
        <v>93</v>
      </c>
      <c r="I4" s="146" t="s">
        <v>94</v>
      </c>
      <c r="J4" s="147" t="s">
        <v>95</v>
      </c>
      <c r="K4" s="146" t="s">
        <v>96</v>
      </c>
      <c r="L4" s="146" t="s">
        <v>97</v>
      </c>
      <c r="M4" s="148" t="s">
        <v>98</v>
      </c>
      <c r="N4" s="144" t="s">
        <v>205</v>
      </c>
      <c r="O4" s="149" t="s">
        <v>206</v>
      </c>
    </row>
    <row r="5" spans="1:18" ht="30" x14ac:dyDescent="0.25">
      <c r="A5" s="210" t="s">
        <v>3</v>
      </c>
      <c r="B5" s="215" t="s">
        <v>99</v>
      </c>
      <c r="C5" s="216" t="s">
        <v>100</v>
      </c>
      <c r="D5" s="211" t="s">
        <v>101</v>
      </c>
      <c r="E5" s="211" t="s">
        <v>102</v>
      </c>
      <c r="F5" s="211" t="s">
        <v>103</v>
      </c>
      <c r="G5" s="211">
        <v>100</v>
      </c>
      <c r="H5" s="211" t="s">
        <v>104</v>
      </c>
      <c r="I5" s="211" t="s">
        <v>105</v>
      </c>
      <c r="J5" s="217" t="s">
        <v>106</v>
      </c>
      <c r="K5" s="216">
        <v>236005202</v>
      </c>
      <c r="L5" s="218"/>
      <c r="M5" s="211">
        <v>33071</v>
      </c>
      <c r="N5" s="219">
        <f>Praha!F18</f>
        <v>12.75</v>
      </c>
      <c r="O5" s="220">
        <f>Praha!J18</f>
        <v>2050098</v>
      </c>
    </row>
    <row r="6" spans="1:18" ht="30" customHeight="1" x14ac:dyDescent="0.25">
      <c r="A6" s="212" t="s">
        <v>4</v>
      </c>
      <c r="B6" s="221" t="s">
        <v>107</v>
      </c>
      <c r="C6" s="222">
        <v>70891095</v>
      </c>
      <c r="D6" s="60" t="s">
        <v>108</v>
      </c>
      <c r="E6" s="60" t="s">
        <v>109</v>
      </c>
      <c r="F6" s="60" t="s">
        <v>110</v>
      </c>
      <c r="G6" s="60">
        <v>20</v>
      </c>
      <c r="H6" s="60" t="s">
        <v>111</v>
      </c>
      <c r="I6" s="60" t="s">
        <v>112</v>
      </c>
      <c r="J6" s="223" t="s">
        <v>113</v>
      </c>
      <c r="K6" s="60"/>
      <c r="L6" s="62"/>
      <c r="M6" s="60">
        <v>33071</v>
      </c>
      <c r="N6" s="224">
        <f>Středočeský!F9</f>
        <v>1</v>
      </c>
      <c r="O6" s="225">
        <f>Středočeský!H9</f>
        <v>160792</v>
      </c>
    </row>
    <row r="7" spans="1:18" ht="30" customHeight="1" x14ac:dyDescent="0.25">
      <c r="A7" s="212" t="s">
        <v>5</v>
      </c>
      <c r="B7" s="221" t="s">
        <v>114</v>
      </c>
      <c r="C7" s="222">
        <v>70890650</v>
      </c>
      <c r="D7" s="60" t="s">
        <v>115</v>
      </c>
      <c r="E7" s="60" t="s">
        <v>116</v>
      </c>
      <c r="F7" s="60" t="s">
        <v>117</v>
      </c>
      <c r="G7" s="60">
        <v>31</v>
      </c>
      <c r="H7" s="60" t="s">
        <v>118</v>
      </c>
      <c r="I7" s="226" t="s">
        <v>119</v>
      </c>
      <c r="J7" s="227" t="s">
        <v>120</v>
      </c>
      <c r="K7" s="228"/>
      <c r="L7" s="228"/>
      <c r="M7" s="60">
        <v>33071</v>
      </c>
      <c r="N7" s="224">
        <f>Jihočeský!F9</f>
        <v>1</v>
      </c>
      <c r="O7" s="225">
        <f>Jihočeský!J9</f>
        <v>160792</v>
      </c>
    </row>
    <row r="8" spans="1:18" ht="30" customHeight="1" x14ac:dyDescent="0.25">
      <c r="A8" s="212" t="s">
        <v>6</v>
      </c>
      <c r="B8" s="221" t="s">
        <v>121</v>
      </c>
      <c r="C8" s="222" t="s">
        <v>122</v>
      </c>
      <c r="D8" s="60" t="s">
        <v>123</v>
      </c>
      <c r="E8" s="60" t="s">
        <v>124</v>
      </c>
      <c r="F8" s="60" t="s">
        <v>125</v>
      </c>
      <c r="G8" s="60">
        <v>32</v>
      </c>
      <c r="H8" s="60" t="s">
        <v>126</v>
      </c>
      <c r="I8" s="226" t="s">
        <v>127</v>
      </c>
      <c r="J8" s="227" t="s">
        <v>128</v>
      </c>
      <c r="K8" s="228"/>
      <c r="L8" s="228"/>
      <c r="M8" s="60">
        <v>33071</v>
      </c>
      <c r="N8" s="229">
        <f>Plzeňský!F12</f>
        <v>5.2200000000000006</v>
      </c>
      <c r="O8" s="225">
        <f>Plzeňský!J12</f>
        <v>839336</v>
      </c>
    </row>
    <row r="9" spans="1:18" ht="30" customHeight="1" x14ac:dyDescent="0.25">
      <c r="A9" s="212" t="s">
        <v>7</v>
      </c>
      <c r="B9" s="230" t="s">
        <v>129</v>
      </c>
      <c r="C9" s="222">
        <v>70891168</v>
      </c>
      <c r="D9" s="231" t="s">
        <v>130</v>
      </c>
      <c r="E9" s="213" t="s">
        <v>131</v>
      </c>
      <c r="F9" s="213" t="s">
        <v>132</v>
      </c>
      <c r="G9" s="60">
        <v>41</v>
      </c>
      <c r="H9" s="60" t="s">
        <v>133</v>
      </c>
      <c r="I9" s="60" t="s">
        <v>134</v>
      </c>
      <c r="J9" s="61" t="s">
        <v>135</v>
      </c>
      <c r="K9" s="60"/>
      <c r="L9" s="62"/>
      <c r="M9" s="60">
        <v>33071</v>
      </c>
      <c r="N9" s="60">
        <v>0</v>
      </c>
      <c r="O9" s="225">
        <v>0</v>
      </c>
    </row>
    <row r="10" spans="1:18" ht="30" customHeight="1" x14ac:dyDescent="0.25">
      <c r="A10" s="212" t="s">
        <v>8</v>
      </c>
      <c r="B10" s="221" t="s">
        <v>136</v>
      </c>
      <c r="C10" s="222">
        <v>70892156</v>
      </c>
      <c r="D10" s="60" t="s">
        <v>137</v>
      </c>
      <c r="E10" s="60" t="s">
        <v>138</v>
      </c>
      <c r="F10" s="60" t="s">
        <v>139</v>
      </c>
      <c r="G10" s="60">
        <v>42</v>
      </c>
      <c r="H10" s="60" t="s">
        <v>140</v>
      </c>
      <c r="I10" s="60" t="s">
        <v>141</v>
      </c>
      <c r="J10" s="231"/>
      <c r="K10" s="60"/>
      <c r="L10" s="62"/>
      <c r="M10" s="60">
        <v>33071</v>
      </c>
      <c r="N10" s="229">
        <f>Ústecký!E9</f>
        <v>0.9</v>
      </c>
      <c r="O10" s="225">
        <f>Ústecký!J9</f>
        <v>144713</v>
      </c>
    </row>
    <row r="11" spans="1:18" ht="30" customHeight="1" x14ac:dyDescent="0.25">
      <c r="A11" s="212" t="s">
        <v>9</v>
      </c>
      <c r="B11" s="230" t="s">
        <v>142</v>
      </c>
      <c r="C11" s="222">
        <v>70891508</v>
      </c>
      <c r="D11" s="231" t="s">
        <v>143</v>
      </c>
      <c r="E11" s="213" t="s">
        <v>144</v>
      </c>
      <c r="F11" s="60" t="s">
        <v>145</v>
      </c>
      <c r="G11" s="213">
        <v>51</v>
      </c>
      <c r="H11" s="213" t="s">
        <v>146</v>
      </c>
      <c r="I11" s="213" t="s">
        <v>147</v>
      </c>
      <c r="J11" s="232" t="s">
        <v>148</v>
      </c>
      <c r="K11" s="213"/>
      <c r="L11" s="62"/>
      <c r="M11" s="60">
        <v>33071</v>
      </c>
      <c r="N11" s="229">
        <f>Liberecký!F9</f>
        <v>0.75</v>
      </c>
      <c r="O11" s="225">
        <f>Liberecký!J9</f>
        <v>120594</v>
      </c>
    </row>
    <row r="12" spans="1:18" ht="30" customHeight="1" x14ac:dyDescent="0.25">
      <c r="A12" s="212" t="s">
        <v>10</v>
      </c>
      <c r="B12" s="221" t="s">
        <v>149</v>
      </c>
      <c r="C12" s="222">
        <v>70889546</v>
      </c>
      <c r="D12" s="60" t="s">
        <v>150</v>
      </c>
      <c r="E12" s="60" t="s">
        <v>151</v>
      </c>
      <c r="F12" s="60" t="s">
        <v>152</v>
      </c>
      <c r="G12" s="60">
        <v>52</v>
      </c>
      <c r="H12" s="60" t="s">
        <v>153</v>
      </c>
      <c r="I12" s="60" t="s">
        <v>154</v>
      </c>
      <c r="J12" s="61" t="s">
        <v>155</v>
      </c>
      <c r="K12" s="60"/>
      <c r="L12" s="62"/>
      <c r="M12" s="60">
        <v>33071</v>
      </c>
      <c r="N12" s="229">
        <f>Královehradecký!F10</f>
        <v>3</v>
      </c>
      <c r="O12" s="225">
        <f>Královehradecký!J10</f>
        <v>482376</v>
      </c>
    </row>
    <row r="13" spans="1:18" ht="30" customHeight="1" x14ac:dyDescent="0.25">
      <c r="A13" s="212" t="s">
        <v>11</v>
      </c>
      <c r="B13" s="230" t="s">
        <v>156</v>
      </c>
      <c r="C13" s="222">
        <v>70892822</v>
      </c>
      <c r="D13" s="233" t="s">
        <v>157</v>
      </c>
      <c r="E13" s="213" t="s">
        <v>158</v>
      </c>
      <c r="F13" s="60" t="s">
        <v>159</v>
      </c>
      <c r="G13" s="213">
        <v>53</v>
      </c>
      <c r="H13" s="213" t="s">
        <v>160</v>
      </c>
      <c r="I13" s="213" t="s">
        <v>161</v>
      </c>
      <c r="J13" s="232" t="s">
        <v>162</v>
      </c>
      <c r="K13" s="213"/>
      <c r="L13" s="62"/>
      <c r="M13" s="60">
        <v>33071</v>
      </c>
      <c r="N13" s="229">
        <f>Pardubický!F10</f>
        <v>0.5</v>
      </c>
      <c r="O13" s="225">
        <f>Pardubický!J9</f>
        <v>80396</v>
      </c>
    </row>
    <row r="14" spans="1:18" ht="30" customHeight="1" x14ac:dyDescent="0.25">
      <c r="A14" s="212" t="s">
        <v>222</v>
      </c>
      <c r="B14" s="234" t="s">
        <v>163</v>
      </c>
      <c r="C14" s="222" t="s">
        <v>164</v>
      </c>
      <c r="D14" s="60" t="s">
        <v>165</v>
      </c>
      <c r="E14" s="60" t="s">
        <v>166</v>
      </c>
      <c r="F14" s="60" t="s">
        <v>167</v>
      </c>
      <c r="G14" s="60">
        <v>63</v>
      </c>
      <c r="H14" s="60" t="s">
        <v>168</v>
      </c>
      <c r="I14" s="60" t="s">
        <v>169</v>
      </c>
      <c r="J14" s="223" t="s">
        <v>170</v>
      </c>
      <c r="K14" s="60"/>
      <c r="L14" s="62"/>
      <c r="M14" s="60">
        <v>33071</v>
      </c>
      <c r="N14" s="60">
        <v>0</v>
      </c>
      <c r="O14" s="225">
        <v>0</v>
      </c>
    </row>
    <row r="15" spans="1:18" ht="30" customHeight="1" x14ac:dyDescent="0.25">
      <c r="A15" s="212" t="s">
        <v>223</v>
      </c>
      <c r="B15" s="221" t="s">
        <v>171</v>
      </c>
      <c r="C15" s="222">
        <v>70888337</v>
      </c>
      <c r="D15" s="60" t="s">
        <v>172</v>
      </c>
      <c r="E15" s="60" t="s">
        <v>173</v>
      </c>
      <c r="F15" s="60" t="s">
        <v>174</v>
      </c>
      <c r="G15" s="60">
        <v>64</v>
      </c>
      <c r="H15" s="60" t="s">
        <v>175</v>
      </c>
      <c r="I15" s="226" t="s">
        <v>176</v>
      </c>
      <c r="J15" s="227" t="s">
        <v>177</v>
      </c>
      <c r="K15" s="228"/>
      <c r="L15" s="228"/>
      <c r="M15" s="60">
        <v>33071</v>
      </c>
      <c r="N15" s="60">
        <f>0</f>
        <v>0</v>
      </c>
      <c r="O15" s="225">
        <v>0</v>
      </c>
    </row>
    <row r="16" spans="1:18" ht="30" customHeight="1" x14ac:dyDescent="0.25">
      <c r="A16" s="212" t="s">
        <v>224</v>
      </c>
      <c r="B16" s="221" t="s">
        <v>178</v>
      </c>
      <c r="C16" s="60" t="s">
        <v>179</v>
      </c>
      <c r="D16" s="60" t="s">
        <v>180</v>
      </c>
      <c r="E16" s="60" t="s">
        <v>181</v>
      </c>
      <c r="F16" s="60" t="s">
        <v>182</v>
      </c>
      <c r="G16" s="60">
        <v>71</v>
      </c>
      <c r="H16" s="60" t="s">
        <v>183</v>
      </c>
      <c r="I16" s="60" t="s">
        <v>184</v>
      </c>
      <c r="J16" s="61" t="s">
        <v>185</v>
      </c>
      <c r="K16" s="60"/>
      <c r="L16" s="62"/>
      <c r="M16" s="60">
        <v>33071</v>
      </c>
      <c r="N16" s="60">
        <v>0</v>
      </c>
      <c r="O16" s="225">
        <v>0</v>
      </c>
    </row>
    <row r="17" spans="1:15" ht="30" customHeight="1" x14ac:dyDescent="0.25">
      <c r="A17" s="212" t="s">
        <v>225</v>
      </c>
      <c r="B17" s="221" t="s">
        <v>186</v>
      </c>
      <c r="C17" s="60" t="s">
        <v>187</v>
      </c>
      <c r="D17" s="60" t="s">
        <v>188</v>
      </c>
      <c r="E17" s="60" t="s">
        <v>189</v>
      </c>
      <c r="F17" s="60" t="s">
        <v>190</v>
      </c>
      <c r="G17" s="60">
        <v>72</v>
      </c>
      <c r="H17" s="60" t="s">
        <v>191</v>
      </c>
      <c r="I17" s="60" t="s">
        <v>192</v>
      </c>
      <c r="J17" s="61" t="s">
        <v>193</v>
      </c>
      <c r="K17" s="60"/>
      <c r="L17" s="62"/>
      <c r="M17" s="60">
        <v>33071</v>
      </c>
      <c r="N17" s="60">
        <v>0</v>
      </c>
      <c r="O17" s="225">
        <v>0</v>
      </c>
    </row>
    <row r="18" spans="1:15" ht="30" customHeight="1" thickBot="1" x14ac:dyDescent="0.3">
      <c r="A18" s="214" t="s">
        <v>226</v>
      </c>
      <c r="B18" s="235" t="s">
        <v>194</v>
      </c>
      <c r="C18" s="222">
        <v>70890692</v>
      </c>
      <c r="D18" s="236" t="s">
        <v>195</v>
      </c>
      <c r="E18" s="213" t="s">
        <v>196</v>
      </c>
      <c r="F18" s="60" t="s">
        <v>197</v>
      </c>
      <c r="G18" s="213">
        <v>80</v>
      </c>
      <c r="H18" s="213" t="s">
        <v>198</v>
      </c>
      <c r="I18" s="213" t="s">
        <v>199</v>
      </c>
      <c r="J18" s="237" t="s">
        <v>200</v>
      </c>
      <c r="K18" s="213"/>
      <c r="L18" s="62"/>
      <c r="M18" s="60">
        <v>33071</v>
      </c>
      <c r="N18" s="238">
        <v>0</v>
      </c>
      <c r="O18" s="239">
        <v>0</v>
      </c>
    </row>
    <row r="19" spans="1:15" ht="30" customHeight="1" thickBot="1" x14ac:dyDescent="0.3">
      <c r="A19" s="240" t="s">
        <v>26</v>
      </c>
      <c r="B19" s="241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3">
        <f>SUM(N5:N18)</f>
        <v>25.119999999999997</v>
      </c>
      <c r="O19" s="244">
        <f>SUM(O5:O18)</f>
        <v>4039097</v>
      </c>
    </row>
  </sheetData>
  <mergeCells count="5">
    <mergeCell ref="N3:O3"/>
    <mergeCell ref="A3:B3"/>
    <mergeCell ref="A19:B19"/>
    <mergeCell ref="A1:O1"/>
    <mergeCell ref="A2:B2"/>
  </mergeCells>
  <hyperlinks>
    <hyperlink ref="J5" r:id="rId1"/>
    <hyperlink ref="J6" r:id="rId2"/>
    <hyperlink ref="J7" r:id="rId3"/>
    <hyperlink ref="J8" r:id="rId4"/>
    <hyperlink ref="J9" r:id="rId5"/>
    <hyperlink ref="J11" r:id="rId6"/>
    <hyperlink ref="J12" r:id="rId7"/>
    <hyperlink ref="J14" r:id="rId8"/>
    <hyperlink ref="J15" r:id="rId9"/>
    <hyperlink ref="J13" r:id="rId10"/>
    <hyperlink ref="J16" r:id="rId11"/>
    <hyperlink ref="J17" r:id="rId12"/>
    <hyperlink ref="J18" r:id="rId13"/>
  </hyperlinks>
  <pageMargins left="0.7" right="0.7" top="0.78740157499999996" bottom="0.78740157499999996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A8" sqref="A8"/>
    </sheetView>
  </sheetViews>
  <sheetFormatPr defaultRowHeight="15" x14ac:dyDescent="0.25"/>
  <cols>
    <col min="1" max="1" width="4.7109375" customWidth="1"/>
    <col min="2" max="3" width="30.7109375" customWidth="1"/>
    <col min="4" max="4" width="10.7109375" customWidth="1"/>
    <col min="5" max="5" width="15" style="8" customWidth="1"/>
    <col min="6" max="6" width="12.85546875" customWidth="1"/>
    <col min="7" max="7" width="16.7109375" customWidth="1"/>
    <col min="8" max="9" width="16.7109375" hidden="1" customWidth="1"/>
    <col min="10" max="10" width="16.7109375" customWidth="1"/>
  </cols>
  <sheetData>
    <row r="1" spans="1:10" s="8" customFormat="1" x14ac:dyDescent="0.25">
      <c r="A1" s="150" t="s">
        <v>214</v>
      </c>
      <c r="B1" s="150"/>
      <c r="C1" s="150"/>
      <c r="D1" s="150"/>
      <c r="E1" s="150"/>
      <c r="F1" s="150"/>
    </row>
    <row r="2" spans="1:10" s="8" customFormat="1" ht="49.5" customHeight="1" x14ac:dyDescent="0.25">
      <c r="A2" s="150"/>
      <c r="B2" s="150"/>
      <c r="C2" s="150"/>
      <c r="D2" s="150"/>
      <c r="E2" s="150"/>
      <c r="F2" s="150"/>
    </row>
    <row r="3" spans="1:10" s="8" customFormat="1" x14ac:dyDescent="0.25">
      <c r="A3" s="15"/>
      <c r="B3" s="15"/>
      <c r="C3" s="15"/>
      <c r="D3" s="15"/>
      <c r="E3" s="15"/>
      <c r="F3" s="15"/>
      <c r="G3" s="15"/>
      <c r="H3" s="15"/>
    </row>
    <row r="4" spans="1:10" s="11" customFormat="1" x14ac:dyDescent="0.25">
      <c r="A4" s="172" t="s">
        <v>12</v>
      </c>
      <c r="B4" s="173"/>
      <c r="C4" s="173"/>
      <c r="D4" s="173"/>
      <c r="E4" s="173"/>
      <c r="F4" s="173"/>
      <c r="G4" s="28"/>
      <c r="H4" s="28"/>
    </row>
    <row r="5" spans="1:10" ht="15.75" thickBot="1" x14ac:dyDescent="0.3">
      <c r="A5" s="164" t="s">
        <v>215</v>
      </c>
      <c r="B5" s="164"/>
      <c r="C5" s="164"/>
      <c r="D5" s="164"/>
      <c r="E5" s="164"/>
      <c r="F5" s="164"/>
      <c r="G5" s="164"/>
      <c r="H5" s="164"/>
    </row>
    <row r="6" spans="1:10" ht="15" customHeight="1" x14ac:dyDescent="0.25">
      <c r="A6" s="156" t="s">
        <v>1</v>
      </c>
      <c r="B6" s="158" t="s">
        <v>212</v>
      </c>
      <c r="C6" s="158" t="s">
        <v>213</v>
      </c>
      <c r="D6" s="158" t="s">
        <v>2</v>
      </c>
      <c r="E6" s="165" t="s">
        <v>58</v>
      </c>
      <c r="F6" s="160" t="s">
        <v>210</v>
      </c>
      <c r="G6" s="160" t="s">
        <v>211</v>
      </c>
      <c r="H6" s="174" t="s">
        <v>202</v>
      </c>
      <c r="I6" s="167" t="s">
        <v>201</v>
      </c>
      <c r="J6" s="162" t="s">
        <v>202</v>
      </c>
    </row>
    <row r="7" spans="1:10" ht="66.75" customHeight="1" thickBot="1" x14ac:dyDescent="0.3">
      <c r="A7" s="157"/>
      <c r="B7" s="159"/>
      <c r="C7" s="159"/>
      <c r="D7" s="159"/>
      <c r="E7" s="166"/>
      <c r="F7" s="161"/>
      <c r="G7" s="161"/>
      <c r="H7" s="175"/>
      <c r="I7" s="168"/>
      <c r="J7" s="163"/>
    </row>
    <row r="8" spans="1:10" ht="30.75" thickBot="1" x14ac:dyDescent="0.3">
      <c r="A8" s="134" t="s">
        <v>3</v>
      </c>
      <c r="B8" s="52" t="s">
        <v>50</v>
      </c>
      <c r="C8" s="52" t="s">
        <v>77</v>
      </c>
      <c r="D8" s="53" t="s">
        <v>51</v>
      </c>
      <c r="E8" s="47" t="s">
        <v>59</v>
      </c>
      <c r="F8" s="74">
        <v>1</v>
      </c>
      <c r="G8" s="80">
        <v>14999</v>
      </c>
      <c r="H8" s="80">
        <f t="shared" ref="H8" si="0">FLOOR(F8*14999,1)</f>
        <v>14999</v>
      </c>
      <c r="I8" s="80">
        <v>14999</v>
      </c>
      <c r="J8" s="75">
        <f>CEILING(I8*1.34,1)*8</f>
        <v>160792</v>
      </c>
    </row>
    <row r="9" spans="1:10" ht="30" customHeight="1" thickBot="1" x14ac:dyDescent="0.3">
      <c r="A9" s="169" t="s">
        <v>26</v>
      </c>
      <c r="B9" s="170"/>
      <c r="C9" s="170"/>
      <c r="D9" s="171"/>
      <c r="E9" s="72"/>
      <c r="F9" s="73">
        <f>SUM(F8:F8)</f>
        <v>1</v>
      </c>
      <c r="G9" s="78"/>
      <c r="H9" s="78"/>
      <c r="I9" s="81"/>
      <c r="J9" s="82">
        <f>SUM(J8:J8)</f>
        <v>160792</v>
      </c>
    </row>
    <row r="10" spans="1:10" x14ac:dyDescent="0.25">
      <c r="A10" s="13"/>
      <c r="B10" s="3"/>
      <c r="C10" s="4"/>
    </row>
  </sheetData>
  <mergeCells count="14">
    <mergeCell ref="A1:F2"/>
    <mergeCell ref="A5:H5"/>
    <mergeCell ref="J6:J7"/>
    <mergeCell ref="I6:I7"/>
    <mergeCell ref="A9:D9"/>
    <mergeCell ref="A4:F4"/>
    <mergeCell ref="G6:G7"/>
    <mergeCell ref="H6:H7"/>
    <mergeCell ref="D6:D7"/>
    <mergeCell ref="A6:A7"/>
    <mergeCell ref="B6:B7"/>
    <mergeCell ref="F6:F7"/>
    <mergeCell ref="C6:C7"/>
    <mergeCell ref="E6:E7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opLeftCell="C1" workbookViewId="0">
      <selection activeCell="O14" sqref="O14"/>
    </sheetView>
  </sheetViews>
  <sheetFormatPr defaultRowHeight="15" x14ac:dyDescent="0.25"/>
  <cols>
    <col min="1" max="1" width="4.7109375" customWidth="1"/>
    <col min="2" max="2" width="30.7109375" customWidth="1"/>
    <col min="3" max="3" width="25.85546875" customWidth="1"/>
    <col min="4" max="4" width="12.140625" customWidth="1"/>
    <col min="5" max="5" width="11.7109375" style="8" customWidth="1"/>
    <col min="6" max="6" width="18.28515625" style="14" customWidth="1"/>
    <col min="7" max="7" width="15.7109375" style="23" customWidth="1"/>
    <col min="8" max="8" width="15.7109375" style="24" hidden="1" customWidth="1"/>
    <col min="9" max="9" width="15.7109375" style="8" hidden="1" customWidth="1"/>
    <col min="10" max="10" width="15.7109375" style="8" customWidth="1"/>
  </cols>
  <sheetData>
    <row r="1" spans="1:10" s="8" customFormat="1" x14ac:dyDescent="0.25">
      <c r="A1" s="176" t="s">
        <v>214</v>
      </c>
      <c r="B1" s="176"/>
      <c r="C1" s="176"/>
      <c r="D1" s="176"/>
      <c r="E1" s="176"/>
      <c r="F1" s="176"/>
      <c r="G1" s="15"/>
      <c r="H1" s="27"/>
      <c r="J1" s="64"/>
    </row>
    <row r="2" spans="1:10" s="8" customFormat="1" ht="49.5" customHeight="1" x14ac:dyDescent="0.25">
      <c r="A2" s="176"/>
      <c r="B2" s="176"/>
      <c r="C2" s="176"/>
      <c r="D2" s="176"/>
      <c r="E2" s="176"/>
      <c r="F2" s="176"/>
      <c r="G2" s="15"/>
      <c r="H2" s="28"/>
    </row>
    <row r="3" spans="1:10" s="8" customFormat="1" x14ac:dyDescent="0.25">
      <c r="B3" s="15"/>
      <c r="C3" s="15"/>
      <c r="D3" s="15"/>
      <c r="E3" s="15"/>
      <c r="F3" s="15"/>
      <c r="G3" s="15"/>
      <c r="H3" s="28"/>
    </row>
    <row r="4" spans="1:10" s="11" customFormat="1" x14ac:dyDescent="0.25">
      <c r="A4" s="179" t="s">
        <v>13</v>
      </c>
      <c r="B4" s="180"/>
      <c r="C4" s="180"/>
      <c r="D4" s="180"/>
      <c r="E4" s="83"/>
      <c r="F4" s="84"/>
      <c r="G4" s="85"/>
      <c r="H4" s="85"/>
    </row>
    <row r="5" spans="1:10" ht="15.75" thickBot="1" x14ac:dyDescent="0.3">
      <c r="A5" s="164" t="s">
        <v>215</v>
      </c>
      <c r="B5" s="164"/>
      <c r="C5" s="164"/>
      <c r="D5" s="164"/>
      <c r="E5" s="164"/>
      <c r="F5" s="164"/>
      <c r="G5" s="164"/>
      <c r="H5" s="164"/>
    </row>
    <row r="6" spans="1:10" ht="15" customHeight="1" x14ac:dyDescent="0.25">
      <c r="A6" s="156" t="s">
        <v>1</v>
      </c>
      <c r="B6" s="158" t="s">
        <v>212</v>
      </c>
      <c r="C6" s="158" t="s">
        <v>213</v>
      </c>
      <c r="D6" s="158" t="s">
        <v>2</v>
      </c>
      <c r="E6" s="165" t="s">
        <v>58</v>
      </c>
      <c r="F6" s="160" t="s">
        <v>210</v>
      </c>
      <c r="G6" s="160" t="s">
        <v>211</v>
      </c>
      <c r="H6" s="174" t="s">
        <v>202</v>
      </c>
      <c r="I6" s="167" t="s">
        <v>201</v>
      </c>
      <c r="J6" s="162" t="s">
        <v>202</v>
      </c>
    </row>
    <row r="7" spans="1:10" ht="62.25" customHeight="1" thickBot="1" x14ac:dyDescent="0.3">
      <c r="A7" s="157"/>
      <c r="B7" s="159"/>
      <c r="C7" s="159"/>
      <c r="D7" s="159"/>
      <c r="E7" s="166"/>
      <c r="F7" s="161"/>
      <c r="G7" s="161"/>
      <c r="H7" s="175"/>
      <c r="I7" s="168"/>
      <c r="J7" s="163"/>
    </row>
    <row r="8" spans="1:10" ht="30" x14ac:dyDescent="0.25">
      <c r="A8" s="134" t="s">
        <v>3</v>
      </c>
      <c r="B8" s="52" t="s">
        <v>29</v>
      </c>
      <c r="C8" s="53" t="s">
        <v>54</v>
      </c>
      <c r="D8" s="54" t="s">
        <v>30</v>
      </c>
      <c r="E8" s="47" t="s">
        <v>59</v>
      </c>
      <c r="F8" s="135">
        <v>1.41</v>
      </c>
      <c r="G8" s="80">
        <v>14999</v>
      </c>
      <c r="H8" s="91">
        <f>FLOOR(14999*F8,1)</f>
        <v>21148</v>
      </c>
      <c r="I8" s="92">
        <f>CEILING(14999*1.34,1)*F8</f>
        <v>28339.59</v>
      </c>
      <c r="J8" s="93">
        <f>CEILING(I8*8,1)</f>
        <v>226717</v>
      </c>
    </row>
    <row r="9" spans="1:10" ht="30" x14ac:dyDescent="0.25">
      <c r="A9" s="134" t="s">
        <v>4</v>
      </c>
      <c r="B9" s="52" t="s">
        <v>55</v>
      </c>
      <c r="C9" s="52" t="s">
        <v>81</v>
      </c>
      <c r="D9" s="54" t="s">
        <v>31</v>
      </c>
      <c r="E9" s="47" t="s">
        <v>59</v>
      </c>
      <c r="F9" s="52">
        <v>1.03</v>
      </c>
      <c r="G9" s="80">
        <v>14999</v>
      </c>
      <c r="H9" s="91">
        <f t="shared" ref="H9:H11" si="0">FLOOR(14999*F9,1)</f>
        <v>15448</v>
      </c>
      <c r="I9" s="92">
        <f t="shared" ref="I9:I11" si="1">CEILING(14999*1.34,1)*F9</f>
        <v>20701.97</v>
      </c>
      <c r="J9" s="93">
        <f t="shared" ref="J9:J11" si="2">CEILING(I9*8,1)</f>
        <v>165616</v>
      </c>
    </row>
    <row r="10" spans="1:10" ht="30" customHeight="1" x14ac:dyDescent="0.25">
      <c r="A10" s="134" t="s">
        <v>5</v>
      </c>
      <c r="B10" s="52" t="s">
        <v>33</v>
      </c>
      <c r="C10" s="52" t="s">
        <v>56</v>
      </c>
      <c r="D10" s="54" t="s">
        <v>57</v>
      </c>
      <c r="E10" s="47" t="s">
        <v>59</v>
      </c>
      <c r="F10" s="52">
        <v>0.66</v>
      </c>
      <c r="G10" s="80">
        <v>14999</v>
      </c>
      <c r="H10" s="91">
        <f t="shared" si="0"/>
        <v>9899</v>
      </c>
      <c r="I10" s="92">
        <f t="shared" si="1"/>
        <v>13265.34</v>
      </c>
      <c r="J10" s="93">
        <f t="shared" si="2"/>
        <v>106123</v>
      </c>
    </row>
    <row r="11" spans="1:10" ht="32.25" customHeight="1" x14ac:dyDescent="0.25">
      <c r="A11" s="134" t="s">
        <v>6</v>
      </c>
      <c r="B11" s="52" t="s">
        <v>82</v>
      </c>
      <c r="C11" s="52" t="s">
        <v>32</v>
      </c>
      <c r="D11" s="54" t="s">
        <v>83</v>
      </c>
      <c r="E11" s="47" t="s">
        <v>59</v>
      </c>
      <c r="F11" s="52">
        <v>2.12</v>
      </c>
      <c r="G11" s="80">
        <v>14999</v>
      </c>
      <c r="H11" s="91">
        <f t="shared" si="0"/>
        <v>31797</v>
      </c>
      <c r="I11" s="92">
        <f t="shared" si="1"/>
        <v>42609.880000000005</v>
      </c>
      <c r="J11" s="93">
        <f t="shared" si="2"/>
        <v>340880</v>
      </c>
    </row>
    <row r="12" spans="1:10" ht="30" customHeight="1" thickBot="1" x14ac:dyDescent="0.3">
      <c r="A12" s="177"/>
      <c r="B12" s="178"/>
      <c r="C12" s="178"/>
      <c r="D12" s="86" t="s">
        <v>26</v>
      </c>
      <c r="E12" s="86"/>
      <c r="F12" s="87">
        <f>SUM(F8:F11)</f>
        <v>5.2200000000000006</v>
      </c>
      <c r="G12" s="88"/>
      <c r="H12" s="88"/>
      <c r="I12" s="89"/>
      <c r="J12" s="90">
        <f>SUM(J8:J11)</f>
        <v>839336</v>
      </c>
    </row>
    <row r="13" spans="1:10" x14ac:dyDescent="0.25">
      <c r="J13" s="14"/>
    </row>
    <row r="15" spans="1:10" ht="24" customHeight="1" x14ac:dyDescent="0.25"/>
  </sheetData>
  <mergeCells count="14">
    <mergeCell ref="A1:F2"/>
    <mergeCell ref="A5:H5"/>
    <mergeCell ref="J6:J7"/>
    <mergeCell ref="I6:I7"/>
    <mergeCell ref="A12:C12"/>
    <mergeCell ref="A4:D4"/>
    <mergeCell ref="G6:G7"/>
    <mergeCell ref="H6:H7"/>
    <mergeCell ref="F6:F7"/>
    <mergeCell ref="A6:A7"/>
    <mergeCell ref="B6:B7"/>
    <mergeCell ref="C6:C7"/>
    <mergeCell ref="D6:D7"/>
    <mergeCell ref="E6:E7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4" sqref="A4"/>
    </sheetView>
  </sheetViews>
  <sheetFormatPr defaultRowHeight="15" x14ac:dyDescent="0.25"/>
  <cols>
    <col min="1" max="1" width="7.42578125" customWidth="1"/>
    <col min="2" max="2" width="19.140625" customWidth="1"/>
    <col min="3" max="3" width="22.5703125" customWidth="1"/>
    <col min="4" max="4" width="13.42578125" customWidth="1"/>
    <col min="5" max="5" width="13.42578125" style="8" customWidth="1"/>
    <col min="6" max="6" width="17.28515625" style="14" customWidth="1"/>
    <col min="7" max="7" width="16.28515625" customWidth="1"/>
    <col min="8" max="8" width="16" customWidth="1"/>
    <col min="11" max="11" width="11" style="14" customWidth="1"/>
  </cols>
  <sheetData>
    <row r="1" spans="1:11" s="8" customFormat="1" x14ac:dyDescent="0.25">
      <c r="A1" s="15" t="s">
        <v>53</v>
      </c>
      <c r="B1" s="15"/>
      <c r="C1" s="15"/>
      <c r="D1" s="15"/>
      <c r="E1" s="15"/>
      <c r="F1" s="15"/>
      <c r="G1" s="15"/>
      <c r="H1" s="27" t="s">
        <v>208</v>
      </c>
      <c r="K1" s="14"/>
    </row>
    <row r="2" spans="1:11" s="8" customFormat="1" x14ac:dyDescent="0.25">
      <c r="A2" s="15" t="s">
        <v>209</v>
      </c>
      <c r="B2" s="15"/>
      <c r="C2" s="15"/>
      <c r="D2" s="15"/>
      <c r="E2" s="15"/>
      <c r="F2" s="15"/>
      <c r="G2" s="15"/>
      <c r="H2" s="28"/>
      <c r="K2" s="14"/>
    </row>
    <row r="3" spans="1:11" s="8" customFormat="1" ht="61.5" customHeight="1" x14ac:dyDescent="0.25">
      <c r="A3" s="185" t="s">
        <v>214</v>
      </c>
      <c r="B3" s="185"/>
      <c r="C3" s="185"/>
      <c r="D3" s="185"/>
      <c r="E3" s="185"/>
      <c r="F3" s="185"/>
      <c r="G3" s="15"/>
      <c r="H3" s="28"/>
      <c r="K3" s="14"/>
    </row>
    <row r="4" spans="1:11" s="8" customFormat="1" x14ac:dyDescent="0.25">
      <c r="A4" s="8" t="s">
        <v>216</v>
      </c>
      <c r="B4" s="15"/>
      <c r="C4" s="15"/>
      <c r="D4" s="15"/>
      <c r="E4" s="15"/>
      <c r="F4" s="15"/>
      <c r="G4" s="15"/>
      <c r="H4" s="28"/>
      <c r="K4" s="14"/>
    </row>
    <row r="5" spans="1:11" s="8" customFormat="1" x14ac:dyDescent="0.25">
      <c r="A5" s="15"/>
      <c r="B5" s="15"/>
      <c r="C5" s="15"/>
      <c r="D5" s="15"/>
      <c r="E5" s="15"/>
      <c r="F5" s="29"/>
      <c r="G5" s="15"/>
      <c r="H5" s="15"/>
      <c r="K5" s="14"/>
    </row>
    <row r="6" spans="1:11" x14ac:dyDescent="0.25">
      <c r="A6" s="181" t="s">
        <v>14</v>
      </c>
      <c r="B6" s="182"/>
      <c r="C6" s="182"/>
      <c r="D6" s="182"/>
      <c r="E6" s="182"/>
      <c r="F6" s="182"/>
      <c r="G6" s="182"/>
      <c r="H6" s="30"/>
    </row>
    <row r="7" spans="1:11" x14ac:dyDescent="0.25">
      <c r="A7" s="183" t="s">
        <v>84</v>
      </c>
      <c r="B7" s="184"/>
      <c r="C7" s="184"/>
      <c r="D7" s="184"/>
      <c r="E7" s="184"/>
      <c r="F7" s="184"/>
      <c r="G7" s="184"/>
      <c r="H7" s="15"/>
    </row>
    <row r="10" spans="1:11" ht="15" customHeight="1" x14ac:dyDescent="0.25"/>
  </sheetData>
  <mergeCells count="3">
    <mergeCell ref="A6:G6"/>
    <mergeCell ref="A7:G7"/>
    <mergeCell ref="A3:F3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H1" sqref="H1:I1048576"/>
    </sheetView>
  </sheetViews>
  <sheetFormatPr defaultRowHeight="15" x14ac:dyDescent="0.25"/>
  <cols>
    <col min="1" max="1" width="4.7109375" customWidth="1"/>
    <col min="2" max="3" width="30.7109375" customWidth="1"/>
    <col min="5" max="5" width="13" style="8" hidden="1" customWidth="1"/>
    <col min="6" max="6" width="16.7109375" style="14" customWidth="1"/>
    <col min="7" max="7" width="16.7109375" customWidth="1"/>
    <col min="8" max="9" width="16.7109375" hidden="1" customWidth="1"/>
    <col min="10" max="10" width="16.7109375" customWidth="1"/>
  </cols>
  <sheetData>
    <row r="1" spans="1:10" s="8" customFormat="1" x14ac:dyDescent="0.25">
      <c r="A1" s="176" t="s">
        <v>214</v>
      </c>
      <c r="B1" s="176"/>
      <c r="C1" s="176"/>
      <c r="D1" s="176"/>
      <c r="E1" s="176"/>
      <c r="F1" s="176"/>
      <c r="G1" s="15"/>
      <c r="H1" s="27"/>
      <c r="J1" s="64"/>
    </row>
    <row r="2" spans="1:10" s="8" customFormat="1" ht="51" customHeight="1" x14ac:dyDescent="0.25">
      <c r="A2" s="176"/>
      <c r="B2" s="176"/>
      <c r="C2" s="176"/>
      <c r="D2" s="176"/>
      <c r="E2" s="176"/>
      <c r="F2" s="176"/>
      <c r="G2" s="15"/>
      <c r="H2" s="28"/>
    </row>
    <row r="3" spans="1:10" s="8" customFormat="1" x14ac:dyDescent="0.25">
      <c r="A3" s="15"/>
      <c r="B3" s="15"/>
      <c r="C3" s="15"/>
      <c r="D3" s="15"/>
      <c r="E3" s="15"/>
      <c r="F3" s="29"/>
      <c r="G3" s="15"/>
      <c r="H3" s="15"/>
    </row>
    <row r="4" spans="1:10" x14ac:dyDescent="0.25">
      <c r="A4" s="172" t="s">
        <v>15</v>
      </c>
      <c r="B4" s="173"/>
      <c r="C4" s="173"/>
      <c r="D4" s="173"/>
      <c r="E4" s="173"/>
      <c r="F4" s="173"/>
      <c r="G4" s="173"/>
      <c r="H4" s="94"/>
      <c r="I4" s="11"/>
      <c r="J4" s="11"/>
    </row>
    <row r="5" spans="1:10" ht="15.75" thickBot="1" x14ac:dyDescent="0.3">
      <c r="A5" s="164" t="s">
        <v>215</v>
      </c>
      <c r="B5" s="164"/>
      <c r="C5" s="164"/>
      <c r="D5" s="164"/>
      <c r="E5" s="164"/>
      <c r="F5" s="164"/>
      <c r="G5" s="164"/>
      <c r="H5" s="164"/>
    </row>
    <row r="6" spans="1:10" ht="15" customHeight="1" x14ac:dyDescent="0.25">
      <c r="A6" s="156" t="s">
        <v>1</v>
      </c>
      <c r="B6" s="158" t="s">
        <v>212</v>
      </c>
      <c r="C6" s="158" t="s">
        <v>213</v>
      </c>
      <c r="D6" s="158" t="s">
        <v>2</v>
      </c>
      <c r="E6" s="165" t="s">
        <v>58</v>
      </c>
      <c r="F6" s="160" t="s">
        <v>210</v>
      </c>
      <c r="G6" s="160" t="s">
        <v>211</v>
      </c>
      <c r="H6" s="174" t="s">
        <v>202</v>
      </c>
      <c r="I6" s="167" t="s">
        <v>201</v>
      </c>
      <c r="J6" s="162" t="s">
        <v>202</v>
      </c>
    </row>
    <row r="7" spans="1:10" ht="66.75" customHeight="1" thickBot="1" x14ac:dyDescent="0.3">
      <c r="A7" s="157"/>
      <c r="B7" s="159"/>
      <c r="C7" s="159"/>
      <c r="D7" s="159"/>
      <c r="E7" s="166"/>
      <c r="F7" s="161"/>
      <c r="G7" s="161"/>
      <c r="H7" s="175"/>
      <c r="I7" s="168"/>
      <c r="J7" s="163"/>
    </row>
    <row r="8" spans="1:10" ht="66.75" customHeight="1" thickBot="1" x14ac:dyDescent="0.3">
      <c r="A8" s="130" t="s">
        <v>3</v>
      </c>
      <c r="B8" s="100" t="s">
        <v>35</v>
      </c>
      <c r="C8" s="48" t="s">
        <v>60</v>
      </c>
      <c r="D8" s="49" t="s">
        <v>36</v>
      </c>
      <c r="E8" s="55" t="s">
        <v>59</v>
      </c>
      <c r="F8" s="131">
        <v>0.9</v>
      </c>
      <c r="G8" s="95">
        <v>14999</v>
      </c>
      <c r="H8" s="101">
        <f>FLOOR(F8*14999,1)</f>
        <v>13499</v>
      </c>
      <c r="I8" s="96">
        <f>CEILING(14999*1.34,1)*F8</f>
        <v>18089.100000000002</v>
      </c>
      <c r="J8" s="97">
        <f>CEILING(I8*8,1)</f>
        <v>144713</v>
      </c>
    </row>
    <row r="9" spans="1:10" s="8" customFormat="1" ht="30" customHeight="1" thickBot="1" x14ac:dyDescent="0.3">
      <c r="A9" s="186" t="s">
        <v>26</v>
      </c>
      <c r="B9" s="187"/>
      <c r="C9" s="187"/>
      <c r="D9" s="188"/>
      <c r="E9" s="189">
        <f>SUM(F8:F8)</f>
        <v>0.9</v>
      </c>
      <c r="F9" s="190"/>
      <c r="G9" s="98"/>
      <c r="H9" s="98">
        <f>SUM(H8:H8)</f>
        <v>13499</v>
      </c>
      <c r="I9" s="98"/>
      <c r="J9" s="99">
        <f>SUM(J8:J8)</f>
        <v>144713</v>
      </c>
    </row>
    <row r="10" spans="1:10" s="8" customFormat="1" x14ac:dyDescent="0.25">
      <c r="F10" s="14"/>
    </row>
    <row r="11" spans="1:10" s="8" customFormat="1" x14ac:dyDescent="0.25">
      <c r="F11" s="14"/>
    </row>
    <row r="12" spans="1:10" s="8" customFormat="1" x14ac:dyDescent="0.25">
      <c r="F12" s="14"/>
    </row>
    <row r="13" spans="1:10" s="8" customFormat="1" x14ac:dyDescent="0.25">
      <c r="F13" s="14"/>
    </row>
    <row r="14" spans="1:10" s="8" customFormat="1" x14ac:dyDescent="0.25">
      <c r="F14" s="14"/>
    </row>
    <row r="15" spans="1:10" s="8" customFormat="1" x14ac:dyDescent="0.25">
      <c r="F15" s="14"/>
    </row>
    <row r="16" spans="1:10" s="8" customFormat="1" x14ac:dyDescent="0.25">
      <c r="F16" s="14"/>
    </row>
    <row r="17" spans="6:6" s="8" customFormat="1" x14ac:dyDescent="0.25">
      <c r="F17" s="14"/>
    </row>
    <row r="18" spans="6:6" s="8" customFormat="1" x14ac:dyDescent="0.25">
      <c r="F18" s="14"/>
    </row>
    <row r="19" spans="6:6" s="8" customFormat="1" x14ac:dyDescent="0.25">
      <c r="F19" s="14"/>
    </row>
    <row r="20" spans="6:6" s="8" customFormat="1" x14ac:dyDescent="0.25">
      <c r="F20" s="14"/>
    </row>
  </sheetData>
  <mergeCells count="15">
    <mergeCell ref="A1:F2"/>
    <mergeCell ref="A9:D9"/>
    <mergeCell ref="E9:F9"/>
    <mergeCell ref="J6:J7"/>
    <mergeCell ref="I6:I7"/>
    <mergeCell ref="A5:H5"/>
    <mergeCell ref="A4:G4"/>
    <mergeCell ref="G6:G7"/>
    <mergeCell ref="H6:H7"/>
    <mergeCell ref="F6:F7"/>
    <mergeCell ref="A6:A7"/>
    <mergeCell ref="B6:B7"/>
    <mergeCell ref="C6:C7"/>
    <mergeCell ref="D6:D7"/>
    <mergeCell ref="E6:E7"/>
  </mergeCells>
  <pageMargins left="0.7" right="0.7" top="0.78740157499999996" bottom="0.78740157499999996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activeCell="H1" sqref="H1:I1048576"/>
    </sheetView>
  </sheetViews>
  <sheetFormatPr defaultRowHeight="15" x14ac:dyDescent="0.25"/>
  <cols>
    <col min="1" max="1" width="4.7109375" customWidth="1"/>
    <col min="2" max="3" width="30.7109375" customWidth="1"/>
    <col min="4" max="4" width="16.140625" customWidth="1"/>
    <col min="5" max="5" width="16.140625" style="8" hidden="1" customWidth="1"/>
    <col min="6" max="6" width="13" style="14" customWidth="1"/>
    <col min="7" max="7" width="18.42578125" customWidth="1"/>
    <col min="8" max="8" width="17.28515625" hidden="1" customWidth="1"/>
    <col min="9" max="9" width="9.140625" hidden="1" customWidth="1"/>
    <col min="10" max="10" width="16.5703125" customWidth="1"/>
  </cols>
  <sheetData>
    <row r="1" spans="1:10" s="8" customFormat="1" x14ac:dyDescent="0.25">
      <c r="A1" s="176" t="s">
        <v>214</v>
      </c>
      <c r="B1" s="176"/>
      <c r="C1" s="176"/>
      <c r="D1" s="176"/>
      <c r="E1" s="176"/>
      <c r="F1" s="176"/>
      <c r="H1" s="26"/>
      <c r="J1" s="64"/>
    </row>
    <row r="2" spans="1:10" s="8" customFormat="1" ht="52.5" customHeight="1" x14ac:dyDescent="0.25">
      <c r="A2" s="176"/>
      <c r="B2" s="176"/>
      <c r="C2" s="176"/>
      <c r="D2" s="176"/>
      <c r="E2" s="176"/>
      <c r="F2" s="176"/>
      <c r="H2" s="11"/>
    </row>
    <row r="3" spans="1:10" x14ac:dyDescent="0.25">
      <c r="A3" s="172" t="s">
        <v>16</v>
      </c>
      <c r="B3" s="173"/>
      <c r="C3" s="173"/>
      <c r="D3" s="173"/>
      <c r="E3" s="173"/>
      <c r="F3" s="173"/>
      <c r="G3" s="173"/>
      <c r="H3" s="102"/>
      <c r="I3" s="11"/>
      <c r="J3" s="11"/>
    </row>
    <row r="4" spans="1:10" ht="15.75" thickBot="1" x14ac:dyDescent="0.3">
      <c r="A4" s="164" t="s">
        <v>215</v>
      </c>
      <c r="B4" s="164"/>
      <c r="C4" s="164"/>
      <c r="D4" s="164"/>
      <c r="E4" s="164"/>
      <c r="F4" s="164"/>
      <c r="G4" s="164"/>
      <c r="H4" s="164"/>
    </row>
    <row r="5" spans="1:10" ht="15" customHeight="1" x14ac:dyDescent="0.25">
      <c r="A5" s="156" t="s">
        <v>1</v>
      </c>
      <c r="B5" s="158" t="s">
        <v>212</v>
      </c>
      <c r="C5" s="158" t="s">
        <v>213</v>
      </c>
      <c r="D5" s="158" t="s">
        <v>2</v>
      </c>
      <c r="E5" s="165" t="s">
        <v>58</v>
      </c>
      <c r="F5" s="160" t="s">
        <v>210</v>
      </c>
      <c r="G5" s="160" t="s">
        <v>211</v>
      </c>
      <c r="H5" s="174" t="s">
        <v>202</v>
      </c>
      <c r="I5" s="167" t="s">
        <v>201</v>
      </c>
      <c r="J5" s="162" t="s">
        <v>202</v>
      </c>
    </row>
    <row r="6" spans="1:10" ht="62.25" customHeight="1" thickBot="1" x14ac:dyDescent="0.3">
      <c r="A6" s="157"/>
      <c r="B6" s="159"/>
      <c r="C6" s="159"/>
      <c r="D6" s="159"/>
      <c r="E6" s="166"/>
      <c r="F6" s="161"/>
      <c r="G6" s="161"/>
      <c r="H6" s="175"/>
      <c r="I6" s="168"/>
      <c r="J6" s="163"/>
    </row>
    <row r="7" spans="1:10" ht="30" x14ac:dyDescent="0.25">
      <c r="A7" s="132" t="s">
        <v>3</v>
      </c>
      <c r="B7" s="103" t="s">
        <v>48</v>
      </c>
      <c r="C7" s="65" t="s">
        <v>71</v>
      </c>
      <c r="D7" s="66">
        <v>25013564</v>
      </c>
      <c r="E7" s="67" t="s">
        <v>59</v>
      </c>
      <c r="F7" s="68">
        <v>0.5</v>
      </c>
      <c r="G7" s="108">
        <v>14999</v>
      </c>
      <c r="H7" s="108">
        <f>FLOOR(14999*F7,1)</f>
        <v>7499</v>
      </c>
      <c r="I7" s="108">
        <f>CEILING(14999*1.34,1)*F7</f>
        <v>10049.5</v>
      </c>
      <c r="J7" s="109">
        <f>CEILING(I7*8,1)</f>
        <v>80396</v>
      </c>
    </row>
    <row r="8" spans="1:10" ht="30.75" thickBot="1" x14ac:dyDescent="0.3">
      <c r="A8" s="133" t="s">
        <v>4</v>
      </c>
      <c r="B8" s="100" t="s">
        <v>72</v>
      </c>
      <c r="C8" s="100" t="s">
        <v>73</v>
      </c>
      <c r="D8" s="104">
        <v>25018507</v>
      </c>
      <c r="E8" s="105" t="s">
        <v>61</v>
      </c>
      <c r="F8" s="100">
        <v>0.25</v>
      </c>
      <c r="G8" s="96">
        <v>14999</v>
      </c>
      <c r="H8" s="96">
        <f>FLOOR(14099*F8,1)</f>
        <v>3524</v>
      </c>
      <c r="I8" s="96">
        <f>CEILING(14999*1.34,1)*F8</f>
        <v>5024.75</v>
      </c>
      <c r="J8" s="109">
        <f>CEILING(I8*8,1)</f>
        <v>40198</v>
      </c>
    </row>
    <row r="9" spans="1:10" ht="30" customHeight="1" thickBot="1" x14ac:dyDescent="0.3">
      <c r="A9" s="191" t="s">
        <v>26</v>
      </c>
      <c r="B9" s="192"/>
      <c r="C9" s="192"/>
      <c r="D9" s="192"/>
      <c r="E9" s="106"/>
      <c r="F9" s="107">
        <f>SUM(F7:F8)</f>
        <v>0.75</v>
      </c>
      <c r="G9" s="78"/>
      <c r="H9" s="78"/>
      <c r="I9" s="78"/>
      <c r="J9" s="79">
        <f>SUM(J7:J8)</f>
        <v>120594</v>
      </c>
    </row>
  </sheetData>
  <mergeCells count="14">
    <mergeCell ref="A1:F2"/>
    <mergeCell ref="J5:J6"/>
    <mergeCell ref="I5:I6"/>
    <mergeCell ref="A9:D9"/>
    <mergeCell ref="A4:H4"/>
    <mergeCell ref="A3:G3"/>
    <mergeCell ref="G5:G6"/>
    <mergeCell ref="H5:H6"/>
    <mergeCell ref="F5:F6"/>
    <mergeCell ref="A5:A6"/>
    <mergeCell ref="B5:B6"/>
    <mergeCell ref="C5:C6"/>
    <mergeCell ref="D5:D6"/>
    <mergeCell ref="E5:E6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workbookViewId="0">
      <selection activeCell="H1" sqref="H1:I1048576"/>
    </sheetView>
  </sheetViews>
  <sheetFormatPr defaultRowHeight="15" x14ac:dyDescent="0.25"/>
  <cols>
    <col min="1" max="1" width="4.7109375" customWidth="1"/>
    <col min="2" max="3" width="30.7109375" customWidth="1"/>
    <col min="5" max="5" width="14" style="8" hidden="1" customWidth="1"/>
    <col min="6" max="6" width="14.7109375" style="14" customWidth="1"/>
    <col min="7" max="7" width="16.7109375" customWidth="1"/>
    <col min="8" max="9" width="16.7109375" hidden="1" customWidth="1"/>
    <col min="10" max="10" width="16.7109375" customWidth="1"/>
    <col min="12" max="12" width="12" customWidth="1"/>
    <col min="14" max="14" width="16.7109375" style="14" customWidth="1"/>
  </cols>
  <sheetData>
    <row r="1" spans="1:14" s="8" customFormat="1" x14ac:dyDescent="0.25">
      <c r="A1" s="176" t="s">
        <v>214</v>
      </c>
      <c r="B1" s="176"/>
      <c r="C1" s="176"/>
      <c r="D1" s="176"/>
      <c r="E1" s="176"/>
      <c r="F1" s="176"/>
      <c r="G1" s="15"/>
      <c r="H1" s="27"/>
      <c r="J1" s="64"/>
      <c r="N1" s="14"/>
    </row>
    <row r="2" spans="1:14" s="8" customFormat="1" ht="46.5" customHeight="1" x14ac:dyDescent="0.25">
      <c r="A2" s="176"/>
      <c r="B2" s="176"/>
      <c r="C2" s="176"/>
      <c r="D2" s="176"/>
      <c r="E2" s="176"/>
      <c r="F2" s="176"/>
      <c r="G2" s="15"/>
      <c r="H2" s="28"/>
      <c r="N2" s="14"/>
    </row>
    <row r="3" spans="1:14" s="8" customFormat="1" x14ac:dyDescent="0.25">
      <c r="A3" s="15"/>
      <c r="B3" s="15"/>
      <c r="C3" s="15"/>
      <c r="D3" s="15"/>
      <c r="E3" s="15"/>
      <c r="F3" s="29"/>
      <c r="G3" s="15"/>
      <c r="H3" s="15"/>
      <c r="N3" s="14"/>
    </row>
    <row r="4" spans="1:14" x14ac:dyDescent="0.25">
      <c r="A4" s="193" t="s">
        <v>17</v>
      </c>
      <c r="B4" s="194"/>
      <c r="C4" s="194"/>
      <c r="D4" s="194"/>
      <c r="E4" s="194"/>
      <c r="F4" s="194"/>
      <c r="G4" s="110"/>
      <c r="H4" s="110"/>
      <c r="I4" s="34"/>
      <c r="J4" s="34"/>
    </row>
    <row r="5" spans="1:14" ht="15.75" thickBot="1" x14ac:dyDescent="0.3">
      <c r="A5" s="164" t="s">
        <v>215</v>
      </c>
      <c r="B5" s="164"/>
      <c r="C5" s="164"/>
      <c r="D5" s="164"/>
      <c r="E5" s="164"/>
      <c r="F5" s="164"/>
      <c r="G5" s="164"/>
      <c r="H5" s="164"/>
    </row>
    <row r="6" spans="1:14" ht="15" customHeight="1" x14ac:dyDescent="0.25">
      <c r="A6" s="156" t="s">
        <v>1</v>
      </c>
      <c r="B6" s="158" t="s">
        <v>212</v>
      </c>
      <c r="C6" s="158" t="s">
        <v>213</v>
      </c>
      <c r="D6" s="158" t="s">
        <v>2</v>
      </c>
      <c r="E6" s="165" t="s">
        <v>58</v>
      </c>
      <c r="F6" s="160" t="s">
        <v>210</v>
      </c>
      <c r="G6" s="160" t="s">
        <v>211</v>
      </c>
      <c r="H6" s="174" t="s">
        <v>202</v>
      </c>
      <c r="I6" s="167" t="s">
        <v>201</v>
      </c>
      <c r="J6" s="162" t="s">
        <v>202</v>
      </c>
    </row>
    <row r="7" spans="1:14" ht="55.5" customHeight="1" thickBot="1" x14ac:dyDescent="0.3">
      <c r="A7" s="157"/>
      <c r="B7" s="159"/>
      <c r="C7" s="159"/>
      <c r="D7" s="159"/>
      <c r="E7" s="166"/>
      <c r="F7" s="161"/>
      <c r="G7" s="161"/>
      <c r="H7" s="175"/>
      <c r="I7" s="168"/>
      <c r="J7" s="163"/>
    </row>
    <row r="8" spans="1:14" ht="30" x14ac:dyDescent="0.25">
      <c r="A8" s="132" t="s">
        <v>3</v>
      </c>
      <c r="B8" s="103" t="s">
        <v>34</v>
      </c>
      <c r="C8" s="65" t="s">
        <v>78</v>
      </c>
      <c r="D8" s="66">
        <v>2806258</v>
      </c>
      <c r="E8" s="67" t="s">
        <v>59</v>
      </c>
      <c r="F8" s="68">
        <v>1</v>
      </c>
      <c r="G8" s="112">
        <v>14999</v>
      </c>
      <c r="H8" s="112">
        <f>FLOOR(F8*14999,1)</f>
        <v>14999</v>
      </c>
      <c r="I8" s="113">
        <f>CEILING(14999*1.34,1)*F8</f>
        <v>20099</v>
      </c>
      <c r="J8" s="109">
        <f>CEILING(I8*8,1)</f>
        <v>160792</v>
      </c>
    </row>
    <row r="9" spans="1:14" ht="30.75" thickBot="1" x14ac:dyDescent="0.3">
      <c r="A9" s="129" t="s">
        <v>4</v>
      </c>
      <c r="B9" s="56" t="s">
        <v>49</v>
      </c>
      <c r="C9" s="56" t="s">
        <v>79</v>
      </c>
      <c r="D9" s="57">
        <v>3189872</v>
      </c>
      <c r="E9" s="58" t="s">
        <v>59</v>
      </c>
      <c r="F9" s="59">
        <v>2</v>
      </c>
      <c r="G9" s="114">
        <v>14999</v>
      </c>
      <c r="H9" s="114">
        <f>FLOOR(F9*14999,1)</f>
        <v>29998</v>
      </c>
      <c r="I9" s="115">
        <f>CEILING(14999*1.34,1)*F9</f>
        <v>40198</v>
      </c>
      <c r="J9" s="109">
        <f>CEILING(I9*8,1)</f>
        <v>321584</v>
      </c>
    </row>
    <row r="10" spans="1:14" ht="28.5" customHeight="1" thickBot="1" x14ac:dyDescent="0.3">
      <c r="A10" s="191" t="s">
        <v>26</v>
      </c>
      <c r="B10" s="192"/>
      <c r="C10" s="192"/>
      <c r="D10" s="192"/>
      <c r="E10" s="106"/>
      <c r="F10" s="111">
        <f>SUM(F8:F9)</f>
        <v>3</v>
      </c>
      <c r="G10" s="78"/>
      <c r="H10" s="78"/>
      <c r="I10" s="78"/>
      <c r="J10" s="79">
        <f>SUM(J8:J9)</f>
        <v>482376</v>
      </c>
    </row>
    <row r="11" spans="1:14" x14ac:dyDescent="0.25">
      <c r="G11" s="22"/>
    </row>
  </sheetData>
  <mergeCells count="14">
    <mergeCell ref="A1:F2"/>
    <mergeCell ref="A5:H5"/>
    <mergeCell ref="J6:J7"/>
    <mergeCell ref="I6:I7"/>
    <mergeCell ref="A10:D10"/>
    <mergeCell ref="A4:F4"/>
    <mergeCell ref="G6:G7"/>
    <mergeCell ref="H6:H7"/>
    <mergeCell ref="F6:F7"/>
    <mergeCell ref="A6:A7"/>
    <mergeCell ref="B6:B7"/>
    <mergeCell ref="C6:C7"/>
    <mergeCell ref="D6:D7"/>
    <mergeCell ref="E6:E7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J17" sqref="J17"/>
    </sheetView>
  </sheetViews>
  <sheetFormatPr defaultRowHeight="15" x14ac:dyDescent="0.25"/>
  <cols>
    <col min="1" max="1" width="4.7109375" customWidth="1"/>
    <col min="2" max="3" width="30.7109375" customWidth="1"/>
    <col min="4" max="4" width="13" customWidth="1"/>
    <col min="5" max="5" width="14.85546875" style="8" hidden="1" customWidth="1"/>
    <col min="6" max="6" width="14.28515625" style="14" customWidth="1"/>
    <col min="7" max="7" width="16.7109375" customWidth="1"/>
    <col min="8" max="9" width="16.7109375" hidden="1" customWidth="1"/>
    <col min="10" max="10" width="16.7109375" customWidth="1"/>
  </cols>
  <sheetData>
    <row r="1" spans="1:10" s="8" customFormat="1" ht="15" customHeight="1" x14ac:dyDescent="0.25">
      <c r="A1" s="195" t="s">
        <v>214</v>
      </c>
      <c r="B1" s="176"/>
      <c r="C1" s="176"/>
      <c r="D1" s="176"/>
      <c r="E1" s="176"/>
      <c r="F1" s="176"/>
      <c r="H1" s="26"/>
      <c r="J1" s="64"/>
    </row>
    <row r="2" spans="1:10" s="8" customFormat="1" ht="58.5" customHeight="1" x14ac:dyDescent="0.25">
      <c r="A2" s="176"/>
      <c r="B2" s="176"/>
      <c r="C2" s="176"/>
      <c r="D2" s="176"/>
      <c r="E2" s="176"/>
      <c r="F2" s="176"/>
      <c r="H2" s="11"/>
    </row>
    <row r="3" spans="1:10" s="8" customFormat="1" ht="14.25" customHeight="1" x14ac:dyDescent="0.25">
      <c r="H3" s="11"/>
    </row>
    <row r="4" spans="1:10" s="8" customFormat="1" x14ac:dyDescent="0.25">
      <c r="F4" s="14"/>
    </row>
    <row r="5" spans="1:10" x14ac:dyDescent="0.25">
      <c r="A5" s="193" t="s">
        <v>18</v>
      </c>
      <c r="B5" s="194"/>
      <c r="C5" s="194"/>
      <c r="D5" s="194"/>
      <c r="E5" s="194"/>
      <c r="F5" s="194"/>
      <c r="G5" s="116"/>
      <c r="H5" s="116"/>
      <c r="I5" s="34"/>
      <c r="J5" s="34"/>
    </row>
    <row r="6" spans="1:10" ht="15.75" thickBot="1" x14ac:dyDescent="0.3">
      <c r="A6" s="196" t="s">
        <v>215</v>
      </c>
      <c r="B6" s="196"/>
      <c r="C6" s="196"/>
      <c r="D6" s="196"/>
      <c r="E6" s="196"/>
      <c r="F6" s="196"/>
      <c r="G6" s="196"/>
      <c r="H6" s="196"/>
    </row>
    <row r="7" spans="1:10" ht="15" customHeight="1" x14ac:dyDescent="0.25">
      <c r="A7" s="156" t="s">
        <v>1</v>
      </c>
      <c r="B7" s="158" t="s">
        <v>212</v>
      </c>
      <c r="C7" s="158" t="s">
        <v>213</v>
      </c>
      <c r="D7" s="158" t="s">
        <v>2</v>
      </c>
      <c r="E7" s="165" t="s">
        <v>58</v>
      </c>
      <c r="F7" s="160" t="s">
        <v>210</v>
      </c>
      <c r="G7" s="160" t="s">
        <v>211</v>
      </c>
      <c r="H7" s="174" t="s">
        <v>202</v>
      </c>
      <c r="I7" s="167" t="s">
        <v>201</v>
      </c>
      <c r="J7" s="162" t="s">
        <v>202</v>
      </c>
    </row>
    <row r="8" spans="1:10" ht="61.5" customHeight="1" thickBot="1" x14ac:dyDescent="0.3">
      <c r="A8" s="157"/>
      <c r="B8" s="159"/>
      <c r="C8" s="159"/>
      <c r="D8" s="159"/>
      <c r="E8" s="166"/>
      <c r="F8" s="161"/>
      <c r="G8" s="161"/>
      <c r="H8" s="175"/>
      <c r="I8" s="168"/>
      <c r="J8" s="163"/>
    </row>
    <row r="9" spans="1:10" ht="30" customHeight="1" thickBot="1" x14ac:dyDescent="0.3">
      <c r="A9" s="139" t="s">
        <v>3</v>
      </c>
      <c r="B9" s="100" t="s">
        <v>27</v>
      </c>
      <c r="C9" s="100" t="s">
        <v>80</v>
      </c>
      <c r="D9" s="117" t="s">
        <v>28</v>
      </c>
      <c r="E9" s="105" t="s">
        <v>59</v>
      </c>
      <c r="F9" s="140">
        <v>0.5</v>
      </c>
      <c r="G9" s="96">
        <v>14999</v>
      </c>
      <c r="H9" s="96">
        <f>FLOOR(14999*F9,1)</f>
        <v>7499</v>
      </c>
      <c r="I9" s="96">
        <f>CEILING(14999*1.34,1)*F9</f>
        <v>10049.5</v>
      </c>
      <c r="J9" s="97">
        <f>CEILING(I9*8,1)</f>
        <v>80396</v>
      </c>
    </row>
    <row r="10" spans="1:10" ht="30" customHeight="1" thickBot="1" x14ac:dyDescent="0.3">
      <c r="A10" s="191" t="s">
        <v>26</v>
      </c>
      <c r="B10" s="192"/>
      <c r="C10" s="192"/>
      <c r="D10" s="192"/>
      <c r="E10" s="106"/>
      <c r="F10" s="111">
        <f>SUM(F9:F9)</f>
        <v>0.5</v>
      </c>
      <c r="G10" s="78"/>
      <c r="H10" s="78"/>
      <c r="I10" s="78"/>
      <c r="J10" s="143">
        <v>80396</v>
      </c>
    </row>
    <row r="11" spans="1:10" x14ac:dyDescent="0.25">
      <c r="A11" s="8"/>
      <c r="B11" s="8"/>
      <c r="C11" s="8"/>
      <c r="D11" s="8"/>
      <c r="G11" s="5"/>
      <c r="H11" s="6"/>
    </row>
  </sheetData>
  <mergeCells count="14">
    <mergeCell ref="A1:F2"/>
    <mergeCell ref="A6:H6"/>
    <mergeCell ref="J7:J8"/>
    <mergeCell ref="I7:I8"/>
    <mergeCell ref="A10:D10"/>
    <mergeCell ref="A5:F5"/>
    <mergeCell ref="G7:G8"/>
    <mergeCell ref="H7:H8"/>
    <mergeCell ref="F7:F8"/>
    <mergeCell ref="A7:A8"/>
    <mergeCell ref="B7:B8"/>
    <mergeCell ref="C7:C8"/>
    <mergeCell ref="D7:D8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A4" sqref="A4"/>
    </sheetView>
  </sheetViews>
  <sheetFormatPr defaultRowHeight="15" x14ac:dyDescent="0.25"/>
  <cols>
    <col min="2" max="2" width="24" customWidth="1"/>
    <col min="3" max="3" width="24.85546875" customWidth="1"/>
    <col min="4" max="4" width="15.140625" customWidth="1"/>
    <col min="5" max="5" width="15.140625" style="8" customWidth="1"/>
    <col min="6" max="6" width="15" style="14" customWidth="1"/>
    <col min="7" max="7" width="16.28515625" customWidth="1"/>
    <col min="8" max="8" width="15.85546875" customWidth="1"/>
  </cols>
  <sheetData>
    <row r="1" spans="1:10" s="8" customFormat="1" x14ac:dyDescent="0.25">
      <c r="A1" s="8" t="s">
        <v>53</v>
      </c>
      <c r="H1" s="26" t="s">
        <v>207</v>
      </c>
    </row>
    <row r="2" spans="1:10" s="8" customFormat="1" x14ac:dyDescent="0.25">
      <c r="A2" s="15" t="s">
        <v>209</v>
      </c>
      <c r="B2" s="15"/>
      <c r="H2" s="11"/>
    </row>
    <row r="3" spans="1:10" s="8" customFormat="1" ht="62.25" customHeight="1" x14ac:dyDescent="0.25">
      <c r="A3" s="185" t="s">
        <v>214</v>
      </c>
      <c r="B3" s="185"/>
      <c r="C3" s="185"/>
      <c r="D3" s="185"/>
      <c r="E3" s="185"/>
      <c r="F3" s="185"/>
      <c r="H3" s="11"/>
    </row>
    <row r="4" spans="1:10" s="8" customFormat="1" x14ac:dyDescent="0.25">
      <c r="A4" s="8" t="s">
        <v>216</v>
      </c>
      <c r="H4" s="11"/>
    </row>
    <row r="5" spans="1:10" s="8" customFormat="1" x14ac:dyDescent="0.25">
      <c r="F5" s="14"/>
    </row>
    <row r="6" spans="1:10" x14ac:dyDescent="0.25">
      <c r="A6" s="181" t="s">
        <v>19</v>
      </c>
      <c r="B6" s="182"/>
      <c r="C6" s="182"/>
      <c r="D6" s="182"/>
      <c r="E6" s="182"/>
      <c r="F6" s="182"/>
      <c r="G6" s="182"/>
      <c r="H6" s="182"/>
    </row>
    <row r="7" spans="1:10" x14ac:dyDescent="0.25">
      <c r="A7" s="183" t="s">
        <v>85</v>
      </c>
      <c r="B7" s="184"/>
      <c r="C7" s="184"/>
      <c r="D7" s="184"/>
      <c r="E7" s="184"/>
      <c r="F7" s="184"/>
      <c r="G7" s="184"/>
      <c r="H7" s="15"/>
    </row>
    <row r="11" spans="1:10" x14ac:dyDescent="0.25">
      <c r="J11" s="141"/>
    </row>
  </sheetData>
  <mergeCells count="3">
    <mergeCell ref="A7:G7"/>
    <mergeCell ref="A6:H6"/>
    <mergeCell ref="A3:F3"/>
  </mergeCells>
  <pageMargins left="0.7" right="0.7" top="0.78740157499999996" bottom="0.78740157499999996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Středočeský</vt:lpstr>
      <vt:lpstr>Jihočeský</vt:lpstr>
      <vt:lpstr>Plzeňský</vt:lpstr>
      <vt:lpstr>Karlovarský</vt:lpstr>
      <vt:lpstr>Ústecký</vt:lpstr>
      <vt:lpstr>Liberecký</vt:lpstr>
      <vt:lpstr>Královehradecký</vt:lpstr>
      <vt:lpstr>Pardubický</vt:lpstr>
      <vt:lpstr>Jihomoravský</vt:lpstr>
      <vt:lpstr>Olomoucký</vt:lpstr>
      <vt:lpstr>Zlínský</vt:lpstr>
      <vt:lpstr>Praha</vt:lpstr>
      <vt:lpstr>Vysočina</vt:lpstr>
      <vt:lpstr>Moravskoslezský</vt:lpstr>
      <vt:lpstr>souhrn</vt:lpstr>
      <vt:lpstr>Moravskoslezský!Oblast_tisku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Hluchníková Michaela</dc:creator>
  <cp:lastModifiedBy>Pohořelý Svatopluk</cp:lastModifiedBy>
  <cp:lastPrinted>2018-01-18T08:21:53Z</cp:lastPrinted>
  <dcterms:created xsi:type="dcterms:W3CDTF">2015-06-11T09:17:47Z</dcterms:created>
  <dcterms:modified xsi:type="dcterms:W3CDTF">2018-01-30T10:07:29Z</dcterms:modified>
</cp:coreProperties>
</file>