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sakovak\Desktop\"/>
    </mc:Choice>
  </mc:AlternateContent>
  <bookViews>
    <workbookView xWindow="0" yWindow="0" windowWidth="19200" windowHeight="7305" activeTab="1"/>
  </bookViews>
  <sheets>
    <sheet name="Moravskoslezský" sheetId="1" r:id="rId1"/>
    <sheet name="Ústecký" sheetId="2" r:id="rId2"/>
    <sheet name="Středočeský" sheetId="3" r:id="rId3"/>
    <sheet name="Olomoucký" sheetId="6" r:id="rId4"/>
    <sheet name="Hlavní město Praha" sheetId="9" r:id="rId5"/>
    <sheet name="CÍRKEVNÍ" sheetId="8" r:id="rId6"/>
    <sheet name="Přehled žadatelů" sheetId="5" r:id="rId7"/>
    <sheet name="List1" sheetId="10" r:id="rId8"/>
  </sheets>
  <definedNames>
    <definedName name="_xlnm.Print_Area" localSheetId="0">Moravskoslezský!$A$2:$K$9</definedName>
    <definedName name="_xlnm.Print_Area" localSheetId="3">Olomoucký!$A$1:$L$14</definedName>
    <definedName name="_xlnm.Print_Area" localSheetId="6">'Přehled žadatelů'!$A$1:$M$12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D11" i="5"/>
  <c r="E11" i="5"/>
  <c r="F11" i="5"/>
  <c r="G11" i="5"/>
  <c r="G8" i="5"/>
  <c r="D7" i="5"/>
  <c r="E7" i="5"/>
  <c r="F7" i="5"/>
  <c r="G7" i="5"/>
  <c r="C7" i="5"/>
  <c r="G10" i="5"/>
  <c r="C5" i="5"/>
  <c r="H11" i="2"/>
  <c r="I11" i="2"/>
  <c r="J11" i="2"/>
  <c r="K11" i="2"/>
  <c r="C4" i="5"/>
  <c r="K7" i="8"/>
  <c r="I7" i="8"/>
  <c r="H7" i="8"/>
  <c r="K7" i="9"/>
  <c r="J7" i="9"/>
  <c r="I7" i="9"/>
  <c r="H7" i="9"/>
  <c r="K13" i="6"/>
  <c r="H13" i="6"/>
  <c r="L13" i="6" s="1"/>
  <c r="L8" i="6"/>
  <c r="L9" i="6"/>
  <c r="L10" i="6"/>
  <c r="L11" i="6"/>
  <c r="L12" i="6"/>
  <c r="K12" i="6"/>
  <c r="K8" i="6"/>
  <c r="K9" i="6"/>
  <c r="K10" i="6"/>
  <c r="K11" i="6"/>
  <c r="J8" i="6"/>
  <c r="J9" i="6"/>
  <c r="J10" i="6"/>
  <c r="J11" i="6"/>
  <c r="J12" i="6"/>
  <c r="H8" i="6"/>
  <c r="H9" i="6"/>
  <c r="H10" i="6"/>
  <c r="H11" i="6"/>
  <c r="H12" i="6"/>
  <c r="L7" i="6"/>
  <c r="K7" i="6"/>
  <c r="J7" i="6"/>
  <c r="H7" i="6"/>
  <c r="K7" i="3"/>
  <c r="J7" i="3"/>
  <c r="I7" i="3"/>
  <c r="H7" i="3"/>
  <c r="K8" i="2"/>
  <c r="K9" i="2"/>
  <c r="K10" i="2"/>
  <c r="J8" i="2"/>
  <c r="J9" i="2"/>
  <c r="J10" i="2"/>
  <c r="I8" i="2"/>
  <c r="I9" i="2"/>
  <c r="I10" i="2"/>
  <c r="K7" i="2"/>
  <c r="J7" i="2"/>
  <c r="I7" i="2"/>
  <c r="H8" i="2"/>
  <c r="H9" i="2"/>
  <c r="H10" i="2"/>
  <c r="H7" i="2"/>
  <c r="K8" i="1"/>
  <c r="J8" i="1"/>
  <c r="I8" i="1"/>
  <c r="H8" i="1"/>
  <c r="F11" i="10"/>
  <c r="F9" i="10"/>
  <c r="F13" i="6" l="1"/>
  <c r="B11" i="5" l="1"/>
  <c r="F9" i="1" l="1"/>
</calcChain>
</file>

<file path=xl/sharedStrings.xml><?xml version="1.0" encoding="utf-8"?>
<sst xmlns="http://schemas.openxmlformats.org/spreadsheetml/2006/main" count="274" uniqueCount="159">
  <si>
    <t>HPP</t>
  </si>
  <si>
    <t>1.</t>
  </si>
  <si>
    <t>Druh smluvního vztahu (HPP, DPP, DPČ)</t>
  </si>
  <si>
    <t>IČO</t>
  </si>
  <si>
    <t>P.č.</t>
  </si>
  <si>
    <t>zákonné odvody</t>
  </si>
  <si>
    <t>FKSP</t>
  </si>
  <si>
    <t>celkem</t>
  </si>
  <si>
    <t>Moravskoslezský kraj</t>
  </si>
  <si>
    <t>Základní škola a Mateřská škola Děčín IV, Máchovo nám., příspěvková organizace</t>
  </si>
  <si>
    <t>72743816</t>
  </si>
  <si>
    <t>Ústecký kraj</t>
  </si>
  <si>
    <t>3.</t>
  </si>
  <si>
    <t>Základní škola a mateřská škola Benešov, Na Karlově 372</t>
  </si>
  <si>
    <t>Na Karlově 372, 256 01  Benešov</t>
  </si>
  <si>
    <t>75033054</t>
  </si>
  <si>
    <t>Průměrná dotace na plat 1 AP 
a 1 měsíc (bez zákonných odvodů a FKSP</t>
  </si>
  <si>
    <t>závazné ukazatele</t>
  </si>
  <si>
    <t>orientační ukazatele</t>
  </si>
  <si>
    <t xml:space="preserve">plat </t>
  </si>
  <si>
    <t>Název školy
(školského zařízení)</t>
  </si>
  <si>
    <t>Sídlo školy / školského zařízení (ulice a čp., PSČ, město)</t>
  </si>
  <si>
    <t>Počet podpořených úvazků</t>
  </si>
  <si>
    <t>Středočeský kraj</t>
  </si>
  <si>
    <t>Olomoucký kraj</t>
  </si>
  <si>
    <t>Ústecký</t>
  </si>
  <si>
    <t>Moravskoslezský</t>
  </si>
  <si>
    <t>platy</t>
  </si>
  <si>
    <t>odvody</t>
  </si>
  <si>
    <t>počet úvazků</t>
  </si>
  <si>
    <t xml:space="preserve">Základní škola Slezská Ostrava, Chrustova 24, příspěvková organizace </t>
  </si>
  <si>
    <t>Chrustova 1418/24, Slezská Ostrava, 713 00  Ostrava</t>
  </si>
  <si>
    <t>70995427</t>
  </si>
  <si>
    <t xml:space="preserve">2. </t>
  </si>
  <si>
    <t xml:space="preserve">Základní škola T. G. Masaryka Štětí, 9. května 444, okres Litoměřice </t>
  </si>
  <si>
    <t xml:space="preserve">9. května 444, 411 08 Štětí </t>
  </si>
  <si>
    <t>46773291</t>
  </si>
  <si>
    <t xml:space="preserve">4. </t>
  </si>
  <si>
    <t>Základní škola J. A. Komenského a Mateřská škola, Přerov - Předmostí, Hranická 14</t>
  </si>
  <si>
    <t>45180083</t>
  </si>
  <si>
    <t>43541712</t>
  </si>
  <si>
    <t xml:space="preserve">5. </t>
  </si>
  <si>
    <t xml:space="preserve">6. </t>
  </si>
  <si>
    <t>Základní škola Vidnava, okres Jeseník - příspěvková organizace</t>
  </si>
  <si>
    <t>Základní škola Přerov, Želatovská 8</t>
  </si>
  <si>
    <t>75029448</t>
  </si>
  <si>
    <t>49558862</t>
  </si>
  <si>
    <t xml:space="preserve">Raisova 688/11, 405 02  Děčín IV - Podmokly </t>
  </si>
  <si>
    <t>OON</t>
  </si>
  <si>
    <t xml:space="preserve">Financování asistentů pedagoga dle § 18 vyhlášky č. 27/2016 Sb., o vzdělávání žáků se speciálními vzdělávacími potřebami a žáků nadaných, ve znění </t>
  </si>
  <si>
    <t>pozdějších předpisů, na období září - prosinec 2018, č. j. MSMT-19207/2018-1</t>
  </si>
  <si>
    <t>Seznam škol a školských zařízení zřízených krajem, obcí nebo svazkem obcí</t>
  </si>
  <si>
    <t xml:space="preserve"> Seznam škol a školských zařízení zřízených krajem, obcí nebo svazkem obcí</t>
  </si>
  <si>
    <t>č. j. MSMT-33634/2018-1</t>
  </si>
  <si>
    <t>Financování asistentů pedagoga dle § 18 vyhlášky č. 27/2016 Sb., o vzdělávání žáků se speciálními vzdělávacími potřebami a žáků nadaných, ve znění pozdějších předpisů, na období leden - srpen 2019,</t>
  </si>
  <si>
    <t xml:space="preserve">3. </t>
  </si>
  <si>
    <t>Dotace celkem (období 
01-08 2019)</t>
  </si>
  <si>
    <t>Masarykova základní škola Lubenec, okres Louny</t>
  </si>
  <si>
    <t xml:space="preserve">28. října 2173, 440 01  Louny </t>
  </si>
  <si>
    <t>Karlovarská 181, 439 83  Lubenec</t>
  </si>
  <si>
    <t>49123866</t>
  </si>
  <si>
    <t>49123718</t>
  </si>
  <si>
    <t>Seznam škol a školských zařízení zřízených církví</t>
  </si>
  <si>
    <t>Církevní základní škola svaté Ludmily v Hradci nad Moravicí</t>
  </si>
  <si>
    <t xml:space="preserve">Zámecká 57, 747 41  Hradec nad Moravicí </t>
  </si>
  <si>
    <t>00849821</t>
  </si>
  <si>
    <t xml:space="preserve">Základní škola a Mateřská škola Osek na Bečvou, okres Přerov, příspěvková organizace </t>
  </si>
  <si>
    <t>Lipník nad Bečvou, č. p. 78, 751 22  Osek nad Bečvou</t>
  </si>
  <si>
    <t xml:space="preserve">Základní škola Jeseník, příspěvková organizace </t>
  </si>
  <si>
    <t>Nábřežní 413/28, 790 01  Jeseník</t>
  </si>
  <si>
    <t xml:space="preserve">Základní škola Ruda nad Moravou, okres Šumperk </t>
  </si>
  <si>
    <t xml:space="preserve">Sportovní 300, 789 63  Ruda nad Moravou </t>
  </si>
  <si>
    <t>852015</t>
  </si>
  <si>
    <t xml:space="preserve">7. </t>
  </si>
  <si>
    <t xml:space="preserve">Střední odborná škola podnikání a obchodu, spol. s. r. o. </t>
  </si>
  <si>
    <t xml:space="preserve">Rejskova 2987/4, 796 01  Prostějov </t>
  </si>
  <si>
    <t>25348418</t>
  </si>
  <si>
    <t xml:space="preserve">Brdičkova 1878/2, Praha 5, Stodůlky </t>
  </si>
  <si>
    <t>67799612</t>
  </si>
  <si>
    <t xml:space="preserve">Středočeský </t>
  </si>
  <si>
    <t xml:space="preserve">Olomoucký </t>
  </si>
  <si>
    <t xml:space="preserve">Hlavní město Praha </t>
  </si>
  <si>
    <t xml:space="preserve">církevní </t>
  </si>
  <si>
    <t xml:space="preserve">Základní škola a Mateřská škola Kpt. Otakara Jaroše, Louny, 28. října 2173 </t>
  </si>
  <si>
    <t xml:space="preserve">Hranická 425/14, 751 24  Přerov, Přerov II - Předmostí </t>
  </si>
  <si>
    <t xml:space="preserve">Želatovská 2583/8, 750 00  Přerov, Přerov I - Město </t>
  </si>
  <si>
    <t>Hrdinů 249, 790 55  Vidnava</t>
  </si>
  <si>
    <t xml:space="preserve">Fakultní základní škola při Pedagogické fakultě UK, Praha 13, Brdičkova 1878 </t>
  </si>
  <si>
    <t>13.550</t>
  </si>
  <si>
    <t>14.700</t>
  </si>
  <si>
    <t>15.900</t>
  </si>
  <si>
    <t>17.230</t>
  </si>
  <si>
    <t>27.300</t>
  </si>
  <si>
    <t>27.530</t>
  </si>
  <si>
    <t>28.020</t>
  </si>
  <si>
    <t>28.630</t>
  </si>
  <si>
    <t>29.320</t>
  </si>
  <si>
    <t>30.410</t>
  </si>
  <si>
    <t>14.050</t>
  </si>
  <si>
    <t>15.230</t>
  </si>
  <si>
    <t>16.560</t>
  </si>
  <si>
    <t>17.930</t>
  </si>
  <si>
    <t>27.540</t>
  </si>
  <si>
    <t>27.780</t>
  </si>
  <si>
    <t>28.510</t>
  </si>
  <si>
    <t>29.230</t>
  </si>
  <si>
    <t>30.210</t>
  </si>
  <si>
    <t>31.840</t>
  </si>
  <si>
    <t>14.930</t>
  </si>
  <si>
    <t>16.240</t>
  </si>
  <si>
    <t>17.620</t>
  </si>
  <si>
    <t>19.190</t>
  </si>
  <si>
    <t>27.860</t>
  </si>
  <si>
    <t>28.210</t>
  </si>
  <si>
    <t>28.880</t>
  </si>
  <si>
    <t>30.400</t>
  </si>
  <si>
    <t>31.480</t>
  </si>
  <si>
    <t>33.550</t>
  </si>
  <si>
    <t>15.970</t>
  </si>
  <si>
    <t>17.340</t>
  </si>
  <si>
    <t>18.840</t>
  </si>
  <si>
    <t>20.390</t>
  </si>
  <si>
    <t>28.440</t>
  </si>
  <si>
    <t>29.080</t>
  </si>
  <si>
    <t>29.960</t>
  </si>
  <si>
    <t>31.670</t>
  </si>
  <si>
    <t>33.790</t>
  </si>
  <si>
    <t>36.340</t>
  </si>
  <si>
    <t>16.980</t>
  </si>
  <si>
    <t>18.470</t>
  </si>
  <si>
    <t>20.060</t>
  </si>
  <si>
    <t>21.820</t>
  </si>
  <si>
    <t>30.000</t>
  </si>
  <si>
    <t>31.220</t>
  </si>
  <si>
    <t>33.640</t>
  </si>
  <si>
    <t>36.380</t>
  </si>
  <si>
    <t>39.920</t>
  </si>
  <si>
    <t>18.430</t>
  </si>
  <si>
    <t>20.040</t>
  </si>
  <si>
    <t>21.720</t>
  </si>
  <si>
    <t>23.600</t>
  </si>
  <si>
    <t>30.820</t>
  </si>
  <si>
    <t>31.660</t>
  </si>
  <si>
    <t>32.950</t>
  </si>
  <si>
    <t>36.460</t>
  </si>
  <si>
    <t>39.380</t>
  </si>
  <si>
    <t>43.150</t>
  </si>
  <si>
    <t>18.950</t>
  </si>
  <si>
    <t>20.570</t>
  </si>
  <si>
    <t>22.320</t>
  </si>
  <si>
    <t>24.260</t>
  </si>
  <si>
    <t>31.520</t>
  </si>
  <si>
    <t>32.340</t>
  </si>
  <si>
    <t>33.840</t>
  </si>
  <si>
    <t>37.330</t>
  </si>
  <si>
    <t>40.370</t>
  </si>
  <si>
    <t>44.180</t>
  </si>
  <si>
    <t>Olomoucký soukr.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</si>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</sst>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0.000"/>
    <numFmt numFmtId="166" formatCode="#,##0.000"/>
  </numFmts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666666"/>
      <name val="Inheri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rgb="FFEAEAEA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54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0" fontId="0" fillId="0" borderId="0" xfId="0" applyFont="1" applyAlignment="1">
      <alignment shrinkToFit="1"/>
    </xf>
    <xf numFmtId="0" fontId="1" fillId="2" borderId="0" xfId="0" applyFont="1" applyFill="1" applyAlignment="1">
      <alignment shrinkToFit="1"/>
    </xf>
    <xf numFmtId="0" fontId="0" fillId="0" borderId="0" xfId="0" applyFont="1"/>
    <xf numFmtId="164" fontId="0" fillId="0" borderId="0" xfId="0" applyNumberFormat="1"/>
    <xf numFmtId="4" fontId="0" fillId="0" borderId="0" xfId="0" applyNumberFormat="1" applyAlignment="1">
      <alignment vertical="center"/>
    </xf>
    <xf numFmtId="0" fontId="3" fillId="0" borderId="0" xfId="0" applyFont="1"/>
    <xf numFmtId="4" fontId="3" fillId="0" borderId="0" xfId="0" applyNumberFormat="1" applyFont="1"/>
    <xf numFmtId="4" fontId="5" fillId="2" borderId="0" xfId="0" applyNumberFormat="1" applyFont="1" applyFill="1" applyBorder="1" applyAlignment="1">
      <alignment shrinkToFit="1"/>
    </xf>
    <xf numFmtId="49" fontId="1" fillId="0" borderId="2" xfId="1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2" fontId="1" fillId="0" borderId="2" xfId="1" applyNumberFormat="1" applyFont="1" applyFill="1" applyBorder="1" applyAlignment="1">
      <alignment horizontal="right" wrapText="1"/>
    </xf>
    <xf numFmtId="49" fontId="1" fillId="0" borderId="13" xfId="1" applyNumberFormat="1" applyFont="1" applyFill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2" fontId="1" fillId="0" borderId="13" xfId="1" applyNumberFormat="1" applyFont="1" applyFill="1" applyBorder="1" applyAlignment="1">
      <alignment horizontal="right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9" fontId="4" fillId="4" borderId="11" xfId="1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wrapText="1"/>
    </xf>
    <xf numFmtId="164" fontId="5" fillId="2" borderId="2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/>
    </xf>
    <xf numFmtId="0" fontId="1" fillId="2" borderId="21" xfId="1" applyFont="1" applyFill="1" applyBorder="1" applyAlignment="1">
      <alignment wrapText="1"/>
    </xf>
    <xf numFmtId="0" fontId="1" fillId="2" borderId="17" xfId="1" applyFont="1" applyFill="1" applyBorder="1" applyAlignment="1">
      <alignment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2" fontId="1" fillId="0" borderId="23" xfId="1" applyNumberFormat="1" applyFont="1" applyFill="1" applyBorder="1" applyAlignment="1">
      <alignment horizontal="right" vertical="center" wrapText="1"/>
    </xf>
    <xf numFmtId="0" fontId="1" fillId="2" borderId="5" xfId="1" applyFont="1" applyFill="1" applyBorder="1" applyAlignment="1">
      <alignment horizontal="left" vertical="center" wrapText="1"/>
    </xf>
    <xf numFmtId="164" fontId="5" fillId="2" borderId="23" xfId="0" applyNumberFormat="1" applyFont="1" applyFill="1" applyBorder="1" applyAlignment="1">
      <alignment horizontal="right"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4" fillId="2" borderId="24" xfId="0" applyNumberFormat="1" applyFont="1" applyFill="1" applyBorder="1" applyAlignment="1">
      <alignment vertical="center"/>
    </xf>
    <xf numFmtId="2" fontId="4" fillId="4" borderId="28" xfId="0" applyNumberFormat="1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5" fillId="4" borderId="10" xfId="0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/>
    </xf>
    <xf numFmtId="0" fontId="5" fillId="0" borderId="10" xfId="1" applyFont="1" applyFill="1" applyBorder="1" applyAlignment="1">
      <alignment horizontal="left" vertical="center" wrapText="1"/>
    </xf>
    <xf numFmtId="49" fontId="5" fillId="0" borderId="10" xfId="1" applyNumberFormat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2" fontId="5" fillId="0" borderId="8" xfId="1" applyNumberFormat="1" applyFont="1" applyFill="1" applyBorder="1" applyAlignment="1">
      <alignment horizontal="right" vertical="center" wrapText="1"/>
    </xf>
    <xf numFmtId="2" fontId="4" fillId="4" borderId="10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164" fontId="4" fillId="0" borderId="26" xfId="0" applyNumberFormat="1" applyFont="1" applyFill="1" applyBorder="1" applyAlignment="1">
      <alignment horizontal="right" vertical="center"/>
    </xf>
    <xf numFmtId="164" fontId="5" fillId="4" borderId="10" xfId="0" applyNumberFormat="1" applyFont="1" applyFill="1" applyBorder="1" applyAlignment="1">
      <alignment horizontal="right" vertical="center"/>
    </xf>
    <xf numFmtId="164" fontId="4" fillId="4" borderId="27" xfId="0" applyNumberFormat="1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right" vertical="center" wrapText="1"/>
    </xf>
    <xf numFmtId="4" fontId="0" fillId="0" borderId="0" xfId="0" applyNumberFormat="1" applyFont="1"/>
    <xf numFmtId="0" fontId="0" fillId="0" borderId="3" xfId="0" applyBorder="1"/>
    <xf numFmtId="0" fontId="0" fillId="0" borderId="2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0" borderId="17" xfId="0" applyNumberFormat="1" applyBorder="1"/>
    <xf numFmtId="4" fontId="0" fillId="0" borderId="13" xfId="0" applyNumberFormat="1" applyBorder="1"/>
    <xf numFmtId="0" fontId="9" fillId="6" borderId="7" xfId="0" applyFont="1" applyFill="1" applyBorder="1"/>
    <xf numFmtId="4" fontId="9" fillId="6" borderId="6" xfId="0" applyNumberFormat="1" applyFont="1" applyFill="1" applyBorder="1"/>
    <xf numFmtId="4" fontId="9" fillId="6" borderId="4" xfId="0" applyNumberFormat="1" applyFont="1" applyFill="1" applyBorder="1"/>
    <xf numFmtId="49" fontId="4" fillId="4" borderId="11" xfId="1" applyNumberFormat="1" applyFont="1" applyFill="1" applyBorder="1" applyAlignment="1">
      <alignment horizontal="right" vertical="center" wrapText="1"/>
    </xf>
    <xf numFmtId="0" fontId="5" fillId="5" borderId="22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left" vertical="center" wrapText="1"/>
    </xf>
    <xf numFmtId="49" fontId="5" fillId="0" borderId="13" xfId="1" applyNumberFormat="1" applyFont="1" applyFill="1" applyBorder="1" applyAlignment="1">
      <alignment horizontal="left" vertical="center" wrapText="1"/>
    </xf>
    <xf numFmtId="2" fontId="5" fillId="0" borderId="13" xfId="1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/>
    </xf>
    <xf numFmtId="0" fontId="1" fillId="0" borderId="13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5" fillId="5" borderId="25" xfId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left" vertical="center" wrapText="1"/>
    </xf>
    <xf numFmtId="49" fontId="5" fillId="0" borderId="5" xfId="1" applyNumberFormat="1" applyFont="1" applyFill="1" applyBorder="1" applyAlignment="1">
      <alignment horizontal="left" vertical="center" wrapText="1"/>
    </xf>
    <xf numFmtId="4" fontId="4" fillId="4" borderId="19" xfId="0" applyNumberFormat="1" applyFont="1" applyFill="1" applyBorder="1" applyAlignment="1">
      <alignment horizontal="center" vertical="center" wrapText="1"/>
    </xf>
    <xf numFmtId="0" fontId="5" fillId="5" borderId="30" xfId="1" applyFont="1" applyFill="1" applyBorder="1" applyAlignment="1">
      <alignment horizontal="right" vertical="center" wrapText="1"/>
    </xf>
    <xf numFmtId="0" fontId="5" fillId="5" borderId="13" xfId="1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vertical="center"/>
    </xf>
    <xf numFmtId="2" fontId="0" fillId="0" borderId="0" xfId="0" applyNumberFormat="1"/>
    <xf numFmtId="164" fontId="5" fillId="2" borderId="6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horizontal="right"/>
    </xf>
    <xf numFmtId="49" fontId="4" fillId="4" borderId="11" xfId="1" applyNumberFormat="1" applyFont="1" applyFill="1" applyBorder="1" applyAlignment="1">
      <alignment horizontal="right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9" fontId="4" fillId="4" borderId="11" xfId="1" applyNumberFormat="1" applyFont="1" applyFill="1" applyBorder="1" applyAlignment="1">
      <alignment horizontal="right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wrapText="1"/>
    </xf>
    <xf numFmtId="0" fontId="1" fillId="0" borderId="16" xfId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right" wrapText="1"/>
    </xf>
    <xf numFmtId="2" fontId="1" fillId="0" borderId="16" xfId="1" applyNumberFormat="1" applyFont="1" applyFill="1" applyBorder="1" applyAlignment="1">
      <alignment horizontal="right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wrapText="1"/>
    </xf>
    <xf numFmtId="2" fontId="5" fillId="0" borderId="6" xfId="1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right" wrapText="1"/>
    </xf>
    <xf numFmtId="164" fontId="4" fillId="2" borderId="33" xfId="0" applyNumberFormat="1" applyFont="1" applyFill="1" applyBorder="1" applyAlignment="1">
      <alignment horizontal="right"/>
    </xf>
    <xf numFmtId="0" fontId="10" fillId="7" borderId="34" xfId="0" applyFont="1" applyFill="1" applyBorder="1" applyAlignment="1">
      <alignment horizontal="left" vertical="center" wrapText="1"/>
    </xf>
    <xf numFmtId="0" fontId="10" fillId="8" borderId="34" xfId="0" applyFont="1" applyFill="1" applyBorder="1" applyAlignment="1">
      <alignment horizontal="left" vertical="center" wrapText="1"/>
    </xf>
    <xf numFmtId="164" fontId="5" fillId="0" borderId="35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5" borderId="36" xfId="1" applyFont="1" applyFill="1" applyBorder="1" applyAlignment="1">
      <alignment horizontal="right" vertical="center" wrapText="1"/>
    </xf>
    <xf numFmtId="0" fontId="5" fillId="0" borderId="19" xfId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left" vertical="center" wrapText="1"/>
    </xf>
    <xf numFmtId="2" fontId="5" fillId="0" borderId="19" xfId="1" applyNumberFormat="1" applyFont="1" applyFill="1" applyBorder="1" applyAlignment="1">
      <alignment horizontal="right" vertical="center" wrapText="1"/>
    </xf>
    <xf numFmtId="164" fontId="5" fillId="0" borderId="19" xfId="0" applyNumberFormat="1" applyFont="1" applyFill="1" applyBorder="1" applyAlignment="1">
      <alignment horizontal="right" vertical="center"/>
    </xf>
    <xf numFmtId="164" fontId="4" fillId="0" borderId="19" xfId="0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left" vertical="center" wrapText="1"/>
    </xf>
    <xf numFmtId="49" fontId="5" fillId="0" borderId="16" xfId="1" applyNumberFormat="1" applyFont="1" applyFill="1" applyBorder="1" applyAlignment="1">
      <alignment horizontal="left" vertical="center" wrapText="1"/>
    </xf>
    <xf numFmtId="2" fontId="5" fillId="0" borderId="16" xfId="1" applyNumberFormat="1" applyFont="1" applyFill="1" applyBorder="1" applyAlignment="1">
      <alignment horizontal="right" vertical="center" wrapText="1"/>
    </xf>
    <xf numFmtId="164" fontId="5" fillId="0" borderId="16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>
      <alignment horizontal="right" vertical="center"/>
    </xf>
    <xf numFmtId="4" fontId="6" fillId="4" borderId="19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right" vertical="center"/>
    </xf>
    <xf numFmtId="164" fontId="5" fillId="4" borderId="5" xfId="0" applyNumberFormat="1" applyFont="1" applyFill="1" applyBorder="1" applyAlignment="1">
      <alignment vertical="center"/>
    </xf>
    <xf numFmtId="164" fontId="4" fillId="4" borderId="39" xfId="0" applyNumberFormat="1" applyFont="1" applyFill="1" applyBorder="1" applyAlignment="1">
      <alignment vertical="center"/>
    </xf>
    <xf numFmtId="166" fontId="9" fillId="6" borderId="29" xfId="0" applyNumberFormat="1" applyFont="1" applyFill="1" applyBorder="1"/>
    <xf numFmtId="165" fontId="1" fillId="0" borderId="2" xfId="1" applyNumberFormat="1" applyFont="1" applyFill="1" applyBorder="1" applyAlignment="1">
      <alignment horizontal="right" wrapText="1"/>
    </xf>
    <xf numFmtId="166" fontId="1" fillId="0" borderId="17" xfId="0" applyNumberFormat="1" applyFont="1" applyBorder="1"/>
    <xf numFmtId="165" fontId="1" fillId="4" borderId="10" xfId="1" applyNumberFormat="1" applyFont="1" applyFill="1" applyBorder="1" applyAlignment="1">
      <alignment horizontal="right" wrapText="1"/>
    </xf>
    <xf numFmtId="49" fontId="4" fillId="4" borderId="11" xfId="1" applyNumberFormat="1" applyFont="1" applyFill="1" applyBorder="1" applyAlignment="1">
      <alignment horizontal="right" vertical="center" wrapText="1"/>
    </xf>
    <xf numFmtId="49" fontId="4" fillId="4" borderId="12" xfId="1" applyNumberFormat="1" applyFont="1" applyFill="1" applyBorder="1" applyAlignment="1">
      <alignment horizontal="right" vertical="center" wrapText="1"/>
    </xf>
    <xf numFmtId="49" fontId="4" fillId="4" borderId="28" xfId="1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left" shrinkToFit="1"/>
    </xf>
    <xf numFmtId="0" fontId="4" fillId="4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9" fontId="4" fillId="4" borderId="14" xfId="1" applyNumberFormat="1" applyFont="1" applyFill="1" applyBorder="1" applyAlignment="1">
      <alignment horizontal="right" vertical="center" wrapText="1"/>
    </xf>
    <xf numFmtId="49" fontId="4" fillId="4" borderId="15" xfId="1" applyNumberFormat="1" applyFont="1" applyFill="1" applyBorder="1" applyAlignment="1">
      <alignment horizontal="right" vertical="center" wrapText="1"/>
    </xf>
    <xf numFmtId="2" fontId="8" fillId="4" borderId="19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38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9" fontId="4" fillId="4" borderId="37" xfId="1" applyNumberFormat="1" applyFont="1" applyFill="1" applyBorder="1" applyAlignment="1">
      <alignment horizontal="right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vertical="center" wrapText="1"/>
    </xf>
    <xf numFmtId="4" fontId="4" fillId="4" borderId="31" xfId="0" applyNumberFormat="1" applyFont="1" applyFill="1" applyBorder="1" applyAlignment="1">
      <alignment horizontal="center" vertical="center" wrapText="1"/>
    </xf>
    <xf numFmtId="4" fontId="4" fillId="4" borderId="21" xfId="0" applyNumberFormat="1" applyFont="1" applyFill="1" applyBorder="1" applyAlignment="1">
      <alignment horizontal="center" vertical="center" wrapText="1"/>
    </xf>
  </cellXfs>
  <cellStyles count="2">
    <cellStyle name="Neutrální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A4" sqref="A4:K4"/>
    </sheetView>
  </sheetViews>
  <sheetFormatPr defaultRowHeight="15"/>
  <cols>
    <col min="1" max="1" width="4.7109375" customWidth="1"/>
    <col min="2" max="3" width="30.7109375" customWidth="1"/>
    <col min="4" max="4" width="11.28515625" customWidth="1"/>
    <col min="5" max="5" width="18" customWidth="1"/>
    <col min="6" max="6" width="14.7109375" customWidth="1"/>
    <col min="7" max="7" width="14" style="1" customWidth="1"/>
    <col min="8" max="8" width="14.5703125" style="1" customWidth="1"/>
    <col min="9" max="9" width="15.7109375" style="1" customWidth="1"/>
    <col min="10" max="10" width="14.5703125" style="1" customWidth="1"/>
    <col min="11" max="11" width="17.5703125" style="1" customWidth="1"/>
    <col min="12" max="12" width="18.28515625" customWidth="1"/>
  </cols>
  <sheetData>
    <row r="1" spans="1:13" ht="15.75">
      <c r="A1" s="9"/>
      <c r="B1" s="9"/>
      <c r="C1" s="9"/>
    </row>
    <row r="2" spans="1:13">
      <c r="A2" s="6" t="s">
        <v>54</v>
      </c>
      <c r="B2" s="6"/>
      <c r="C2" s="6"/>
      <c r="D2" s="6"/>
      <c r="E2" s="6"/>
      <c r="F2" s="6"/>
      <c r="G2" s="52"/>
      <c r="H2" s="52"/>
      <c r="I2" s="52"/>
      <c r="J2" s="52"/>
      <c r="K2" s="52"/>
    </row>
    <row r="3" spans="1:13" ht="15.75">
      <c r="A3" s="6" t="s">
        <v>53</v>
      </c>
      <c r="B3" s="6"/>
      <c r="C3" s="9"/>
      <c r="D3" s="9"/>
      <c r="E3" s="9"/>
      <c r="F3" s="9"/>
      <c r="G3" s="10"/>
      <c r="H3" s="10"/>
      <c r="I3" s="10"/>
      <c r="J3" s="10"/>
      <c r="K3" s="10" t="s">
        <v>158</v>
      </c>
    </row>
    <row r="4" spans="1:13" s="6" customFormat="1" ht="15.75">
      <c r="A4" s="125" t="s">
        <v>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2"/>
    </row>
    <row r="5" spans="1:13" s="4" customFormat="1" ht="16.5" thickBot="1">
      <c r="A5" s="124" t="s">
        <v>51</v>
      </c>
      <c r="B5" s="124"/>
      <c r="C5" s="124"/>
      <c r="D5" s="124"/>
      <c r="E5" s="124"/>
      <c r="F5" s="124"/>
      <c r="G5" s="124"/>
      <c r="H5" s="11"/>
      <c r="I5" s="11"/>
      <c r="J5" s="11"/>
      <c r="K5" s="11"/>
      <c r="L5" s="5"/>
    </row>
    <row r="6" spans="1:13" ht="34.5" customHeight="1">
      <c r="A6" s="127" t="s">
        <v>4</v>
      </c>
      <c r="B6" s="129" t="s">
        <v>20</v>
      </c>
      <c r="C6" s="129" t="s">
        <v>21</v>
      </c>
      <c r="D6" s="129" t="s">
        <v>3</v>
      </c>
      <c r="E6" s="137" t="s">
        <v>2</v>
      </c>
      <c r="F6" s="131" t="s">
        <v>22</v>
      </c>
      <c r="G6" s="135" t="s">
        <v>16</v>
      </c>
      <c r="H6" s="18" t="s">
        <v>17</v>
      </c>
      <c r="I6" s="139" t="s">
        <v>18</v>
      </c>
      <c r="J6" s="139"/>
      <c r="K6" s="133" t="s">
        <v>56</v>
      </c>
      <c r="L6" s="2"/>
    </row>
    <row r="7" spans="1:13" ht="98.25" customHeight="1" thickBot="1">
      <c r="A7" s="128"/>
      <c r="B7" s="130"/>
      <c r="C7" s="130"/>
      <c r="D7" s="130"/>
      <c r="E7" s="138"/>
      <c r="F7" s="132"/>
      <c r="G7" s="136"/>
      <c r="H7" s="19" t="s">
        <v>19</v>
      </c>
      <c r="I7" s="19" t="s">
        <v>5</v>
      </c>
      <c r="J7" s="19" t="s">
        <v>6</v>
      </c>
      <c r="K7" s="134"/>
      <c r="L7" s="2"/>
    </row>
    <row r="8" spans="1:13" ht="54" customHeight="1" thickBot="1">
      <c r="A8" s="51" t="s">
        <v>1</v>
      </c>
      <c r="B8" s="39" t="s">
        <v>30</v>
      </c>
      <c r="C8" s="39" t="s">
        <v>31</v>
      </c>
      <c r="D8" s="40" t="s">
        <v>32</v>
      </c>
      <c r="E8" s="41" t="s">
        <v>0</v>
      </c>
      <c r="F8" s="42">
        <v>1</v>
      </c>
      <c r="G8" s="44">
        <v>24487</v>
      </c>
      <c r="H8" s="44">
        <f>CEILING(F8*G8,1)*8</f>
        <v>195896</v>
      </c>
      <c r="I8" s="44">
        <f>CEILING(F8*G8*0.34,1)*8</f>
        <v>66608</v>
      </c>
      <c r="J8" s="44">
        <f>FLOOR(F8*G8*0.02,1)*8</f>
        <v>3912</v>
      </c>
      <c r="K8" s="45">
        <f>H8+I8+J8</f>
        <v>266416</v>
      </c>
      <c r="L8" s="3"/>
    </row>
    <row r="9" spans="1:13" ht="30" customHeight="1" thickBot="1">
      <c r="A9" s="121" t="s">
        <v>7</v>
      </c>
      <c r="B9" s="122"/>
      <c r="C9" s="122"/>
      <c r="D9" s="122"/>
      <c r="E9" s="123"/>
      <c r="F9" s="43">
        <f t="shared" ref="F9" si="0">SUM(F8)</f>
        <v>1</v>
      </c>
      <c r="G9" s="46"/>
      <c r="H9" s="46">
        <v>195896</v>
      </c>
      <c r="I9" s="46">
        <v>66608</v>
      </c>
      <c r="J9" s="46">
        <v>3912</v>
      </c>
      <c r="K9" s="47">
        <v>266416</v>
      </c>
      <c r="L9" s="8"/>
      <c r="M9" s="7"/>
    </row>
    <row r="10" spans="1:13">
      <c r="A10" s="2"/>
      <c r="B10" s="2"/>
      <c r="C10" s="2"/>
      <c r="D10" s="2"/>
      <c r="E10" s="2"/>
      <c r="F10" s="2"/>
      <c r="G10" s="3"/>
      <c r="H10" s="3"/>
      <c r="I10" s="3"/>
      <c r="J10" s="3"/>
      <c r="K10" s="3"/>
      <c r="L10" s="2"/>
    </row>
    <row r="11" spans="1:13">
      <c r="A11" s="2"/>
      <c r="B11" s="2"/>
      <c r="C11" s="2"/>
      <c r="D11" s="2"/>
      <c r="E11" s="2"/>
      <c r="F11" s="2"/>
      <c r="G11" s="3"/>
      <c r="H11" s="3"/>
      <c r="I11" s="3"/>
      <c r="J11" s="3"/>
      <c r="K11" s="3"/>
      <c r="L11" s="2"/>
    </row>
    <row r="18" ht="13.5" customHeight="1"/>
  </sheetData>
  <mergeCells count="12">
    <mergeCell ref="A9:E9"/>
    <mergeCell ref="A5:G5"/>
    <mergeCell ref="A4:K4"/>
    <mergeCell ref="A6:A7"/>
    <mergeCell ref="B6:B7"/>
    <mergeCell ref="C6:C7"/>
    <mergeCell ref="D6:D7"/>
    <mergeCell ref="F6:F7"/>
    <mergeCell ref="K6:K7"/>
    <mergeCell ref="G6:G7"/>
    <mergeCell ref="E6:E7"/>
    <mergeCell ref="I6:J6"/>
  </mergeCells>
  <pageMargins left="0.7" right="0.7" top="0.78740157499999996" bottom="0.78740157499999996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M6" sqref="M6"/>
    </sheetView>
  </sheetViews>
  <sheetFormatPr defaultRowHeight="15"/>
  <cols>
    <col min="1" max="1" width="4.7109375" customWidth="1"/>
    <col min="2" max="3" width="30.7109375" customWidth="1"/>
    <col min="4" max="4" width="11" customWidth="1"/>
    <col min="5" max="5" width="14.140625" customWidth="1"/>
    <col min="6" max="7" width="14.7109375" customWidth="1"/>
    <col min="8" max="8" width="17" customWidth="1"/>
    <col min="9" max="9" width="13" customWidth="1"/>
    <col min="10" max="10" width="10.5703125" customWidth="1"/>
    <col min="11" max="11" width="12.5703125" bestFit="1" customWidth="1"/>
  </cols>
  <sheetData>
    <row r="1" spans="1:13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>
      <c r="A2" s="6" t="s">
        <v>53</v>
      </c>
      <c r="K2" t="s">
        <v>158</v>
      </c>
    </row>
    <row r="3" spans="1:13" ht="15.75">
      <c r="A3" s="125" t="s">
        <v>11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3" ht="16.5" thickBot="1">
      <c r="A4" s="124" t="s">
        <v>51</v>
      </c>
      <c r="B4" s="124"/>
      <c r="C4" s="124"/>
      <c r="D4" s="124"/>
      <c r="E4" s="124"/>
      <c r="F4" s="124"/>
      <c r="G4" s="124"/>
      <c r="H4" s="11"/>
      <c r="I4" s="11"/>
      <c r="J4" s="11"/>
      <c r="K4" s="11"/>
    </row>
    <row r="5" spans="1:13" ht="34.5" customHeight="1">
      <c r="A5" s="127" t="s">
        <v>4</v>
      </c>
      <c r="B5" s="129" t="s">
        <v>20</v>
      </c>
      <c r="C5" s="129" t="s">
        <v>21</v>
      </c>
      <c r="D5" s="129" t="s">
        <v>3</v>
      </c>
      <c r="E5" s="137" t="s">
        <v>2</v>
      </c>
      <c r="F5" s="131" t="s">
        <v>22</v>
      </c>
      <c r="G5" s="131" t="s">
        <v>16</v>
      </c>
      <c r="H5" s="26" t="s">
        <v>17</v>
      </c>
      <c r="I5" s="143" t="s">
        <v>18</v>
      </c>
      <c r="J5" s="143"/>
      <c r="K5" s="144" t="s">
        <v>56</v>
      </c>
    </row>
    <row r="6" spans="1:13" ht="90.75" customHeight="1" thickBot="1">
      <c r="A6" s="128"/>
      <c r="B6" s="130"/>
      <c r="C6" s="130"/>
      <c r="D6" s="130"/>
      <c r="E6" s="138"/>
      <c r="F6" s="132"/>
      <c r="G6" s="142"/>
      <c r="H6" s="113" t="s">
        <v>19</v>
      </c>
      <c r="I6" s="113" t="s">
        <v>5</v>
      </c>
      <c r="J6" s="113" t="s">
        <v>6</v>
      </c>
      <c r="K6" s="145"/>
    </row>
    <row r="7" spans="1:13" ht="45">
      <c r="A7" s="50" t="s">
        <v>1</v>
      </c>
      <c r="B7" s="24" t="s">
        <v>9</v>
      </c>
      <c r="C7" s="70" t="s">
        <v>47</v>
      </c>
      <c r="D7" s="12" t="s">
        <v>10</v>
      </c>
      <c r="E7" s="13" t="s">
        <v>0</v>
      </c>
      <c r="F7" s="14">
        <v>1</v>
      </c>
      <c r="G7" s="22">
        <v>24487</v>
      </c>
      <c r="H7" s="22">
        <f>CEILING(F7*G7,1)*8</f>
        <v>195896</v>
      </c>
      <c r="I7" s="22">
        <f>CEILING(F7*G7*0.34,1)*8</f>
        <v>66608</v>
      </c>
      <c r="J7" s="22">
        <f>FLOOR(F7*G7*0.02,1)*8</f>
        <v>3912</v>
      </c>
      <c r="K7" s="23">
        <f>H7+I7+J7</f>
        <v>266416</v>
      </c>
    </row>
    <row r="8" spans="1:13" ht="45">
      <c r="A8" s="49" t="s">
        <v>33</v>
      </c>
      <c r="B8" s="25" t="s">
        <v>34</v>
      </c>
      <c r="C8" s="69" t="s">
        <v>35</v>
      </c>
      <c r="D8" s="15" t="s">
        <v>36</v>
      </c>
      <c r="E8" s="16" t="s">
        <v>0</v>
      </c>
      <c r="F8" s="17">
        <v>1</v>
      </c>
      <c r="G8" s="96">
        <v>24487</v>
      </c>
      <c r="H8" s="96">
        <f t="shared" ref="H8:H10" si="0">CEILING(F8*G8,1)*8</f>
        <v>195896</v>
      </c>
      <c r="I8" s="96">
        <f t="shared" ref="I8:I10" si="1">CEILING(F8*G8*0.34,1)*8</f>
        <v>66608</v>
      </c>
      <c r="J8" s="96">
        <f t="shared" ref="J8:J10" si="2">FLOOR(F8*G8*0.02,1)*8</f>
        <v>3912</v>
      </c>
      <c r="K8" s="97">
        <f t="shared" ref="K8:K10" si="3">H8+I8+J8</f>
        <v>266416</v>
      </c>
    </row>
    <row r="9" spans="1:13" ht="45">
      <c r="A9" s="85" t="s">
        <v>55</v>
      </c>
      <c r="B9" s="86" t="s">
        <v>83</v>
      </c>
      <c r="C9" s="87" t="s">
        <v>58</v>
      </c>
      <c r="D9" s="88" t="s">
        <v>60</v>
      </c>
      <c r="E9" s="16" t="s">
        <v>0</v>
      </c>
      <c r="F9" s="89">
        <v>1</v>
      </c>
      <c r="G9" s="96">
        <v>24487</v>
      </c>
      <c r="H9" s="96">
        <f t="shared" si="0"/>
        <v>195896</v>
      </c>
      <c r="I9" s="96">
        <f t="shared" si="1"/>
        <v>66608</v>
      </c>
      <c r="J9" s="96">
        <f t="shared" si="2"/>
        <v>3912</v>
      </c>
      <c r="K9" s="97">
        <f t="shared" si="3"/>
        <v>266416</v>
      </c>
    </row>
    <row r="10" spans="1:13" ht="30.75" thickBot="1">
      <c r="A10" s="49" t="s">
        <v>37</v>
      </c>
      <c r="B10" s="25" t="s">
        <v>57</v>
      </c>
      <c r="C10" s="69" t="s">
        <v>59</v>
      </c>
      <c r="D10" s="15" t="s">
        <v>61</v>
      </c>
      <c r="E10" s="16" t="s">
        <v>0</v>
      </c>
      <c r="F10" s="17">
        <v>0.5</v>
      </c>
      <c r="G10" s="79">
        <v>24487</v>
      </c>
      <c r="H10" s="79">
        <f t="shared" si="0"/>
        <v>97952</v>
      </c>
      <c r="I10" s="79">
        <f t="shared" si="1"/>
        <v>33304</v>
      </c>
      <c r="J10" s="79">
        <f t="shared" si="2"/>
        <v>1952</v>
      </c>
      <c r="K10" s="80">
        <f t="shared" si="3"/>
        <v>133208</v>
      </c>
    </row>
    <row r="11" spans="1:13" ht="30" customHeight="1" thickBot="1">
      <c r="A11" s="140" t="s">
        <v>7</v>
      </c>
      <c r="B11" s="141"/>
      <c r="C11" s="141"/>
      <c r="D11" s="141"/>
      <c r="E11" s="63"/>
      <c r="F11" s="35">
        <v>3.5</v>
      </c>
      <c r="G11" s="114"/>
      <c r="H11" s="115">
        <f>SUM(H7:H10)</f>
        <v>685640</v>
      </c>
      <c r="I11" s="115">
        <f>SUM(I7:I10)</f>
        <v>233128</v>
      </c>
      <c r="J11" s="115">
        <f>SUM(J7:J10)</f>
        <v>13688</v>
      </c>
      <c r="K11" s="116">
        <f>SUM(K7:K10)</f>
        <v>932456</v>
      </c>
    </row>
    <row r="12" spans="1:13">
      <c r="F12" s="78"/>
    </row>
  </sheetData>
  <mergeCells count="12">
    <mergeCell ref="A11:D11"/>
    <mergeCell ref="A3:K3"/>
    <mergeCell ref="A5:A6"/>
    <mergeCell ref="B5:B6"/>
    <mergeCell ref="C5:C6"/>
    <mergeCell ref="D5:D6"/>
    <mergeCell ref="E5:E6"/>
    <mergeCell ref="F5:F6"/>
    <mergeCell ref="G5:G6"/>
    <mergeCell ref="I5:J5"/>
    <mergeCell ref="K5:K6"/>
    <mergeCell ref="A4:G4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K9" sqref="K9"/>
    </sheetView>
  </sheetViews>
  <sheetFormatPr defaultRowHeight="15"/>
  <cols>
    <col min="1" max="1" width="4.7109375" customWidth="1"/>
    <col min="2" max="3" width="30.7109375" customWidth="1"/>
    <col min="4" max="4" width="9.7109375" customWidth="1"/>
    <col min="5" max="5" width="13.5703125" customWidth="1"/>
    <col min="6" max="6" width="14.7109375" customWidth="1"/>
    <col min="7" max="7" width="14.85546875" customWidth="1"/>
    <col min="8" max="8" width="12.85546875" customWidth="1"/>
    <col min="9" max="9" width="10.140625" bestFit="1" customWidth="1"/>
    <col min="11" max="11" width="12.5703125" bestFit="1" customWidth="1"/>
  </cols>
  <sheetData>
    <row r="1" spans="1:11">
      <c r="A1" s="6" t="s">
        <v>54</v>
      </c>
    </row>
    <row r="2" spans="1:11" ht="15.75">
      <c r="A2" s="6" t="s">
        <v>53</v>
      </c>
      <c r="B2" s="9"/>
      <c r="C2" s="9"/>
      <c r="D2" s="9"/>
      <c r="E2" s="9"/>
      <c r="F2" s="9"/>
      <c r="G2" s="10"/>
      <c r="H2" s="10"/>
      <c r="I2" s="10"/>
      <c r="J2" s="10"/>
      <c r="K2" s="10" t="s">
        <v>158</v>
      </c>
    </row>
    <row r="3" spans="1:11" ht="15.75">
      <c r="A3" s="125" t="s">
        <v>23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6.5" thickBot="1">
      <c r="A4" s="124" t="s">
        <v>51</v>
      </c>
      <c r="B4" s="124"/>
      <c r="C4" s="124"/>
      <c r="D4" s="124"/>
      <c r="E4" s="124"/>
      <c r="F4" s="124"/>
      <c r="G4" s="124"/>
      <c r="H4" s="11"/>
      <c r="I4" s="11"/>
      <c r="J4" s="11"/>
      <c r="K4" s="11"/>
    </row>
    <row r="5" spans="1:11" ht="47.25" customHeight="1">
      <c r="A5" s="127" t="s">
        <v>4</v>
      </c>
      <c r="B5" s="129" t="s">
        <v>20</v>
      </c>
      <c r="C5" s="129" t="s">
        <v>21</v>
      </c>
      <c r="D5" s="129" t="s">
        <v>3</v>
      </c>
      <c r="E5" s="137" t="s">
        <v>2</v>
      </c>
      <c r="F5" s="131" t="s">
        <v>22</v>
      </c>
      <c r="G5" s="131" t="s">
        <v>16</v>
      </c>
      <c r="H5" s="26" t="s">
        <v>17</v>
      </c>
      <c r="I5" s="143" t="s">
        <v>18</v>
      </c>
      <c r="J5" s="143"/>
      <c r="K5" s="144" t="s">
        <v>56</v>
      </c>
    </row>
    <row r="6" spans="1:11" ht="102" customHeight="1" thickBot="1">
      <c r="A6" s="128"/>
      <c r="B6" s="130"/>
      <c r="C6" s="130"/>
      <c r="D6" s="130"/>
      <c r="E6" s="138"/>
      <c r="F6" s="132"/>
      <c r="G6" s="132"/>
      <c r="H6" s="27" t="s">
        <v>19</v>
      </c>
      <c r="I6" s="27" t="s">
        <v>5</v>
      </c>
      <c r="J6" s="27" t="s">
        <v>6</v>
      </c>
      <c r="K6" s="146"/>
    </row>
    <row r="7" spans="1:11" ht="65.25" customHeight="1" thickBot="1">
      <c r="A7" s="48" t="s">
        <v>1</v>
      </c>
      <c r="B7" s="31" t="s">
        <v>13</v>
      </c>
      <c r="C7" s="28" t="s">
        <v>14</v>
      </c>
      <c r="D7" s="28" t="s">
        <v>15</v>
      </c>
      <c r="E7" s="29" t="s">
        <v>0</v>
      </c>
      <c r="F7" s="30">
        <v>1</v>
      </c>
      <c r="G7" s="32">
        <v>24487</v>
      </c>
      <c r="H7" s="33">
        <f>CEILING(F7*G7,1)*8</f>
        <v>195896</v>
      </c>
      <c r="I7" s="33">
        <f>CEILING(F7*G7*0.34,1)*8</f>
        <v>66608</v>
      </c>
      <c r="J7" s="33">
        <f>FLOOR(F7*G7*0.02,1)*8</f>
        <v>3912</v>
      </c>
      <c r="K7" s="34">
        <f>H7+I7+J7</f>
        <v>266416</v>
      </c>
    </row>
    <row r="8" spans="1:11" ht="30" customHeight="1" thickBot="1">
      <c r="A8" s="140" t="s">
        <v>7</v>
      </c>
      <c r="B8" s="141"/>
      <c r="C8" s="141"/>
      <c r="D8" s="141"/>
      <c r="E8" s="20"/>
      <c r="F8" s="35">
        <v>1</v>
      </c>
      <c r="G8" s="36"/>
      <c r="H8" s="37">
        <v>195896</v>
      </c>
      <c r="I8" s="37">
        <v>66608</v>
      </c>
      <c r="J8" s="37">
        <v>3912</v>
      </c>
      <c r="K8" s="38">
        <v>266416</v>
      </c>
    </row>
  </sheetData>
  <mergeCells count="12">
    <mergeCell ref="A8:D8"/>
    <mergeCell ref="A3:K3"/>
    <mergeCell ref="A5:A6"/>
    <mergeCell ref="B5:B6"/>
    <mergeCell ref="C5:C6"/>
    <mergeCell ref="D5:D6"/>
    <mergeCell ref="E5:E6"/>
    <mergeCell ref="F5:F6"/>
    <mergeCell ref="G5:G6"/>
    <mergeCell ref="K5:K6"/>
    <mergeCell ref="I5:J5"/>
    <mergeCell ref="A4:G4"/>
  </mergeCells>
  <pageMargins left="0.7" right="0.7" top="0.78740157499999996" bottom="0.78740157499999996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opLeftCell="A4" workbookViewId="0">
      <selection activeCell="A3" sqref="A3:L3"/>
    </sheetView>
  </sheetViews>
  <sheetFormatPr defaultRowHeight="15"/>
  <cols>
    <col min="1" max="1" width="4.7109375" customWidth="1"/>
    <col min="2" max="3" width="30.7109375" customWidth="1"/>
    <col min="4" max="4" width="11.28515625" customWidth="1"/>
    <col min="5" max="5" width="18" customWidth="1"/>
    <col min="6" max="6" width="14.7109375" customWidth="1"/>
    <col min="7" max="7" width="14" style="1" customWidth="1"/>
    <col min="8" max="8" width="14.5703125" style="1" customWidth="1"/>
    <col min="9" max="9" width="14.5703125" style="1" hidden="1" customWidth="1"/>
    <col min="10" max="10" width="15.7109375" style="1" customWidth="1"/>
    <col min="11" max="11" width="14.5703125" style="1" customWidth="1"/>
    <col min="12" max="12" width="17.5703125" style="1" customWidth="1"/>
    <col min="13" max="13" width="18.28515625" customWidth="1"/>
  </cols>
  <sheetData>
    <row r="1" spans="1:14">
      <c r="A1" s="6" t="s">
        <v>54</v>
      </c>
      <c r="B1" s="6"/>
      <c r="C1" s="6"/>
      <c r="D1" s="6"/>
      <c r="E1" s="6"/>
      <c r="F1" s="6"/>
      <c r="G1" s="52"/>
      <c r="H1" s="52"/>
      <c r="I1" s="52"/>
      <c r="J1" s="52"/>
      <c r="K1" s="52"/>
      <c r="L1" s="52"/>
    </row>
    <row r="2" spans="1:14" ht="15.75">
      <c r="A2" s="6" t="s">
        <v>53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0" t="s">
        <v>158</v>
      </c>
    </row>
    <row r="3" spans="1:14" s="6" customFormat="1" ht="15.75">
      <c r="A3" s="125" t="s">
        <v>24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2"/>
    </row>
    <row r="4" spans="1:14" s="4" customFormat="1" ht="16.5" thickBot="1">
      <c r="A4" s="124" t="s">
        <v>52</v>
      </c>
      <c r="B4" s="124"/>
      <c r="C4" s="124"/>
      <c r="D4" s="124"/>
      <c r="E4" s="124"/>
      <c r="F4" s="124"/>
      <c r="G4" s="124"/>
      <c r="H4" s="11"/>
      <c r="I4" s="11"/>
      <c r="J4" s="11"/>
      <c r="K4" s="11"/>
      <c r="L4" s="11"/>
      <c r="M4" s="5"/>
    </row>
    <row r="5" spans="1:14" ht="34.5" customHeight="1">
      <c r="A5" s="127" t="s">
        <v>4</v>
      </c>
      <c r="B5" s="129" t="s">
        <v>20</v>
      </c>
      <c r="C5" s="129" t="s">
        <v>21</v>
      </c>
      <c r="D5" s="129" t="s">
        <v>3</v>
      </c>
      <c r="E5" s="137" t="s">
        <v>2</v>
      </c>
      <c r="F5" s="131" t="s">
        <v>22</v>
      </c>
      <c r="G5" s="135" t="s">
        <v>16</v>
      </c>
      <c r="H5" s="152" t="s">
        <v>17</v>
      </c>
      <c r="I5" s="153"/>
      <c r="J5" s="139" t="s">
        <v>18</v>
      </c>
      <c r="K5" s="139"/>
      <c r="L5" s="133" t="s">
        <v>56</v>
      </c>
      <c r="M5" s="2"/>
    </row>
    <row r="6" spans="1:14" ht="98.25" customHeight="1" thickBot="1">
      <c r="A6" s="148"/>
      <c r="B6" s="149"/>
      <c r="C6" s="149"/>
      <c r="D6" s="149"/>
      <c r="E6" s="150"/>
      <c r="F6" s="142"/>
      <c r="G6" s="151"/>
      <c r="H6" s="74" t="s">
        <v>19</v>
      </c>
      <c r="I6" s="74" t="s">
        <v>48</v>
      </c>
      <c r="J6" s="74" t="s">
        <v>5</v>
      </c>
      <c r="K6" s="74" t="s">
        <v>6</v>
      </c>
      <c r="L6" s="134"/>
      <c r="M6" s="2"/>
    </row>
    <row r="7" spans="1:14" ht="53.25" customHeight="1">
      <c r="A7" s="76" t="s">
        <v>1</v>
      </c>
      <c r="B7" s="65" t="s">
        <v>66</v>
      </c>
      <c r="C7" s="65" t="s">
        <v>67</v>
      </c>
      <c r="D7" s="66" t="s">
        <v>40</v>
      </c>
      <c r="E7" s="65" t="s">
        <v>0</v>
      </c>
      <c r="F7" s="67">
        <v>0.5</v>
      </c>
      <c r="G7" s="68">
        <v>24487</v>
      </c>
      <c r="H7" s="68">
        <f>CEILING(F7*G7,1)*8</f>
        <v>97952</v>
      </c>
      <c r="I7" s="68"/>
      <c r="J7" s="68">
        <f>CEILING(F7*G7*0.34,1)*8</f>
        <v>33304</v>
      </c>
      <c r="K7" s="68">
        <f>FLOOR(F7*G7*0.02,1)*8</f>
        <v>1952</v>
      </c>
      <c r="L7" s="77">
        <f>H7+J7+K7</f>
        <v>133208</v>
      </c>
      <c r="M7" s="3"/>
    </row>
    <row r="8" spans="1:14" ht="61.5" customHeight="1">
      <c r="A8" s="75" t="s">
        <v>33</v>
      </c>
      <c r="B8" s="65" t="s">
        <v>38</v>
      </c>
      <c r="C8" s="65" t="s">
        <v>84</v>
      </c>
      <c r="D8" s="66" t="s">
        <v>39</v>
      </c>
      <c r="E8" s="65" t="s">
        <v>0</v>
      </c>
      <c r="F8" s="67">
        <v>0.5</v>
      </c>
      <c r="G8" s="68">
        <v>24487</v>
      </c>
      <c r="H8" s="68">
        <f t="shared" ref="H8:H12" si="0">CEILING(F8*G8,1)*8</f>
        <v>97952</v>
      </c>
      <c r="I8" s="68"/>
      <c r="J8" s="68">
        <f t="shared" ref="J8:J12" si="1">CEILING(F8*G8*0.34,1)*8</f>
        <v>33304</v>
      </c>
      <c r="K8" s="68">
        <f t="shared" ref="K8:K11" si="2">FLOOR(F8*G8*0.02,1)*8</f>
        <v>1952</v>
      </c>
      <c r="L8" s="77">
        <f t="shared" ref="L8:L13" si="3">H8+J8+K8</f>
        <v>133208</v>
      </c>
      <c r="M8" s="3"/>
    </row>
    <row r="9" spans="1:14" ht="53.25" customHeight="1">
      <c r="A9" s="64" t="s">
        <v>12</v>
      </c>
      <c r="B9" s="90" t="s">
        <v>68</v>
      </c>
      <c r="C9" s="91" t="s">
        <v>69</v>
      </c>
      <c r="D9" s="95">
        <v>70599921</v>
      </c>
      <c r="E9" s="92" t="s">
        <v>0</v>
      </c>
      <c r="F9" s="9">
        <v>0.83</v>
      </c>
      <c r="G9" s="68">
        <v>24487</v>
      </c>
      <c r="H9" s="68">
        <f t="shared" si="0"/>
        <v>162600</v>
      </c>
      <c r="I9" s="68"/>
      <c r="J9" s="68">
        <f t="shared" si="1"/>
        <v>55288</v>
      </c>
      <c r="K9" s="68">
        <f t="shared" si="2"/>
        <v>3248</v>
      </c>
      <c r="L9" s="77">
        <f t="shared" si="3"/>
        <v>221136</v>
      </c>
      <c r="M9" s="3"/>
    </row>
    <row r="10" spans="1:14" ht="39" customHeight="1" thickBot="1">
      <c r="A10" s="64" t="s">
        <v>37</v>
      </c>
      <c r="B10" s="93" t="s">
        <v>44</v>
      </c>
      <c r="C10" s="72" t="s">
        <v>85</v>
      </c>
      <c r="D10" s="73" t="s">
        <v>46</v>
      </c>
      <c r="E10" s="72" t="s">
        <v>0</v>
      </c>
      <c r="F10" s="94">
        <v>0.65</v>
      </c>
      <c r="G10" s="68">
        <v>24487</v>
      </c>
      <c r="H10" s="68">
        <f t="shared" si="0"/>
        <v>127336</v>
      </c>
      <c r="I10" s="68"/>
      <c r="J10" s="68">
        <f t="shared" si="1"/>
        <v>43296</v>
      </c>
      <c r="K10" s="68">
        <f t="shared" si="2"/>
        <v>2544</v>
      </c>
      <c r="L10" s="77">
        <f t="shared" si="3"/>
        <v>173176</v>
      </c>
      <c r="M10" s="3"/>
    </row>
    <row r="11" spans="1:14" ht="49.5" customHeight="1">
      <c r="A11" s="64" t="s">
        <v>41</v>
      </c>
      <c r="B11" s="65" t="s">
        <v>70</v>
      </c>
      <c r="C11" s="65" t="s">
        <v>71</v>
      </c>
      <c r="D11" s="66" t="s">
        <v>72</v>
      </c>
      <c r="E11" s="65" t="s">
        <v>0</v>
      </c>
      <c r="F11" s="67">
        <v>1</v>
      </c>
      <c r="G11" s="68">
        <v>24487</v>
      </c>
      <c r="H11" s="68">
        <f t="shared" si="0"/>
        <v>195896</v>
      </c>
      <c r="I11" s="68"/>
      <c r="J11" s="68">
        <f t="shared" si="1"/>
        <v>66608</v>
      </c>
      <c r="K11" s="68">
        <f t="shared" si="2"/>
        <v>3912</v>
      </c>
      <c r="L11" s="77">
        <f t="shared" si="3"/>
        <v>266416</v>
      </c>
      <c r="M11" s="3"/>
    </row>
    <row r="12" spans="1:14" ht="47.25" customHeight="1" thickBot="1">
      <c r="A12" s="102" t="s">
        <v>42</v>
      </c>
      <c r="B12" s="103" t="s">
        <v>43</v>
      </c>
      <c r="C12" s="103" t="s">
        <v>86</v>
      </c>
      <c r="D12" s="104" t="s">
        <v>45</v>
      </c>
      <c r="E12" s="103" t="s">
        <v>0</v>
      </c>
      <c r="F12" s="105">
        <v>0.75</v>
      </c>
      <c r="G12" s="106">
        <v>24487</v>
      </c>
      <c r="H12" s="106">
        <f t="shared" si="0"/>
        <v>146928</v>
      </c>
      <c r="I12" s="106"/>
      <c r="J12" s="106">
        <f t="shared" si="1"/>
        <v>49960</v>
      </c>
      <c r="K12" s="106">
        <f>FLOOR(F12*G12*0.02,1)*8</f>
        <v>2936</v>
      </c>
      <c r="L12" s="107">
        <f t="shared" si="3"/>
        <v>199824</v>
      </c>
      <c r="M12" s="3"/>
    </row>
    <row r="13" spans="1:14" ht="30" customHeight="1" thickBot="1">
      <c r="A13" s="147" t="s">
        <v>7</v>
      </c>
      <c r="B13" s="122"/>
      <c r="C13" s="122"/>
      <c r="D13" s="122"/>
      <c r="E13" s="123"/>
      <c r="F13" s="43">
        <f>SUM(F7:F12)</f>
        <v>4.2300000000000004</v>
      </c>
      <c r="G13" s="36"/>
      <c r="H13" s="46">
        <f>SUM(H7:H12)</f>
        <v>828664</v>
      </c>
      <c r="I13" s="46"/>
      <c r="J13" s="46">
        <v>281760</v>
      </c>
      <c r="K13" s="46">
        <f>SUM(K7:K12)</f>
        <v>16544</v>
      </c>
      <c r="L13" s="36">
        <f t="shared" si="3"/>
        <v>1126968</v>
      </c>
      <c r="M13" s="8"/>
      <c r="N13" s="7"/>
    </row>
    <row r="14" spans="1:14" ht="48" thickBot="1">
      <c r="A14" s="71" t="s">
        <v>73</v>
      </c>
      <c r="B14" s="108" t="s">
        <v>74</v>
      </c>
      <c r="C14" s="108" t="s">
        <v>75</v>
      </c>
      <c r="D14" s="109" t="s">
        <v>76</v>
      </c>
      <c r="E14" s="108" t="s">
        <v>0</v>
      </c>
      <c r="F14" s="110">
        <v>0.2</v>
      </c>
      <c r="G14" s="111">
        <v>24487</v>
      </c>
      <c r="H14" s="111"/>
      <c r="I14" s="111"/>
      <c r="J14" s="111"/>
      <c r="K14" s="111"/>
      <c r="L14" s="112">
        <v>52512</v>
      </c>
      <c r="M14" s="2"/>
    </row>
    <row r="15" spans="1:14" ht="15.75">
      <c r="H15" s="100"/>
    </row>
    <row r="16" spans="1:14" ht="15.75">
      <c r="G16" s="52"/>
      <c r="H16" s="101"/>
    </row>
    <row r="20" ht="13.5" customHeight="1"/>
  </sheetData>
  <mergeCells count="13">
    <mergeCell ref="L5:L6"/>
    <mergeCell ref="A13:E13"/>
    <mergeCell ref="A3:L3"/>
    <mergeCell ref="A4:G4"/>
    <mergeCell ref="A5:A6"/>
    <mergeCell ref="B5:B6"/>
    <mergeCell ref="C5:C6"/>
    <mergeCell ref="D5:D6"/>
    <mergeCell ref="E5:E6"/>
    <mergeCell ref="F5:F6"/>
    <mergeCell ref="G5:G6"/>
    <mergeCell ref="J5:K5"/>
    <mergeCell ref="H5:I5"/>
  </mergeCells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K9" sqref="K9"/>
    </sheetView>
  </sheetViews>
  <sheetFormatPr defaultRowHeight="15"/>
  <cols>
    <col min="1" max="1" width="4.7109375" customWidth="1"/>
    <col min="2" max="3" width="30.7109375" customWidth="1"/>
    <col min="4" max="4" width="11" customWidth="1"/>
    <col min="5" max="5" width="14.140625" customWidth="1"/>
    <col min="6" max="7" width="14.7109375" customWidth="1"/>
    <col min="8" max="8" width="17" customWidth="1"/>
    <col min="9" max="9" width="13" customWidth="1"/>
    <col min="11" max="11" width="12.5703125" bestFit="1" customWidth="1"/>
  </cols>
  <sheetData>
    <row r="1" spans="1:11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 t="s">
        <v>53</v>
      </c>
      <c r="K2" t="s">
        <v>158</v>
      </c>
    </row>
    <row r="3" spans="1:11" ht="15.75">
      <c r="A3" s="125" t="s">
        <v>81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6.5" thickBot="1">
      <c r="A4" s="124" t="s">
        <v>52</v>
      </c>
      <c r="B4" s="124"/>
      <c r="C4" s="124"/>
      <c r="D4" s="124"/>
      <c r="E4" s="124"/>
      <c r="F4" s="124"/>
      <c r="G4" s="124"/>
      <c r="H4" s="11"/>
      <c r="I4" s="11"/>
      <c r="J4" s="11"/>
      <c r="K4" s="11"/>
    </row>
    <row r="5" spans="1:11" ht="30">
      <c r="A5" s="127" t="s">
        <v>4</v>
      </c>
      <c r="B5" s="129" t="s">
        <v>20</v>
      </c>
      <c r="C5" s="129" t="s">
        <v>21</v>
      </c>
      <c r="D5" s="129" t="s">
        <v>3</v>
      </c>
      <c r="E5" s="137" t="s">
        <v>2</v>
      </c>
      <c r="F5" s="131" t="s">
        <v>22</v>
      </c>
      <c r="G5" s="131" t="s">
        <v>16</v>
      </c>
      <c r="H5" s="84" t="s">
        <v>17</v>
      </c>
      <c r="I5" s="143" t="s">
        <v>18</v>
      </c>
      <c r="J5" s="143"/>
      <c r="K5" s="144" t="s">
        <v>56</v>
      </c>
    </row>
    <row r="6" spans="1:11" ht="30.75" thickBot="1">
      <c r="A6" s="128"/>
      <c r="B6" s="130"/>
      <c r="C6" s="130"/>
      <c r="D6" s="130"/>
      <c r="E6" s="138"/>
      <c r="F6" s="132"/>
      <c r="G6" s="132"/>
      <c r="H6" s="27" t="s">
        <v>19</v>
      </c>
      <c r="I6" s="27" t="s">
        <v>5</v>
      </c>
      <c r="J6" s="27" t="s">
        <v>6</v>
      </c>
      <c r="K6" s="146"/>
    </row>
    <row r="7" spans="1:11" ht="45.75" thickBot="1">
      <c r="A7" s="50" t="s">
        <v>1</v>
      </c>
      <c r="B7" s="24" t="s">
        <v>87</v>
      </c>
      <c r="C7" s="70" t="s">
        <v>77</v>
      </c>
      <c r="D7" s="12" t="s">
        <v>78</v>
      </c>
      <c r="E7" s="13" t="s">
        <v>0</v>
      </c>
      <c r="F7" s="14">
        <v>1</v>
      </c>
      <c r="G7" s="21">
        <v>24487</v>
      </c>
      <c r="H7" s="22">
        <f>CEILING(F7*G7,1)*8</f>
        <v>195896</v>
      </c>
      <c r="I7" s="22">
        <f>CEILING(F7*G7*0.34,1)*8</f>
        <v>66608</v>
      </c>
      <c r="J7" s="22">
        <f>FLOOR(G7*F7*0.02,1)*8</f>
        <v>3912</v>
      </c>
      <c r="K7" s="23">
        <f>H7+I7+J7</f>
        <v>266416</v>
      </c>
    </row>
    <row r="8" spans="1:11" ht="16.5" thickBot="1">
      <c r="A8" s="140" t="s">
        <v>7</v>
      </c>
      <c r="B8" s="141"/>
      <c r="C8" s="141"/>
      <c r="D8" s="141"/>
      <c r="E8" s="83"/>
      <c r="F8" s="35">
        <v>1</v>
      </c>
      <c r="G8" s="36"/>
      <c r="H8" s="37">
        <v>195896</v>
      </c>
      <c r="I8" s="37">
        <v>66608</v>
      </c>
      <c r="J8" s="37">
        <v>3912</v>
      </c>
      <c r="K8" s="38">
        <v>266416</v>
      </c>
    </row>
  </sheetData>
  <mergeCells count="12">
    <mergeCell ref="K5:K6"/>
    <mergeCell ref="A8:D8"/>
    <mergeCell ref="A3:K3"/>
    <mergeCell ref="A4:G4"/>
    <mergeCell ref="A5:A6"/>
    <mergeCell ref="B5:B6"/>
    <mergeCell ref="C5:C6"/>
    <mergeCell ref="D5:D6"/>
    <mergeCell ref="E5:E6"/>
    <mergeCell ref="F5:F6"/>
    <mergeCell ref="G5:G6"/>
    <mergeCell ref="I5:J5"/>
  </mergeCells>
  <pageMargins left="0.7" right="0.7" top="0.78740157499999996" bottom="0.78740157499999996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G14" sqref="G14"/>
    </sheetView>
  </sheetViews>
  <sheetFormatPr defaultRowHeight="15"/>
  <cols>
    <col min="1" max="1" width="4.7109375" customWidth="1"/>
    <col min="2" max="3" width="30.7109375" customWidth="1"/>
    <col min="4" max="4" width="11" customWidth="1"/>
    <col min="5" max="5" width="14.140625" customWidth="1"/>
    <col min="6" max="7" width="14.7109375" customWidth="1"/>
    <col min="8" max="8" width="17" customWidth="1"/>
    <col min="9" max="9" width="13" customWidth="1"/>
    <col min="11" max="11" width="12.5703125" bestFit="1" customWidth="1"/>
  </cols>
  <sheetData>
    <row r="1" spans="1:11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 t="s">
        <v>53</v>
      </c>
      <c r="K2" t="s">
        <v>158</v>
      </c>
    </row>
    <row r="3" spans="1:11" ht="15.7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6.5" thickBot="1">
      <c r="A4" s="124" t="s">
        <v>62</v>
      </c>
      <c r="B4" s="124"/>
      <c r="C4" s="124"/>
      <c r="D4" s="124"/>
      <c r="E4" s="124"/>
      <c r="F4" s="124"/>
      <c r="G4" s="124"/>
      <c r="H4" s="11"/>
      <c r="I4" s="11"/>
      <c r="J4" s="11"/>
      <c r="K4" s="11"/>
    </row>
    <row r="5" spans="1:11" ht="30" customHeight="1">
      <c r="A5" s="127" t="s">
        <v>4</v>
      </c>
      <c r="B5" s="129" t="s">
        <v>20</v>
      </c>
      <c r="C5" s="129" t="s">
        <v>21</v>
      </c>
      <c r="D5" s="129" t="s">
        <v>3</v>
      </c>
      <c r="E5" s="137" t="s">
        <v>2</v>
      </c>
      <c r="F5" s="131" t="s">
        <v>22</v>
      </c>
      <c r="G5" s="131" t="s">
        <v>16</v>
      </c>
      <c r="H5" s="82" t="s">
        <v>17</v>
      </c>
      <c r="I5" s="143" t="s">
        <v>18</v>
      </c>
      <c r="J5" s="143"/>
      <c r="K5" s="144" t="s">
        <v>56</v>
      </c>
    </row>
    <row r="6" spans="1:11" ht="30.75" thickBot="1">
      <c r="A6" s="128"/>
      <c r="B6" s="130"/>
      <c r="C6" s="130"/>
      <c r="D6" s="130"/>
      <c r="E6" s="138"/>
      <c r="F6" s="132"/>
      <c r="G6" s="132"/>
      <c r="H6" s="27" t="s">
        <v>19</v>
      </c>
      <c r="I6" s="27" t="s">
        <v>5</v>
      </c>
      <c r="J6" s="27" t="s">
        <v>6</v>
      </c>
      <c r="K6" s="146"/>
    </row>
    <row r="7" spans="1:11" ht="30.75" thickBot="1">
      <c r="A7" s="50" t="s">
        <v>1</v>
      </c>
      <c r="B7" s="24" t="s">
        <v>63</v>
      </c>
      <c r="C7" s="70" t="s">
        <v>64</v>
      </c>
      <c r="D7" s="12" t="s">
        <v>65</v>
      </c>
      <c r="E7" s="13" t="s">
        <v>0</v>
      </c>
      <c r="F7" s="118">
        <v>0.625</v>
      </c>
      <c r="G7" s="21">
        <v>24487</v>
      </c>
      <c r="H7" s="22">
        <f>CEILING(F7*G7,1)*8</f>
        <v>122440</v>
      </c>
      <c r="I7" s="22">
        <f>CEILING(F7*G7*0.34,1)*8</f>
        <v>41632</v>
      </c>
      <c r="J7" s="22"/>
      <c r="K7" s="23">
        <f>H7+I7</f>
        <v>164072</v>
      </c>
    </row>
    <row r="8" spans="1:11" ht="16.5" thickBot="1">
      <c r="A8" s="140" t="s">
        <v>7</v>
      </c>
      <c r="B8" s="141"/>
      <c r="C8" s="141"/>
      <c r="D8" s="141"/>
      <c r="E8" s="81"/>
      <c r="F8" s="120">
        <v>0.625</v>
      </c>
      <c r="G8" s="36"/>
      <c r="H8" s="37">
        <v>122440</v>
      </c>
      <c r="I8" s="37">
        <v>41632</v>
      </c>
      <c r="J8" s="37"/>
      <c r="K8" s="38">
        <v>164072</v>
      </c>
    </row>
  </sheetData>
  <mergeCells count="12">
    <mergeCell ref="K5:K6"/>
    <mergeCell ref="A8:D8"/>
    <mergeCell ref="A3:K3"/>
    <mergeCell ref="A4:G4"/>
    <mergeCell ref="A5:A6"/>
    <mergeCell ref="B5:B6"/>
    <mergeCell ref="C5:C6"/>
    <mergeCell ref="D5:D6"/>
    <mergeCell ref="E5:E6"/>
    <mergeCell ref="F5:F6"/>
    <mergeCell ref="G5:G6"/>
    <mergeCell ref="I5:J5"/>
  </mergeCells>
  <pageMargins left="0.7" right="0.7" top="0.78740157499999996" bottom="0.78740157499999996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3" sqref="G3"/>
    </sheetView>
  </sheetViews>
  <sheetFormatPr defaultRowHeight="15"/>
  <cols>
    <col min="1" max="2" width="17.7109375" customWidth="1"/>
    <col min="3" max="8" width="16.7109375" customWidth="1"/>
  </cols>
  <sheetData>
    <row r="1" spans="1:7">
      <c r="A1" s="6" t="s">
        <v>49</v>
      </c>
    </row>
    <row r="2" spans="1:7" ht="15.75" thickBot="1">
      <c r="A2" s="6" t="s">
        <v>50</v>
      </c>
      <c r="G2" t="s">
        <v>158</v>
      </c>
    </row>
    <row r="3" spans="1:7">
      <c r="A3" s="53"/>
      <c r="B3" s="57" t="s">
        <v>29</v>
      </c>
      <c r="C3" s="55" t="s">
        <v>27</v>
      </c>
      <c r="D3" s="55" t="s">
        <v>48</v>
      </c>
      <c r="E3" s="55" t="s">
        <v>28</v>
      </c>
      <c r="F3" s="55" t="s">
        <v>6</v>
      </c>
      <c r="G3" s="56" t="s">
        <v>7</v>
      </c>
    </row>
    <row r="4" spans="1:7" ht="24.95" customHeight="1">
      <c r="A4" s="54" t="s">
        <v>26</v>
      </c>
      <c r="B4" s="58">
        <v>1</v>
      </c>
      <c r="C4" s="59">
        <f>Moravskoslezský!H8</f>
        <v>195896</v>
      </c>
      <c r="D4" s="59">
        <v>0</v>
      </c>
      <c r="E4" s="59">
        <v>66608</v>
      </c>
      <c r="F4" s="59">
        <v>3912</v>
      </c>
      <c r="G4" s="59">
        <v>266416</v>
      </c>
    </row>
    <row r="5" spans="1:7" ht="24.95" customHeight="1">
      <c r="A5" s="54" t="s">
        <v>25</v>
      </c>
      <c r="B5" s="58">
        <v>3.5</v>
      </c>
      <c r="C5" s="59">
        <f>Ústecký!H11</f>
        <v>685640</v>
      </c>
      <c r="D5" s="59"/>
      <c r="E5" s="59">
        <v>233128</v>
      </c>
      <c r="F5" s="59">
        <v>13688</v>
      </c>
      <c r="G5" s="59">
        <v>932456</v>
      </c>
    </row>
    <row r="6" spans="1:7" ht="24.95" customHeight="1">
      <c r="A6" s="54" t="s">
        <v>79</v>
      </c>
      <c r="B6" s="58">
        <v>1</v>
      </c>
      <c r="C6" s="59">
        <v>195896</v>
      </c>
      <c r="D6" s="59">
        <v>0</v>
      </c>
      <c r="E6" s="59">
        <v>66608</v>
      </c>
      <c r="F6" s="59">
        <v>3912</v>
      </c>
      <c r="G6" s="59">
        <v>266416</v>
      </c>
    </row>
    <row r="7" spans="1:7" ht="24.95" customHeight="1">
      <c r="A7" s="54" t="s">
        <v>80</v>
      </c>
      <c r="B7" s="58">
        <v>4.2300000000000004</v>
      </c>
      <c r="C7" s="59">
        <f>Olomoucký!H13</f>
        <v>828664</v>
      </c>
      <c r="D7" s="59">
        <f>Olomoucký!I13</f>
        <v>0</v>
      </c>
      <c r="E7" s="59">
        <f>Olomoucký!J13</f>
        <v>281760</v>
      </c>
      <c r="F7" s="59">
        <f>Olomoucký!K13</f>
        <v>16544</v>
      </c>
      <c r="G7" s="59">
        <f>Olomoucký!L13</f>
        <v>1126968</v>
      </c>
    </row>
    <row r="8" spans="1:7" ht="24.95" customHeight="1">
      <c r="A8" s="54" t="s">
        <v>157</v>
      </c>
      <c r="B8" s="58">
        <v>0.2</v>
      </c>
      <c r="C8" s="59"/>
      <c r="D8" s="59"/>
      <c r="E8" s="59"/>
      <c r="F8" s="59"/>
      <c r="G8" s="59">
        <f>Olomoucký!L14</f>
        <v>52512</v>
      </c>
    </row>
    <row r="9" spans="1:7" ht="24.95" customHeight="1">
      <c r="A9" s="54" t="s">
        <v>81</v>
      </c>
      <c r="B9" s="58">
        <v>1</v>
      </c>
      <c r="C9" s="59">
        <v>195896</v>
      </c>
      <c r="D9" s="59">
        <v>0</v>
      </c>
      <c r="E9" s="59">
        <v>66608</v>
      </c>
      <c r="F9" s="59">
        <v>3912</v>
      </c>
      <c r="G9" s="59">
        <v>266416</v>
      </c>
    </row>
    <row r="10" spans="1:7" ht="24.95" customHeight="1">
      <c r="A10" s="54" t="s">
        <v>82</v>
      </c>
      <c r="B10" s="119">
        <v>0.625</v>
      </c>
      <c r="C10" s="59"/>
      <c r="D10" s="59"/>
      <c r="E10" s="59"/>
      <c r="F10" s="59"/>
      <c r="G10" s="59">
        <f>CÍRKEVNÍ!K7</f>
        <v>164072</v>
      </c>
    </row>
    <row r="11" spans="1:7" ht="24.95" customHeight="1" thickBot="1">
      <c r="A11" s="60"/>
      <c r="B11" s="117">
        <f t="shared" ref="B11" si="0">SUM(B4:B10)</f>
        <v>11.555</v>
      </c>
      <c r="C11" s="61">
        <f>SUM(C4:C10)</f>
        <v>2101992</v>
      </c>
      <c r="D11" s="61">
        <f>SUM(D4:D10)</f>
        <v>0</v>
      </c>
      <c r="E11" s="61">
        <f>SUM(E4:E10)</f>
        <v>714712</v>
      </c>
      <c r="F11" s="61">
        <f>SUM(F4:F10)</f>
        <v>41968</v>
      </c>
      <c r="G11" s="62">
        <f>SUM(G4:G10)</f>
        <v>3075256</v>
      </c>
    </row>
    <row r="13" spans="1:7">
      <c r="F13" s="1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11" sqref="F11"/>
    </sheetView>
  </sheetViews>
  <sheetFormatPr defaultRowHeight="15"/>
  <sheetData>
    <row r="1" spans="1:12" ht="15.75" thickBot="1">
      <c r="A1" s="98"/>
      <c r="B1" s="98">
        <v>4</v>
      </c>
      <c r="C1" s="98">
        <v>5</v>
      </c>
      <c r="D1" s="98">
        <v>6</v>
      </c>
      <c r="E1" s="98">
        <v>7</v>
      </c>
      <c r="F1" s="98">
        <v>8</v>
      </c>
      <c r="G1" s="98">
        <v>9</v>
      </c>
      <c r="H1" s="98">
        <v>10</v>
      </c>
      <c r="I1" s="98">
        <v>11</v>
      </c>
      <c r="J1" s="98">
        <v>12</v>
      </c>
      <c r="K1" s="98">
        <v>13</v>
      </c>
      <c r="L1" s="98">
        <v>14</v>
      </c>
    </row>
    <row r="2" spans="1:12" ht="15.75" thickBot="1">
      <c r="A2" s="98">
        <v>1</v>
      </c>
      <c r="B2" s="98" t="s">
        <v>88</v>
      </c>
      <c r="C2" s="98" t="s">
        <v>89</v>
      </c>
      <c r="D2" s="98" t="s">
        <v>90</v>
      </c>
      <c r="E2" s="98" t="s">
        <v>91</v>
      </c>
      <c r="F2" s="98">
        <v>21840</v>
      </c>
      <c r="G2" s="98" t="s">
        <v>92</v>
      </c>
      <c r="H2" s="98" t="s">
        <v>93</v>
      </c>
      <c r="I2" s="98" t="s">
        <v>94</v>
      </c>
      <c r="J2" s="98" t="s">
        <v>95</v>
      </c>
      <c r="K2" s="98" t="s">
        <v>96</v>
      </c>
      <c r="L2" s="98" t="s">
        <v>97</v>
      </c>
    </row>
    <row r="3" spans="1:12" ht="15.75" thickBot="1">
      <c r="A3" s="98">
        <v>2</v>
      </c>
      <c r="B3" s="98" t="s">
        <v>98</v>
      </c>
      <c r="C3" s="98" t="s">
        <v>99</v>
      </c>
      <c r="D3" s="98" t="s">
        <v>100</v>
      </c>
      <c r="E3" s="98" t="s">
        <v>101</v>
      </c>
      <c r="F3" s="98">
        <v>22470</v>
      </c>
      <c r="G3" s="98" t="s">
        <v>102</v>
      </c>
      <c r="H3" s="98" t="s">
        <v>103</v>
      </c>
      <c r="I3" s="98" t="s">
        <v>104</v>
      </c>
      <c r="J3" s="98" t="s">
        <v>105</v>
      </c>
      <c r="K3" s="98" t="s">
        <v>106</v>
      </c>
      <c r="L3" s="98" t="s">
        <v>107</v>
      </c>
    </row>
    <row r="4" spans="1:12" ht="15.75" thickBot="1">
      <c r="A4" s="98">
        <v>3</v>
      </c>
      <c r="B4" s="98" t="s">
        <v>108</v>
      </c>
      <c r="C4" s="98" t="s">
        <v>109</v>
      </c>
      <c r="D4" s="98" t="s">
        <v>110</v>
      </c>
      <c r="E4" s="98" t="s">
        <v>111</v>
      </c>
      <c r="F4" s="98">
        <v>23060</v>
      </c>
      <c r="G4" s="98" t="s">
        <v>112</v>
      </c>
      <c r="H4" s="98" t="s">
        <v>113</v>
      </c>
      <c r="I4" s="98" t="s">
        <v>114</v>
      </c>
      <c r="J4" s="98" t="s">
        <v>115</v>
      </c>
      <c r="K4" s="98" t="s">
        <v>116</v>
      </c>
      <c r="L4" s="98" t="s">
        <v>117</v>
      </c>
    </row>
    <row r="5" spans="1:12" ht="15.75" thickBot="1">
      <c r="A5" s="98">
        <v>4</v>
      </c>
      <c r="B5" s="98" t="s">
        <v>118</v>
      </c>
      <c r="C5" s="98" t="s">
        <v>119</v>
      </c>
      <c r="D5" s="98" t="s">
        <v>120</v>
      </c>
      <c r="E5" s="98" t="s">
        <v>121</v>
      </c>
      <c r="F5" s="98">
        <v>24120</v>
      </c>
      <c r="G5" s="98" t="s">
        <v>122</v>
      </c>
      <c r="H5" s="98" t="s">
        <v>123</v>
      </c>
      <c r="I5" s="98" t="s">
        <v>124</v>
      </c>
      <c r="J5" s="98" t="s">
        <v>125</v>
      </c>
      <c r="K5" s="98" t="s">
        <v>126</v>
      </c>
      <c r="L5" s="98" t="s">
        <v>127</v>
      </c>
    </row>
    <row r="6" spans="1:12" ht="15.75" thickBot="1">
      <c r="A6" s="99">
        <v>5</v>
      </c>
      <c r="B6" s="99" t="s">
        <v>128</v>
      </c>
      <c r="C6" s="99" t="s">
        <v>129</v>
      </c>
      <c r="D6" s="99" t="s">
        <v>130</v>
      </c>
      <c r="E6" s="99" t="s">
        <v>131</v>
      </c>
      <c r="F6" s="99">
        <v>25190</v>
      </c>
      <c r="G6" s="99" t="s">
        <v>96</v>
      </c>
      <c r="H6" s="99" t="s">
        <v>132</v>
      </c>
      <c r="I6" s="99" t="s">
        <v>133</v>
      </c>
      <c r="J6" s="99" t="s">
        <v>134</v>
      </c>
      <c r="K6" s="99" t="s">
        <v>135</v>
      </c>
      <c r="L6" s="99" t="s">
        <v>136</v>
      </c>
    </row>
    <row r="7" spans="1:12" ht="15.75" thickBot="1">
      <c r="A7" s="98">
        <v>6</v>
      </c>
      <c r="B7" s="98" t="s">
        <v>137</v>
      </c>
      <c r="C7" s="98" t="s">
        <v>138</v>
      </c>
      <c r="D7" s="98" t="s">
        <v>139</v>
      </c>
      <c r="E7" s="98" t="s">
        <v>140</v>
      </c>
      <c r="F7" s="98">
        <v>26980</v>
      </c>
      <c r="G7" s="98" t="s">
        <v>141</v>
      </c>
      <c r="H7" s="98" t="s">
        <v>142</v>
      </c>
      <c r="I7" s="98" t="s">
        <v>143</v>
      </c>
      <c r="J7" s="98" t="s">
        <v>144</v>
      </c>
      <c r="K7" s="98" t="s">
        <v>145</v>
      </c>
      <c r="L7" s="98" t="s">
        <v>146</v>
      </c>
    </row>
    <row r="8" spans="1:12" ht="15.75" thickBot="1">
      <c r="A8" s="98">
        <v>7</v>
      </c>
      <c r="B8" s="98" t="s">
        <v>147</v>
      </c>
      <c r="C8" s="98" t="s">
        <v>148</v>
      </c>
      <c r="D8" s="98" t="s">
        <v>149</v>
      </c>
      <c r="E8" s="98" t="s">
        <v>150</v>
      </c>
      <c r="F8" s="98">
        <v>27750</v>
      </c>
      <c r="G8" s="98" t="s">
        <v>151</v>
      </c>
      <c r="H8" s="98" t="s">
        <v>152</v>
      </c>
      <c r="I8" s="98" t="s">
        <v>153</v>
      </c>
      <c r="J8" s="98" t="s">
        <v>154</v>
      </c>
      <c r="K8" s="98" t="s">
        <v>155</v>
      </c>
      <c r="L8" s="98" t="s">
        <v>156</v>
      </c>
    </row>
    <row r="9" spans="1:12">
      <c r="F9">
        <f>SUM(F2:F8)</f>
        <v>171410</v>
      </c>
    </row>
    <row r="11" spans="1:12">
      <c r="F11">
        <f>F9/7</f>
        <v>24487.142857142859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</vt:i4>
      </vt:variant>
    </vt:vector>
  </HeadingPairs>
  <TitlesOfParts>
    <vt:vector size="11" baseType="lpstr">
      <vt:lpstr>Moravskoslezský</vt:lpstr>
      <vt:lpstr>Ústecký</vt:lpstr>
      <vt:lpstr>Středočeský</vt:lpstr>
      <vt:lpstr>Olomoucký</vt:lpstr>
      <vt:lpstr>Hlavní město Praha</vt:lpstr>
      <vt:lpstr>CÍRKEVNÍ</vt:lpstr>
      <vt:lpstr>Přehled žadatelů</vt:lpstr>
      <vt:lpstr>List1</vt:lpstr>
      <vt:lpstr>Moravskoslezský!Oblast_tisku</vt:lpstr>
      <vt:lpstr>Olomoucký!Oblast_tisku</vt:lpstr>
      <vt:lpstr>'Přehled žadatelů'!Oblast_tisku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Muzikářová Miroslava</dc:creator>
  <cp:lastModifiedBy>Olšáková Kristýna</cp:lastModifiedBy>
  <cp:lastPrinted>2019-01-14T08:47:29Z</cp:lastPrinted>
  <dcterms:created xsi:type="dcterms:W3CDTF">2016-12-20T12:50:28Z</dcterms:created>
  <dcterms:modified xsi:type="dcterms:W3CDTF">2019-01-24T09:30:32Z</dcterms:modified>
</cp:coreProperties>
</file>