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I\32_odbor\Oddělení  320\Výroční zpráva o hospodaření\sumarizované tabulky\za 2017\Tabulky postoupené VVŠ\"/>
    </mc:Choice>
  </mc:AlternateContent>
  <bookViews>
    <workbookView xWindow="0" yWindow="0" windowWidth="28800" windowHeight="12045" tabRatio="850"/>
  </bookViews>
  <sheets>
    <sheet name="Součet" sheetId="6" r:id="rId1"/>
    <sheet name="UK" sheetId="29" r:id="rId2"/>
    <sheet name="JU" sheetId="30" r:id="rId3"/>
    <sheet name="UJEP" sheetId="31" r:id="rId4"/>
    <sheet name="MU" sheetId="32" r:id="rId5"/>
    <sheet name="UPOL" sheetId="33" r:id="rId6"/>
    <sheet name="VFU" sheetId="34" r:id="rId7"/>
    <sheet name="OU" sheetId="35" r:id="rId8"/>
    <sheet name="UHK" sheetId="36" r:id="rId9"/>
    <sheet name="SU" sheetId="37" r:id="rId10"/>
    <sheet name="ČVUT" sheetId="38" r:id="rId11"/>
    <sheet name="VŠCHT" sheetId="39" r:id="rId12"/>
    <sheet name="ZČU" sheetId="40" r:id="rId13"/>
    <sheet name="TUL" sheetId="41" r:id="rId14"/>
    <sheet name="UPa" sheetId="42" r:id="rId15"/>
    <sheet name="VUT" sheetId="43" r:id="rId16"/>
    <sheet name="VŠB-TUO" sheetId="44" r:id="rId17"/>
    <sheet name="UTB" sheetId="45" r:id="rId18"/>
    <sheet name="VŠE" sheetId="46" r:id="rId19"/>
    <sheet name="ČZU" sheetId="47" r:id="rId20"/>
    <sheet name="MENDELU" sheetId="48" r:id="rId21"/>
    <sheet name="AMU" sheetId="49" r:id="rId22"/>
    <sheet name="AVU" sheetId="50" r:id="rId23"/>
    <sheet name="VŠUP" sheetId="51" r:id="rId24"/>
    <sheet name="JAMU" sheetId="52" r:id="rId25"/>
    <sheet name="VŠPJ" sheetId="53" r:id="rId26"/>
    <sheet name="VŠTE" sheetId="54" r:id="rId27"/>
  </sheets>
  <calcPr calcId="152511"/>
  <customWorkbookViews>
    <customWorkbookView name="Uldrichová Marie – osobní zobrazení" guid="{2AF6EA2A-E5C5-45EB-B6C4-875AD1E4E056}" mergeInterval="0" personalView="1" maximized="1" windowWidth="1676" windowHeight="755" tabRatio="823" activeSheetId="10"/>
  </customWorkbookViews>
</workbook>
</file>

<file path=xl/calcChain.xml><?xml version="1.0" encoding="utf-8"?>
<calcChain xmlns="http://schemas.openxmlformats.org/spreadsheetml/2006/main">
  <c r="F8" i="36" l="1"/>
  <c r="G8" i="36"/>
  <c r="J7" i="49"/>
  <c r="F8" i="49"/>
  <c r="G8" i="49"/>
  <c r="J8" i="49"/>
  <c r="L8" i="49"/>
  <c r="L7" i="49"/>
  <c r="H9" i="49"/>
  <c r="I9" i="49"/>
  <c r="M9" i="49"/>
  <c r="H10" i="49"/>
  <c r="M10" i="49"/>
  <c r="I10" i="49"/>
  <c r="D11" i="49"/>
  <c r="H11" i="49"/>
  <c r="E11" i="49"/>
  <c r="I11" i="49"/>
  <c r="I8" i="49"/>
  <c r="K11" i="49"/>
  <c r="K8" i="49"/>
  <c r="K7" i="49"/>
  <c r="H12" i="49"/>
  <c r="I12" i="49"/>
  <c r="M12" i="49"/>
  <c r="H13" i="49"/>
  <c r="M13" i="49"/>
  <c r="I13" i="49"/>
  <c r="H14" i="49"/>
  <c r="M14" i="49"/>
  <c r="I14" i="49"/>
  <c r="H15" i="49"/>
  <c r="I15" i="49"/>
  <c r="M15" i="49"/>
  <c r="H16" i="49"/>
  <c r="I16" i="49"/>
  <c r="M16" i="49"/>
  <c r="D17" i="49"/>
  <c r="E17" i="49"/>
  <c r="F17" i="49"/>
  <c r="F7" i="49"/>
  <c r="G17" i="49"/>
  <c r="G7" i="49"/>
  <c r="J17" i="49"/>
  <c r="K17" i="49"/>
  <c r="L17" i="49"/>
  <c r="H18" i="49"/>
  <c r="I18" i="49"/>
  <c r="I17" i="49"/>
  <c r="M18" i="49"/>
  <c r="H19" i="49"/>
  <c r="I19" i="49"/>
  <c r="M19" i="49"/>
  <c r="H20" i="49"/>
  <c r="I20" i="49"/>
  <c r="H21" i="49"/>
  <c r="M21" i="49"/>
  <c r="I21" i="49"/>
  <c r="H22" i="49"/>
  <c r="I22" i="49"/>
  <c r="M22" i="49"/>
  <c r="F24" i="49"/>
  <c r="G24" i="49"/>
  <c r="J24" i="49"/>
  <c r="K24" i="49"/>
  <c r="D25" i="49"/>
  <c r="D24" i="49"/>
  <c r="E25" i="49"/>
  <c r="E24" i="49"/>
  <c r="F25" i="49"/>
  <c r="G25" i="49"/>
  <c r="J25" i="49"/>
  <c r="K25" i="49"/>
  <c r="L25" i="49"/>
  <c r="L24" i="49"/>
  <c r="H26" i="49"/>
  <c r="I26" i="49"/>
  <c r="M26" i="49"/>
  <c r="H27" i="49"/>
  <c r="M27" i="49"/>
  <c r="M25" i="49"/>
  <c r="I27" i="49"/>
  <c r="H28" i="49"/>
  <c r="M28" i="49"/>
  <c r="I28" i="49"/>
  <c r="I25" i="49"/>
  <c r="H29" i="49"/>
  <c r="I29" i="49"/>
  <c r="M29" i="49"/>
  <c r="H30" i="49"/>
  <c r="I30" i="49"/>
  <c r="M30" i="49"/>
  <c r="H31" i="49"/>
  <c r="M31" i="49"/>
  <c r="I31" i="49"/>
  <c r="D32" i="49"/>
  <c r="E32" i="49"/>
  <c r="F32" i="49"/>
  <c r="G32" i="49"/>
  <c r="J32" i="49"/>
  <c r="K32" i="49"/>
  <c r="L32" i="49"/>
  <c r="H33" i="49"/>
  <c r="I33" i="49"/>
  <c r="M33" i="49"/>
  <c r="H34" i="49"/>
  <c r="M34" i="49"/>
  <c r="I34" i="49"/>
  <c r="H35" i="49"/>
  <c r="M35" i="49"/>
  <c r="I35" i="49"/>
  <c r="I32" i="49"/>
  <c r="H36" i="49"/>
  <c r="I36" i="49"/>
  <c r="M36" i="49"/>
  <c r="H37" i="49"/>
  <c r="I37" i="49"/>
  <c r="M37" i="49"/>
  <c r="H38" i="49"/>
  <c r="M38" i="49"/>
  <c r="I38" i="49"/>
  <c r="H39" i="49"/>
  <c r="M39" i="49"/>
  <c r="I39" i="49"/>
  <c r="E42" i="49"/>
  <c r="F42" i="49"/>
  <c r="J42" i="49"/>
  <c r="D43" i="49"/>
  <c r="D42" i="49"/>
  <c r="E43" i="49"/>
  <c r="F43" i="49"/>
  <c r="G43" i="49"/>
  <c r="G42" i="49"/>
  <c r="J43" i="49"/>
  <c r="K43" i="49"/>
  <c r="K42" i="49"/>
  <c r="L43" i="49"/>
  <c r="L42" i="49"/>
  <c r="H44" i="49"/>
  <c r="I44" i="49"/>
  <c r="I43" i="49"/>
  <c r="I42" i="49"/>
  <c r="M44" i="49"/>
  <c r="H45" i="49"/>
  <c r="I45" i="49"/>
  <c r="M45" i="49"/>
  <c r="H46" i="49"/>
  <c r="M46" i="49"/>
  <c r="I46" i="49"/>
  <c r="H47" i="49"/>
  <c r="M47" i="49"/>
  <c r="I47" i="49"/>
  <c r="H48" i="49"/>
  <c r="I48" i="49"/>
  <c r="M48" i="49"/>
  <c r="M20" i="49"/>
  <c r="I7" i="49"/>
  <c r="M43" i="49"/>
  <c r="M42" i="49"/>
  <c r="I24" i="49"/>
  <c r="M17" i="49"/>
  <c r="M32" i="49"/>
  <c r="M24" i="49"/>
  <c r="M11" i="49"/>
  <c r="M8" i="49"/>
  <c r="H43" i="49"/>
  <c r="H42" i="49"/>
  <c r="H17" i="49"/>
  <c r="E8" i="49"/>
  <c r="E7" i="49"/>
  <c r="H32" i="49"/>
  <c r="H25" i="49"/>
  <c r="H24" i="49"/>
  <c r="H8" i="49"/>
  <c r="H7" i="49"/>
  <c r="D8" i="49"/>
  <c r="D7" i="49"/>
  <c r="M7" i="49"/>
  <c r="O21" i="6"/>
  <c r="O20" i="6"/>
  <c r="O19" i="6"/>
  <c r="O18" i="6"/>
  <c r="O17" i="6"/>
  <c r="O22" i="6"/>
  <c r="L21" i="6"/>
  <c r="L20" i="6"/>
  <c r="L19" i="6"/>
  <c r="L18" i="6"/>
  <c r="L17" i="6"/>
  <c r="K21" i="6"/>
  <c r="J21" i="6"/>
  <c r="K20" i="6"/>
  <c r="J20" i="6"/>
  <c r="K19" i="6"/>
  <c r="J19" i="6"/>
  <c r="J22" i="6"/>
  <c r="K18" i="6"/>
  <c r="J18" i="6"/>
  <c r="K17" i="6"/>
  <c r="K22" i="6"/>
  <c r="J17" i="6"/>
  <c r="F17" i="6"/>
  <c r="D17" i="6"/>
  <c r="O31" i="6"/>
  <c r="O30" i="6"/>
  <c r="O29" i="6"/>
  <c r="L31" i="6"/>
  <c r="K31" i="6"/>
  <c r="J31" i="6"/>
  <c r="J30" i="6"/>
  <c r="J29" i="6" s="1"/>
  <c r="G31" i="6"/>
  <c r="F31" i="6"/>
  <c r="H31" i="6" s="1"/>
  <c r="E31" i="6"/>
  <c r="E30" i="6" s="1"/>
  <c r="E29" i="6" s="1"/>
  <c r="E32" i="6" s="1"/>
  <c r="D31" i="6"/>
  <c r="D30" i="6"/>
  <c r="D29" i="6"/>
  <c r="G21" i="6"/>
  <c r="I21" i="6"/>
  <c r="F21" i="6"/>
  <c r="E21" i="6"/>
  <c r="G20" i="6"/>
  <c r="F20" i="6"/>
  <c r="E20" i="6"/>
  <c r="G19" i="6"/>
  <c r="F19" i="6"/>
  <c r="E19" i="6"/>
  <c r="I19" i="6"/>
  <c r="P19" i="6"/>
  <c r="G18" i="6"/>
  <c r="F18" i="6"/>
  <c r="E18" i="6"/>
  <c r="I18" i="6"/>
  <c r="D21" i="6"/>
  <c r="H21" i="6"/>
  <c r="D20" i="6"/>
  <c r="D19" i="6"/>
  <c r="D18" i="6"/>
  <c r="H18" i="6"/>
  <c r="D42" i="30"/>
  <c r="E42" i="30"/>
  <c r="F42" i="30"/>
  <c r="G42" i="30"/>
  <c r="J42" i="30"/>
  <c r="K42" i="30"/>
  <c r="L42" i="30"/>
  <c r="O42" i="30"/>
  <c r="H43" i="30"/>
  <c r="H42" i="30"/>
  <c r="I43" i="30"/>
  <c r="I42" i="30"/>
  <c r="M43" i="30"/>
  <c r="P43" i="30"/>
  <c r="P42" i="30"/>
  <c r="H44" i="30"/>
  <c r="I44" i="30"/>
  <c r="M44" i="30"/>
  <c r="P44" i="30"/>
  <c r="H45" i="30"/>
  <c r="I45" i="30"/>
  <c r="P45" i="30"/>
  <c r="H46" i="30"/>
  <c r="M46" i="30"/>
  <c r="I46" i="30"/>
  <c r="P46" i="30"/>
  <c r="D84" i="30"/>
  <c r="E84" i="30"/>
  <c r="F84" i="30"/>
  <c r="G84" i="30"/>
  <c r="J84" i="30"/>
  <c r="K84" i="30"/>
  <c r="L84" i="30"/>
  <c r="O84" i="30"/>
  <c r="H85" i="30"/>
  <c r="H84" i="30"/>
  <c r="I85" i="30"/>
  <c r="I84" i="30"/>
  <c r="P85" i="30"/>
  <c r="P84" i="30"/>
  <c r="H86" i="30"/>
  <c r="M86" i="30"/>
  <c r="I86" i="30"/>
  <c r="P86" i="30"/>
  <c r="H87" i="30"/>
  <c r="M87" i="30"/>
  <c r="I87" i="30"/>
  <c r="P87" i="30"/>
  <c r="H88" i="30"/>
  <c r="M88" i="30"/>
  <c r="I88" i="30"/>
  <c r="P88" i="30"/>
  <c r="M42" i="30"/>
  <c r="M85" i="30"/>
  <c r="M84" i="30"/>
  <c r="P19" i="31"/>
  <c r="O16" i="6"/>
  <c r="O15" i="6"/>
  <c r="O14" i="6"/>
  <c r="O13" i="6"/>
  <c r="O12" i="6"/>
  <c r="O11" i="6"/>
  <c r="O10" i="6"/>
  <c r="L16" i="6"/>
  <c r="J16" i="6"/>
  <c r="L15" i="6"/>
  <c r="K15" i="6"/>
  <c r="J15" i="6"/>
  <c r="L14" i="6"/>
  <c r="K14" i="6"/>
  <c r="J14" i="6"/>
  <c r="L13" i="6"/>
  <c r="K13" i="6"/>
  <c r="J13" i="6"/>
  <c r="L12" i="6"/>
  <c r="J12" i="6"/>
  <c r="L11" i="6"/>
  <c r="K11" i="6"/>
  <c r="J11" i="6"/>
  <c r="L10" i="6"/>
  <c r="K10" i="6"/>
  <c r="J10" i="6"/>
  <c r="G16" i="6"/>
  <c r="F16" i="6"/>
  <c r="H16" i="6"/>
  <c r="M16" i="6"/>
  <c r="G15" i="6"/>
  <c r="F15" i="6"/>
  <c r="F14" i="6"/>
  <c r="F13" i="6"/>
  <c r="F12" i="6"/>
  <c r="G11" i="6"/>
  <c r="F11" i="6"/>
  <c r="G10" i="6"/>
  <c r="F10" i="6"/>
  <c r="D15" i="6"/>
  <c r="D14" i="6"/>
  <c r="D13" i="6"/>
  <c r="D11" i="6"/>
  <c r="H11" i="6"/>
  <c r="D10" i="6"/>
  <c r="H10" i="6"/>
  <c r="L9" i="6"/>
  <c r="J9" i="6"/>
  <c r="F9" i="6"/>
  <c r="O8" i="37"/>
  <c r="L8" i="37"/>
  <c r="K8" i="37"/>
  <c r="K7" i="37"/>
  <c r="K87" i="37"/>
  <c r="J8" i="37"/>
  <c r="G8" i="37"/>
  <c r="F8" i="37"/>
  <c r="E8" i="37"/>
  <c r="E7" i="37"/>
  <c r="E87" i="37"/>
  <c r="D8" i="37"/>
  <c r="I86" i="54"/>
  <c r="P86" i="54"/>
  <c r="P85" i="54"/>
  <c r="P84" i="54"/>
  <c r="H86" i="54"/>
  <c r="O85" i="54"/>
  <c r="L85" i="54"/>
  <c r="L84" i="54"/>
  <c r="K85" i="54"/>
  <c r="J85" i="54"/>
  <c r="G85" i="54"/>
  <c r="F85" i="54"/>
  <c r="E85" i="54"/>
  <c r="D85" i="54"/>
  <c r="D84" i="54"/>
  <c r="O84" i="54"/>
  <c r="K84" i="54"/>
  <c r="J84" i="54"/>
  <c r="G84" i="54"/>
  <c r="F84" i="54"/>
  <c r="E84" i="54"/>
  <c r="I44" i="54"/>
  <c r="P44" i="54"/>
  <c r="P43" i="54"/>
  <c r="P42" i="54"/>
  <c r="H44" i="54"/>
  <c r="O43" i="54"/>
  <c r="L43" i="54"/>
  <c r="K43" i="54"/>
  <c r="K42" i="54"/>
  <c r="J43" i="54"/>
  <c r="G43" i="54"/>
  <c r="G42" i="54"/>
  <c r="F43" i="54"/>
  <c r="E43" i="54"/>
  <c r="E42" i="54"/>
  <c r="D43" i="54"/>
  <c r="O42" i="54"/>
  <c r="L42" i="54"/>
  <c r="J42" i="54"/>
  <c r="F42" i="54"/>
  <c r="D42" i="54"/>
  <c r="I26" i="54"/>
  <c r="H26" i="54"/>
  <c r="H25" i="54"/>
  <c r="H24" i="54"/>
  <c r="O25" i="54"/>
  <c r="O24" i="54"/>
  <c r="L25" i="54"/>
  <c r="K25" i="54"/>
  <c r="J25" i="54"/>
  <c r="J24" i="54"/>
  <c r="G25" i="54"/>
  <c r="G24" i="54"/>
  <c r="F25" i="54"/>
  <c r="F24" i="54"/>
  <c r="E25" i="54"/>
  <c r="D25" i="54"/>
  <c r="L24" i="54"/>
  <c r="K24" i="54"/>
  <c r="E24" i="54"/>
  <c r="D24" i="54"/>
  <c r="I22" i="54"/>
  <c r="P22" i="54"/>
  <c r="H22" i="54"/>
  <c r="I21" i="54"/>
  <c r="I17" i="54"/>
  <c r="I7" i="54"/>
  <c r="I87" i="54"/>
  <c r="H21" i="54"/>
  <c r="I20" i="54"/>
  <c r="P20" i="54"/>
  <c r="H20" i="54"/>
  <c r="I19" i="54"/>
  <c r="P19" i="54"/>
  <c r="H19" i="54"/>
  <c r="I18" i="54"/>
  <c r="P18" i="54"/>
  <c r="H18" i="54"/>
  <c r="O17" i="54"/>
  <c r="L17" i="54"/>
  <c r="K17" i="54"/>
  <c r="J17" i="54"/>
  <c r="G17" i="54"/>
  <c r="F17" i="54"/>
  <c r="E17" i="54"/>
  <c r="E7" i="54"/>
  <c r="E87" i="54"/>
  <c r="D17" i="54"/>
  <c r="I16" i="54"/>
  <c r="P16" i="54"/>
  <c r="H16" i="54"/>
  <c r="I15" i="54"/>
  <c r="P15" i="54"/>
  <c r="H15" i="54"/>
  <c r="I14" i="54"/>
  <c r="P14" i="54"/>
  <c r="H14" i="54"/>
  <c r="I13" i="54"/>
  <c r="H13" i="54"/>
  <c r="I12" i="54"/>
  <c r="P12" i="54"/>
  <c r="H12" i="54"/>
  <c r="I11" i="54"/>
  <c r="P11" i="54"/>
  <c r="H11" i="54"/>
  <c r="I10" i="54"/>
  <c r="P10" i="54"/>
  <c r="H10" i="54"/>
  <c r="I9" i="54"/>
  <c r="H9" i="54"/>
  <c r="O8" i="54"/>
  <c r="O7" i="54"/>
  <c r="O87" i="54"/>
  <c r="L8" i="54"/>
  <c r="K8" i="54"/>
  <c r="J8" i="54"/>
  <c r="J7" i="54"/>
  <c r="G8" i="54"/>
  <c r="F8" i="54"/>
  <c r="F7" i="54"/>
  <c r="E8" i="54"/>
  <c r="D8" i="54"/>
  <c r="L7" i="54"/>
  <c r="K7" i="54"/>
  <c r="G7" i="54"/>
  <c r="D7" i="54"/>
  <c r="A7" i="54"/>
  <c r="A8" i="54"/>
  <c r="A9" i="54"/>
  <c r="A10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4" i="54"/>
  <c r="A25" i="54"/>
  <c r="A26" i="54"/>
  <c r="A42" i="54"/>
  <c r="A43" i="54"/>
  <c r="A44" i="54"/>
  <c r="A84" i="54"/>
  <c r="A85" i="54"/>
  <c r="A86" i="54"/>
  <c r="A87" i="54"/>
  <c r="I86" i="53"/>
  <c r="P86" i="53"/>
  <c r="P85" i="53"/>
  <c r="P84" i="53"/>
  <c r="H86" i="53"/>
  <c r="H85" i="53"/>
  <c r="H84" i="53"/>
  <c r="E85" i="53"/>
  <c r="E84" i="53"/>
  <c r="D85" i="53"/>
  <c r="M84" i="53"/>
  <c r="L84" i="53"/>
  <c r="K84" i="53"/>
  <c r="J84" i="53"/>
  <c r="G84" i="53"/>
  <c r="F84" i="53"/>
  <c r="D84" i="53"/>
  <c r="I47" i="53"/>
  <c r="P47" i="53"/>
  <c r="H47" i="53"/>
  <c r="P46" i="53"/>
  <c r="I46" i="53"/>
  <c r="H46" i="53"/>
  <c r="E46" i="53"/>
  <c r="D46" i="53"/>
  <c r="I45" i="53"/>
  <c r="P45" i="53"/>
  <c r="H45" i="53"/>
  <c r="P44" i="53"/>
  <c r="I44" i="53"/>
  <c r="H44" i="53"/>
  <c r="M44" i="53"/>
  <c r="M43" i="53"/>
  <c r="M42" i="53"/>
  <c r="P43" i="53"/>
  <c r="I43" i="53"/>
  <c r="G43" i="53"/>
  <c r="G42" i="53"/>
  <c r="F43" i="53"/>
  <c r="E43" i="53"/>
  <c r="D43" i="53"/>
  <c r="H43" i="53"/>
  <c r="H42" i="53"/>
  <c r="O42" i="53"/>
  <c r="L42" i="53"/>
  <c r="K42" i="53"/>
  <c r="J42" i="53"/>
  <c r="I42" i="53"/>
  <c r="P42" i="53"/>
  <c r="F42" i="53"/>
  <c r="E42" i="53"/>
  <c r="D42" i="53"/>
  <c r="P24" i="53"/>
  <c r="O24" i="53"/>
  <c r="M24" i="53"/>
  <c r="L24" i="53"/>
  <c r="K24" i="53"/>
  <c r="J24" i="53"/>
  <c r="I24" i="53"/>
  <c r="H24" i="53"/>
  <c r="G24" i="53"/>
  <c r="F24" i="53"/>
  <c r="E24" i="53"/>
  <c r="D24" i="53"/>
  <c r="I22" i="53"/>
  <c r="P22" i="53"/>
  <c r="H22" i="53"/>
  <c r="M22" i="53"/>
  <c r="I21" i="53"/>
  <c r="P21" i="53"/>
  <c r="H21" i="53"/>
  <c r="I20" i="53"/>
  <c r="P20" i="53"/>
  <c r="H20" i="53"/>
  <c r="I18" i="53"/>
  <c r="P18" i="53"/>
  <c r="H18" i="53"/>
  <c r="O17" i="53"/>
  <c r="L17" i="53"/>
  <c r="K17" i="53"/>
  <c r="J17" i="53"/>
  <c r="G17" i="53"/>
  <c r="G7" i="53"/>
  <c r="G87" i="53"/>
  <c r="F17" i="53"/>
  <c r="E17" i="53"/>
  <c r="D17" i="53"/>
  <c r="I16" i="53"/>
  <c r="P16" i="53"/>
  <c r="H16" i="53"/>
  <c r="I15" i="53"/>
  <c r="P15" i="53"/>
  <c r="H15" i="53"/>
  <c r="I14" i="53"/>
  <c r="P14" i="53"/>
  <c r="H14" i="53"/>
  <c r="I13" i="53"/>
  <c r="P13" i="53"/>
  <c r="H13" i="53"/>
  <c r="I12" i="53"/>
  <c r="P12" i="53"/>
  <c r="H12" i="53"/>
  <c r="I11" i="53"/>
  <c r="P11" i="53"/>
  <c r="H11" i="53"/>
  <c r="I10" i="53"/>
  <c r="P10" i="53"/>
  <c r="H10" i="53"/>
  <c r="H8" i="53"/>
  <c r="I9" i="53"/>
  <c r="P9" i="53"/>
  <c r="H9" i="53"/>
  <c r="M8" i="53"/>
  <c r="L8" i="53"/>
  <c r="K8" i="53"/>
  <c r="K7" i="53"/>
  <c r="K87" i="53"/>
  <c r="J8" i="53"/>
  <c r="E8" i="53"/>
  <c r="E7" i="53"/>
  <c r="E87" i="53"/>
  <c r="D8" i="53"/>
  <c r="O7" i="53"/>
  <c r="O87" i="53"/>
  <c r="L7" i="53"/>
  <c r="L87" i="53"/>
  <c r="J7" i="53"/>
  <c r="J87" i="53"/>
  <c r="F7" i="53"/>
  <c r="F87" i="53"/>
  <c r="D7" i="53"/>
  <c r="D87" i="53"/>
  <c r="A7" i="53"/>
  <c r="A8" i="53"/>
  <c r="A9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4" i="53"/>
  <c r="A25" i="53"/>
  <c r="A26" i="53"/>
  <c r="A42" i="53"/>
  <c r="A43" i="53"/>
  <c r="M14" i="54"/>
  <c r="M19" i="54"/>
  <c r="M86" i="54"/>
  <c r="M85" i="54"/>
  <c r="M84" i="54"/>
  <c r="K87" i="54"/>
  <c r="F87" i="54"/>
  <c r="M11" i="54"/>
  <c r="M15" i="54"/>
  <c r="M20" i="54"/>
  <c r="M22" i="54"/>
  <c r="M44" i="54"/>
  <c r="M43" i="54"/>
  <c r="M42" i="54"/>
  <c r="I85" i="54"/>
  <c r="I84" i="54"/>
  <c r="I8" i="53"/>
  <c r="M16" i="54"/>
  <c r="H43" i="54"/>
  <c r="H42" i="54"/>
  <c r="M12" i="54"/>
  <c r="I43" i="54"/>
  <c r="I42" i="54"/>
  <c r="H85" i="54"/>
  <c r="H84" i="54"/>
  <c r="H17" i="53"/>
  <c r="H7" i="53"/>
  <c r="H87" i="53"/>
  <c r="I8" i="54"/>
  <c r="P9" i="54"/>
  <c r="M9" i="54"/>
  <c r="P13" i="54"/>
  <c r="M13" i="54"/>
  <c r="M21" i="54"/>
  <c r="M17" i="54"/>
  <c r="M7" i="54"/>
  <c r="M87" i="54"/>
  <c r="L87" i="54"/>
  <c r="M10" i="54"/>
  <c r="H8" i="54"/>
  <c r="H17" i="54"/>
  <c r="M18" i="54"/>
  <c r="I25" i="54"/>
  <c r="I24" i="54"/>
  <c r="P26" i="54"/>
  <c r="P25" i="54"/>
  <c r="P24" i="54"/>
  <c r="M26" i="54"/>
  <c r="M25" i="54"/>
  <c r="M24" i="54"/>
  <c r="D87" i="54"/>
  <c r="G87" i="54"/>
  <c r="J87" i="54"/>
  <c r="P17" i="53"/>
  <c r="P8" i="53"/>
  <c r="M20" i="53"/>
  <c r="M17" i="53"/>
  <c r="M7" i="53"/>
  <c r="M87" i="53"/>
  <c r="I17" i="53"/>
  <c r="I85" i="53"/>
  <c r="I84" i="53"/>
  <c r="P8" i="54"/>
  <c r="H7" i="54"/>
  <c r="H87" i="54"/>
  <c r="I7" i="53"/>
  <c r="I87" i="53"/>
  <c r="M8" i="54"/>
  <c r="P7" i="53"/>
  <c r="P87" i="53"/>
  <c r="I86" i="52"/>
  <c r="I85" i="52"/>
  <c r="I84" i="52"/>
  <c r="H86" i="52"/>
  <c r="H85" i="52"/>
  <c r="H84" i="52"/>
  <c r="O85" i="52"/>
  <c r="O84" i="52"/>
  <c r="L85" i="52"/>
  <c r="K85" i="52"/>
  <c r="J85" i="52"/>
  <c r="J84" i="52"/>
  <c r="G85" i="52"/>
  <c r="F85" i="52"/>
  <c r="F84" i="52"/>
  <c r="E85" i="52"/>
  <c r="D85" i="52"/>
  <c r="L84" i="52"/>
  <c r="K84" i="52"/>
  <c r="G84" i="52"/>
  <c r="E84" i="52"/>
  <c r="D84" i="52"/>
  <c r="I45" i="52"/>
  <c r="P45" i="52"/>
  <c r="H45" i="52"/>
  <c r="I44" i="52"/>
  <c r="P44" i="52"/>
  <c r="H44" i="52"/>
  <c r="O43" i="52"/>
  <c r="O42" i="52"/>
  <c r="L43" i="52"/>
  <c r="K43" i="52"/>
  <c r="J43" i="52"/>
  <c r="I43" i="52"/>
  <c r="I42" i="52"/>
  <c r="G43" i="52"/>
  <c r="F43" i="52"/>
  <c r="E43" i="52"/>
  <c r="E42" i="52"/>
  <c r="D43" i="52"/>
  <c r="L42" i="52"/>
  <c r="K42" i="52"/>
  <c r="J42" i="52"/>
  <c r="G42" i="52"/>
  <c r="F42" i="52"/>
  <c r="D42" i="52"/>
  <c r="P27" i="52"/>
  <c r="I27" i="52"/>
  <c r="H27" i="52"/>
  <c r="M27" i="52"/>
  <c r="I26" i="52"/>
  <c r="I25" i="52"/>
  <c r="I24" i="52"/>
  <c r="H26" i="52"/>
  <c r="H25" i="52"/>
  <c r="H24" i="52"/>
  <c r="O25" i="52"/>
  <c r="L25" i="52"/>
  <c r="L24" i="52"/>
  <c r="K25" i="52"/>
  <c r="J25" i="52"/>
  <c r="G25" i="52"/>
  <c r="F25" i="52"/>
  <c r="E25" i="52"/>
  <c r="D25" i="52"/>
  <c r="D24" i="52"/>
  <c r="O24" i="52"/>
  <c r="K24" i="52"/>
  <c r="J24" i="52"/>
  <c r="G24" i="52"/>
  <c r="F24" i="52"/>
  <c r="E24" i="52"/>
  <c r="P22" i="52"/>
  <c r="I22" i="52"/>
  <c r="H22" i="52"/>
  <c r="M22" i="52"/>
  <c r="I21" i="52"/>
  <c r="P21" i="52"/>
  <c r="H21" i="52"/>
  <c r="I20" i="52"/>
  <c r="P20" i="52"/>
  <c r="H20" i="52"/>
  <c r="I19" i="52"/>
  <c r="H19" i="52"/>
  <c r="I18" i="52"/>
  <c r="P18" i="52"/>
  <c r="H18" i="52"/>
  <c r="O17" i="52"/>
  <c r="L17" i="52"/>
  <c r="K17" i="52"/>
  <c r="J17" i="52"/>
  <c r="G17" i="52"/>
  <c r="F17" i="52"/>
  <c r="E17" i="52"/>
  <c r="D17" i="52"/>
  <c r="I16" i="52"/>
  <c r="P16" i="52"/>
  <c r="H16" i="52"/>
  <c r="I15" i="52"/>
  <c r="P15" i="52"/>
  <c r="H15" i="52"/>
  <c r="I14" i="52"/>
  <c r="P14" i="52"/>
  <c r="H14" i="52"/>
  <c r="P13" i="52"/>
  <c r="I13" i="52"/>
  <c r="H13" i="52"/>
  <c r="M13" i="52"/>
  <c r="I12" i="52"/>
  <c r="P12" i="52"/>
  <c r="H12" i="52"/>
  <c r="I11" i="52"/>
  <c r="P11" i="52"/>
  <c r="E11" i="52"/>
  <c r="E8" i="52"/>
  <c r="E7" i="52"/>
  <c r="D11" i="52"/>
  <c r="I10" i="52"/>
  <c r="P10" i="52"/>
  <c r="H10" i="52"/>
  <c r="I9" i="52"/>
  <c r="H9" i="52"/>
  <c r="O8" i="52"/>
  <c r="O7" i="52"/>
  <c r="L8" i="52"/>
  <c r="K8" i="52"/>
  <c r="J8" i="52"/>
  <c r="J7" i="52"/>
  <c r="G8" i="52"/>
  <c r="G7" i="52"/>
  <c r="G87" i="52"/>
  <c r="F8" i="52"/>
  <c r="F7" i="52"/>
  <c r="F87" i="52"/>
  <c r="L7" i="52"/>
  <c r="L87" i="52"/>
  <c r="K7" i="52"/>
  <c r="A7" i="52"/>
  <c r="A8" i="52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4" i="52"/>
  <c r="A25" i="52"/>
  <c r="A26" i="52"/>
  <c r="A42" i="52"/>
  <c r="A43" i="52"/>
  <c r="A44" i="52"/>
  <c r="A84" i="52"/>
  <c r="A85" i="52"/>
  <c r="A86" i="52"/>
  <c r="A87" i="52"/>
  <c r="I87" i="51"/>
  <c r="P87" i="51"/>
  <c r="P85" i="51"/>
  <c r="P84" i="51"/>
  <c r="H87" i="51"/>
  <c r="M87" i="51"/>
  <c r="M85" i="51"/>
  <c r="M84" i="51"/>
  <c r="P86" i="51"/>
  <c r="I86" i="51"/>
  <c r="H86" i="51"/>
  <c r="M86" i="51"/>
  <c r="O85" i="51"/>
  <c r="L85" i="51"/>
  <c r="K85" i="51"/>
  <c r="K84" i="51"/>
  <c r="J85" i="51"/>
  <c r="G85" i="51"/>
  <c r="G84" i="51"/>
  <c r="F85" i="51"/>
  <c r="E85" i="51"/>
  <c r="D85" i="51"/>
  <c r="O84" i="51"/>
  <c r="L84" i="51"/>
  <c r="J84" i="51"/>
  <c r="F84" i="51"/>
  <c r="E84" i="51"/>
  <c r="D84" i="51"/>
  <c r="I44" i="51"/>
  <c r="P44" i="51"/>
  <c r="P43" i="51"/>
  <c r="P42" i="51"/>
  <c r="H44" i="51"/>
  <c r="H43" i="51"/>
  <c r="H42" i="51"/>
  <c r="O43" i="51"/>
  <c r="O42" i="51"/>
  <c r="L43" i="51"/>
  <c r="L42" i="51"/>
  <c r="K43" i="51"/>
  <c r="J43" i="51"/>
  <c r="J42" i="51"/>
  <c r="G43" i="51"/>
  <c r="G42" i="51"/>
  <c r="F43" i="51"/>
  <c r="F42" i="51"/>
  <c r="E43" i="51"/>
  <c r="D43" i="51"/>
  <c r="K42" i="51"/>
  <c r="E42" i="51"/>
  <c r="D42" i="51"/>
  <c r="I26" i="51"/>
  <c r="P26" i="51"/>
  <c r="P25" i="51"/>
  <c r="P24" i="51"/>
  <c r="H26" i="51"/>
  <c r="O25" i="51"/>
  <c r="L25" i="51"/>
  <c r="K25" i="51"/>
  <c r="J25" i="51"/>
  <c r="G25" i="51"/>
  <c r="F25" i="51"/>
  <c r="E25" i="51"/>
  <c r="E24" i="51"/>
  <c r="D25" i="51"/>
  <c r="O24" i="51"/>
  <c r="L24" i="51"/>
  <c r="K24" i="51"/>
  <c r="J24" i="51"/>
  <c r="G24" i="51"/>
  <c r="F24" i="51"/>
  <c r="D24" i="51"/>
  <c r="I22" i="51"/>
  <c r="P22" i="51"/>
  <c r="H22" i="51"/>
  <c r="M22" i="51"/>
  <c r="I21" i="51"/>
  <c r="P21" i="51"/>
  <c r="H21" i="51"/>
  <c r="M21" i="51"/>
  <c r="I20" i="51"/>
  <c r="P20" i="51"/>
  <c r="H20" i="51"/>
  <c r="I19" i="51"/>
  <c r="P19" i="51"/>
  <c r="H19" i="51"/>
  <c r="M19" i="51"/>
  <c r="I18" i="51"/>
  <c r="P18" i="51"/>
  <c r="H18" i="51"/>
  <c r="M18" i="51"/>
  <c r="O17" i="51"/>
  <c r="L17" i="51"/>
  <c r="K17" i="51"/>
  <c r="J17" i="51"/>
  <c r="G17" i="51"/>
  <c r="F17" i="51"/>
  <c r="E17" i="51"/>
  <c r="D17" i="51"/>
  <c r="I16" i="51"/>
  <c r="P16" i="51"/>
  <c r="H16" i="51"/>
  <c r="I15" i="51"/>
  <c r="P15" i="51"/>
  <c r="H15" i="51"/>
  <c r="I14" i="51"/>
  <c r="P14" i="51"/>
  <c r="H14" i="51"/>
  <c r="P13" i="51"/>
  <c r="H13" i="51"/>
  <c r="M13" i="51"/>
  <c r="I12" i="51"/>
  <c r="P12" i="51"/>
  <c r="H12" i="51"/>
  <c r="I11" i="51"/>
  <c r="P11" i="51"/>
  <c r="H11" i="51"/>
  <c r="I10" i="51"/>
  <c r="P10" i="51"/>
  <c r="H10" i="51"/>
  <c r="M10" i="51"/>
  <c r="I9" i="51"/>
  <c r="P9" i="51"/>
  <c r="H9" i="51"/>
  <c r="M9" i="51"/>
  <c r="O8" i="51"/>
  <c r="L8" i="51"/>
  <c r="L7" i="51"/>
  <c r="K8" i="51"/>
  <c r="J8" i="51"/>
  <c r="G8" i="51"/>
  <c r="F8" i="51"/>
  <c r="E8" i="51"/>
  <c r="D8" i="51"/>
  <c r="D7" i="51"/>
  <c r="D88" i="51"/>
  <c r="O7" i="51"/>
  <c r="K7" i="51"/>
  <c r="J7" i="51"/>
  <c r="J88" i="51"/>
  <c r="G7" i="51"/>
  <c r="F7" i="51"/>
  <c r="E7" i="51"/>
  <c r="A7" i="51"/>
  <c r="A8" i="51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4" i="51"/>
  <c r="A25" i="51"/>
  <c r="A26" i="51"/>
  <c r="A42" i="51"/>
  <c r="A43" i="51"/>
  <c r="A44" i="51"/>
  <c r="A84" i="51"/>
  <c r="A85" i="51"/>
  <c r="A87" i="51"/>
  <c r="A88" i="51"/>
  <c r="A88" i="50"/>
  <c r="I87" i="50"/>
  <c r="P87" i="50"/>
  <c r="H87" i="50"/>
  <c r="O85" i="50"/>
  <c r="K85" i="50"/>
  <c r="K84" i="50"/>
  <c r="J85" i="50"/>
  <c r="G85" i="50"/>
  <c r="F85" i="50"/>
  <c r="F84" i="50"/>
  <c r="E85" i="50"/>
  <c r="E84" i="50"/>
  <c r="D85" i="50"/>
  <c r="P84" i="50"/>
  <c r="O84" i="50"/>
  <c r="L84" i="50"/>
  <c r="J84" i="50"/>
  <c r="I84" i="50"/>
  <c r="H84" i="50"/>
  <c r="G84" i="50"/>
  <c r="D84" i="50"/>
  <c r="I44" i="50"/>
  <c r="P44" i="50"/>
  <c r="P43" i="50"/>
  <c r="P42" i="50"/>
  <c r="H44" i="50"/>
  <c r="O43" i="50"/>
  <c r="L43" i="50"/>
  <c r="L42" i="50"/>
  <c r="K43" i="50"/>
  <c r="K42" i="50"/>
  <c r="J43" i="50"/>
  <c r="J42" i="50"/>
  <c r="G43" i="50"/>
  <c r="F43" i="50"/>
  <c r="F42" i="50"/>
  <c r="E43" i="50"/>
  <c r="E42" i="50"/>
  <c r="D43" i="50"/>
  <c r="D42" i="50"/>
  <c r="D28" i="6"/>
  <c r="D27" i="6" s="1"/>
  <c r="D26" i="6" s="1"/>
  <c r="D32" i="6" s="1"/>
  <c r="O42" i="50"/>
  <c r="G42" i="50"/>
  <c r="I26" i="50"/>
  <c r="P26" i="50"/>
  <c r="P25" i="50"/>
  <c r="P24" i="50"/>
  <c r="H26" i="50"/>
  <c r="O25" i="50"/>
  <c r="L25" i="50"/>
  <c r="K25" i="50"/>
  <c r="K24" i="50"/>
  <c r="J25" i="50"/>
  <c r="J24" i="50"/>
  <c r="G25" i="50"/>
  <c r="G24" i="50"/>
  <c r="F25" i="50"/>
  <c r="F24" i="50"/>
  <c r="E25" i="50"/>
  <c r="E24" i="50"/>
  <c r="D25" i="50"/>
  <c r="O24" i="50"/>
  <c r="L24" i="50"/>
  <c r="D24" i="50"/>
  <c r="I22" i="50"/>
  <c r="P22" i="50"/>
  <c r="H22" i="50"/>
  <c r="I21" i="50"/>
  <c r="P21" i="50"/>
  <c r="H21" i="50"/>
  <c r="I20" i="50"/>
  <c r="P20" i="50"/>
  <c r="H20" i="50"/>
  <c r="I19" i="50"/>
  <c r="P19" i="50"/>
  <c r="H19" i="50"/>
  <c r="I18" i="50"/>
  <c r="H18" i="50"/>
  <c r="O17" i="50"/>
  <c r="O7" i="50"/>
  <c r="L17" i="50"/>
  <c r="L7" i="50"/>
  <c r="K17" i="50"/>
  <c r="J17" i="50"/>
  <c r="G17" i="50"/>
  <c r="G7" i="50"/>
  <c r="F17" i="50"/>
  <c r="F7" i="50"/>
  <c r="E17" i="50"/>
  <c r="D17" i="50"/>
  <c r="I16" i="50"/>
  <c r="P16" i="50"/>
  <c r="H16" i="50"/>
  <c r="I15" i="50"/>
  <c r="P15" i="50"/>
  <c r="H15" i="50"/>
  <c r="I14" i="50"/>
  <c r="P14" i="50"/>
  <c r="H14" i="50"/>
  <c r="I13" i="50"/>
  <c r="P13" i="50"/>
  <c r="H13" i="50"/>
  <c r="M13" i="50"/>
  <c r="I12" i="50"/>
  <c r="P12" i="50"/>
  <c r="H12" i="50"/>
  <c r="P11" i="50"/>
  <c r="M11" i="50"/>
  <c r="I10" i="50"/>
  <c r="P10" i="50"/>
  <c r="H10" i="50"/>
  <c r="I9" i="50"/>
  <c r="P9" i="50"/>
  <c r="H9" i="50"/>
  <c r="O8" i="50"/>
  <c r="L8" i="50"/>
  <c r="K8" i="50"/>
  <c r="J8" i="50"/>
  <c r="G8" i="50"/>
  <c r="F8" i="50"/>
  <c r="E8" i="50"/>
  <c r="E7" i="50"/>
  <c r="D8" i="50"/>
  <c r="D7" i="50"/>
  <c r="K7" i="50"/>
  <c r="J7" i="50"/>
  <c r="A7" i="50"/>
  <c r="A8" i="50"/>
  <c r="A9" i="50"/>
  <c r="A10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4" i="50"/>
  <c r="A25" i="50"/>
  <c r="A26" i="50"/>
  <c r="A42" i="50"/>
  <c r="A43" i="50"/>
  <c r="A44" i="50"/>
  <c r="A84" i="50"/>
  <c r="A85" i="50"/>
  <c r="I97" i="49"/>
  <c r="P97" i="49"/>
  <c r="H97" i="49"/>
  <c r="H96" i="49"/>
  <c r="E96" i="49"/>
  <c r="I96" i="49"/>
  <c r="I95" i="49"/>
  <c r="P95" i="49"/>
  <c r="H95" i="49"/>
  <c r="M95" i="49"/>
  <c r="I94" i="49"/>
  <c r="P94" i="49"/>
  <c r="H94" i="49"/>
  <c r="M94" i="49"/>
  <c r="O93" i="49"/>
  <c r="O84" i="49"/>
  <c r="L93" i="49"/>
  <c r="K93" i="49"/>
  <c r="J93" i="49"/>
  <c r="G93" i="49"/>
  <c r="F93" i="49"/>
  <c r="D93" i="49"/>
  <c r="I92" i="49"/>
  <c r="P92" i="49"/>
  <c r="H92" i="49"/>
  <c r="M92" i="49"/>
  <c r="I91" i="49"/>
  <c r="P91" i="49"/>
  <c r="H91" i="49"/>
  <c r="M91" i="49"/>
  <c r="I90" i="49"/>
  <c r="P90" i="49"/>
  <c r="H90" i="49"/>
  <c r="M90" i="49"/>
  <c r="I89" i="49"/>
  <c r="P89" i="49"/>
  <c r="H89" i="49"/>
  <c r="I88" i="49"/>
  <c r="P88" i="49"/>
  <c r="P87" i="49"/>
  <c r="H88" i="49"/>
  <c r="M88" i="49"/>
  <c r="O87" i="49"/>
  <c r="L87" i="49"/>
  <c r="K87" i="49"/>
  <c r="J87" i="49"/>
  <c r="G87" i="49"/>
  <c r="F87" i="49"/>
  <c r="E87" i="49"/>
  <c r="D87" i="49"/>
  <c r="H86" i="49"/>
  <c r="H85" i="49"/>
  <c r="E86" i="49"/>
  <c r="I86" i="49"/>
  <c r="O85" i="49"/>
  <c r="L85" i="49"/>
  <c r="K85" i="49"/>
  <c r="K84" i="49"/>
  <c r="J85" i="49"/>
  <c r="J84" i="49"/>
  <c r="G85" i="49"/>
  <c r="F85" i="49"/>
  <c r="F84" i="49"/>
  <c r="E85" i="49"/>
  <c r="D85" i="49"/>
  <c r="A85" i="49"/>
  <c r="A87" i="49"/>
  <c r="A93" i="49"/>
  <c r="A97" i="49"/>
  <c r="A98" i="49"/>
  <c r="L84" i="49"/>
  <c r="D84" i="49"/>
  <c r="P48" i="49"/>
  <c r="P47" i="49"/>
  <c r="P43" i="49"/>
  <c r="P42" i="49"/>
  <c r="P46" i="49"/>
  <c r="P45" i="49"/>
  <c r="P44" i="49"/>
  <c r="O43" i="49"/>
  <c r="A43" i="49"/>
  <c r="O42" i="49"/>
  <c r="P39" i="49"/>
  <c r="P38" i="49"/>
  <c r="P37" i="49"/>
  <c r="P36" i="49"/>
  <c r="P35" i="49"/>
  <c r="P34" i="49"/>
  <c r="P33" i="49"/>
  <c r="O32" i="49"/>
  <c r="P31" i="49"/>
  <c r="P30" i="49"/>
  <c r="P29" i="49"/>
  <c r="P28" i="49"/>
  <c r="P27" i="49"/>
  <c r="P26" i="49"/>
  <c r="P25" i="49"/>
  <c r="O25" i="49"/>
  <c r="O24" i="49"/>
  <c r="P22" i="49"/>
  <c r="P21" i="49"/>
  <c r="P20" i="49"/>
  <c r="P19" i="49"/>
  <c r="P18" i="49"/>
  <c r="O17" i="49"/>
  <c r="P16" i="49"/>
  <c r="P15" i="49"/>
  <c r="P14" i="49"/>
  <c r="P13" i="49"/>
  <c r="P12" i="49"/>
  <c r="P11" i="49"/>
  <c r="P10" i="49"/>
  <c r="P9" i="49"/>
  <c r="O8" i="49"/>
  <c r="O7" i="49"/>
  <c r="A7" i="49"/>
  <c r="A8" i="49"/>
  <c r="A9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4" i="49"/>
  <c r="O87" i="52"/>
  <c r="K87" i="52"/>
  <c r="J87" i="52"/>
  <c r="G88" i="51"/>
  <c r="H8" i="51"/>
  <c r="M10" i="50"/>
  <c r="M12" i="50"/>
  <c r="L88" i="50"/>
  <c r="M16" i="50"/>
  <c r="M19" i="50"/>
  <c r="D88" i="50"/>
  <c r="M44" i="50"/>
  <c r="M43" i="50"/>
  <c r="M42" i="50"/>
  <c r="J88" i="50"/>
  <c r="M12" i="52"/>
  <c r="M15" i="51"/>
  <c r="H17" i="51"/>
  <c r="E88" i="51"/>
  <c r="O88" i="51"/>
  <c r="L88" i="51"/>
  <c r="K88" i="50"/>
  <c r="E88" i="50"/>
  <c r="F88" i="50"/>
  <c r="G88" i="50"/>
  <c r="O88" i="50"/>
  <c r="M20" i="50"/>
  <c r="M26" i="50"/>
  <c r="M25" i="50"/>
  <c r="M24" i="50"/>
  <c r="I43" i="50"/>
  <c r="I42" i="50"/>
  <c r="M14" i="52"/>
  <c r="M18" i="52"/>
  <c r="P26" i="52"/>
  <c r="P25" i="52"/>
  <c r="P24" i="52"/>
  <c r="M21" i="52"/>
  <c r="M26" i="52"/>
  <c r="M45" i="52"/>
  <c r="H7" i="51"/>
  <c r="I25" i="51"/>
  <c r="I24" i="51"/>
  <c r="H85" i="51"/>
  <c r="H84" i="51"/>
  <c r="M12" i="51"/>
  <c r="M14" i="51"/>
  <c r="M26" i="51"/>
  <c r="M25" i="51"/>
  <c r="M24" i="51"/>
  <c r="I85" i="51"/>
  <c r="I84" i="51"/>
  <c r="P8" i="50"/>
  <c r="I17" i="50"/>
  <c r="M21" i="50"/>
  <c r="H25" i="50"/>
  <c r="H24" i="50"/>
  <c r="I8" i="50"/>
  <c r="I25" i="50"/>
  <c r="I24" i="50"/>
  <c r="H8" i="50"/>
  <c r="M15" i="50"/>
  <c r="H43" i="50"/>
  <c r="H42" i="50"/>
  <c r="M97" i="49"/>
  <c r="I8" i="52"/>
  <c r="P9" i="52"/>
  <c r="P8" i="52"/>
  <c r="P19" i="52"/>
  <c r="P17" i="52"/>
  <c r="I17" i="52"/>
  <c r="M19" i="52"/>
  <c r="M9" i="52"/>
  <c r="H11" i="52"/>
  <c r="M11" i="52"/>
  <c r="D8" i="52"/>
  <c r="D7" i="52"/>
  <c r="D87" i="52"/>
  <c r="M20" i="52"/>
  <c r="H17" i="52"/>
  <c r="H43" i="52"/>
  <c r="H42" i="52"/>
  <c r="M44" i="52"/>
  <c r="M10" i="52"/>
  <c r="E87" i="52"/>
  <c r="M15" i="52"/>
  <c r="M25" i="52"/>
  <c r="M24" i="52"/>
  <c r="P43" i="52"/>
  <c r="P42" i="52"/>
  <c r="M16" i="52"/>
  <c r="M86" i="52"/>
  <c r="M85" i="52"/>
  <c r="M84" i="52"/>
  <c r="P86" i="52"/>
  <c r="P85" i="52"/>
  <c r="P84" i="52"/>
  <c r="F88" i="51"/>
  <c r="P8" i="51"/>
  <c r="K88" i="51"/>
  <c r="P17" i="51"/>
  <c r="I8" i="51"/>
  <c r="M11" i="51"/>
  <c r="M16" i="51"/>
  <c r="I17" i="51"/>
  <c r="M20" i="51"/>
  <c r="M17" i="51"/>
  <c r="M44" i="51"/>
  <c r="M43" i="51"/>
  <c r="M42" i="51"/>
  <c r="H25" i="51"/>
  <c r="H24" i="51"/>
  <c r="I43" i="51"/>
  <c r="I42" i="51"/>
  <c r="M14" i="50"/>
  <c r="M18" i="50"/>
  <c r="M22" i="50"/>
  <c r="M87" i="50"/>
  <c r="M85" i="50"/>
  <c r="M84" i="50"/>
  <c r="M9" i="50"/>
  <c r="H17" i="50"/>
  <c r="P18" i="50"/>
  <c r="P17" i="50"/>
  <c r="J98" i="49"/>
  <c r="G84" i="49"/>
  <c r="H87" i="49"/>
  <c r="M89" i="49"/>
  <c r="M87" i="49"/>
  <c r="F98" i="49"/>
  <c r="K98" i="49"/>
  <c r="O98" i="49"/>
  <c r="G98" i="49"/>
  <c r="I87" i="49"/>
  <c r="I85" i="49"/>
  <c r="M86" i="49"/>
  <c r="M85" i="49"/>
  <c r="P86" i="49"/>
  <c r="P85" i="49"/>
  <c r="P84" i="49"/>
  <c r="L98" i="49"/>
  <c r="E84" i="49"/>
  <c r="E98" i="49"/>
  <c r="I93" i="49"/>
  <c r="M96" i="49"/>
  <c r="M93" i="49"/>
  <c r="P96" i="49"/>
  <c r="P93" i="49"/>
  <c r="H93" i="49"/>
  <c r="H84" i="49"/>
  <c r="D98" i="49"/>
  <c r="E93" i="49"/>
  <c r="M17" i="52"/>
  <c r="P7" i="50"/>
  <c r="P88" i="50"/>
  <c r="H88" i="51"/>
  <c r="H7" i="50"/>
  <c r="I7" i="50"/>
  <c r="I88" i="50"/>
  <c r="M43" i="52"/>
  <c r="M42" i="52"/>
  <c r="H8" i="52"/>
  <c r="H7" i="52"/>
  <c r="H87" i="52"/>
  <c r="M8" i="51"/>
  <c r="M7" i="51"/>
  <c r="M88" i="51"/>
  <c r="H88" i="50"/>
  <c r="M8" i="50"/>
  <c r="M8" i="52"/>
  <c r="M7" i="52"/>
  <c r="P7" i="52"/>
  <c r="P87" i="52"/>
  <c r="I7" i="52"/>
  <c r="I87" i="52"/>
  <c r="P7" i="51"/>
  <c r="P88" i="51"/>
  <c r="I7" i="51"/>
  <c r="I88" i="51"/>
  <c r="M17" i="50"/>
  <c r="I98" i="49"/>
  <c r="H98" i="49"/>
  <c r="M84" i="49"/>
  <c r="I84" i="49"/>
  <c r="M7" i="50"/>
  <c r="M88" i="50"/>
  <c r="M87" i="52"/>
  <c r="M98" i="49"/>
  <c r="I93" i="48"/>
  <c r="P93" i="48"/>
  <c r="P92" i="48"/>
  <c r="H93" i="48"/>
  <c r="M93" i="48"/>
  <c r="M92" i="48"/>
  <c r="L92" i="48"/>
  <c r="K92" i="48"/>
  <c r="J92" i="48"/>
  <c r="H92" i="48"/>
  <c r="G92" i="48"/>
  <c r="F92" i="48"/>
  <c r="E92" i="48"/>
  <c r="D92" i="48"/>
  <c r="P91" i="48"/>
  <c r="I91" i="48"/>
  <c r="H91" i="48"/>
  <c r="M91" i="48"/>
  <c r="P90" i="48"/>
  <c r="I90" i="48"/>
  <c r="H90" i="48"/>
  <c r="M90" i="48"/>
  <c r="M89" i="48"/>
  <c r="P89" i="48"/>
  <c r="O89" i="48"/>
  <c r="L89" i="48"/>
  <c r="L84" i="48"/>
  <c r="K89" i="48"/>
  <c r="J89" i="48"/>
  <c r="I89" i="48"/>
  <c r="H89" i="48"/>
  <c r="G89" i="48"/>
  <c r="F89" i="48"/>
  <c r="E89" i="48"/>
  <c r="D89" i="48"/>
  <c r="D84" i="48"/>
  <c r="I88" i="48"/>
  <c r="P88" i="48"/>
  <c r="H88" i="48"/>
  <c r="M88" i="48"/>
  <c r="I87" i="48"/>
  <c r="P87" i="48"/>
  <c r="H87" i="48"/>
  <c r="M87" i="48"/>
  <c r="H86" i="48"/>
  <c r="M86" i="48"/>
  <c r="E86" i="48"/>
  <c r="I86" i="48"/>
  <c r="D86" i="48"/>
  <c r="O85" i="48"/>
  <c r="L85" i="48"/>
  <c r="K85" i="48"/>
  <c r="J85" i="48"/>
  <c r="G85" i="48"/>
  <c r="F85" i="48"/>
  <c r="E85" i="48"/>
  <c r="D85" i="48"/>
  <c r="O84" i="48"/>
  <c r="K84" i="48"/>
  <c r="J84" i="48"/>
  <c r="G84" i="48"/>
  <c r="F84" i="48"/>
  <c r="E84" i="48"/>
  <c r="P83" i="48"/>
  <c r="P82" i="48"/>
  <c r="P81" i="48"/>
  <c r="P80" i="48"/>
  <c r="P79" i="48"/>
  <c r="P78" i="48"/>
  <c r="O78" i="48"/>
  <c r="M78" i="48"/>
  <c r="L78" i="48"/>
  <c r="K78" i="48"/>
  <c r="K42" i="48"/>
  <c r="J78" i="48"/>
  <c r="I78" i="48"/>
  <c r="H78" i="48"/>
  <c r="G78" i="48"/>
  <c r="G42" i="48"/>
  <c r="F78" i="48"/>
  <c r="E78" i="48"/>
  <c r="D78" i="48"/>
  <c r="P77" i="48"/>
  <c r="O76" i="48"/>
  <c r="M76" i="48"/>
  <c r="L76" i="48"/>
  <c r="K76" i="48"/>
  <c r="J76" i="48"/>
  <c r="I76" i="48"/>
  <c r="P76" i="48"/>
  <c r="H76" i="48"/>
  <c r="G76" i="48"/>
  <c r="F76" i="48"/>
  <c r="E76" i="48"/>
  <c r="D76" i="48"/>
  <c r="P75" i="48"/>
  <c r="O74" i="48"/>
  <c r="M74" i="48"/>
  <c r="L74" i="48"/>
  <c r="K74" i="48"/>
  <c r="J74" i="48"/>
  <c r="I74" i="48"/>
  <c r="P74" i="48"/>
  <c r="H74" i="48"/>
  <c r="G74" i="48"/>
  <c r="F74" i="48"/>
  <c r="E74" i="48"/>
  <c r="E42" i="48"/>
  <c r="D74" i="48"/>
  <c r="P73" i="48"/>
  <c r="O72" i="48"/>
  <c r="M72" i="48"/>
  <c r="L72" i="48"/>
  <c r="K72" i="48"/>
  <c r="J72" i="48"/>
  <c r="I72" i="48"/>
  <c r="P72" i="48"/>
  <c r="H72" i="48"/>
  <c r="G72" i="48"/>
  <c r="F72" i="48"/>
  <c r="E72" i="48"/>
  <c r="D72" i="48"/>
  <c r="P71" i="48"/>
  <c r="P70" i="48"/>
  <c r="O69" i="48"/>
  <c r="M69" i="48"/>
  <c r="L69" i="48"/>
  <c r="L42" i="48"/>
  <c r="K69" i="48"/>
  <c r="J69" i="48"/>
  <c r="I69" i="48"/>
  <c r="P69" i="48"/>
  <c r="H69" i="48"/>
  <c r="G69" i="48"/>
  <c r="F69" i="48"/>
  <c r="E69" i="48"/>
  <c r="D69" i="48"/>
  <c r="D42" i="48"/>
  <c r="I68" i="48"/>
  <c r="P68" i="48"/>
  <c r="H68" i="48"/>
  <c r="P67" i="48"/>
  <c r="I67" i="48"/>
  <c r="H67" i="48"/>
  <c r="I66" i="48"/>
  <c r="P66" i="48"/>
  <c r="H66" i="48"/>
  <c r="I65" i="48"/>
  <c r="P65" i="48"/>
  <c r="H65" i="48"/>
  <c r="I64" i="48"/>
  <c r="P64" i="48"/>
  <c r="H64" i="48"/>
  <c r="P63" i="48"/>
  <c r="I63" i="48"/>
  <c r="H63" i="48"/>
  <c r="I62" i="48"/>
  <c r="P62" i="48"/>
  <c r="H62" i="48"/>
  <c r="I61" i="48"/>
  <c r="P61" i="48"/>
  <c r="H61" i="48"/>
  <c r="I60" i="48"/>
  <c r="P60" i="48"/>
  <c r="H60" i="48"/>
  <c r="P59" i="48"/>
  <c r="I59" i="48"/>
  <c r="H59" i="48"/>
  <c r="I58" i="48"/>
  <c r="P58" i="48"/>
  <c r="H58" i="48"/>
  <c r="I57" i="48"/>
  <c r="P57" i="48"/>
  <c r="H57" i="48"/>
  <c r="I56" i="48"/>
  <c r="P56" i="48"/>
  <c r="H56" i="48"/>
  <c r="P55" i="48"/>
  <c r="I55" i="48"/>
  <c r="H55" i="48"/>
  <c r="I54" i="48"/>
  <c r="P54" i="48"/>
  <c r="H54" i="48"/>
  <c r="I53" i="48"/>
  <c r="P53" i="48"/>
  <c r="H53" i="48"/>
  <c r="H49" i="48"/>
  <c r="H42" i="48"/>
  <c r="I52" i="48"/>
  <c r="P52" i="48"/>
  <c r="H52" i="48"/>
  <c r="P51" i="48"/>
  <c r="I51" i="48"/>
  <c r="H51" i="48"/>
  <c r="M50" i="48"/>
  <c r="M49" i="48"/>
  <c r="I50" i="48"/>
  <c r="P50" i="48"/>
  <c r="H50" i="48"/>
  <c r="O49" i="48"/>
  <c r="L49" i="48"/>
  <c r="K49" i="48"/>
  <c r="J49" i="48"/>
  <c r="G49" i="48"/>
  <c r="F49" i="48"/>
  <c r="E49" i="48"/>
  <c r="D49" i="48"/>
  <c r="P48" i="48"/>
  <c r="M48" i="48"/>
  <c r="P47" i="48"/>
  <c r="M47" i="48"/>
  <c r="P46" i="48"/>
  <c r="M46" i="48"/>
  <c r="P45" i="48"/>
  <c r="M45" i="48"/>
  <c r="M44" i="48"/>
  <c r="M43" i="48"/>
  <c r="M42" i="48"/>
  <c r="I44" i="48"/>
  <c r="P44" i="48"/>
  <c r="P43" i="48"/>
  <c r="H44" i="48"/>
  <c r="O43" i="48"/>
  <c r="L43" i="48"/>
  <c r="K43" i="48"/>
  <c r="J43" i="48"/>
  <c r="I43" i="48"/>
  <c r="H43" i="48"/>
  <c r="G43" i="48"/>
  <c r="F43" i="48"/>
  <c r="E43" i="48"/>
  <c r="D43" i="48"/>
  <c r="O42" i="48"/>
  <c r="J42" i="48"/>
  <c r="F42" i="48"/>
  <c r="P41" i="48"/>
  <c r="M41" i="48"/>
  <c r="I41" i="48"/>
  <c r="H41" i="48"/>
  <c r="O40" i="48"/>
  <c r="L40" i="48"/>
  <c r="K40" i="48"/>
  <c r="J40" i="48"/>
  <c r="G40" i="48"/>
  <c r="F40" i="48"/>
  <c r="E40" i="48"/>
  <c r="I40" i="48"/>
  <c r="P40" i="48"/>
  <c r="D40" i="48"/>
  <c r="H40" i="48"/>
  <c r="M40" i="48"/>
  <c r="M39" i="48"/>
  <c r="I39" i="48"/>
  <c r="P39" i="48"/>
  <c r="H39" i="48"/>
  <c r="M38" i="48"/>
  <c r="I38" i="48"/>
  <c r="P38" i="48"/>
  <c r="H38" i="48"/>
  <c r="M37" i="48"/>
  <c r="I37" i="48"/>
  <c r="P37" i="48"/>
  <c r="H37" i="48"/>
  <c r="M36" i="48"/>
  <c r="I36" i="48"/>
  <c r="P36" i="48"/>
  <c r="H36" i="48"/>
  <c r="M35" i="48"/>
  <c r="M34" i="48"/>
  <c r="I35" i="48"/>
  <c r="P35" i="48"/>
  <c r="H35" i="48"/>
  <c r="O34" i="48"/>
  <c r="O24" i="48"/>
  <c r="L34" i="48"/>
  <c r="K34" i="48"/>
  <c r="J34" i="48"/>
  <c r="J24" i="48"/>
  <c r="G34" i="48"/>
  <c r="F34" i="48"/>
  <c r="F24" i="48"/>
  <c r="E34" i="48"/>
  <c r="I34" i="48"/>
  <c r="D34" i="48"/>
  <c r="H34" i="48"/>
  <c r="M33" i="48"/>
  <c r="I33" i="48"/>
  <c r="P33" i="48"/>
  <c r="E33" i="48"/>
  <c r="I32" i="48"/>
  <c r="P32" i="48"/>
  <c r="H32" i="48"/>
  <c r="D32" i="48"/>
  <c r="E32" i="48"/>
  <c r="P31" i="48"/>
  <c r="I31" i="48"/>
  <c r="E31" i="48"/>
  <c r="I30" i="48"/>
  <c r="P30" i="48"/>
  <c r="E30" i="48"/>
  <c r="I29" i="48"/>
  <c r="P29" i="48"/>
  <c r="E29" i="48"/>
  <c r="I28" i="48"/>
  <c r="P28" i="48"/>
  <c r="H28" i="48"/>
  <c r="M28" i="48"/>
  <c r="I27" i="48"/>
  <c r="P27" i="48"/>
  <c r="H27" i="48"/>
  <c r="M27" i="48"/>
  <c r="I26" i="48"/>
  <c r="P26" i="48"/>
  <c r="P25" i="48"/>
  <c r="H26" i="48"/>
  <c r="M26" i="48"/>
  <c r="O25" i="48"/>
  <c r="L25" i="48"/>
  <c r="K25" i="48"/>
  <c r="J25" i="48"/>
  <c r="H25" i="48"/>
  <c r="G25" i="48"/>
  <c r="F25" i="48"/>
  <c r="D25" i="48"/>
  <c r="L24" i="48"/>
  <c r="K24" i="48"/>
  <c r="G24" i="48"/>
  <c r="D24" i="48"/>
  <c r="I22" i="48"/>
  <c r="P22" i="48"/>
  <c r="H22" i="48"/>
  <c r="M22" i="48"/>
  <c r="I21" i="48"/>
  <c r="P21" i="48"/>
  <c r="H21" i="48"/>
  <c r="M21" i="48"/>
  <c r="I20" i="48"/>
  <c r="P20" i="48"/>
  <c r="H20" i="48"/>
  <c r="M20" i="48"/>
  <c r="I19" i="48"/>
  <c r="P19" i="48"/>
  <c r="H19" i="48"/>
  <c r="M19" i="48"/>
  <c r="H18" i="48"/>
  <c r="E18" i="48"/>
  <c r="I18" i="48"/>
  <c r="D18" i="48"/>
  <c r="O17" i="48"/>
  <c r="O7" i="48"/>
  <c r="O94" i="48"/>
  <c r="L17" i="48"/>
  <c r="K17" i="48"/>
  <c r="J17" i="48"/>
  <c r="J7" i="48"/>
  <c r="J94" i="48"/>
  <c r="G17" i="48"/>
  <c r="F17" i="48"/>
  <c r="F7" i="48"/>
  <c r="E17" i="48"/>
  <c r="D17" i="48"/>
  <c r="I15" i="48"/>
  <c r="P15" i="48"/>
  <c r="H15" i="48"/>
  <c r="I14" i="48"/>
  <c r="P14" i="48"/>
  <c r="H14" i="48"/>
  <c r="M14" i="48"/>
  <c r="I13" i="48"/>
  <c r="P13" i="48"/>
  <c r="H13" i="48"/>
  <c r="M13" i="48"/>
  <c r="I12" i="48"/>
  <c r="P12" i="48"/>
  <c r="H12" i="48"/>
  <c r="E11" i="48"/>
  <c r="I11" i="48"/>
  <c r="P11" i="48"/>
  <c r="D11" i="48"/>
  <c r="H11" i="48"/>
  <c r="A11" i="48"/>
  <c r="A12" i="48"/>
  <c r="A13" i="48"/>
  <c r="A14" i="48"/>
  <c r="A15" i="48"/>
  <c r="I10" i="48"/>
  <c r="P10" i="48"/>
  <c r="E10" i="48"/>
  <c r="D10" i="48"/>
  <c r="H10" i="48"/>
  <c r="K9" i="48"/>
  <c r="I9" i="48"/>
  <c r="P9" i="48"/>
  <c r="H9" i="48"/>
  <c r="E9" i="48"/>
  <c r="D9" i="48"/>
  <c r="O8" i="48"/>
  <c r="L8" i="48"/>
  <c r="K8" i="48"/>
  <c r="K7" i="48"/>
  <c r="K94" i="48"/>
  <c r="J8" i="48"/>
  <c r="G8" i="48"/>
  <c r="G7" i="48"/>
  <c r="G94" i="48"/>
  <c r="F8" i="48"/>
  <c r="E8" i="48"/>
  <c r="A8" i="48"/>
  <c r="A9" i="48"/>
  <c r="L7" i="48"/>
  <c r="L94" i="48"/>
  <c r="E7" i="48"/>
  <c r="A7" i="48"/>
  <c r="O87" i="46"/>
  <c r="J87" i="46"/>
  <c r="F87" i="46"/>
  <c r="P86" i="46"/>
  <c r="I86" i="46"/>
  <c r="H86" i="46"/>
  <c r="M86" i="46"/>
  <c r="I85" i="46"/>
  <c r="P85" i="46"/>
  <c r="P84" i="46"/>
  <c r="H85" i="46"/>
  <c r="H84" i="46"/>
  <c r="O84" i="46"/>
  <c r="L84" i="46"/>
  <c r="K84" i="46"/>
  <c r="J84" i="46"/>
  <c r="I84" i="46"/>
  <c r="G84" i="46"/>
  <c r="F84" i="46"/>
  <c r="E84" i="46"/>
  <c r="D84" i="46"/>
  <c r="P25" i="46"/>
  <c r="I25" i="46"/>
  <c r="H25" i="46"/>
  <c r="P24" i="46"/>
  <c r="O24" i="46"/>
  <c r="M24" i="46"/>
  <c r="L24" i="46"/>
  <c r="K24" i="46"/>
  <c r="J24" i="46"/>
  <c r="I24" i="46"/>
  <c r="H24" i="46"/>
  <c r="G24" i="46"/>
  <c r="F24" i="46"/>
  <c r="E24" i="46"/>
  <c r="D24" i="46"/>
  <c r="I22" i="46"/>
  <c r="P22" i="46"/>
  <c r="H22" i="46"/>
  <c r="M22" i="46"/>
  <c r="I21" i="46"/>
  <c r="P21" i="46"/>
  <c r="H21" i="46"/>
  <c r="I20" i="46"/>
  <c r="P20" i="46"/>
  <c r="H20" i="46"/>
  <c r="I19" i="46"/>
  <c r="P19" i="46"/>
  <c r="H19" i="46"/>
  <c r="I18" i="46"/>
  <c r="P18" i="46"/>
  <c r="H18" i="46"/>
  <c r="E18" i="46"/>
  <c r="D18" i="46"/>
  <c r="O17" i="46"/>
  <c r="L17" i="46"/>
  <c r="K17" i="46"/>
  <c r="J17" i="46"/>
  <c r="G17" i="46"/>
  <c r="F17" i="46"/>
  <c r="E17" i="46"/>
  <c r="D17" i="46"/>
  <c r="I15" i="46"/>
  <c r="P15" i="46"/>
  <c r="H15" i="46"/>
  <c r="I14" i="46"/>
  <c r="P14" i="46"/>
  <c r="H14" i="46"/>
  <c r="P13" i="46"/>
  <c r="I13" i="46"/>
  <c r="H13" i="46"/>
  <c r="M13" i="46"/>
  <c r="I12" i="46"/>
  <c r="P12" i="46"/>
  <c r="H12" i="46"/>
  <c r="M12" i="46"/>
  <c r="I11" i="46"/>
  <c r="P11" i="46"/>
  <c r="H11" i="46"/>
  <c r="I10" i="46"/>
  <c r="P10" i="46"/>
  <c r="H10" i="46"/>
  <c r="I9" i="46"/>
  <c r="P9" i="46"/>
  <c r="H9" i="46"/>
  <c r="M9" i="46"/>
  <c r="O8" i="46"/>
  <c r="L8" i="46"/>
  <c r="K8" i="46"/>
  <c r="K7" i="46"/>
  <c r="K87" i="46"/>
  <c r="J8" i="46"/>
  <c r="G8" i="46"/>
  <c r="G7" i="46"/>
  <c r="G87" i="46"/>
  <c r="F8" i="46"/>
  <c r="E8" i="46"/>
  <c r="D8" i="46"/>
  <c r="O7" i="46"/>
  <c r="L7" i="46"/>
  <c r="L87" i="46"/>
  <c r="J7" i="46"/>
  <c r="F7" i="46"/>
  <c r="E7" i="46"/>
  <c r="E87" i="46"/>
  <c r="D7" i="46"/>
  <c r="D87" i="46"/>
  <c r="A7" i="46"/>
  <c r="A8" i="46"/>
  <c r="A9" i="46"/>
  <c r="A10" i="46"/>
  <c r="A11" i="46"/>
  <c r="A12" i="46"/>
  <c r="A13" i="46"/>
  <c r="A14" i="46"/>
  <c r="A15" i="46"/>
  <c r="A17" i="46"/>
  <c r="A18" i="46"/>
  <c r="A19" i="46"/>
  <c r="A20" i="46"/>
  <c r="A21" i="46"/>
  <c r="A22" i="46"/>
  <c r="A24" i="46"/>
  <c r="A25" i="46"/>
  <c r="A42" i="46"/>
  <c r="A84" i="46"/>
  <c r="A85" i="46"/>
  <c r="A86" i="46"/>
  <c r="A87" i="46"/>
  <c r="M11" i="46"/>
  <c r="M19" i="46"/>
  <c r="M15" i="48"/>
  <c r="H8" i="48"/>
  <c r="M10" i="48"/>
  <c r="M20" i="46"/>
  <c r="M15" i="46"/>
  <c r="M18" i="46"/>
  <c r="M11" i="48"/>
  <c r="M25" i="48"/>
  <c r="M24" i="48"/>
  <c r="P34" i="48"/>
  <c r="M85" i="48"/>
  <c r="M84" i="48"/>
  <c r="P24" i="48"/>
  <c r="P8" i="48"/>
  <c r="P18" i="48"/>
  <c r="P17" i="48"/>
  <c r="I17" i="48"/>
  <c r="E25" i="48"/>
  <c r="E24" i="48"/>
  <c r="E94" i="48"/>
  <c r="F94" i="48"/>
  <c r="M18" i="48"/>
  <c r="M17" i="48"/>
  <c r="H24" i="48"/>
  <c r="P49" i="48"/>
  <c r="P42" i="48"/>
  <c r="P86" i="48"/>
  <c r="P85" i="48"/>
  <c r="P84" i="48"/>
  <c r="I85" i="48"/>
  <c r="M9" i="48"/>
  <c r="I49" i="48"/>
  <c r="I42" i="48"/>
  <c r="D8" i="48"/>
  <c r="D7" i="48"/>
  <c r="D94" i="48"/>
  <c r="M12" i="48"/>
  <c r="I25" i="48"/>
  <c r="I24" i="48"/>
  <c r="I92" i="48"/>
  <c r="I8" i="48"/>
  <c r="H17" i="48"/>
  <c r="H85" i="48"/>
  <c r="H84" i="48"/>
  <c r="P8" i="46"/>
  <c r="P17" i="46"/>
  <c r="H8" i="46"/>
  <c r="H7" i="46"/>
  <c r="H87" i="46"/>
  <c r="M10" i="46"/>
  <c r="M14" i="46"/>
  <c r="H17" i="46"/>
  <c r="M21" i="46"/>
  <c r="I8" i="46"/>
  <c r="I17" i="46"/>
  <c r="M85" i="46"/>
  <c r="M84" i="46"/>
  <c r="M17" i="46"/>
  <c r="M8" i="48"/>
  <c r="M7" i="48"/>
  <c r="P7" i="46"/>
  <c r="P87" i="46"/>
  <c r="H7" i="48"/>
  <c r="H94" i="48"/>
  <c r="I7" i="46"/>
  <c r="I87" i="46"/>
  <c r="M8" i="46"/>
  <c r="M7" i="46"/>
  <c r="M87" i="46"/>
  <c r="I7" i="48"/>
  <c r="I94" i="48"/>
  <c r="P7" i="48"/>
  <c r="P94" i="48"/>
  <c r="M94" i="48"/>
  <c r="I84" i="48"/>
  <c r="A88" i="45"/>
  <c r="I87" i="45"/>
  <c r="P87" i="45"/>
  <c r="H87" i="45"/>
  <c r="I86" i="45"/>
  <c r="P86" i="45"/>
  <c r="H86" i="45"/>
  <c r="O85" i="45"/>
  <c r="L85" i="45"/>
  <c r="L84" i="45"/>
  <c r="K85" i="45"/>
  <c r="K84" i="45"/>
  <c r="J85" i="45"/>
  <c r="G85" i="45"/>
  <c r="G84" i="45"/>
  <c r="F85" i="45"/>
  <c r="E85" i="45"/>
  <c r="I85" i="45"/>
  <c r="I84" i="45"/>
  <c r="D85" i="45"/>
  <c r="D84" i="45"/>
  <c r="O84" i="45"/>
  <c r="J84" i="45"/>
  <c r="F84" i="45"/>
  <c r="A84" i="45"/>
  <c r="I48" i="45"/>
  <c r="H48" i="45"/>
  <c r="M48" i="45"/>
  <c r="M43" i="45"/>
  <c r="M42" i="45"/>
  <c r="P47" i="45"/>
  <c r="I47" i="45"/>
  <c r="H47" i="45"/>
  <c r="M47" i="45"/>
  <c r="P46" i="45"/>
  <c r="I46" i="45"/>
  <c r="H46" i="45"/>
  <c r="I45" i="45"/>
  <c r="P45" i="45"/>
  <c r="H45" i="45"/>
  <c r="I44" i="45"/>
  <c r="P44" i="45"/>
  <c r="H44" i="45"/>
  <c r="M44" i="45"/>
  <c r="O43" i="45"/>
  <c r="L43" i="45"/>
  <c r="K43" i="45"/>
  <c r="K42" i="45"/>
  <c r="J43" i="45"/>
  <c r="G43" i="45"/>
  <c r="G42" i="45"/>
  <c r="F43" i="45"/>
  <c r="E43" i="45"/>
  <c r="D43" i="45"/>
  <c r="O42" i="45"/>
  <c r="L42" i="45"/>
  <c r="J42" i="45"/>
  <c r="F42" i="45"/>
  <c r="E42" i="45"/>
  <c r="D42" i="45"/>
  <c r="I26" i="45"/>
  <c r="P26" i="45"/>
  <c r="P25" i="45"/>
  <c r="P24" i="45"/>
  <c r="H26" i="45"/>
  <c r="H25" i="45"/>
  <c r="H24" i="45"/>
  <c r="O25" i="45"/>
  <c r="O24" i="45"/>
  <c r="L25" i="45"/>
  <c r="K25" i="45"/>
  <c r="J25" i="45"/>
  <c r="J24" i="45"/>
  <c r="G25" i="45"/>
  <c r="G24" i="45"/>
  <c r="F25" i="45"/>
  <c r="F24" i="45"/>
  <c r="E25" i="45"/>
  <c r="E24" i="45"/>
  <c r="D25" i="45"/>
  <c r="L24" i="45"/>
  <c r="K24" i="45"/>
  <c r="D24" i="45"/>
  <c r="I22" i="45"/>
  <c r="P22" i="45"/>
  <c r="H22" i="45"/>
  <c r="I21" i="45"/>
  <c r="P21" i="45"/>
  <c r="H21" i="45"/>
  <c r="I20" i="45"/>
  <c r="P20" i="45"/>
  <c r="H20" i="45"/>
  <c r="M20" i="45"/>
  <c r="I19" i="45"/>
  <c r="P19" i="45"/>
  <c r="H19" i="45"/>
  <c r="I18" i="45"/>
  <c r="P18" i="45"/>
  <c r="H18" i="45"/>
  <c r="O17" i="45"/>
  <c r="L17" i="45"/>
  <c r="K17" i="45"/>
  <c r="J17" i="45"/>
  <c r="G17" i="45"/>
  <c r="F17" i="45"/>
  <c r="E17" i="45"/>
  <c r="E7" i="45"/>
  <c r="D17" i="45"/>
  <c r="I15" i="45"/>
  <c r="P15" i="45"/>
  <c r="H15" i="45"/>
  <c r="I14" i="45"/>
  <c r="P14" i="45"/>
  <c r="H14" i="45"/>
  <c r="I13" i="45"/>
  <c r="P13" i="45"/>
  <c r="H13" i="45"/>
  <c r="I12" i="45"/>
  <c r="M12" i="45"/>
  <c r="H12" i="45"/>
  <c r="I11" i="45"/>
  <c r="P11" i="45"/>
  <c r="H11" i="45"/>
  <c r="I10" i="45"/>
  <c r="P10" i="45"/>
  <c r="H10" i="45"/>
  <c r="M10" i="45"/>
  <c r="I9" i="45"/>
  <c r="P9" i="45"/>
  <c r="H9" i="45"/>
  <c r="O8" i="45"/>
  <c r="O7" i="45"/>
  <c r="L8" i="45"/>
  <c r="K8" i="45"/>
  <c r="J8" i="45"/>
  <c r="J7" i="45"/>
  <c r="G8" i="45"/>
  <c r="F8" i="45"/>
  <c r="F7" i="45"/>
  <c r="E8" i="45"/>
  <c r="D8" i="45"/>
  <c r="L7" i="45"/>
  <c r="K7" i="45"/>
  <c r="G7" i="45"/>
  <c r="D7" i="45"/>
  <c r="A7" i="45"/>
  <c r="A8" i="45"/>
  <c r="A9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4" i="45"/>
  <c r="A25" i="45"/>
  <c r="A26" i="45"/>
  <c r="A42" i="45"/>
  <c r="A43" i="45"/>
  <c r="A89" i="44"/>
  <c r="P88" i="44"/>
  <c r="M88" i="44"/>
  <c r="M85" i="44"/>
  <c r="M84" i="44"/>
  <c r="I88" i="44"/>
  <c r="H88" i="44"/>
  <c r="I87" i="44"/>
  <c r="P87" i="44"/>
  <c r="H87" i="44"/>
  <c r="I86" i="44"/>
  <c r="P86" i="44"/>
  <c r="H86" i="44"/>
  <c r="O85" i="44"/>
  <c r="L85" i="44"/>
  <c r="L84" i="44"/>
  <c r="K85" i="44"/>
  <c r="J85" i="44"/>
  <c r="I85" i="44"/>
  <c r="P85" i="44"/>
  <c r="H85" i="44"/>
  <c r="O84" i="44"/>
  <c r="K84" i="44"/>
  <c r="J84" i="44"/>
  <c r="G84" i="44"/>
  <c r="F84" i="44"/>
  <c r="E84" i="44"/>
  <c r="E89" i="44"/>
  <c r="D84" i="44"/>
  <c r="H84" i="44"/>
  <c r="A84" i="44"/>
  <c r="A85" i="44"/>
  <c r="P44" i="44"/>
  <c r="M44" i="44"/>
  <c r="I44" i="44"/>
  <c r="H44" i="44"/>
  <c r="P43" i="44"/>
  <c r="O43" i="44"/>
  <c r="L43" i="44"/>
  <c r="K43" i="44"/>
  <c r="J43" i="44"/>
  <c r="I43" i="44"/>
  <c r="H43" i="44"/>
  <c r="M43" i="44"/>
  <c r="P42" i="44"/>
  <c r="O42" i="44"/>
  <c r="O89" i="44"/>
  <c r="L42" i="44"/>
  <c r="K42" i="44"/>
  <c r="J42" i="44"/>
  <c r="J89" i="44"/>
  <c r="I42" i="44"/>
  <c r="H42" i="44"/>
  <c r="M42" i="44"/>
  <c r="G42" i="44"/>
  <c r="F42" i="44"/>
  <c r="F89" i="44"/>
  <c r="E42" i="44"/>
  <c r="D42" i="44"/>
  <c r="P26" i="44"/>
  <c r="M26" i="44"/>
  <c r="I26" i="44"/>
  <c r="H26" i="44"/>
  <c r="I25" i="44"/>
  <c r="P25" i="44"/>
  <c r="H25" i="44"/>
  <c r="G24" i="44"/>
  <c r="F24" i="44"/>
  <c r="E24" i="44"/>
  <c r="I24" i="44"/>
  <c r="P24" i="44"/>
  <c r="D24" i="44"/>
  <c r="H24" i="44"/>
  <c r="I21" i="44"/>
  <c r="P21" i="44"/>
  <c r="H21" i="44"/>
  <c r="A21" i="44"/>
  <c r="I20" i="44"/>
  <c r="P20" i="44"/>
  <c r="H20" i="44"/>
  <c r="I19" i="44"/>
  <c r="P19" i="44"/>
  <c r="H19" i="44"/>
  <c r="I18" i="44"/>
  <c r="P18" i="44"/>
  <c r="H18" i="44"/>
  <c r="O17" i="44"/>
  <c r="L17" i="44"/>
  <c r="K17" i="44"/>
  <c r="K7" i="44"/>
  <c r="K89" i="44"/>
  <c r="J17" i="44"/>
  <c r="G17" i="44"/>
  <c r="F17" i="44"/>
  <c r="E17" i="44"/>
  <c r="D17" i="44"/>
  <c r="I15" i="44"/>
  <c r="P15" i="44"/>
  <c r="H15" i="44"/>
  <c r="I14" i="44"/>
  <c r="P14" i="44"/>
  <c r="H14" i="44"/>
  <c r="I13" i="44"/>
  <c r="P13" i="44"/>
  <c r="H13" i="44"/>
  <c r="M13" i="44"/>
  <c r="I12" i="44"/>
  <c r="P12" i="44"/>
  <c r="H12" i="44"/>
  <c r="I11" i="44"/>
  <c r="P11" i="44"/>
  <c r="H11" i="44"/>
  <c r="I10" i="44"/>
  <c r="P10" i="44"/>
  <c r="H10" i="44"/>
  <c r="I9" i="44"/>
  <c r="P9" i="44"/>
  <c r="H9" i="44"/>
  <c r="O8" i="44"/>
  <c r="L8" i="44"/>
  <c r="K8" i="44"/>
  <c r="G8" i="44"/>
  <c r="G7" i="44"/>
  <c r="G89" i="44"/>
  <c r="F8" i="44"/>
  <c r="E8" i="44"/>
  <c r="D8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O7" i="44"/>
  <c r="L7" i="44"/>
  <c r="J7" i="44"/>
  <c r="F7" i="44"/>
  <c r="E7" i="44"/>
  <c r="D7" i="44"/>
  <c r="D89" i="44"/>
  <c r="A7" i="44"/>
  <c r="I87" i="43"/>
  <c r="P87" i="43"/>
  <c r="H87" i="43"/>
  <c r="P86" i="43"/>
  <c r="I86" i="43"/>
  <c r="H86" i="43"/>
  <c r="I85" i="43"/>
  <c r="P85" i="43"/>
  <c r="H85" i="43"/>
  <c r="O84" i="43"/>
  <c r="L84" i="43"/>
  <c r="K84" i="43"/>
  <c r="J84" i="43"/>
  <c r="G84" i="43"/>
  <c r="F84" i="43"/>
  <c r="E84" i="43"/>
  <c r="I84" i="43"/>
  <c r="D84" i="43"/>
  <c r="H84" i="43"/>
  <c r="I44" i="43"/>
  <c r="P44" i="43"/>
  <c r="H44" i="43"/>
  <c r="E44" i="43"/>
  <c r="H43" i="43"/>
  <c r="E43" i="43"/>
  <c r="E42" i="43"/>
  <c r="D43" i="43"/>
  <c r="O42" i="43"/>
  <c r="L42" i="43"/>
  <c r="K42" i="43"/>
  <c r="J42" i="43"/>
  <c r="G42" i="43"/>
  <c r="F42" i="43"/>
  <c r="D42" i="43"/>
  <c r="M25" i="43"/>
  <c r="P24" i="43"/>
  <c r="P88" i="43"/>
  <c r="O24" i="43"/>
  <c r="L24" i="43"/>
  <c r="K24" i="43"/>
  <c r="J24" i="43"/>
  <c r="J88" i="43"/>
  <c r="I24" i="43"/>
  <c r="H24" i="43"/>
  <c r="M24" i="43"/>
  <c r="M88" i="43"/>
  <c r="G24" i="43"/>
  <c r="F24" i="43"/>
  <c r="E24" i="43"/>
  <c r="D24" i="43"/>
  <c r="I22" i="43"/>
  <c r="P22" i="43"/>
  <c r="H22" i="43"/>
  <c r="I21" i="43"/>
  <c r="P21" i="43"/>
  <c r="H21" i="43"/>
  <c r="I20" i="43"/>
  <c r="P20" i="43"/>
  <c r="H20" i="43"/>
  <c r="I19" i="43"/>
  <c r="P19" i="43"/>
  <c r="H19" i="43"/>
  <c r="P18" i="43"/>
  <c r="I18" i="43"/>
  <c r="D18" i="43"/>
  <c r="H18" i="43"/>
  <c r="O17" i="43"/>
  <c r="L17" i="43"/>
  <c r="L7" i="43"/>
  <c r="L88" i="43"/>
  <c r="K17" i="43"/>
  <c r="J17" i="43"/>
  <c r="G17" i="43"/>
  <c r="F17" i="43"/>
  <c r="E17" i="43"/>
  <c r="D17" i="43"/>
  <c r="I16" i="43"/>
  <c r="H16" i="43"/>
  <c r="K15" i="43"/>
  <c r="I15" i="43"/>
  <c r="P15" i="43"/>
  <c r="H15" i="43"/>
  <c r="I14" i="43"/>
  <c r="P14" i="43"/>
  <c r="H14" i="43"/>
  <c r="M14" i="43"/>
  <c r="I13" i="43"/>
  <c r="P13" i="43"/>
  <c r="D13" i="43"/>
  <c r="H13" i="43"/>
  <c r="M13" i="43"/>
  <c r="K12" i="43"/>
  <c r="I12" i="43"/>
  <c r="P12" i="43"/>
  <c r="H12" i="43"/>
  <c r="M12" i="43"/>
  <c r="D12" i="43"/>
  <c r="I11" i="43"/>
  <c r="P11" i="43"/>
  <c r="H11" i="43"/>
  <c r="I10" i="43"/>
  <c r="P10" i="43"/>
  <c r="H10" i="43"/>
  <c r="I9" i="43"/>
  <c r="P9" i="43"/>
  <c r="H9" i="43"/>
  <c r="O8" i="43"/>
  <c r="L8" i="43"/>
  <c r="K8" i="43"/>
  <c r="J8" i="43"/>
  <c r="G8" i="43"/>
  <c r="F8" i="43"/>
  <c r="E8" i="43"/>
  <c r="E7" i="43"/>
  <c r="E88" i="43"/>
  <c r="O7" i="43"/>
  <c r="O88" i="43"/>
  <c r="K7" i="43"/>
  <c r="K88" i="43"/>
  <c r="J7" i="43"/>
  <c r="G7" i="43"/>
  <c r="G88" i="43"/>
  <c r="F7" i="43"/>
  <c r="F88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4" i="43"/>
  <c r="A25" i="43"/>
  <c r="A42" i="43"/>
  <c r="A43" i="43"/>
  <c r="A44" i="43"/>
  <c r="A84" i="43"/>
  <c r="A85" i="43"/>
  <c r="A86" i="43"/>
  <c r="A87" i="43"/>
  <c r="A88" i="43"/>
  <c r="I88" i="42"/>
  <c r="I87" i="42"/>
  <c r="I84" i="42"/>
  <c r="H88" i="42"/>
  <c r="O87" i="42"/>
  <c r="O84" i="42"/>
  <c r="L87" i="42"/>
  <c r="K87" i="42"/>
  <c r="K84" i="42"/>
  <c r="J87" i="42"/>
  <c r="J84" i="42"/>
  <c r="H87" i="42"/>
  <c r="G87" i="42"/>
  <c r="G84" i="42"/>
  <c r="F87" i="42"/>
  <c r="F84" i="42"/>
  <c r="E87" i="42"/>
  <c r="D87" i="42"/>
  <c r="P86" i="42"/>
  <c r="P85" i="42"/>
  <c r="I86" i="42"/>
  <c r="H86" i="42"/>
  <c r="M86" i="42"/>
  <c r="M85" i="42"/>
  <c r="O85" i="42"/>
  <c r="L85" i="42"/>
  <c r="L84" i="42"/>
  <c r="K85" i="42"/>
  <c r="J85" i="42"/>
  <c r="I85" i="42"/>
  <c r="H85" i="42"/>
  <c r="H84" i="42"/>
  <c r="G85" i="42"/>
  <c r="F85" i="42"/>
  <c r="E85" i="42"/>
  <c r="D85" i="42"/>
  <c r="D84" i="42"/>
  <c r="E84" i="42"/>
  <c r="I46" i="42"/>
  <c r="P46" i="42"/>
  <c r="P45" i="42"/>
  <c r="H46" i="42"/>
  <c r="M46" i="42"/>
  <c r="M45" i="42"/>
  <c r="O45" i="42"/>
  <c r="O42" i="42"/>
  <c r="L45" i="42"/>
  <c r="K45" i="42"/>
  <c r="J45" i="42"/>
  <c r="G45" i="42"/>
  <c r="G42" i="42"/>
  <c r="F45" i="42"/>
  <c r="E45" i="42"/>
  <c r="E42" i="42"/>
  <c r="D45" i="42"/>
  <c r="D42" i="42"/>
  <c r="I44" i="42"/>
  <c r="P44" i="42"/>
  <c r="P43" i="42"/>
  <c r="H44" i="42"/>
  <c r="H43" i="42"/>
  <c r="O43" i="42"/>
  <c r="L43" i="42"/>
  <c r="K43" i="42"/>
  <c r="J43" i="42"/>
  <c r="I43" i="42"/>
  <c r="G43" i="42"/>
  <c r="F43" i="42"/>
  <c r="F42" i="42"/>
  <c r="E43" i="42"/>
  <c r="D43" i="42"/>
  <c r="J42" i="42"/>
  <c r="I26" i="42"/>
  <c r="I25" i="42"/>
  <c r="I24" i="42"/>
  <c r="H26" i="42"/>
  <c r="M26" i="42"/>
  <c r="M25" i="42"/>
  <c r="M24" i="42"/>
  <c r="O25" i="42"/>
  <c r="L25" i="42"/>
  <c r="L24" i="42"/>
  <c r="K25" i="42"/>
  <c r="K24" i="42"/>
  <c r="J25" i="42"/>
  <c r="J24" i="42"/>
  <c r="G25" i="42"/>
  <c r="G24" i="42"/>
  <c r="F25" i="42"/>
  <c r="F24" i="42"/>
  <c r="E25" i="42"/>
  <c r="D25" i="42"/>
  <c r="D24" i="42"/>
  <c r="O24" i="42"/>
  <c r="E24" i="42"/>
  <c r="I22" i="42"/>
  <c r="P22" i="42"/>
  <c r="H22" i="42"/>
  <c r="I21" i="42"/>
  <c r="P21" i="42"/>
  <c r="H21" i="42"/>
  <c r="M21" i="42"/>
  <c r="I20" i="42"/>
  <c r="P20" i="42"/>
  <c r="H20" i="42"/>
  <c r="M20" i="42"/>
  <c r="I19" i="42"/>
  <c r="P19" i="42"/>
  <c r="H19" i="42"/>
  <c r="I18" i="42"/>
  <c r="P18" i="42"/>
  <c r="H18" i="42"/>
  <c r="M18" i="42"/>
  <c r="O17" i="42"/>
  <c r="L17" i="42"/>
  <c r="K17" i="42"/>
  <c r="K7" i="42"/>
  <c r="J17" i="42"/>
  <c r="G17" i="42"/>
  <c r="G7" i="42"/>
  <c r="F17" i="42"/>
  <c r="E17" i="42"/>
  <c r="D17" i="42"/>
  <c r="I16" i="42"/>
  <c r="P16" i="42"/>
  <c r="H16" i="42"/>
  <c r="M16" i="42"/>
  <c r="I15" i="42"/>
  <c r="H15" i="42"/>
  <c r="I14" i="42"/>
  <c r="P14" i="42"/>
  <c r="H14" i="42"/>
  <c r="M14" i="42"/>
  <c r="P13" i="42"/>
  <c r="I13" i="42"/>
  <c r="H13" i="42"/>
  <c r="M13" i="42"/>
  <c r="I12" i="42"/>
  <c r="P12" i="42"/>
  <c r="H12" i="42"/>
  <c r="I11" i="42"/>
  <c r="H11" i="42"/>
  <c r="I10" i="42"/>
  <c r="P10" i="42"/>
  <c r="H10" i="42"/>
  <c r="M10" i="42"/>
  <c r="I9" i="42"/>
  <c r="P9" i="42"/>
  <c r="H9" i="42"/>
  <c r="O8" i="42"/>
  <c r="L8" i="42"/>
  <c r="L7" i="42"/>
  <c r="K8" i="42"/>
  <c r="J8" i="42"/>
  <c r="G8" i="42"/>
  <c r="F8" i="42"/>
  <c r="E8" i="42"/>
  <c r="D8" i="42"/>
  <c r="D7" i="42"/>
  <c r="O7" i="42"/>
  <c r="J7" i="42"/>
  <c r="F7" i="42"/>
  <c r="E7" i="42"/>
  <c r="A7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4" i="42"/>
  <c r="A25" i="42"/>
  <c r="A26" i="42"/>
  <c r="A42" i="42"/>
  <c r="A43" i="42"/>
  <c r="A44" i="42"/>
  <c r="A45" i="42"/>
  <c r="A46" i="42"/>
  <c r="A84" i="42"/>
  <c r="A85" i="42"/>
  <c r="A86" i="42"/>
  <c r="A87" i="42"/>
  <c r="A88" i="42"/>
  <c r="A89" i="42"/>
  <c r="I86" i="41"/>
  <c r="P86" i="41"/>
  <c r="P85" i="41"/>
  <c r="P84" i="41"/>
  <c r="H86" i="41"/>
  <c r="H85" i="41"/>
  <c r="H84" i="41"/>
  <c r="O85" i="41"/>
  <c r="O84" i="41"/>
  <c r="M85" i="41"/>
  <c r="M84" i="41"/>
  <c r="L85" i="41"/>
  <c r="K85" i="41"/>
  <c r="J85" i="41"/>
  <c r="J84" i="41"/>
  <c r="G85" i="41"/>
  <c r="F85" i="41"/>
  <c r="F84" i="41"/>
  <c r="E85" i="41"/>
  <c r="E84" i="41"/>
  <c r="D85" i="41"/>
  <c r="L84" i="41"/>
  <c r="K84" i="41"/>
  <c r="G84" i="41"/>
  <c r="D84" i="41"/>
  <c r="I44" i="41"/>
  <c r="P44" i="41"/>
  <c r="P43" i="41"/>
  <c r="P42" i="41"/>
  <c r="H44" i="41"/>
  <c r="O43" i="41"/>
  <c r="L43" i="41"/>
  <c r="K43" i="41"/>
  <c r="J43" i="41"/>
  <c r="G43" i="41"/>
  <c r="F43" i="41"/>
  <c r="E43" i="41"/>
  <c r="E42" i="41"/>
  <c r="D43" i="41"/>
  <c r="O42" i="41"/>
  <c r="L42" i="41"/>
  <c r="K42" i="41"/>
  <c r="J42" i="41"/>
  <c r="G42" i="41"/>
  <c r="F42" i="41"/>
  <c r="D42" i="41"/>
  <c r="I26" i="41"/>
  <c r="I25" i="41"/>
  <c r="I24" i="41"/>
  <c r="H26" i="41"/>
  <c r="M26" i="41"/>
  <c r="M25" i="41"/>
  <c r="M24" i="41"/>
  <c r="O25" i="41"/>
  <c r="L25" i="41"/>
  <c r="L24" i="41"/>
  <c r="K25" i="41"/>
  <c r="K24" i="41"/>
  <c r="J25" i="41"/>
  <c r="J24" i="41"/>
  <c r="G25" i="41"/>
  <c r="F25" i="41"/>
  <c r="F24" i="41"/>
  <c r="E25" i="41"/>
  <c r="E24" i="41"/>
  <c r="D25" i="41"/>
  <c r="D24" i="41"/>
  <c r="O24" i="41"/>
  <c r="G24" i="41"/>
  <c r="I22" i="41"/>
  <c r="P22" i="41"/>
  <c r="H22" i="41"/>
  <c r="I21" i="41"/>
  <c r="H21" i="41"/>
  <c r="I20" i="41"/>
  <c r="P20" i="41"/>
  <c r="H20" i="41"/>
  <c r="I19" i="41"/>
  <c r="P19" i="41"/>
  <c r="H19" i="41"/>
  <c r="M19" i="41"/>
  <c r="I18" i="41"/>
  <c r="P18" i="41"/>
  <c r="O17" i="41"/>
  <c r="L17" i="41"/>
  <c r="K17" i="41"/>
  <c r="J17" i="41"/>
  <c r="G17" i="41"/>
  <c r="F17" i="41"/>
  <c r="E17" i="41"/>
  <c r="D17" i="41"/>
  <c r="I16" i="41"/>
  <c r="P16" i="41"/>
  <c r="H16" i="41"/>
  <c r="I15" i="41"/>
  <c r="P15" i="41"/>
  <c r="H15" i="41"/>
  <c r="I14" i="41"/>
  <c r="P14" i="41"/>
  <c r="H14" i="41"/>
  <c r="M14" i="41"/>
  <c r="I13" i="41"/>
  <c r="P13" i="41"/>
  <c r="H13" i="41"/>
  <c r="M13" i="41"/>
  <c r="I12" i="41"/>
  <c r="P12" i="41"/>
  <c r="H12" i="41"/>
  <c r="P11" i="41"/>
  <c r="I11" i="41"/>
  <c r="H11" i="41"/>
  <c r="M11" i="41"/>
  <c r="I10" i="41"/>
  <c r="P10" i="41"/>
  <c r="H10" i="41"/>
  <c r="M10" i="41"/>
  <c r="I9" i="41"/>
  <c r="P9" i="41"/>
  <c r="H9" i="41"/>
  <c r="O8" i="41"/>
  <c r="O7" i="41"/>
  <c r="O87" i="41"/>
  <c r="L8" i="41"/>
  <c r="K8" i="41"/>
  <c r="J8" i="41"/>
  <c r="J7" i="41"/>
  <c r="G8" i="41"/>
  <c r="F8" i="41"/>
  <c r="F7" i="41"/>
  <c r="E8" i="41"/>
  <c r="D8" i="41"/>
  <c r="L7" i="41"/>
  <c r="K7" i="41"/>
  <c r="G7" i="41"/>
  <c r="E7" i="41"/>
  <c r="D7" i="41"/>
  <c r="D87" i="41"/>
  <c r="A7" i="41"/>
  <c r="A8" i="41"/>
  <c r="A9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4" i="41"/>
  <c r="A25" i="41"/>
  <c r="A26" i="41"/>
  <c r="A42" i="41"/>
  <c r="A43" i="41"/>
  <c r="A44" i="41"/>
  <c r="A84" i="41"/>
  <c r="A85" i="41"/>
  <c r="A86" i="41"/>
  <c r="A87" i="41"/>
  <c r="I43" i="45"/>
  <c r="I42" i="45"/>
  <c r="M46" i="45"/>
  <c r="M45" i="45"/>
  <c r="M10" i="43"/>
  <c r="M21" i="43"/>
  <c r="K42" i="42"/>
  <c r="P42" i="42"/>
  <c r="L42" i="42"/>
  <c r="L89" i="42"/>
  <c r="M15" i="41"/>
  <c r="L87" i="41"/>
  <c r="M22" i="41"/>
  <c r="K88" i="45"/>
  <c r="F88" i="45"/>
  <c r="L88" i="45"/>
  <c r="P48" i="45"/>
  <c r="P42" i="45"/>
  <c r="M11" i="45"/>
  <c r="M22" i="45"/>
  <c r="M18" i="44"/>
  <c r="M10" i="44"/>
  <c r="M9" i="44"/>
  <c r="M14" i="44"/>
  <c r="M15" i="43"/>
  <c r="M22" i="43"/>
  <c r="M85" i="43"/>
  <c r="M20" i="43"/>
  <c r="M86" i="43"/>
  <c r="F89" i="42"/>
  <c r="J89" i="42"/>
  <c r="G89" i="42"/>
  <c r="M9" i="42"/>
  <c r="K89" i="42"/>
  <c r="K87" i="41"/>
  <c r="F87" i="41"/>
  <c r="M18" i="41"/>
  <c r="G87" i="41"/>
  <c r="P12" i="45"/>
  <c r="P8" i="45"/>
  <c r="I17" i="45"/>
  <c r="P85" i="45"/>
  <c r="P84" i="45"/>
  <c r="M15" i="45"/>
  <c r="M18" i="45"/>
  <c r="P43" i="45"/>
  <c r="M14" i="45"/>
  <c r="M19" i="45"/>
  <c r="H43" i="45"/>
  <c r="H42" i="45"/>
  <c r="M12" i="44"/>
  <c r="M21" i="44"/>
  <c r="M11" i="43"/>
  <c r="P84" i="43"/>
  <c r="H8" i="42"/>
  <c r="M15" i="42"/>
  <c r="M22" i="42"/>
  <c r="H45" i="42"/>
  <c r="H42" i="42"/>
  <c r="M11" i="42"/>
  <c r="H25" i="42"/>
  <c r="H24" i="42"/>
  <c r="P26" i="42"/>
  <c r="P25" i="42"/>
  <c r="P24" i="42"/>
  <c r="I45" i="42"/>
  <c r="I42" i="42"/>
  <c r="M12" i="42"/>
  <c r="M21" i="41"/>
  <c r="H25" i="41"/>
  <c r="H24" i="41"/>
  <c r="P26" i="41"/>
  <c r="P25" i="41"/>
  <c r="P24" i="41"/>
  <c r="I43" i="41"/>
  <c r="I42" i="41"/>
  <c r="M12" i="41"/>
  <c r="M20" i="41"/>
  <c r="P21" i="41"/>
  <c r="P17" i="41"/>
  <c r="M44" i="41"/>
  <c r="M43" i="41"/>
  <c r="M42" i="41"/>
  <c r="O88" i="45"/>
  <c r="D88" i="45"/>
  <c r="J88" i="45"/>
  <c r="P17" i="45"/>
  <c r="G88" i="45"/>
  <c r="M9" i="45"/>
  <c r="M13" i="45"/>
  <c r="M21" i="45"/>
  <c r="M26" i="45"/>
  <c r="M25" i="45"/>
  <c r="M24" i="45"/>
  <c r="H85" i="45"/>
  <c r="H84" i="45"/>
  <c r="I8" i="45"/>
  <c r="I7" i="45"/>
  <c r="H17" i="45"/>
  <c r="I25" i="45"/>
  <c r="I24" i="45"/>
  <c r="E84" i="45"/>
  <c r="E88" i="45"/>
  <c r="H8" i="45"/>
  <c r="L89" i="44"/>
  <c r="P8" i="44"/>
  <c r="P17" i="44"/>
  <c r="H8" i="44"/>
  <c r="M11" i="44"/>
  <c r="M15" i="44"/>
  <c r="H17" i="44"/>
  <c r="M19" i="44"/>
  <c r="I84" i="44"/>
  <c r="P84" i="44"/>
  <c r="M20" i="44"/>
  <c r="I8" i="44"/>
  <c r="I17" i="44"/>
  <c r="M18" i="43"/>
  <c r="H17" i="43"/>
  <c r="H8" i="43"/>
  <c r="H7" i="43"/>
  <c r="M9" i="43"/>
  <c r="P17" i="43"/>
  <c r="I8" i="43"/>
  <c r="P16" i="43"/>
  <c r="P8" i="43"/>
  <c r="M16" i="43"/>
  <c r="M84" i="43"/>
  <c r="I17" i="43"/>
  <c r="M19" i="43"/>
  <c r="M44" i="43"/>
  <c r="M87" i="43"/>
  <c r="H42" i="43"/>
  <c r="I43" i="43"/>
  <c r="M43" i="43"/>
  <c r="D8" i="43"/>
  <c r="D7" i="43"/>
  <c r="D88" i="43"/>
  <c r="E89" i="42"/>
  <c r="D89" i="42"/>
  <c r="P17" i="42"/>
  <c r="O89" i="42"/>
  <c r="I8" i="42"/>
  <c r="H17" i="42"/>
  <c r="M19" i="42"/>
  <c r="M17" i="42"/>
  <c r="P11" i="42"/>
  <c r="P15" i="42"/>
  <c r="I17" i="42"/>
  <c r="M44" i="42"/>
  <c r="M43" i="42"/>
  <c r="M42" i="42"/>
  <c r="P88" i="42"/>
  <c r="P87" i="42"/>
  <c r="P84" i="42"/>
  <c r="M88" i="42"/>
  <c r="M87" i="42"/>
  <c r="M84" i="42"/>
  <c r="J87" i="41"/>
  <c r="P8" i="41"/>
  <c r="E87" i="41"/>
  <c r="I8" i="41"/>
  <c r="I17" i="41"/>
  <c r="H43" i="41"/>
  <c r="H42" i="41"/>
  <c r="I85" i="41"/>
  <c r="I84" i="41"/>
  <c r="M9" i="41"/>
  <c r="M8" i="41"/>
  <c r="H8" i="41"/>
  <c r="H17" i="41"/>
  <c r="M17" i="44"/>
  <c r="M8" i="42"/>
  <c r="H7" i="42"/>
  <c r="M17" i="41"/>
  <c r="M7" i="41"/>
  <c r="M87" i="41"/>
  <c r="P7" i="45"/>
  <c r="P88" i="45"/>
  <c r="M17" i="45"/>
  <c r="M8" i="45"/>
  <c r="P7" i="44"/>
  <c r="P89" i="44"/>
  <c r="M8" i="44"/>
  <c r="M8" i="43"/>
  <c r="P7" i="43"/>
  <c r="M7" i="42"/>
  <c r="H89" i="42"/>
  <c r="P8" i="42"/>
  <c r="P7" i="42"/>
  <c r="P89" i="42"/>
  <c r="H7" i="41"/>
  <c r="H87" i="41"/>
  <c r="P7" i="41"/>
  <c r="P87" i="41"/>
  <c r="H7" i="45"/>
  <c r="H88" i="45"/>
  <c r="I88" i="45"/>
  <c r="M7" i="44"/>
  <c r="M89" i="44"/>
  <c r="H7" i="44"/>
  <c r="H89" i="44"/>
  <c r="I7" i="44"/>
  <c r="I89" i="44"/>
  <c r="I7" i="43"/>
  <c r="H88" i="43"/>
  <c r="I42" i="43"/>
  <c r="M42" i="43"/>
  <c r="P43" i="43"/>
  <c r="P42" i="43"/>
  <c r="M17" i="43"/>
  <c r="M7" i="43"/>
  <c r="M89" i="42"/>
  <c r="I7" i="42"/>
  <c r="I89" i="42"/>
  <c r="I7" i="41"/>
  <c r="I87" i="41"/>
  <c r="M7" i="45"/>
  <c r="M88" i="45"/>
  <c r="I88" i="43"/>
  <c r="I91" i="40"/>
  <c r="P91" i="40"/>
  <c r="H91" i="40"/>
  <c r="M91" i="40"/>
  <c r="P90" i="40"/>
  <c r="I90" i="40"/>
  <c r="H90" i="40"/>
  <c r="M90" i="40"/>
  <c r="I89" i="40"/>
  <c r="P89" i="40"/>
  <c r="H89" i="40"/>
  <c r="M89" i="40"/>
  <c r="I88" i="40"/>
  <c r="P88" i="40"/>
  <c r="H88" i="40"/>
  <c r="I87" i="40"/>
  <c r="P87" i="40"/>
  <c r="H87" i="40"/>
  <c r="M87" i="40"/>
  <c r="I86" i="40"/>
  <c r="P86" i="40"/>
  <c r="H86" i="40"/>
  <c r="I85" i="40"/>
  <c r="P85" i="40"/>
  <c r="H85" i="40"/>
  <c r="O84" i="40"/>
  <c r="L84" i="40"/>
  <c r="K84" i="40"/>
  <c r="J84" i="40"/>
  <c r="G84" i="40"/>
  <c r="F84" i="40"/>
  <c r="E84" i="40"/>
  <c r="D84" i="40"/>
  <c r="I49" i="40"/>
  <c r="P49" i="40"/>
  <c r="H49" i="40"/>
  <c r="I48" i="40"/>
  <c r="P48" i="40"/>
  <c r="H48" i="40"/>
  <c r="I47" i="40"/>
  <c r="P47" i="40"/>
  <c r="H47" i="40"/>
  <c r="I46" i="40"/>
  <c r="P46" i="40"/>
  <c r="H46" i="40"/>
  <c r="I45" i="40"/>
  <c r="M45" i="40"/>
  <c r="H45" i="40"/>
  <c r="I44" i="40"/>
  <c r="P44" i="40"/>
  <c r="H44" i="40"/>
  <c r="M44" i="40"/>
  <c r="I43" i="40"/>
  <c r="P43" i="40"/>
  <c r="H43" i="40"/>
  <c r="M43" i="40"/>
  <c r="O42" i="40"/>
  <c r="L42" i="40"/>
  <c r="K42" i="40"/>
  <c r="J42" i="40"/>
  <c r="G42" i="40"/>
  <c r="F42" i="40"/>
  <c r="E42" i="40"/>
  <c r="D42" i="40"/>
  <c r="I27" i="40"/>
  <c r="H27" i="40"/>
  <c r="M27" i="40"/>
  <c r="I26" i="40"/>
  <c r="P26" i="40"/>
  <c r="H26" i="40"/>
  <c r="M26" i="40"/>
  <c r="I25" i="40"/>
  <c r="P25" i="40"/>
  <c r="H25" i="40"/>
  <c r="O24" i="40"/>
  <c r="L24" i="40"/>
  <c r="K24" i="40"/>
  <c r="J24" i="40"/>
  <c r="G24" i="40"/>
  <c r="F24" i="40"/>
  <c r="E24" i="40"/>
  <c r="D24" i="40"/>
  <c r="I22" i="40"/>
  <c r="M22" i="40"/>
  <c r="H22" i="40"/>
  <c r="I21" i="40"/>
  <c r="P21" i="40"/>
  <c r="H21" i="40"/>
  <c r="I20" i="40"/>
  <c r="P20" i="40"/>
  <c r="H20" i="40"/>
  <c r="M20" i="40"/>
  <c r="I19" i="40"/>
  <c r="P19" i="40"/>
  <c r="H19" i="40"/>
  <c r="I18" i="40"/>
  <c r="P18" i="40"/>
  <c r="H18" i="40"/>
  <c r="M18" i="40"/>
  <c r="O17" i="40"/>
  <c r="L17" i="40"/>
  <c r="K17" i="40"/>
  <c r="J17" i="40"/>
  <c r="J7" i="40"/>
  <c r="G17" i="40"/>
  <c r="F17" i="40"/>
  <c r="E17" i="40"/>
  <c r="D17" i="40"/>
  <c r="D7" i="40"/>
  <c r="D92" i="40"/>
  <c r="I15" i="40"/>
  <c r="P15" i="40"/>
  <c r="H15" i="40"/>
  <c r="I14" i="40"/>
  <c r="P14" i="40"/>
  <c r="H14" i="40"/>
  <c r="I13" i="40"/>
  <c r="P13" i="40"/>
  <c r="H13" i="40"/>
  <c r="M13" i="40"/>
  <c r="I12" i="40"/>
  <c r="P12" i="40"/>
  <c r="H12" i="40"/>
  <c r="I11" i="40"/>
  <c r="P11" i="40"/>
  <c r="H11" i="40"/>
  <c r="I10" i="40"/>
  <c r="P10" i="40"/>
  <c r="H10" i="40"/>
  <c r="I9" i="40"/>
  <c r="P9" i="40"/>
  <c r="H9" i="40"/>
  <c r="O8" i="40"/>
  <c r="O7" i="40"/>
  <c r="L8" i="40"/>
  <c r="K8" i="40"/>
  <c r="K7" i="40"/>
  <c r="K92" i="40"/>
  <c r="J8" i="40"/>
  <c r="G8" i="40"/>
  <c r="G7" i="40"/>
  <c r="G92" i="40"/>
  <c r="F8" i="40"/>
  <c r="E8" i="40"/>
  <c r="E7" i="40"/>
  <c r="D8" i="40"/>
  <c r="L7" i="40"/>
  <c r="L92" i="40"/>
  <c r="F7" i="40"/>
  <c r="A7" i="40"/>
  <c r="A8" i="40"/>
  <c r="A9" i="40"/>
  <c r="A10" i="40"/>
  <c r="A11" i="40"/>
  <c r="A12" i="40"/>
  <c r="A13" i="40"/>
  <c r="A14" i="40"/>
  <c r="A15" i="40"/>
  <c r="A17" i="40"/>
  <c r="A18" i="40"/>
  <c r="A19" i="40"/>
  <c r="A20" i="40"/>
  <c r="A21" i="40"/>
  <c r="A22" i="40"/>
  <c r="A24" i="40"/>
  <c r="A25" i="40"/>
  <c r="A26" i="40"/>
  <c r="A27" i="40"/>
  <c r="A42" i="40"/>
  <c r="A43" i="40"/>
  <c r="A44" i="40"/>
  <c r="A45" i="40"/>
  <c r="A46" i="40"/>
  <c r="A47" i="40"/>
  <c r="A48" i="40"/>
  <c r="A49" i="40"/>
  <c r="A84" i="40"/>
  <c r="A85" i="40"/>
  <c r="A86" i="40"/>
  <c r="A87" i="40"/>
  <c r="A88" i="40"/>
  <c r="A89" i="40"/>
  <c r="A90" i="40"/>
  <c r="A91" i="40"/>
  <c r="A92" i="40"/>
  <c r="I87" i="39"/>
  <c r="P87" i="39"/>
  <c r="H87" i="39"/>
  <c r="M87" i="39"/>
  <c r="H86" i="39"/>
  <c r="E86" i="39"/>
  <c r="I86" i="39"/>
  <c r="O85" i="39"/>
  <c r="L85" i="39"/>
  <c r="L84" i="39"/>
  <c r="K85" i="39"/>
  <c r="J85" i="39"/>
  <c r="H85" i="39"/>
  <c r="H84" i="39"/>
  <c r="G85" i="39"/>
  <c r="F85" i="39"/>
  <c r="D85" i="39"/>
  <c r="D84" i="39"/>
  <c r="O84" i="39"/>
  <c r="K84" i="39"/>
  <c r="J84" i="39"/>
  <c r="G84" i="39"/>
  <c r="F84" i="39"/>
  <c r="I44" i="39"/>
  <c r="P44" i="39"/>
  <c r="P43" i="39"/>
  <c r="P42" i="39"/>
  <c r="H44" i="39"/>
  <c r="O43" i="39"/>
  <c r="O42" i="39"/>
  <c r="L43" i="39"/>
  <c r="K43" i="39"/>
  <c r="K42" i="39"/>
  <c r="J43" i="39"/>
  <c r="H43" i="39"/>
  <c r="G43" i="39"/>
  <c r="G42" i="39"/>
  <c r="F43" i="39"/>
  <c r="F42" i="39"/>
  <c r="E43" i="39"/>
  <c r="E42" i="39"/>
  <c r="D43" i="39"/>
  <c r="L42" i="39"/>
  <c r="J42" i="39"/>
  <c r="H42" i="39"/>
  <c r="D42" i="39"/>
  <c r="I26" i="39"/>
  <c r="P26" i="39"/>
  <c r="P25" i="39"/>
  <c r="P24" i="39"/>
  <c r="H26" i="39"/>
  <c r="O25" i="39"/>
  <c r="O24" i="39"/>
  <c r="L25" i="39"/>
  <c r="K25" i="39"/>
  <c r="J25" i="39"/>
  <c r="J24" i="39"/>
  <c r="H25" i="39"/>
  <c r="H24" i="39"/>
  <c r="G25" i="39"/>
  <c r="G24" i="39"/>
  <c r="F25" i="39"/>
  <c r="F24" i="39"/>
  <c r="E25" i="39"/>
  <c r="D25" i="39"/>
  <c r="L24" i="39"/>
  <c r="K24" i="39"/>
  <c r="E24" i="39"/>
  <c r="D24" i="39"/>
  <c r="I23" i="39"/>
  <c r="P23" i="39"/>
  <c r="H23" i="39"/>
  <c r="M23" i="39"/>
  <c r="I22" i="39"/>
  <c r="P22" i="39"/>
  <c r="H22" i="39"/>
  <c r="M22" i="39"/>
  <c r="I21" i="39"/>
  <c r="P21" i="39"/>
  <c r="H21" i="39"/>
  <c r="M21" i="39"/>
  <c r="I20" i="39"/>
  <c r="P20" i="39"/>
  <c r="H20" i="39"/>
  <c r="I19" i="39"/>
  <c r="P19" i="39"/>
  <c r="H19" i="39"/>
  <c r="M19" i="39"/>
  <c r="I18" i="39"/>
  <c r="P18" i="39"/>
  <c r="H18" i="39"/>
  <c r="M18" i="39"/>
  <c r="O17" i="39"/>
  <c r="L17" i="39"/>
  <c r="K17" i="39"/>
  <c r="J17" i="39"/>
  <c r="G17" i="39"/>
  <c r="F17" i="39"/>
  <c r="E17" i="39"/>
  <c r="E7" i="39"/>
  <c r="D17" i="39"/>
  <c r="I16" i="39"/>
  <c r="P16" i="39"/>
  <c r="H16" i="39"/>
  <c r="I15" i="39"/>
  <c r="P15" i="39"/>
  <c r="H15" i="39"/>
  <c r="I14" i="39"/>
  <c r="P14" i="39"/>
  <c r="H14" i="39"/>
  <c r="I13" i="39"/>
  <c r="P13" i="39"/>
  <c r="H13" i="39"/>
  <c r="M13" i="39"/>
  <c r="I12" i="39"/>
  <c r="P12" i="39"/>
  <c r="H12" i="39"/>
  <c r="I11" i="39"/>
  <c r="P11" i="39"/>
  <c r="H11" i="39"/>
  <c r="M11" i="39"/>
  <c r="I10" i="39"/>
  <c r="P10" i="39"/>
  <c r="H10" i="39"/>
  <c r="I9" i="39"/>
  <c r="P9" i="39"/>
  <c r="H9" i="39"/>
  <c r="O8" i="39"/>
  <c r="O7" i="39"/>
  <c r="L8" i="39"/>
  <c r="K8" i="39"/>
  <c r="J8" i="39"/>
  <c r="J7" i="39"/>
  <c r="J88" i="39"/>
  <c r="G8" i="39"/>
  <c r="F8" i="39"/>
  <c r="F7" i="39"/>
  <c r="E8" i="39"/>
  <c r="D8" i="39"/>
  <c r="L7" i="39"/>
  <c r="K7" i="39"/>
  <c r="G7" i="39"/>
  <c r="D7" i="39"/>
  <c r="D88" i="39"/>
  <c r="A7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3" i="39"/>
  <c r="A24" i="39"/>
  <c r="A25" i="39"/>
  <c r="A26" i="39"/>
  <c r="A42" i="39"/>
  <c r="A43" i="39"/>
  <c r="A44" i="39"/>
  <c r="A84" i="39"/>
  <c r="A85" i="39"/>
  <c r="A87" i="39"/>
  <c r="A88" i="39"/>
  <c r="M49" i="40"/>
  <c r="M16" i="39"/>
  <c r="M14" i="39"/>
  <c r="I24" i="40"/>
  <c r="P27" i="40"/>
  <c r="M25" i="40"/>
  <c r="I17" i="39"/>
  <c r="M20" i="39"/>
  <c r="M44" i="39"/>
  <c r="M43" i="39"/>
  <c r="M42" i="39"/>
  <c r="G88" i="39"/>
  <c r="M12" i="39"/>
  <c r="M17" i="39"/>
  <c r="I43" i="39"/>
  <c r="I42" i="39"/>
  <c r="K88" i="39"/>
  <c r="F88" i="39"/>
  <c r="M10" i="39"/>
  <c r="M15" i="39"/>
  <c r="M26" i="39"/>
  <c r="M25" i="39"/>
  <c r="M24" i="39"/>
  <c r="M9" i="40"/>
  <c r="M15" i="40"/>
  <c r="M21" i="40"/>
  <c r="P22" i="40"/>
  <c r="P45" i="40"/>
  <c r="P42" i="40"/>
  <c r="I84" i="40"/>
  <c r="M11" i="40"/>
  <c r="O92" i="40"/>
  <c r="M48" i="40"/>
  <c r="M85" i="40"/>
  <c r="E92" i="40"/>
  <c r="J92" i="40"/>
  <c r="M24" i="40"/>
  <c r="P84" i="40"/>
  <c r="M12" i="40"/>
  <c r="P17" i="40"/>
  <c r="F92" i="40"/>
  <c r="P24" i="40"/>
  <c r="I42" i="40"/>
  <c r="M47" i="40"/>
  <c r="M86" i="40"/>
  <c r="P8" i="40"/>
  <c r="M10" i="40"/>
  <c r="M14" i="40"/>
  <c r="H17" i="40"/>
  <c r="M19" i="40"/>
  <c r="M46" i="40"/>
  <c r="M88" i="40"/>
  <c r="H24" i="40"/>
  <c r="H42" i="40"/>
  <c r="H84" i="40"/>
  <c r="H8" i="40"/>
  <c r="I8" i="40"/>
  <c r="I17" i="40"/>
  <c r="L88" i="39"/>
  <c r="O88" i="39"/>
  <c r="P8" i="39"/>
  <c r="E88" i="39"/>
  <c r="P17" i="39"/>
  <c r="P86" i="39"/>
  <c r="P85" i="39"/>
  <c r="P84" i="39"/>
  <c r="I85" i="39"/>
  <c r="I84" i="39"/>
  <c r="M86" i="39"/>
  <c r="M85" i="39"/>
  <c r="M84" i="39"/>
  <c r="I8" i="39"/>
  <c r="H17" i="39"/>
  <c r="I25" i="39"/>
  <c r="I24" i="39"/>
  <c r="M9" i="39"/>
  <c r="E85" i="39"/>
  <c r="E84" i="39"/>
  <c r="H8" i="39"/>
  <c r="H7" i="39"/>
  <c r="H88" i="39"/>
  <c r="P7" i="39"/>
  <c r="P88" i="39"/>
  <c r="H7" i="40"/>
  <c r="I7" i="39"/>
  <c r="I88" i="39"/>
  <c r="M8" i="39"/>
  <c r="M7" i="39"/>
  <c r="M88" i="39"/>
  <c r="M17" i="40"/>
  <c r="M42" i="40"/>
  <c r="P7" i="40"/>
  <c r="M84" i="40"/>
  <c r="M8" i="40"/>
  <c r="M7" i="40"/>
  <c r="H92" i="40"/>
  <c r="P92" i="40"/>
  <c r="I7" i="40"/>
  <c r="I92" i="40"/>
  <c r="M92" i="40"/>
  <c r="A7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84" i="38"/>
  <c r="A85" i="38"/>
  <c r="A86" i="38"/>
  <c r="A87" i="38"/>
  <c r="A88" i="38" s="1"/>
  <c r="A89" i="38" s="1"/>
  <c r="A90" i="38" s="1"/>
  <c r="A91" i="38" s="1"/>
  <c r="A92" i="38" s="1"/>
  <c r="I86" i="37"/>
  <c r="P86" i="37"/>
  <c r="P85" i="37"/>
  <c r="P84" i="37"/>
  <c r="H86" i="37"/>
  <c r="O85" i="37"/>
  <c r="O84" i="37"/>
  <c r="L85" i="37"/>
  <c r="L84" i="37"/>
  <c r="K85" i="37"/>
  <c r="K84" i="37"/>
  <c r="J85" i="37"/>
  <c r="J84" i="37"/>
  <c r="G85" i="37"/>
  <c r="G84" i="37"/>
  <c r="F85" i="37"/>
  <c r="F84" i="37"/>
  <c r="E85" i="37"/>
  <c r="D85" i="37"/>
  <c r="D84" i="37"/>
  <c r="A85" i="37"/>
  <c r="E84" i="37"/>
  <c r="I44" i="37"/>
  <c r="P44" i="37"/>
  <c r="P43" i="37"/>
  <c r="P42" i="37"/>
  <c r="H44" i="37"/>
  <c r="H43" i="37"/>
  <c r="H42" i="37"/>
  <c r="O43" i="37"/>
  <c r="O42" i="37"/>
  <c r="O28" i="6"/>
  <c r="O27" i="6"/>
  <c r="O26" i="6"/>
  <c r="O32" i="6" s="1"/>
  <c r="L43" i="37"/>
  <c r="L42" i="37"/>
  <c r="K43" i="37"/>
  <c r="K42" i="37"/>
  <c r="J43" i="37"/>
  <c r="J42" i="37"/>
  <c r="G43" i="37"/>
  <c r="G42" i="37"/>
  <c r="G28" i="6"/>
  <c r="G27" i="6" s="1"/>
  <c r="G26" i="6" s="1"/>
  <c r="G32" i="6" s="1"/>
  <c r="F43" i="37"/>
  <c r="F42" i="37"/>
  <c r="F28" i="6"/>
  <c r="F27" i="6"/>
  <c r="F26" i="6"/>
  <c r="F32" i="6" s="1"/>
  <c r="E43" i="37"/>
  <c r="E42" i="37"/>
  <c r="E28" i="6"/>
  <c r="E27" i="6"/>
  <c r="E26" i="6"/>
  <c r="D43" i="37"/>
  <c r="D42" i="37"/>
  <c r="A43" i="37"/>
  <c r="I26" i="37"/>
  <c r="P26" i="37"/>
  <c r="P25" i="37"/>
  <c r="P24" i="37"/>
  <c r="H26" i="37"/>
  <c r="H25" i="37"/>
  <c r="H24" i="37"/>
  <c r="O25" i="37"/>
  <c r="O24" i="37"/>
  <c r="L25" i="37"/>
  <c r="L24" i="37"/>
  <c r="K25" i="37"/>
  <c r="K24" i="37"/>
  <c r="J25" i="37"/>
  <c r="J24" i="37"/>
  <c r="G25" i="37"/>
  <c r="G24" i="37"/>
  <c r="F25" i="37"/>
  <c r="E25" i="37"/>
  <c r="E24" i="37"/>
  <c r="D25" i="37"/>
  <c r="D24" i="37"/>
  <c r="A25" i="37"/>
  <c r="F24" i="37"/>
  <c r="I21" i="37"/>
  <c r="P21" i="37"/>
  <c r="H21" i="37"/>
  <c r="I20" i="37"/>
  <c r="P20" i="37"/>
  <c r="H20" i="37"/>
  <c r="M20" i="37"/>
  <c r="I19" i="37"/>
  <c r="P19" i="37"/>
  <c r="H19" i="37"/>
  <c r="I18" i="37"/>
  <c r="F17" i="37"/>
  <c r="O17" i="37"/>
  <c r="O7" i="37"/>
  <c r="L17" i="37"/>
  <c r="K17" i="37"/>
  <c r="J17" i="37"/>
  <c r="J7" i="37"/>
  <c r="E17" i="37"/>
  <c r="D17" i="37"/>
  <c r="I16" i="37"/>
  <c r="P16" i="37"/>
  <c r="P8" i="37"/>
  <c r="P7" i="37"/>
  <c r="P87" i="37"/>
  <c r="H16" i="37"/>
  <c r="H8" i="37"/>
  <c r="H7" i="37"/>
  <c r="H87" i="37"/>
  <c r="I15" i="37"/>
  <c r="P15" i="37"/>
  <c r="H15" i="37"/>
  <c r="I14" i="37"/>
  <c r="P14" i="37"/>
  <c r="H14" i="37"/>
  <c r="I13" i="37"/>
  <c r="P13" i="37"/>
  <c r="H13" i="37"/>
  <c r="I12" i="37"/>
  <c r="P12" i="37"/>
  <c r="H12" i="37"/>
  <c r="I11" i="37"/>
  <c r="P11" i="37"/>
  <c r="H11" i="37"/>
  <c r="I10" i="37"/>
  <c r="P10" i="37"/>
  <c r="H10" i="37"/>
  <c r="I9" i="37"/>
  <c r="H9" i="37"/>
  <c r="A7" i="37"/>
  <c r="A8" i="37"/>
  <c r="A9" i="37"/>
  <c r="A10" i="37"/>
  <c r="A11" i="37"/>
  <c r="I89" i="36"/>
  <c r="P89" i="36"/>
  <c r="H89" i="36"/>
  <c r="P88" i="36"/>
  <c r="M88" i="36"/>
  <c r="P87" i="36"/>
  <c r="M87" i="36"/>
  <c r="P86" i="36"/>
  <c r="M86" i="36"/>
  <c r="O85" i="36"/>
  <c r="L85" i="36"/>
  <c r="L84" i="36"/>
  <c r="L44" i="36"/>
  <c r="K85" i="36"/>
  <c r="J85" i="36"/>
  <c r="I85" i="36"/>
  <c r="P85" i="36"/>
  <c r="P84" i="36"/>
  <c r="H85" i="36"/>
  <c r="H84" i="36"/>
  <c r="G85" i="36"/>
  <c r="F85" i="36"/>
  <c r="E85" i="36"/>
  <c r="D85" i="36"/>
  <c r="D84" i="36"/>
  <c r="O84" i="36"/>
  <c r="K84" i="36"/>
  <c r="J84" i="36"/>
  <c r="J44" i="36"/>
  <c r="I84" i="36"/>
  <c r="G84" i="36"/>
  <c r="F84" i="36"/>
  <c r="E84" i="36"/>
  <c r="P48" i="36"/>
  <c r="I48" i="36"/>
  <c r="M48" i="36"/>
  <c r="H48" i="36"/>
  <c r="L46" i="36"/>
  <c r="J46" i="36"/>
  <c r="I46" i="36"/>
  <c r="P46" i="36"/>
  <c r="H46" i="36"/>
  <c r="M46" i="36"/>
  <c r="L45" i="36"/>
  <c r="K45" i="36"/>
  <c r="J45" i="36"/>
  <c r="I45" i="36"/>
  <c r="P45" i="36"/>
  <c r="H45" i="36"/>
  <c r="M45" i="36"/>
  <c r="K44" i="36"/>
  <c r="I44" i="36"/>
  <c r="P44" i="36"/>
  <c r="H44" i="36"/>
  <c r="M44" i="36"/>
  <c r="O43" i="36"/>
  <c r="L43" i="36"/>
  <c r="K43" i="36"/>
  <c r="K42" i="36"/>
  <c r="J43" i="36"/>
  <c r="G43" i="36"/>
  <c r="G42" i="36"/>
  <c r="F43" i="36"/>
  <c r="E43" i="36"/>
  <c r="I43" i="36"/>
  <c r="D43" i="36"/>
  <c r="H43" i="36"/>
  <c r="O42" i="36"/>
  <c r="L42" i="36"/>
  <c r="J42" i="36"/>
  <c r="F42" i="36"/>
  <c r="E42" i="36"/>
  <c r="D42" i="36"/>
  <c r="I28" i="36"/>
  <c r="P28" i="36"/>
  <c r="H28" i="36"/>
  <c r="P27" i="36"/>
  <c r="H27" i="36"/>
  <c r="O25" i="36"/>
  <c r="L25" i="36"/>
  <c r="K25" i="36"/>
  <c r="J25" i="36"/>
  <c r="I25" i="36"/>
  <c r="I24" i="36"/>
  <c r="H25" i="36"/>
  <c r="H24" i="36"/>
  <c r="G25" i="36"/>
  <c r="G24" i="36"/>
  <c r="F25" i="36"/>
  <c r="E25" i="36"/>
  <c r="E24" i="36"/>
  <c r="E90" i="36"/>
  <c r="D25" i="36"/>
  <c r="O24" i="36"/>
  <c r="L24" i="36"/>
  <c r="K24" i="36"/>
  <c r="J24" i="36"/>
  <c r="F24" i="36"/>
  <c r="D24" i="36"/>
  <c r="D25" i="6"/>
  <c r="I22" i="36"/>
  <c r="P22" i="36"/>
  <c r="H22" i="36"/>
  <c r="I21" i="36"/>
  <c r="P21" i="36"/>
  <c r="H21" i="36"/>
  <c r="M21" i="36"/>
  <c r="I20" i="36"/>
  <c r="P20" i="36"/>
  <c r="H20" i="36"/>
  <c r="I19" i="36"/>
  <c r="P19" i="36"/>
  <c r="H19" i="36"/>
  <c r="I18" i="36"/>
  <c r="P18" i="36"/>
  <c r="H18" i="36"/>
  <c r="O17" i="36"/>
  <c r="L17" i="36"/>
  <c r="L7" i="36"/>
  <c r="K17" i="36"/>
  <c r="J17" i="36"/>
  <c r="H17" i="36"/>
  <c r="G17" i="36"/>
  <c r="G7" i="36"/>
  <c r="G90" i="36"/>
  <c r="F17" i="36"/>
  <c r="E17" i="36"/>
  <c r="D17" i="36"/>
  <c r="I16" i="36"/>
  <c r="H16" i="36"/>
  <c r="I15" i="36"/>
  <c r="P15" i="36"/>
  <c r="H15" i="36"/>
  <c r="I14" i="36"/>
  <c r="P14" i="36"/>
  <c r="H14" i="36"/>
  <c r="M14" i="36"/>
  <c r="I13" i="36"/>
  <c r="P13" i="36"/>
  <c r="P8" i="36"/>
  <c r="H13" i="36"/>
  <c r="M13" i="36"/>
  <c r="M8" i="36"/>
  <c r="I12" i="36"/>
  <c r="H12" i="36"/>
  <c r="I11" i="36"/>
  <c r="P11" i="36"/>
  <c r="H11" i="36"/>
  <c r="I10" i="36"/>
  <c r="P10" i="36"/>
  <c r="H10" i="36"/>
  <c r="I9" i="36"/>
  <c r="P9" i="36"/>
  <c r="H9" i="36"/>
  <c r="O8" i="36"/>
  <c r="L8" i="36"/>
  <c r="K8" i="36"/>
  <c r="E8" i="36"/>
  <c r="D8" i="36"/>
  <c r="O7" i="36"/>
  <c r="O90" i="36"/>
  <c r="K7" i="36"/>
  <c r="K90" i="36"/>
  <c r="J7" i="36"/>
  <c r="J90" i="36"/>
  <c r="F7" i="36"/>
  <c r="F90" i="36"/>
  <c r="E7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4" i="36"/>
  <c r="A25" i="36"/>
  <c r="A28" i="36"/>
  <c r="A42" i="36"/>
  <c r="A43" i="36"/>
  <c r="A48" i="36"/>
  <c r="A84" i="36"/>
  <c r="A85" i="36"/>
  <c r="A89" i="36"/>
  <c r="A90" i="36"/>
  <c r="H88" i="35"/>
  <c r="E88" i="35"/>
  <c r="I88" i="35"/>
  <c r="H87" i="35"/>
  <c r="E87" i="35"/>
  <c r="I87" i="35"/>
  <c r="P87" i="35"/>
  <c r="H86" i="35"/>
  <c r="E86" i="35"/>
  <c r="I86" i="35"/>
  <c r="I85" i="35"/>
  <c r="P85" i="35"/>
  <c r="D85" i="35"/>
  <c r="D84" i="35"/>
  <c r="O84" i="35"/>
  <c r="L84" i="35"/>
  <c r="K84" i="35"/>
  <c r="J84" i="35"/>
  <c r="G84" i="35"/>
  <c r="F84" i="35"/>
  <c r="H45" i="35"/>
  <c r="E45" i="35"/>
  <c r="I45" i="35"/>
  <c r="P45" i="35"/>
  <c r="F44" i="35"/>
  <c r="G44" i="35"/>
  <c r="E44" i="35"/>
  <c r="I44" i="35"/>
  <c r="P44" i="35"/>
  <c r="F43" i="35"/>
  <c r="G43" i="35"/>
  <c r="O42" i="35"/>
  <c r="L42" i="35"/>
  <c r="K42" i="35"/>
  <c r="J42" i="35"/>
  <c r="D42" i="35"/>
  <c r="I30" i="35"/>
  <c r="P30" i="35"/>
  <c r="H30" i="35"/>
  <c r="H29" i="35"/>
  <c r="O29" i="35"/>
  <c r="L29" i="35"/>
  <c r="K29" i="35"/>
  <c r="J29" i="35"/>
  <c r="G29" i="35"/>
  <c r="F29" i="35"/>
  <c r="E29" i="35"/>
  <c r="D29" i="35"/>
  <c r="D28" i="35"/>
  <c r="D27" i="35"/>
  <c r="O27" i="35"/>
  <c r="L27" i="35"/>
  <c r="K27" i="35"/>
  <c r="J27" i="35"/>
  <c r="G27" i="35"/>
  <c r="F27" i="35"/>
  <c r="D26" i="35"/>
  <c r="D25" i="35"/>
  <c r="O25" i="35"/>
  <c r="L25" i="35"/>
  <c r="K25" i="35"/>
  <c r="J25" i="35"/>
  <c r="G25" i="35"/>
  <c r="F25" i="35"/>
  <c r="O23" i="35"/>
  <c r="E23" i="35"/>
  <c r="I23" i="35"/>
  <c r="P23" i="35"/>
  <c r="D23" i="35"/>
  <c r="H23" i="35"/>
  <c r="I22" i="35"/>
  <c r="P22" i="35"/>
  <c r="H22" i="35"/>
  <c r="M22" i="35"/>
  <c r="I21" i="35"/>
  <c r="P21" i="35"/>
  <c r="H21" i="35"/>
  <c r="I20" i="35"/>
  <c r="P20" i="35"/>
  <c r="H20" i="35"/>
  <c r="I19" i="35"/>
  <c r="P19" i="35"/>
  <c r="H19" i="35"/>
  <c r="H18" i="35"/>
  <c r="E18" i="35"/>
  <c r="I18" i="35"/>
  <c r="O17" i="35"/>
  <c r="L17" i="35"/>
  <c r="K17" i="35"/>
  <c r="J17" i="35"/>
  <c r="G17" i="35"/>
  <c r="F17" i="35"/>
  <c r="K16" i="35"/>
  <c r="K16" i="6"/>
  <c r="D16" i="35"/>
  <c r="H15" i="35"/>
  <c r="E15" i="35"/>
  <c r="I15" i="35"/>
  <c r="P15" i="35"/>
  <c r="H14" i="35"/>
  <c r="E14" i="35"/>
  <c r="I14" i="35"/>
  <c r="H13" i="35"/>
  <c r="G13" i="35"/>
  <c r="E13" i="35"/>
  <c r="I13" i="35"/>
  <c r="P13" i="35"/>
  <c r="K12" i="35"/>
  <c r="K12" i="6"/>
  <c r="G12" i="35"/>
  <c r="G12" i="6"/>
  <c r="E12" i="35"/>
  <c r="I12" i="35"/>
  <c r="P12" i="35"/>
  <c r="D12" i="35"/>
  <c r="D12" i="6"/>
  <c r="H12" i="6"/>
  <c r="H11" i="35"/>
  <c r="E11" i="35"/>
  <c r="I11" i="35"/>
  <c r="P11" i="35"/>
  <c r="H10" i="35"/>
  <c r="E10" i="35"/>
  <c r="O9" i="35"/>
  <c r="K9" i="35"/>
  <c r="H9" i="35"/>
  <c r="G9" i="35"/>
  <c r="G9" i="6"/>
  <c r="I9" i="6"/>
  <c r="D9" i="35"/>
  <c r="L8" i="35"/>
  <c r="J8" i="35"/>
  <c r="F8" i="35"/>
  <c r="F7" i="35"/>
  <c r="A7" i="35"/>
  <c r="A8" i="35"/>
  <c r="A9" i="35"/>
  <c r="A10" i="35"/>
  <c r="A11" i="35"/>
  <c r="A12" i="35"/>
  <c r="M19" i="36"/>
  <c r="M9" i="36"/>
  <c r="M11" i="36"/>
  <c r="M22" i="36"/>
  <c r="F24" i="35"/>
  <c r="J24" i="35"/>
  <c r="M10" i="36"/>
  <c r="M15" i="36"/>
  <c r="A89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42" i="35"/>
  <c r="A43" i="35"/>
  <c r="A44" i="35"/>
  <c r="A45" i="35"/>
  <c r="A84" i="35"/>
  <c r="A85" i="35"/>
  <c r="A86" i="35"/>
  <c r="A87" i="35"/>
  <c r="A88" i="35"/>
  <c r="M18" i="36"/>
  <c r="M21" i="35"/>
  <c r="L24" i="35"/>
  <c r="J7" i="35"/>
  <c r="J89" i="35"/>
  <c r="M19" i="35"/>
  <c r="I29" i="35"/>
  <c r="P29" i="35"/>
  <c r="E16" i="35"/>
  <c r="I16" i="35"/>
  <c r="P16" i="35"/>
  <c r="D16" i="6"/>
  <c r="E84" i="35"/>
  <c r="M87" i="35"/>
  <c r="D8" i="35"/>
  <c r="D7" i="35"/>
  <c r="D89" i="35"/>
  <c r="H12" i="35"/>
  <c r="M12" i="35"/>
  <c r="M13" i="35"/>
  <c r="D17" i="35"/>
  <c r="G24" i="35"/>
  <c r="O24" i="35"/>
  <c r="M30" i="35"/>
  <c r="M29" i="35"/>
  <c r="G8" i="35"/>
  <c r="G7" i="35"/>
  <c r="G14" i="6"/>
  <c r="M14" i="35"/>
  <c r="H16" i="35"/>
  <c r="E9" i="35"/>
  <c r="E8" i="35"/>
  <c r="E7" i="35"/>
  <c r="O8" i="35"/>
  <c r="O7" i="35"/>
  <c r="O9" i="6"/>
  <c r="D24" i="35"/>
  <c r="E42" i="35"/>
  <c r="L7" i="35"/>
  <c r="I10" i="35"/>
  <c r="P10" i="35"/>
  <c r="E10" i="6"/>
  <c r="I10" i="6"/>
  <c r="P10" i="6"/>
  <c r="M15" i="35"/>
  <c r="M18" i="35"/>
  <c r="M20" i="35"/>
  <c r="M23" i="35"/>
  <c r="K24" i="35"/>
  <c r="H26" i="35"/>
  <c r="H25" i="35"/>
  <c r="H24" i="35"/>
  <c r="H28" i="35"/>
  <c r="H27" i="35"/>
  <c r="M10" i="37"/>
  <c r="M9" i="37"/>
  <c r="P9" i="37"/>
  <c r="I8" i="37"/>
  <c r="M86" i="37"/>
  <c r="M85" i="37"/>
  <c r="M84" i="37"/>
  <c r="L7" i="37"/>
  <c r="L87" i="37"/>
  <c r="M19" i="37"/>
  <c r="M21" i="37"/>
  <c r="D7" i="37"/>
  <c r="D87" i="37"/>
  <c r="F7" i="37"/>
  <c r="F87" i="37"/>
  <c r="J87" i="37"/>
  <c r="M11" i="37"/>
  <c r="O87" i="37"/>
  <c r="H18" i="37"/>
  <c r="H17" i="37"/>
  <c r="I25" i="37"/>
  <c r="I24" i="37"/>
  <c r="I43" i="37"/>
  <c r="I42" i="37"/>
  <c r="H85" i="37"/>
  <c r="H84" i="37"/>
  <c r="M44" i="37"/>
  <c r="M43" i="37"/>
  <c r="M42" i="37"/>
  <c r="I85" i="37"/>
  <c r="I84" i="37"/>
  <c r="P18" i="37"/>
  <c r="P17" i="37"/>
  <c r="I17" i="37"/>
  <c r="M12" i="37"/>
  <c r="M13" i="37"/>
  <c r="M14" i="37"/>
  <c r="M15" i="37"/>
  <c r="M16" i="37"/>
  <c r="M8" i="37"/>
  <c r="M7" i="37"/>
  <c r="M87" i="37"/>
  <c r="M26" i="37"/>
  <c r="M25" i="37"/>
  <c r="M24" i="37"/>
  <c r="G17" i="37"/>
  <c r="P43" i="36"/>
  <c r="P42" i="36"/>
  <c r="I42" i="36"/>
  <c r="D7" i="36"/>
  <c r="P12" i="36"/>
  <c r="M12" i="36"/>
  <c r="I8" i="36"/>
  <c r="P16" i="36"/>
  <c r="M16" i="36"/>
  <c r="L90" i="36"/>
  <c r="P17" i="36"/>
  <c r="M43" i="36"/>
  <c r="H42" i="36"/>
  <c r="I17" i="36"/>
  <c r="M20" i="36"/>
  <c r="M28" i="36"/>
  <c r="M25" i="36"/>
  <c r="M24" i="36"/>
  <c r="M89" i="36"/>
  <c r="M85" i="36"/>
  <c r="M84" i="36"/>
  <c r="P25" i="36"/>
  <c r="P24" i="36"/>
  <c r="K8" i="35"/>
  <c r="K7" i="35"/>
  <c r="K89" i="35"/>
  <c r="P86" i="35"/>
  <c r="M86" i="35"/>
  <c r="P88" i="35"/>
  <c r="P84" i="35"/>
  <c r="M88" i="35"/>
  <c r="M11" i="35"/>
  <c r="P18" i="35"/>
  <c r="P17" i="35"/>
  <c r="I17" i="35"/>
  <c r="I43" i="35"/>
  <c r="G42" i="35"/>
  <c r="M45" i="35"/>
  <c r="P14" i="35"/>
  <c r="H17" i="35"/>
  <c r="H43" i="35"/>
  <c r="H44" i="35"/>
  <c r="M44" i="35"/>
  <c r="I84" i="35"/>
  <c r="E17" i="35"/>
  <c r="E26" i="35"/>
  <c r="E28" i="35"/>
  <c r="H85" i="35"/>
  <c r="F42" i="35"/>
  <c r="F89" i="35"/>
  <c r="M17" i="36"/>
  <c r="I7" i="36"/>
  <c r="I90" i="36"/>
  <c r="G89" i="35"/>
  <c r="M10" i="35"/>
  <c r="I9" i="35"/>
  <c r="P9" i="35"/>
  <c r="P8" i="35"/>
  <c r="P7" i="35"/>
  <c r="O89" i="35"/>
  <c r="M17" i="35"/>
  <c r="L89" i="35"/>
  <c r="M16" i="35"/>
  <c r="H8" i="35"/>
  <c r="H7" i="35"/>
  <c r="M18" i="37"/>
  <c r="M17" i="37"/>
  <c r="I7" i="37"/>
  <c r="I87" i="37"/>
  <c r="G7" i="37"/>
  <c r="G87" i="37"/>
  <c r="M42" i="36"/>
  <c r="M27" i="36"/>
  <c r="I8" i="35"/>
  <c r="I7" i="35"/>
  <c r="M9" i="35"/>
  <c r="M43" i="35"/>
  <c r="M42" i="35"/>
  <c r="H42" i="35"/>
  <c r="I28" i="35"/>
  <c r="E27" i="35"/>
  <c r="I26" i="35"/>
  <c r="E25" i="35"/>
  <c r="P43" i="35"/>
  <c r="P42" i="35"/>
  <c r="I42" i="35"/>
  <c r="M85" i="35"/>
  <c r="M84" i="35"/>
  <c r="H84" i="35"/>
  <c r="M8" i="35"/>
  <c r="M7" i="35"/>
  <c r="E24" i="35"/>
  <c r="E89" i="35"/>
  <c r="H89" i="35"/>
  <c r="P28" i="35"/>
  <c r="I27" i="35"/>
  <c r="P27" i="35"/>
  <c r="M28" i="35"/>
  <c r="M27" i="35"/>
  <c r="P26" i="35"/>
  <c r="I25" i="35"/>
  <c r="M26" i="35"/>
  <c r="M25" i="35"/>
  <c r="M24" i="35"/>
  <c r="M89" i="35"/>
  <c r="I24" i="35"/>
  <c r="I89" i="35"/>
  <c r="P25" i="35"/>
  <c r="P24" i="35"/>
  <c r="P89" i="35"/>
  <c r="I89" i="34"/>
  <c r="P89" i="34"/>
  <c r="H89" i="34"/>
  <c r="P88" i="34"/>
  <c r="M88" i="34"/>
  <c r="M87" i="34"/>
  <c r="I88" i="34"/>
  <c r="I87" i="34"/>
  <c r="H88" i="34"/>
  <c r="P87" i="34"/>
  <c r="O87" i="34"/>
  <c r="L87" i="34"/>
  <c r="K87" i="34"/>
  <c r="K84" i="34"/>
  <c r="J87" i="34"/>
  <c r="H87" i="34"/>
  <c r="G87" i="34"/>
  <c r="G84" i="34"/>
  <c r="F87" i="34"/>
  <c r="E87" i="34"/>
  <c r="D87" i="34"/>
  <c r="I86" i="34"/>
  <c r="P86" i="34"/>
  <c r="P85" i="34"/>
  <c r="P84" i="34"/>
  <c r="H86" i="34"/>
  <c r="H85" i="34"/>
  <c r="H84" i="34"/>
  <c r="O85" i="34"/>
  <c r="L85" i="34"/>
  <c r="L84" i="34"/>
  <c r="K85" i="34"/>
  <c r="J85" i="34"/>
  <c r="I85" i="34"/>
  <c r="I84" i="34"/>
  <c r="G85" i="34"/>
  <c r="F85" i="34"/>
  <c r="E85" i="34"/>
  <c r="E84" i="34"/>
  <c r="D85" i="34"/>
  <c r="D84" i="34"/>
  <c r="O84" i="34"/>
  <c r="J84" i="34"/>
  <c r="F84" i="34"/>
  <c r="P47" i="34"/>
  <c r="I47" i="34"/>
  <c r="H47" i="34"/>
  <c r="M47" i="34"/>
  <c r="I46" i="34"/>
  <c r="P46" i="34"/>
  <c r="P45" i="34"/>
  <c r="H46" i="34"/>
  <c r="H45" i="34"/>
  <c r="H42" i="34"/>
  <c r="O45" i="34"/>
  <c r="L45" i="34"/>
  <c r="K45" i="34"/>
  <c r="J45" i="34"/>
  <c r="I45" i="34"/>
  <c r="G45" i="34"/>
  <c r="F45" i="34"/>
  <c r="E45" i="34"/>
  <c r="E42" i="34"/>
  <c r="D45" i="34"/>
  <c r="P44" i="34"/>
  <c r="M44" i="34"/>
  <c r="M43" i="34"/>
  <c r="I44" i="34"/>
  <c r="I43" i="34"/>
  <c r="I42" i="34"/>
  <c r="H44" i="34"/>
  <c r="P43" i="34"/>
  <c r="P42" i="34"/>
  <c r="O43" i="34"/>
  <c r="O42" i="34"/>
  <c r="L43" i="34"/>
  <c r="K43" i="34"/>
  <c r="K42" i="34"/>
  <c r="J43" i="34"/>
  <c r="J42" i="34"/>
  <c r="H43" i="34"/>
  <c r="G43" i="34"/>
  <c r="G42" i="34"/>
  <c r="F43" i="34"/>
  <c r="F42" i="34"/>
  <c r="E43" i="34"/>
  <c r="D43" i="34"/>
  <c r="L42" i="34"/>
  <c r="D42" i="34"/>
  <c r="I27" i="34"/>
  <c r="P27" i="34"/>
  <c r="H27" i="34"/>
  <c r="P26" i="34"/>
  <c r="M26" i="34"/>
  <c r="I26" i="34"/>
  <c r="I25" i="34"/>
  <c r="I24" i="34"/>
  <c r="H26" i="34"/>
  <c r="O25" i="34"/>
  <c r="O24" i="34"/>
  <c r="L25" i="34"/>
  <c r="K25" i="34"/>
  <c r="K24" i="34"/>
  <c r="J25" i="34"/>
  <c r="J24" i="34"/>
  <c r="H25" i="34"/>
  <c r="H24" i="34"/>
  <c r="G25" i="34"/>
  <c r="G24" i="34"/>
  <c r="F25" i="34"/>
  <c r="F24" i="34"/>
  <c r="E25" i="34"/>
  <c r="D25" i="34"/>
  <c r="L24" i="34"/>
  <c r="E24" i="34"/>
  <c r="D24" i="34"/>
  <c r="I23" i="34"/>
  <c r="P23" i="34"/>
  <c r="H23" i="34"/>
  <c r="I22" i="34"/>
  <c r="P22" i="34"/>
  <c r="H22" i="34"/>
  <c r="I21" i="34"/>
  <c r="P21" i="34"/>
  <c r="H21" i="34"/>
  <c r="M21" i="34"/>
  <c r="I20" i="34"/>
  <c r="P20" i="34"/>
  <c r="H20" i="34"/>
  <c r="I19" i="34"/>
  <c r="H19" i="34"/>
  <c r="I18" i="34"/>
  <c r="H18" i="34"/>
  <c r="M18" i="34"/>
  <c r="O17" i="34"/>
  <c r="L17" i="34"/>
  <c r="K17" i="34"/>
  <c r="K7" i="34"/>
  <c r="J17" i="34"/>
  <c r="G17" i="34"/>
  <c r="F17" i="34"/>
  <c r="E17" i="34"/>
  <c r="D17" i="34"/>
  <c r="I16" i="34"/>
  <c r="P16" i="34"/>
  <c r="H16" i="34"/>
  <c r="M16" i="34"/>
  <c r="I15" i="34"/>
  <c r="P15" i="34"/>
  <c r="H15" i="34"/>
  <c r="I14" i="34"/>
  <c r="P14" i="34"/>
  <c r="H14" i="34"/>
  <c r="M14" i="34"/>
  <c r="I13" i="34"/>
  <c r="M13" i="34"/>
  <c r="H13" i="34"/>
  <c r="I12" i="34"/>
  <c r="P12" i="34"/>
  <c r="H12" i="34"/>
  <c r="I11" i="34"/>
  <c r="H11" i="34"/>
  <c r="P10" i="34"/>
  <c r="I10" i="34"/>
  <c r="H10" i="34"/>
  <c r="M10" i="34"/>
  <c r="I9" i="34"/>
  <c r="P9" i="34"/>
  <c r="H9" i="34"/>
  <c r="O8" i="34"/>
  <c r="L8" i="34"/>
  <c r="L7" i="34"/>
  <c r="L90" i="34"/>
  <c r="K8" i="34"/>
  <c r="J8" i="34"/>
  <c r="G8" i="34"/>
  <c r="G7" i="34"/>
  <c r="G90" i="34"/>
  <c r="F8" i="34"/>
  <c r="E8" i="34"/>
  <c r="D8" i="34"/>
  <c r="D7" i="34"/>
  <c r="D90" i="34"/>
  <c r="O7" i="34"/>
  <c r="O90" i="34"/>
  <c r="J7" i="34"/>
  <c r="J90" i="34"/>
  <c r="F7" i="34"/>
  <c r="F90" i="34"/>
  <c r="E7" i="34"/>
  <c r="E90" i="34"/>
  <c r="A7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H8" i="34"/>
  <c r="H7" i="34"/>
  <c r="H90" i="34"/>
  <c r="I17" i="34"/>
  <c r="M19" i="34"/>
  <c r="M22" i="34"/>
  <c r="M11" i="34"/>
  <c r="H17" i="34"/>
  <c r="M12" i="34"/>
  <c r="P18" i="34"/>
  <c r="P25" i="34"/>
  <c r="P24" i="34"/>
  <c r="A20" i="34"/>
  <c r="A22" i="34"/>
  <c r="A23" i="34"/>
  <c r="A24" i="34"/>
  <c r="A25" i="34"/>
  <c r="A26" i="34"/>
  <c r="A27" i="34"/>
  <c r="A42" i="34"/>
  <c r="A43" i="34"/>
  <c r="A44" i="34"/>
  <c r="A45" i="34"/>
  <c r="A46" i="34"/>
  <c r="A47" i="34"/>
  <c r="A84" i="34"/>
  <c r="A85" i="34"/>
  <c r="A86" i="34"/>
  <c r="A87" i="34"/>
  <c r="A88" i="34"/>
  <c r="A89" i="34"/>
  <c r="A90" i="34"/>
  <c r="A21" i="34"/>
  <c r="K90" i="34"/>
  <c r="M15" i="34"/>
  <c r="M23" i="34"/>
  <c r="M27" i="34"/>
  <c r="M25" i="34"/>
  <c r="M24" i="34"/>
  <c r="M89" i="34"/>
  <c r="P11" i="34"/>
  <c r="P19" i="34"/>
  <c r="M20" i="34"/>
  <c r="M46" i="34"/>
  <c r="M45" i="34"/>
  <c r="M42" i="34"/>
  <c r="M86" i="34"/>
  <c r="M85" i="34"/>
  <c r="M84" i="34"/>
  <c r="M17" i="34"/>
  <c r="P17" i="34"/>
  <c r="I90" i="33"/>
  <c r="P90" i="33"/>
  <c r="H90" i="33"/>
  <c r="M90" i="33"/>
  <c r="I89" i="33"/>
  <c r="P89" i="33"/>
  <c r="H89" i="33"/>
  <c r="P88" i="33"/>
  <c r="I88" i="33"/>
  <c r="H88" i="33"/>
  <c r="I87" i="33"/>
  <c r="P87" i="33"/>
  <c r="H87" i="33"/>
  <c r="I86" i="33"/>
  <c r="P86" i="33"/>
  <c r="H86" i="33"/>
  <c r="I85" i="33"/>
  <c r="P85" i="33"/>
  <c r="H85" i="33"/>
  <c r="M85" i="33"/>
  <c r="O84" i="33"/>
  <c r="L84" i="33"/>
  <c r="K84" i="33"/>
  <c r="J84" i="33"/>
  <c r="G84" i="33"/>
  <c r="F84" i="33"/>
  <c r="E84" i="33"/>
  <c r="I84" i="33"/>
  <c r="D84" i="33"/>
  <c r="H84" i="33"/>
  <c r="I53" i="33"/>
  <c r="P53" i="33"/>
  <c r="H53" i="33"/>
  <c r="M53" i="33"/>
  <c r="I52" i="33"/>
  <c r="P52" i="33"/>
  <c r="H52" i="33"/>
  <c r="I51" i="33"/>
  <c r="P51" i="33"/>
  <c r="H51" i="33"/>
  <c r="M51" i="33"/>
  <c r="I50" i="33"/>
  <c r="P50" i="33"/>
  <c r="P49" i="33"/>
  <c r="H50" i="33"/>
  <c r="O49" i="33"/>
  <c r="L49" i="33"/>
  <c r="K49" i="33"/>
  <c r="J49" i="33"/>
  <c r="G49" i="33"/>
  <c r="F49" i="33"/>
  <c r="E49" i="33"/>
  <c r="I49" i="33"/>
  <c r="D49" i="33"/>
  <c r="H49" i="33"/>
  <c r="I48" i="33"/>
  <c r="P48" i="33"/>
  <c r="H48" i="33"/>
  <c r="M48" i="33"/>
  <c r="I47" i="33"/>
  <c r="P47" i="33"/>
  <c r="H47" i="33"/>
  <c r="I46" i="33"/>
  <c r="P46" i="33"/>
  <c r="H46" i="33"/>
  <c r="M46" i="33"/>
  <c r="I45" i="33"/>
  <c r="P45" i="33"/>
  <c r="H45" i="33"/>
  <c r="I44" i="33"/>
  <c r="P44" i="33"/>
  <c r="H44" i="33"/>
  <c r="M44" i="33"/>
  <c r="O43" i="33"/>
  <c r="G43" i="33"/>
  <c r="F43" i="33"/>
  <c r="E43" i="33"/>
  <c r="I43" i="33"/>
  <c r="P43" i="33"/>
  <c r="D43" i="33"/>
  <c r="D42" i="33"/>
  <c r="H42" i="33"/>
  <c r="A43" i="33"/>
  <c r="O42" i="33"/>
  <c r="G42" i="33"/>
  <c r="F42" i="33"/>
  <c r="E42" i="33"/>
  <c r="I42" i="33"/>
  <c r="I36" i="33"/>
  <c r="P36" i="33"/>
  <c r="H36" i="33"/>
  <c r="I35" i="33"/>
  <c r="P35" i="33"/>
  <c r="H35" i="33"/>
  <c r="I34" i="33"/>
  <c r="P34" i="33"/>
  <c r="H34" i="33"/>
  <c r="M34" i="33"/>
  <c r="I33" i="33"/>
  <c r="P33" i="33"/>
  <c r="P32" i="33"/>
  <c r="H33" i="33"/>
  <c r="O32" i="33"/>
  <c r="L32" i="33"/>
  <c r="K32" i="33"/>
  <c r="J32" i="33"/>
  <c r="G32" i="33"/>
  <c r="F32" i="33"/>
  <c r="E32" i="33"/>
  <c r="I32" i="33"/>
  <c r="D32" i="33"/>
  <c r="H32" i="33"/>
  <c r="I31" i="33"/>
  <c r="P31" i="33"/>
  <c r="H31" i="33"/>
  <c r="M31" i="33"/>
  <c r="I30" i="33"/>
  <c r="P30" i="33"/>
  <c r="H30" i="33"/>
  <c r="I29" i="33"/>
  <c r="P29" i="33"/>
  <c r="H29" i="33"/>
  <c r="M29" i="33"/>
  <c r="O28" i="33"/>
  <c r="L28" i="33"/>
  <c r="K28" i="33"/>
  <c r="J28" i="33"/>
  <c r="G28" i="33"/>
  <c r="F28" i="33"/>
  <c r="E28" i="33"/>
  <c r="I28" i="33"/>
  <c r="D28" i="33"/>
  <c r="H28" i="33"/>
  <c r="M28" i="33"/>
  <c r="I27" i="33"/>
  <c r="P27" i="33"/>
  <c r="H27" i="33"/>
  <c r="I26" i="33"/>
  <c r="P26" i="33"/>
  <c r="H26" i="33"/>
  <c r="M26" i="33"/>
  <c r="O25" i="33"/>
  <c r="L25" i="33"/>
  <c r="K25" i="33"/>
  <c r="J25" i="33"/>
  <c r="G25" i="33"/>
  <c r="F25" i="33"/>
  <c r="E25" i="33"/>
  <c r="I25" i="33"/>
  <c r="D25" i="33"/>
  <c r="H25" i="33"/>
  <c r="O24" i="33"/>
  <c r="L24" i="33"/>
  <c r="K24" i="33"/>
  <c r="J24" i="33"/>
  <c r="G24" i="33"/>
  <c r="F24" i="33"/>
  <c r="D24" i="33"/>
  <c r="A24" i="33"/>
  <c r="P23" i="33"/>
  <c r="I23" i="33"/>
  <c r="H23" i="33"/>
  <c r="M23" i="33"/>
  <c r="I22" i="33"/>
  <c r="P22" i="33"/>
  <c r="H22" i="33"/>
  <c r="I21" i="33"/>
  <c r="P21" i="33"/>
  <c r="H21" i="33"/>
  <c r="M21" i="33"/>
  <c r="I20" i="33"/>
  <c r="P20" i="33"/>
  <c r="H20" i="33"/>
  <c r="M20" i="33"/>
  <c r="I19" i="33"/>
  <c r="P19" i="33"/>
  <c r="H19" i="33"/>
  <c r="I18" i="33"/>
  <c r="H18" i="33"/>
  <c r="O17" i="33"/>
  <c r="O7" i="33"/>
  <c r="O91" i="33"/>
  <c r="L17" i="33"/>
  <c r="K17" i="33"/>
  <c r="J17" i="33"/>
  <c r="J7" i="33"/>
  <c r="G17" i="33"/>
  <c r="F17" i="33"/>
  <c r="F7" i="33"/>
  <c r="F91" i="33"/>
  <c r="E17" i="33"/>
  <c r="D17" i="33"/>
  <c r="I16" i="33"/>
  <c r="P16" i="33"/>
  <c r="H16" i="33"/>
  <c r="I15" i="33"/>
  <c r="P15" i="33"/>
  <c r="H15" i="33"/>
  <c r="M15" i="33"/>
  <c r="I14" i="33"/>
  <c r="P14" i="33"/>
  <c r="H14" i="33"/>
  <c r="I13" i="33"/>
  <c r="P13" i="33"/>
  <c r="H13" i="33"/>
  <c r="I12" i="33"/>
  <c r="P12" i="33"/>
  <c r="H12" i="33"/>
  <c r="I11" i="33"/>
  <c r="P11" i="33"/>
  <c r="H11" i="33"/>
  <c r="M11" i="33"/>
  <c r="I10" i="33"/>
  <c r="P10" i="33"/>
  <c r="H10" i="33"/>
  <c r="I9" i="33"/>
  <c r="P9" i="33"/>
  <c r="H9" i="33"/>
  <c r="M9" i="33"/>
  <c r="O8" i="33"/>
  <c r="L8" i="33"/>
  <c r="K8" i="33"/>
  <c r="K7" i="33"/>
  <c r="J8" i="33"/>
  <c r="G8" i="33"/>
  <c r="G7" i="33"/>
  <c r="G91" i="33"/>
  <c r="F8" i="33"/>
  <c r="E8" i="33"/>
  <c r="D8" i="33"/>
  <c r="A8" i="33"/>
  <c r="A9" i="33"/>
  <c r="A10" i="33"/>
  <c r="A11" i="33"/>
  <c r="A12" i="33"/>
  <c r="A13" i="33"/>
  <c r="A14" i="33"/>
  <c r="A15" i="33"/>
  <c r="A16" i="33"/>
  <c r="A17" i="33"/>
  <c r="A18" i="33"/>
  <c r="A19" i="33"/>
  <c r="A20" i="33"/>
  <c r="A21" i="33"/>
  <c r="L7" i="33"/>
  <c r="E7" i="33"/>
  <c r="D7" i="33"/>
  <c r="D91" i="33"/>
  <c r="A7" i="33"/>
  <c r="I93" i="32"/>
  <c r="P93" i="32"/>
  <c r="H93" i="32"/>
  <c r="I92" i="32"/>
  <c r="H92" i="32"/>
  <c r="H91" i="32"/>
  <c r="E91" i="32"/>
  <c r="I91" i="32"/>
  <c r="P91" i="32"/>
  <c r="D91" i="32"/>
  <c r="I90" i="32"/>
  <c r="P90" i="32"/>
  <c r="H90" i="32"/>
  <c r="I89" i="32"/>
  <c r="H89" i="32"/>
  <c r="I88" i="32"/>
  <c r="P88" i="32"/>
  <c r="H88" i="32"/>
  <c r="M88" i="32"/>
  <c r="I87" i="32"/>
  <c r="P87" i="32"/>
  <c r="H87" i="32"/>
  <c r="I86" i="32"/>
  <c r="P86" i="32"/>
  <c r="H86" i="32"/>
  <c r="M86" i="32"/>
  <c r="O85" i="32"/>
  <c r="L85" i="32"/>
  <c r="K85" i="32"/>
  <c r="K84" i="32"/>
  <c r="J85" i="32"/>
  <c r="G85" i="32"/>
  <c r="G84" i="32"/>
  <c r="F85" i="32"/>
  <c r="E85" i="32"/>
  <c r="D85" i="32"/>
  <c r="O84" i="32"/>
  <c r="L84" i="32"/>
  <c r="J84" i="32"/>
  <c r="F84" i="32"/>
  <c r="E84" i="32"/>
  <c r="D84" i="32"/>
  <c r="I46" i="32"/>
  <c r="P46" i="32"/>
  <c r="H46" i="32"/>
  <c r="M46" i="32"/>
  <c r="I45" i="32"/>
  <c r="P45" i="32"/>
  <c r="H45" i="32"/>
  <c r="M45" i="32"/>
  <c r="P44" i="32"/>
  <c r="P43" i="32"/>
  <c r="P42" i="32"/>
  <c r="I44" i="32"/>
  <c r="H44" i="32"/>
  <c r="M44" i="32"/>
  <c r="O43" i="32"/>
  <c r="L43" i="32"/>
  <c r="L42" i="32"/>
  <c r="K43" i="32"/>
  <c r="J43" i="32"/>
  <c r="G43" i="32"/>
  <c r="F43" i="32"/>
  <c r="E43" i="32"/>
  <c r="D43" i="32"/>
  <c r="D42" i="32"/>
  <c r="O42" i="32"/>
  <c r="K42" i="32"/>
  <c r="J42" i="32"/>
  <c r="G42" i="32"/>
  <c r="F42" i="32"/>
  <c r="E42" i="32"/>
  <c r="E29" i="32"/>
  <c r="I29" i="32"/>
  <c r="P29" i="32"/>
  <c r="D29" i="32"/>
  <c r="H29" i="32"/>
  <c r="I28" i="32"/>
  <c r="P28" i="32"/>
  <c r="H28" i="32"/>
  <c r="I27" i="32"/>
  <c r="P27" i="32"/>
  <c r="H27" i="32"/>
  <c r="M27" i="32"/>
  <c r="I26" i="32"/>
  <c r="P26" i="32"/>
  <c r="H26" i="32"/>
  <c r="M26" i="32"/>
  <c r="O25" i="32"/>
  <c r="L25" i="32"/>
  <c r="L24" i="32"/>
  <c r="K25" i="32"/>
  <c r="J25" i="32"/>
  <c r="G25" i="32"/>
  <c r="F25" i="32"/>
  <c r="E25" i="32"/>
  <c r="D25" i="32"/>
  <c r="D24" i="32"/>
  <c r="O24" i="32"/>
  <c r="K24" i="32"/>
  <c r="J24" i="32"/>
  <c r="G24" i="32"/>
  <c r="F24" i="32"/>
  <c r="E24" i="32"/>
  <c r="I22" i="32"/>
  <c r="P22" i="32"/>
  <c r="H22" i="32"/>
  <c r="M22" i="32"/>
  <c r="I21" i="32"/>
  <c r="P21" i="32"/>
  <c r="H21" i="32"/>
  <c r="I20" i="32"/>
  <c r="P20" i="32"/>
  <c r="H20" i="32"/>
  <c r="M20" i="32"/>
  <c r="I19" i="32"/>
  <c r="P19" i="32"/>
  <c r="H19" i="32"/>
  <c r="I18" i="32"/>
  <c r="P18" i="32"/>
  <c r="H18" i="32"/>
  <c r="O17" i="32"/>
  <c r="L17" i="32"/>
  <c r="K17" i="32"/>
  <c r="K7" i="32"/>
  <c r="K94" i="32"/>
  <c r="J17" i="32"/>
  <c r="G17" i="32"/>
  <c r="G7" i="32"/>
  <c r="G94" i="32"/>
  <c r="F17" i="32"/>
  <c r="E17" i="32"/>
  <c r="D17" i="32"/>
  <c r="I16" i="32"/>
  <c r="P16" i="32"/>
  <c r="H16" i="32"/>
  <c r="I15" i="32"/>
  <c r="P15" i="32"/>
  <c r="H15" i="32"/>
  <c r="I14" i="32"/>
  <c r="P14" i="32"/>
  <c r="H14" i="32"/>
  <c r="P13" i="32"/>
  <c r="I13" i="32"/>
  <c r="H13" i="32"/>
  <c r="M13" i="32"/>
  <c r="I12" i="32"/>
  <c r="P12" i="32"/>
  <c r="H12" i="32"/>
  <c r="I11" i="32"/>
  <c r="P11" i="32"/>
  <c r="H11" i="32"/>
  <c r="I10" i="32"/>
  <c r="P10" i="32"/>
  <c r="H10" i="32"/>
  <c r="M10" i="32"/>
  <c r="I9" i="32"/>
  <c r="P9" i="32"/>
  <c r="H9" i="32"/>
  <c r="M9" i="32"/>
  <c r="O8" i="32"/>
  <c r="L8" i="32"/>
  <c r="L7" i="32"/>
  <c r="L94" i="32"/>
  <c r="K8" i="32"/>
  <c r="J8" i="32"/>
  <c r="G8" i="32"/>
  <c r="F8" i="32"/>
  <c r="E8" i="32"/>
  <c r="D8" i="32"/>
  <c r="D7" i="32"/>
  <c r="O7" i="32"/>
  <c r="O94" i="32"/>
  <c r="J7" i="32"/>
  <c r="J94" i="32"/>
  <c r="F7" i="32"/>
  <c r="F94" i="32"/>
  <c r="E7" i="32"/>
  <c r="E94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4" i="32"/>
  <c r="A25" i="32"/>
  <c r="A26" i="32"/>
  <c r="A27" i="32"/>
  <c r="A28" i="32"/>
  <c r="A29" i="32"/>
  <c r="A42" i="32"/>
  <c r="A43" i="32"/>
  <c r="A44" i="32"/>
  <c r="A45" i="32"/>
  <c r="A46" i="32"/>
  <c r="A84" i="32"/>
  <c r="A85" i="32"/>
  <c r="A86" i="32"/>
  <c r="A87" i="32"/>
  <c r="A88" i="32"/>
  <c r="A89" i="32"/>
  <c r="A90" i="32"/>
  <c r="A91" i="32"/>
  <c r="A92" i="32"/>
  <c r="A93" i="32"/>
  <c r="A94" i="32"/>
  <c r="I89" i="31"/>
  <c r="P89" i="31"/>
  <c r="H89" i="31"/>
  <c r="I88" i="31"/>
  <c r="P88" i="31"/>
  <c r="H88" i="31"/>
  <c r="M88" i="31"/>
  <c r="H87" i="31"/>
  <c r="E87" i="31"/>
  <c r="I87" i="31"/>
  <c r="I86" i="31"/>
  <c r="P86" i="31"/>
  <c r="H86" i="31"/>
  <c r="I85" i="31"/>
  <c r="P85" i="31"/>
  <c r="H85" i="31"/>
  <c r="O84" i="31"/>
  <c r="L84" i="31"/>
  <c r="K84" i="31"/>
  <c r="J84" i="31"/>
  <c r="G84" i="31"/>
  <c r="F84" i="31"/>
  <c r="D84" i="31"/>
  <c r="H45" i="31"/>
  <c r="E45" i="31"/>
  <c r="I45" i="31"/>
  <c r="P45" i="31"/>
  <c r="H44" i="31"/>
  <c r="E44" i="31"/>
  <c r="I44" i="31"/>
  <c r="P44" i="31"/>
  <c r="I43" i="31"/>
  <c r="P43" i="31"/>
  <c r="H43" i="31"/>
  <c r="E43" i="31"/>
  <c r="O42" i="31"/>
  <c r="L42" i="31"/>
  <c r="K42" i="31"/>
  <c r="J42" i="31"/>
  <c r="G42" i="31"/>
  <c r="F42" i="31"/>
  <c r="D42" i="31"/>
  <c r="H26" i="31"/>
  <c r="E26" i="31"/>
  <c r="I26" i="31"/>
  <c r="O25" i="31"/>
  <c r="O24" i="31"/>
  <c r="O25" i="6"/>
  <c r="O24" i="6"/>
  <c r="O23" i="6"/>
  <c r="L25" i="31"/>
  <c r="L24" i="31"/>
  <c r="L25" i="6"/>
  <c r="L24" i="6"/>
  <c r="L23" i="6"/>
  <c r="K25" i="31"/>
  <c r="K24" i="31"/>
  <c r="K25" i="6"/>
  <c r="K24" i="6"/>
  <c r="K23" i="6"/>
  <c r="J25" i="31"/>
  <c r="J24" i="31"/>
  <c r="G25" i="31"/>
  <c r="G24" i="31"/>
  <c r="F25" i="31"/>
  <c r="F24" i="31"/>
  <c r="F25" i="6"/>
  <c r="H25" i="6"/>
  <c r="F24" i="6"/>
  <c r="F23" i="6"/>
  <c r="D25" i="31"/>
  <c r="D24" i="31"/>
  <c r="I22" i="31"/>
  <c r="P22" i="31"/>
  <c r="H22" i="31"/>
  <c r="E22" i="31"/>
  <c r="I21" i="31"/>
  <c r="P21" i="31"/>
  <c r="H21" i="31"/>
  <c r="H20" i="31"/>
  <c r="G20" i="31"/>
  <c r="G17" i="31"/>
  <c r="E20" i="31"/>
  <c r="I20" i="31"/>
  <c r="P20" i="31"/>
  <c r="H18" i="31"/>
  <c r="I18" i="31"/>
  <c r="O17" i="31"/>
  <c r="L17" i="31"/>
  <c r="K17" i="31"/>
  <c r="J17" i="31"/>
  <c r="F17" i="31"/>
  <c r="E17" i="31"/>
  <c r="D17" i="31"/>
  <c r="H16" i="31"/>
  <c r="E16" i="31"/>
  <c r="E16" i="6"/>
  <c r="I16" i="6"/>
  <c r="P16" i="6"/>
  <c r="H15" i="31"/>
  <c r="E15" i="31"/>
  <c r="H14" i="31"/>
  <c r="E14" i="31"/>
  <c r="E14" i="6"/>
  <c r="I14" i="6"/>
  <c r="P14" i="6"/>
  <c r="H13" i="31"/>
  <c r="G13" i="31"/>
  <c r="G13" i="6"/>
  <c r="E13" i="31"/>
  <c r="H12" i="31"/>
  <c r="E12" i="31"/>
  <c r="H11" i="31"/>
  <c r="E11" i="31"/>
  <c r="I10" i="31"/>
  <c r="P10" i="31"/>
  <c r="H10" i="31"/>
  <c r="K9" i="31"/>
  <c r="K9" i="6"/>
  <c r="D9" i="31"/>
  <c r="D8" i="31"/>
  <c r="D7" i="31"/>
  <c r="D90" i="31"/>
  <c r="O8" i="31"/>
  <c r="L8" i="31"/>
  <c r="K8" i="31"/>
  <c r="J8" i="31"/>
  <c r="G8" i="31"/>
  <c r="G7" i="31"/>
  <c r="F8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M12" i="33"/>
  <c r="M19" i="33"/>
  <c r="M22" i="33"/>
  <c r="H43" i="32"/>
  <c r="H42" i="32"/>
  <c r="M14" i="32"/>
  <c r="M16" i="32"/>
  <c r="M93" i="32"/>
  <c r="M13" i="33"/>
  <c r="M16" i="33"/>
  <c r="I17" i="33"/>
  <c r="M27" i="33"/>
  <c r="M30" i="33"/>
  <c r="M32" i="33"/>
  <c r="M33" i="33"/>
  <c r="M45" i="33"/>
  <c r="M47" i="33"/>
  <c r="M50" i="33"/>
  <c r="M52" i="33"/>
  <c r="M91" i="32"/>
  <c r="M10" i="31"/>
  <c r="P17" i="32"/>
  <c r="H8" i="32"/>
  <c r="M18" i="32"/>
  <c r="M89" i="32"/>
  <c r="P89" i="32"/>
  <c r="M92" i="32"/>
  <c r="M12" i="32"/>
  <c r="M21" i="32"/>
  <c r="M87" i="32"/>
  <c r="P92" i="32"/>
  <c r="H17" i="31"/>
  <c r="M21" i="31"/>
  <c r="A19" i="31"/>
  <c r="A20" i="31"/>
  <c r="A21" i="31"/>
  <c r="A22" i="31"/>
  <c r="A24" i="31"/>
  <c r="A25" i="31"/>
  <c r="A26" i="31"/>
  <c r="A42" i="31"/>
  <c r="A43" i="31"/>
  <c r="A44" i="31"/>
  <c r="A45" i="31"/>
  <c r="A84" i="31"/>
  <c r="A85" i="31"/>
  <c r="A86" i="31"/>
  <c r="A87" i="31"/>
  <c r="A88" i="31"/>
  <c r="A89" i="31"/>
  <c r="A90" i="31"/>
  <c r="P42" i="31"/>
  <c r="K7" i="31"/>
  <c r="K90" i="31"/>
  <c r="H9" i="31"/>
  <c r="H8" i="31"/>
  <c r="M89" i="31"/>
  <c r="M45" i="31"/>
  <c r="L7" i="31"/>
  <c r="L90" i="31"/>
  <c r="I11" i="31"/>
  <c r="P11" i="31"/>
  <c r="E11" i="6"/>
  <c r="I13" i="31"/>
  <c r="P13" i="31"/>
  <c r="E13" i="6"/>
  <c r="I14" i="31"/>
  <c r="P14" i="31"/>
  <c r="F7" i="31"/>
  <c r="F90" i="31"/>
  <c r="O7" i="31"/>
  <c r="O90" i="31"/>
  <c r="E25" i="31"/>
  <c r="E24" i="31"/>
  <c r="E25" i="6"/>
  <c r="E9" i="31"/>
  <c r="E9" i="6"/>
  <c r="E8" i="6"/>
  <c r="D9" i="6"/>
  <c r="I12" i="31"/>
  <c r="M12" i="31"/>
  <c r="E12" i="6"/>
  <c r="I15" i="31"/>
  <c r="P15" i="31"/>
  <c r="E15" i="6"/>
  <c r="I15" i="6"/>
  <c r="I16" i="31"/>
  <c r="P16" i="31"/>
  <c r="J7" i="31"/>
  <c r="J90" i="31"/>
  <c r="M22" i="31"/>
  <c r="E84" i="31"/>
  <c r="M42" i="33"/>
  <c r="P8" i="33"/>
  <c r="H24" i="33"/>
  <c r="M25" i="33"/>
  <c r="P42" i="33"/>
  <c r="P84" i="33"/>
  <c r="I24" i="33"/>
  <c r="P25" i="33"/>
  <c r="P28" i="33"/>
  <c r="H8" i="33"/>
  <c r="M10" i="33"/>
  <c r="M14" i="33"/>
  <c r="M18" i="33"/>
  <c r="M35" i="33"/>
  <c r="M36" i="33"/>
  <c r="M86" i="33"/>
  <c r="I8" i="33"/>
  <c r="I7" i="33"/>
  <c r="H17" i="33"/>
  <c r="P18" i="33"/>
  <c r="P17" i="33"/>
  <c r="E24" i="33"/>
  <c r="E91" i="33"/>
  <c r="H43" i="33"/>
  <c r="P8" i="32"/>
  <c r="D94" i="32"/>
  <c r="M29" i="32"/>
  <c r="H25" i="32"/>
  <c r="H24" i="32"/>
  <c r="P25" i="32"/>
  <c r="P24" i="32"/>
  <c r="M43" i="32"/>
  <c r="M42" i="32"/>
  <c r="I8" i="32"/>
  <c r="M11" i="32"/>
  <c r="M15" i="32"/>
  <c r="H17" i="32"/>
  <c r="M19" i="32"/>
  <c r="I25" i="32"/>
  <c r="I24" i="32"/>
  <c r="M28" i="32"/>
  <c r="I43" i="32"/>
  <c r="I42" i="32"/>
  <c r="H85" i="32"/>
  <c r="H84" i="32"/>
  <c r="I17" i="32"/>
  <c r="I85" i="32"/>
  <c r="I84" i="32"/>
  <c r="M43" i="31"/>
  <c r="H42" i="31"/>
  <c r="M85" i="31"/>
  <c r="M86" i="31"/>
  <c r="G90" i="31"/>
  <c r="H84" i="31"/>
  <c r="P18" i="31"/>
  <c r="P17" i="31"/>
  <c r="I17" i="31"/>
  <c r="M18" i="31"/>
  <c r="P26" i="31"/>
  <c r="P25" i="31"/>
  <c r="P24" i="31"/>
  <c r="I25" i="31"/>
  <c r="I24" i="31"/>
  <c r="M26" i="31"/>
  <c r="M25" i="31"/>
  <c r="M24" i="31"/>
  <c r="M11" i="31"/>
  <c r="M44" i="31"/>
  <c r="I84" i="31"/>
  <c r="P87" i="31"/>
  <c r="P84" i="31"/>
  <c r="I9" i="31"/>
  <c r="M9" i="31"/>
  <c r="M20" i="31"/>
  <c r="M87" i="31"/>
  <c r="H25" i="31"/>
  <c r="H24" i="31"/>
  <c r="E42" i="31"/>
  <c r="I42" i="31"/>
  <c r="M17" i="33"/>
  <c r="H7" i="32"/>
  <c r="H94" i="32"/>
  <c r="M17" i="32"/>
  <c r="P85" i="32"/>
  <c r="P84" i="32"/>
  <c r="H7" i="31"/>
  <c r="H90" i="31"/>
  <c r="M49" i="33"/>
  <c r="M8" i="33"/>
  <c r="M7" i="33"/>
  <c r="M25" i="32"/>
  <c r="M24" i="32"/>
  <c r="M85" i="32"/>
  <c r="M84" i="32"/>
  <c r="P7" i="32"/>
  <c r="M8" i="32"/>
  <c r="M7" i="32"/>
  <c r="P12" i="31"/>
  <c r="M42" i="31"/>
  <c r="M16" i="31"/>
  <c r="M13" i="31"/>
  <c r="E8" i="31"/>
  <c r="E7" i="31"/>
  <c r="M84" i="31"/>
  <c r="M14" i="31"/>
  <c r="M15" i="31"/>
  <c r="P7" i="33"/>
  <c r="H7" i="33"/>
  <c r="H91" i="33"/>
  <c r="I91" i="33"/>
  <c r="M24" i="33"/>
  <c r="M91" i="33"/>
  <c r="P24" i="33"/>
  <c r="I7" i="32"/>
  <c r="I94" i="32"/>
  <c r="M17" i="31"/>
  <c r="E90" i="31"/>
  <c r="I8" i="31"/>
  <c r="I7" i="31"/>
  <c r="I90" i="31"/>
  <c r="P9" i="31"/>
  <c r="P94" i="32"/>
  <c r="M94" i="32"/>
  <c r="P8" i="31"/>
  <c r="P7" i="31"/>
  <c r="P90" i="31"/>
  <c r="M8" i="31"/>
  <c r="M7" i="31"/>
  <c r="M90" i="31"/>
  <c r="P91" i="33"/>
  <c r="I27" i="30"/>
  <c r="H27" i="30"/>
  <c r="I26" i="30"/>
  <c r="P26" i="30"/>
  <c r="H26" i="30"/>
  <c r="E25" i="30"/>
  <c r="I25" i="30"/>
  <c r="P25" i="30"/>
  <c r="D25" i="30"/>
  <c r="D24" i="30"/>
  <c r="O24" i="30"/>
  <c r="L24" i="30"/>
  <c r="K24" i="30"/>
  <c r="J24" i="30"/>
  <c r="G24" i="30"/>
  <c r="F24" i="30"/>
  <c r="E24" i="30"/>
  <c r="I22" i="30"/>
  <c r="P22" i="30"/>
  <c r="H22" i="30"/>
  <c r="I21" i="30"/>
  <c r="H21" i="30"/>
  <c r="A21" i="30"/>
  <c r="A22" i="30"/>
  <c r="A24" i="30"/>
  <c r="A25" i="30"/>
  <c r="I20" i="30"/>
  <c r="P20" i="30"/>
  <c r="H20" i="30"/>
  <c r="I19" i="30"/>
  <c r="P19" i="30"/>
  <c r="H19" i="30"/>
  <c r="M19" i="30"/>
  <c r="I18" i="30"/>
  <c r="P18" i="30"/>
  <c r="H18" i="30"/>
  <c r="O17" i="30"/>
  <c r="O7" i="30"/>
  <c r="O89" i="30"/>
  <c r="L17" i="30"/>
  <c r="L7" i="30"/>
  <c r="L89" i="30"/>
  <c r="K17" i="30"/>
  <c r="J17" i="30"/>
  <c r="G17" i="30"/>
  <c r="F17" i="30"/>
  <c r="E17" i="30"/>
  <c r="D17" i="30"/>
  <c r="I15" i="30"/>
  <c r="P15" i="30"/>
  <c r="H15" i="30"/>
  <c r="I14" i="30"/>
  <c r="P14" i="30"/>
  <c r="H14" i="30"/>
  <c r="I13" i="30"/>
  <c r="P13" i="30"/>
  <c r="H13" i="30"/>
  <c r="I12" i="30"/>
  <c r="P12" i="30"/>
  <c r="H12" i="30"/>
  <c r="I11" i="30"/>
  <c r="P11" i="30"/>
  <c r="H11" i="30"/>
  <c r="I10" i="30"/>
  <c r="P10" i="30"/>
  <c r="H10" i="30"/>
  <c r="I9" i="30"/>
  <c r="P9" i="30"/>
  <c r="H9" i="30"/>
  <c r="O8" i="30"/>
  <c r="L8" i="30"/>
  <c r="K8" i="30"/>
  <c r="J8" i="30"/>
  <c r="J7" i="30"/>
  <c r="J89" i="30"/>
  <c r="G8" i="30"/>
  <c r="F8" i="30"/>
  <c r="E8" i="30"/>
  <c r="D8" i="30"/>
  <c r="A7" i="30"/>
  <c r="A8" i="30"/>
  <c r="A9" i="30"/>
  <c r="A10" i="30"/>
  <c r="A11" i="30"/>
  <c r="A12" i="30"/>
  <c r="A13" i="30"/>
  <c r="A14" i="30"/>
  <c r="A15" i="30"/>
  <c r="M11" i="30"/>
  <c r="M21" i="30"/>
  <c r="G7" i="30"/>
  <c r="G89" i="30"/>
  <c r="M20" i="30"/>
  <c r="H25" i="30"/>
  <c r="H24" i="30"/>
  <c r="D7" i="30"/>
  <c r="D89" i="30"/>
  <c r="E7" i="30"/>
  <c r="E89" i="30"/>
  <c r="K7" i="30"/>
  <c r="K89" i="30"/>
  <c r="F7" i="30"/>
  <c r="F89" i="30"/>
  <c r="M27" i="30"/>
  <c r="M18" i="30"/>
  <c r="I17" i="30"/>
  <c r="M12" i="30"/>
  <c r="M14" i="30"/>
  <c r="M22" i="30"/>
  <c r="H8" i="30"/>
  <c r="I8" i="30"/>
  <c r="M15" i="30"/>
  <c r="M10" i="30"/>
  <c r="M13" i="30"/>
  <c r="P8" i="30"/>
  <c r="M9" i="30"/>
  <c r="H17" i="30"/>
  <c r="H7" i="30"/>
  <c r="P21" i="30"/>
  <c r="P17" i="30"/>
  <c r="I24" i="30"/>
  <c r="P27" i="30"/>
  <c r="P24" i="30"/>
  <c r="M17" i="30"/>
  <c r="I7" i="30"/>
  <c r="I89" i="30"/>
  <c r="H89" i="30"/>
  <c r="M25" i="30"/>
  <c r="M24" i="30"/>
  <c r="M8" i="30"/>
  <c r="M7" i="30"/>
  <c r="P7" i="30"/>
  <c r="P89" i="30"/>
  <c r="M89" i="30"/>
  <c r="M22" i="29"/>
  <c r="P17" i="29"/>
  <c r="M17" i="29"/>
  <c r="I17" i="29"/>
  <c r="H17" i="29"/>
  <c r="E17" i="29"/>
  <c r="A20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1" i="6"/>
  <c r="A22" i="6"/>
  <c r="I12" i="6"/>
  <c r="P12" i="6"/>
  <c r="F30" i="6"/>
  <c r="F29" i="6"/>
  <c r="G30" i="6"/>
  <c r="G29" i="6"/>
  <c r="K30" i="6"/>
  <c r="K29" i="6"/>
  <c r="L30" i="6"/>
  <c r="L29" i="6"/>
  <c r="A23" i="6"/>
  <c r="A24" i="6"/>
  <c r="A25" i="6"/>
  <c r="A26" i="6"/>
  <c r="A27" i="6"/>
  <c r="A28" i="6"/>
  <c r="A29" i="6"/>
  <c r="A30" i="6"/>
  <c r="A31" i="6"/>
  <c r="A32" i="6"/>
  <c r="O8" i="6"/>
  <c r="L8" i="6"/>
  <c r="L7" i="6"/>
  <c r="J25" i="6"/>
  <c r="J24" i="6"/>
  <c r="J23" i="6"/>
  <c r="O7" i="6"/>
  <c r="D24" i="6"/>
  <c r="D23" i="6"/>
  <c r="G25" i="6"/>
  <c r="G24" i="6"/>
  <c r="G23" i="6"/>
  <c r="D90" i="36"/>
  <c r="E17" i="6"/>
  <c r="E7" i="6"/>
  <c r="P21" i="54"/>
  <c r="P17" i="54"/>
  <c r="P7" i="54"/>
  <c r="P87" i="54"/>
  <c r="P8" i="34"/>
  <c r="P7" i="34"/>
  <c r="P90" i="34"/>
  <c r="P13" i="34"/>
  <c r="I8" i="34"/>
  <c r="I7" i="34"/>
  <c r="I90" i="34"/>
  <c r="M9" i="34"/>
  <c r="M8" i="34"/>
  <c r="M7" i="34"/>
  <c r="M90" i="34"/>
  <c r="G17" i="6"/>
  <c r="P7" i="36"/>
  <c r="P90" i="36"/>
  <c r="M7" i="36"/>
  <c r="M90" i="36"/>
  <c r="H8" i="36"/>
  <c r="H7" i="36"/>
  <c r="H90" i="36"/>
  <c r="M21" i="6"/>
  <c r="P21" i="6"/>
  <c r="P24" i="49"/>
  <c r="M10" i="6"/>
  <c r="I25" i="6"/>
  <c r="K8" i="6"/>
  <c r="K7" i="6"/>
  <c r="H13" i="6"/>
  <c r="I20" i="6"/>
  <c r="P20" i="6"/>
  <c r="D22" i="6"/>
  <c r="L22" i="6"/>
  <c r="E22" i="6"/>
  <c r="G8" i="6"/>
  <c r="G7" i="6"/>
  <c r="P32" i="49"/>
  <c r="F8" i="6"/>
  <c r="F7" i="6"/>
  <c r="D8" i="6"/>
  <c r="D7" i="6"/>
  <c r="H14" i="6"/>
  <c r="M14" i="6"/>
  <c r="H19" i="6"/>
  <c r="M19" i="6"/>
  <c r="F22" i="6"/>
  <c r="E24" i="6"/>
  <c r="E23" i="6"/>
  <c r="H15" i="6"/>
  <c r="H9" i="6"/>
  <c r="I13" i="6"/>
  <c r="P13" i="6"/>
  <c r="P8" i="49"/>
  <c r="P17" i="49"/>
  <c r="J8" i="6"/>
  <c r="J7" i="6"/>
  <c r="I11" i="6"/>
  <c r="P11" i="6"/>
  <c r="H20" i="6"/>
  <c r="G22" i="6"/>
  <c r="P15" i="6"/>
  <c r="M15" i="6"/>
  <c r="M18" i="6"/>
  <c r="P25" i="6"/>
  <c r="P24" i="6"/>
  <c r="P23" i="6"/>
  <c r="I24" i="6"/>
  <c r="I23" i="6"/>
  <c r="H24" i="6"/>
  <c r="H23" i="6"/>
  <c r="M25" i="6"/>
  <c r="M24" i="6"/>
  <c r="M23" i="6"/>
  <c r="P9" i="6"/>
  <c r="P18" i="6"/>
  <c r="M9" i="6"/>
  <c r="M12" i="6"/>
  <c r="P8" i="6"/>
  <c r="H8" i="6"/>
  <c r="I17" i="6"/>
  <c r="M20" i="6"/>
  <c r="I22" i="6"/>
  <c r="P22" i="6"/>
  <c r="P17" i="6"/>
  <c r="I8" i="6"/>
  <c r="P7" i="49"/>
  <c r="P98" i="49"/>
  <c r="M11" i="6"/>
  <c r="M13" i="6"/>
  <c r="M8" i="6"/>
  <c r="H22" i="6"/>
  <c r="M22" i="6"/>
  <c r="M17" i="6"/>
  <c r="P7" i="6"/>
  <c r="I7" i="6"/>
  <c r="H17" i="6"/>
  <c r="H7" i="6"/>
  <c r="M7" i="6"/>
  <c r="H30" i="6" l="1"/>
  <c r="H29" i="6" s="1"/>
  <c r="I31" i="6"/>
  <c r="H28" i="6"/>
  <c r="I28" i="6"/>
  <c r="I30" i="6" l="1"/>
  <c r="I29" i="6" s="1"/>
  <c r="P31" i="6"/>
  <c r="P30" i="6" s="1"/>
  <c r="P29" i="6" s="1"/>
  <c r="M28" i="6"/>
  <c r="M27" i="6" s="1"/>
  <c r="M26" i="6" s="1"/>
  <c r="M32" i="6" s="1"/>
  <c r="H27" i="6"/>
  <c r="H26" i="6" s="1"/>
  <c r="H32" i="6" s="1"/>
  <c r="M31" i="6"/>
  <c r="M30" i="6" s="1"/>
  <c r="M29" i="6" s="1"/>
  <c r="P28" i="6"/>
  <c r="P27" i="6" s="1"/>
  <c r="P26" i="6" s="1"/>
  <c r="P32" i="6" s="1"/>
  <c r="I27" i="6"/>
  <c r="I26" i="6" s="1"/>
  <c r="I32" i="6" s="1"/>
  <c r="J91" i="33"/>
  <c r="M43" i="33"/>
  <c r="K91" i="33"/>
  <c r="L32" i="6"/>
  <c r="K43" i="33"/>
  <c r="K42" i="33"/>
  <c r="K28" i="6"/>
  <c r="K27" i="6"/>
  <c r="K26" i="6"/>
  <c r="K32" i="6"/>
  <c r="L27" i="6"/>
  <c r="L26" i="6"/>
  <c r="L28" i="6"/>
  <c r="L43" i="33"/>
  <c r="L42" i="33"/>
  <c r="L91" i="33"/>
  <c r="J32" i="6"/>
  <c r="J43" i="33"/>
  <c r="J42" i="33"/>
  <c r="J28" i="6"/>
  <c r="J27" i="6"/>
  <c r="J26" i="6"/>
</calcChain>
</file>

<file path=xl/comments1.xml><?xml version="1.0" encoding="utf-8"?>
<comments xmlns="http://schemas.openxmlformats.org/spreadsheetml/2006/main">
  <authors>
    <author>Ondruskova</author>
  </authors>
  <commentList>
    <comment ref="M29" authorId="0" shapeId="0">
      <text>
        <r>
          <rPr>
            <b/>
            <sz val="9"/>
            <color indexed="81"/>
            <rFont val="Tahoma"/>
            <family val="2"/>
            <charset val="238"/>
          </rPr>
          <t>Ondruskova:</t>
        </r>
        <r>
          <rPr>
            <sz val="9"/>
            <color indexed="81"/>
            <rFont val="Tahoma"/>
            <family val="2"/>
            <charset val="238"/>
          </rPr>
          <t xml:space="preserve">
mělo by zde být min. 289 tis (vratka ČRA č. 1340)</t>
        </r>
      </text>
    </comment>
  </commentList>
</comments>
</file>

<file path=xl/comments2.xml><?xml version="1.0" encoding="utf-8"?>
<comments xmlns="http://schemas.openxmlformats.org/spreadsheetml/2006/main">
  <authors>
    <author>Šejnohová Eva</author>
    <author>Ing. Petra Košecká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Šejnohová Eva:</t>
        </r>
        <r>
          <rPr>
            <sz val="9"/>
            <color indexed="81"/>
            <rFont val="Tahoma"/>
            <family val="2"/>
            <charset val="238"/>
          </rPr>
          <t xml:space="preserve">
Tabulka Finanční vypořádání MŠMT 2 tabulky na příspěvek součet 579 263 tis. vč. ŠP 2 70 tis. a SKM, + 15,5 (zahr.studenti ZF a SKM)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Šejnohová Eva:</t>
        </r>
        <r>
          <rPr>
            <sz val="9"/>
            <color indexed="81"/>
            <rFont val="Tahoma"/>
            <family val="2"/>
            <charset val="238"/>
          </rPr>
          <t xml:space="preserve">
15 540 Kč Zahraniční studenti (2 tis. SKM a 13 tis. ZF)</t>
        </r>
      </text>
    </comment>
    <comment ref="D18" authorId="1" shapeId="0">
      <text>
        <r>
          <rPr>
            <b/>
            <sz val="10"/>
            <color indexed="81"/>
            <rFont val="Tahoma"/>
            <family val="2"/>
            <charset val="238"/>
          </rPr>
          <t>Ing. Petra Košecká:</t>
        </r>
        <r>
          <rPr>
            <sz val="10"/>
            <color indexed="81"/>
            <rFont val="Tahoma"/>
            <family val="2"/>
            <charset val="238"/>
          </rPr>
          <t xml:space="preserve">
v tom:
2316,29-113,568+65,294+15,2+379,5</t>
        </r>
      </text>
    </comment>
    <comment ref="E18" authorId="1" shapeId="0">
      <text>
        <r>
          <rPr>
            <sz val="10"/>
            <color indexed="81"/>
            <rFont val="Tahoma"/>
            <family val="2"/>
            <charset val="238"/>
          </rPr>
          <t>SKM vyloučeno 32 760, 32 760 a 72 072 Kč</t>
        </r>
      </text>
    </comment>
    <comment ref="D22" authorId="1" shapeId="0">
      <text>
        <r>
          <rPr>
            <sz val="10"/>
            <color indexed="81"/>
            <rFont val="Tahoma"/>
            <family val="2"/>
            <charset val="238"/>
          </rPr>
          <t xml:space="preserve">
poskytnuto 188 tis., sníženo o vratku 15 tis. Kč</t>
        </r>
      </text>
    </comment>
    <comment ref="E86" authorId="0" shapeId="0">
      <text>
        <r>
          <rPr>
            <b/>
            <sz val="9"/>
            <color indexed="81"/>
            <rFont val="Tahoma"/>
            <family val="2"/>
            <charset val="238"/>
          </rPr>
          <t>Šejnohová Eva:</t>
        </r>
        <r>
          <rPr>
            <sz val="9"/>
            <color indexed="81"/>
            <rFont val="Tahoma"/>
            <family val="2"/>
            <charset val="238"/>
          </rPr>
          <t xml:space="preserve">
Korekce (chybné účtování 691010 -53 tis. A difference provoz) a zaokrouhlení cca 3 tis.</t>
        </r>
      </text>
    </comment>
  </commentList>
</comments>
</file>

<file path=xl/sharedStrings.xml><?xml version="1.0" encoding="utf-8"?>
<sst xmlns="http://schemas.openxmlformats.org/spreadsheetml/2006/main" count="2163" uniqueCount="526">
  <si>
    <t>č.ř.</t>
  </si>
  <si>
    <t>(tis. Kč)</t>
  </si>
  <si>
    <t>Celkem</t>
  </si>
  <si>
    <t>a</t>
  </si>
  <si>
    <t>b</t>
  </si>
  <si>
    <t>c</t>
  </si>
  <si>
    <t>d</t>
  </si>
  <si>
    <t>g</t>
  </si>
  <si>
    <t>h</t>
  </si>
  <si>
    <t>i</t>
  </si>
  <si>
    <t>k</t>
  </si>
  <si>
    <t>Poznámky</t>
  </si>
  <si>
    <t>poskytnuté</t>
  </si>
  <si>
    <t>e=a+c</t>
  </si>
  <si>
    <t>f=b+d</t>
  </si>
  <si>
    <t>MŠMT</t>
  </si>
  <si>
    <t>použité</t>
  </si>
  <si>
    <r>
      <t xml:space="preserve">Prostředky z veřejných zdrojů </t>
    </r>
    <r>
      <rPr>
        <b/>
        <sz val="10"/>
        <color indexed="8"/>
        <rFont val="Calibri"/>
        <family val="2"/>
        <charset val="238"/>
      </rPr>
      <t>běžné</t>
    </r>
  </si>
  <si>
    <r>
      <t xml:space="preserve">Prostředky z veřejných zdrojů </t>
    </r>
    <r>
      <rPr>
        <b/>
        <sz val="10"/>
        <color indexed="8"/>
        <rFont val="Calibri"/>
        <family val="2"/>
        <charset val="238"/>
      </rPr>
      <t>kapitálové</t>
    </r>
  </si>
  <si>
    <r>
      <t xml:space="preserve">Prostředky z veřejných zdrojů </t>
    </r>
    <r>
      <rPr>
        <b/>
        <sz val="10"/>
        <color indexed="8"/>
        <rFont val="Calibri"/>
        <family val="2"/>
        <charset val="238"/>
      </rPr>
      <t>celkem</t>
    </r>
  </si>
  <si>
    <t>Použité zdroje celkem</t>
  </si>
  <si>
    <t>C  e  l  k  e  m</t>
  </si>
  <si>
    <t>Vratka nevyčerpaných prostředků</t>
  </si>
  <si>
    <t>FRIM</t>
  </si>
  <si>
    <t>FPP</t>
  </si>
  <si>
    <t>FÚUP</t>
  </si>
  <si>
    <t>l= f+k</t>
  </si>
  <si>
    <t>C</t>
  </si>
  <si>
    <t>Stipendia pro studenty doktorských studijních programů</t>
  </si>
  <si>
    <t>D</t>
  </si>
  <si>
    <t>F</t>
  </si>
  <si>
    <t>Fond vzdělávací politiky</t>
  </si>
  <si>
    <t>Sociální stipendia</t>
  </si>
  <si>
    <t>Ubytovací stipendia</t>
  </si>
  <si>
    <t>I</t>
  </si>
  <si>
    <t>J</t>
  </si>
  <si>
    <t>Dotace na ubytování a stravování</t>
  </si>
  <si>
    <r>
      <t xml:space="preserve">Druh podpory (dotační položky a ukazatele) </t>
    </r>
    <r>
      <rPr>
        <sz val="8"/>
        <color indexed="8"/>
        <rFont val="Calibri"/>
        <family val="2"/>
        <charset val="238"/>
      </rPr>
      <t>(1)</t>
    </r>
  </si>
  <si>
    <r>
      <t>poskytnuté</t>
    </r>
    <r>
      <rPr>
        <sz val="8"/>
        <color indexed="8"/>
        <rFont val="Calibri"/>
        <family val="2"/>
        <charset val="238"/>
      </rPr>
      <t xml:space="preserve"> (2)</t>
    </r>
  </si>
  <si>
    <r>
      <t>použité</t>
    </r>
    <r>
      <rPr>
        <sz val="8"/>
        <color indexed="8"/>
        <rFont val="Calibri"/>
        <family val="2"/>
        <charset val="238"/>
      </rPr>
      <t xml:space="preserve"> (3)</t>
    </r>
  </si>
  <si>
    <t>další dle specifikace VVŠ</t>
  </si>
  <si>
    <t>Územní rozpočty</t>
  </si>
  <si>
    <t>Ostatní kapitoly státního rozpočtu</t>
  </si>
  <si>
    <r>
      <t xml:space="preserve">Prostředky ze zahraničí </t>
    </r>
    <r>
      <rPr>
        <sz val="10"/>
        <color indexed="8"/>
        <rFont val="Calibri"/>
        <family val="2"/>
        <charset val="238"/>
      </rPr>
      <t>(získané přímo VVŠ)</t>
    </r>
  </si>
  <si>
    <t>j=e-f</t>
  </si>
  <si>
    <t xml:space="preserve">          Příspěvek</t>
  </si>
  <si>
    <t xml:space="preserve">          Dotace</t>
  </si>
  <si>
    <t xml:space="preserve">          součtový řádek pro poskytovatele</t>
  </si>
  <si>
    <t xml:space="preserve">  (bez prostředků poskytovaných na programové financování, na operační programy a VaV)</t>
  </si>
  <si>
    <r>
      <rPr>
        <sz val="8"/>
        <color indexed="8"/>
        <rFont val="Calibri"/>
        <family val="2"/>
        <charset val="238"/>
      </rPr>
      <t>(2)</t>
    </r>
    <r>
      <rPr>
        <sz val="10"/>
        <color indexed="8"/>
        <rFont val="Calibri"/>
        <family val="2"/>
        <charset val="238"/>
      </rPr>
      <t xml:space="preserve"> Poskytnuto: jedná se o finanční prostředky, které byly vysoké škole poskytnuty v daném kalendářním roce na základě rozhodnutí (sloupec a, c, e). </t>
    </r>
  </si>
  <si>
    <r>
      <rPr>
        <sz val="8"/>
        <color indexed="8"/>
        <rFont val="Calibri"/>
        <family val="2"/>
        <charset val="238"/>
      </rPr>
      <t>(4)</t>
    </r>
    <r>
      <rPr>
        <sz val="10"/>
        <color indexed="8"/>
        <rFont val="Calibri"/>
        <family val="2"/>
        <charset val="238"/>
      </rPr>
      <t xml:space="preserve"> Fond reprodukce investičního majetku (FRIM), fond provozních prostředků (FPP), fond účelově určených prostředků(FÚUP), § 18, odst. 6 zákona o VŠ. Jedná se o finanční prostředky, které nebyly v daném kalendářním roce použity, ale byly převedeny do fondů - jsou součástí "použitých" prostředků uvedených v této tabulce (sl. b, d, f).</t>
    </r>
  </si>
  <si>
    <r>
      <t xml:space="preserve">Ostatní použité neveřej. zdroje </t>
    </r>
    <r>
      <rPr>
        <sz val="8"/>
        <color indexed="8"/>
        <rFont val="Calibri"/>
        <family val="2"/>
        <charset val="238"/>
      </rPr>
      <t>(5)</t>
    </r>
  </si>
  <si>
    <r>
      <rPr>
        <sz val="8"/>
        <color indexed="8"/>
        <rFont val="Calibri"/>
        <family val="2"/>
        <charset val="238"/>
      </rPr>
      <t xml:space="preserve">(5) </t>
    </r>
    <r>
      <rPr>
        <sz val="10"/>
        <color indexed="8"/>
        <rFont val="Calibri"/>
        <family val="2"/>
        <charset val="238"/>
      </rPr>
      <t xml:space="preserve">Sloupec "k" uvádí "ostatní použité neveřejné zdroje celkem" a obsahuje prostředky na dofinancování programů/aktivit uvedených v jednotlivých řádcích (a to pouze z neveřejných zdrojů). </t>
    </r>
  </si>
  <si>
    <r>
      <t xml:space="preserve">Převody do fondů </t>
    </r>
    <r>
      <rPr>
        <sz val="8"/>
        <color indexed="8"/>
        <rFont val="Calibri"/>
        <family val="2"/>
        <charset val="238"/>
      </rPr>
      <t>(4)</t>
    </r>
  </si>
  <si>
    <t>E</t>
  </si>
  <si>
    <t>Tabulka 5.a   Financování vzdělávací a vědecké, výzkumné, vývojové a inovační, umělecké a další tvůrčí činnosti</t>
  </si>
  <si>
    <t>tis. Kč</t>
  </si>
  <si>
    <t>A+K</t>
  </si>
  <si>
    <r>
      <t>Studijní programy a s nimi spojená tvůrčí činnost</t>
    </r>
    <r>
      <rPr>
        <sz val="8"/>
        <color indexed="8"/>
        <rFont val="Calibri"/>
        <family val="2"/>
        <charset val="238"/>
      </rPr>
      <t xml:space="preserve"> </t>
    </r>
  </si>
  <si>
    <t>Mezinárodní spolupráce</t>
  </si>
  <si>
    <t>S1</t>
  </si>
  <si>
    <t>U1</t>
  </si>
  <si>
    <t>Institucionální plány</t>
  </si>
  <si>
    <t>Rozvojové programy - centralizované rozvojové projekty</t>
  </si>
  <si>
    <t>V případě potřeby vložit další řádky.</t>
  </si>
  <si>
    <r>
      <rPr>
        <sz val="8"/>
        <color indexed="8"/>
        <rFont val="Calibri"/>
        <family val="2"/>
        <charset val="238"/>
      </rPr>
      <t>(1)</t>
    </r>
    <r>
      <rPr>
        <sz val="10"/>
        <color indexed="8"/>
        <rFont val="Calibri"/>
        <family val="2"/>
        <charset val="238"/>
      </rPr>
      <t xml:space="preserve"> Součtové údaje řádků označených tmavě šedou barvou  se musí ve sloupcích a-f shodovat s údaji uvedenými v tabulce 5. Součtový údaj za MŠMT = Tab. 5, ř.9+ř.11; za dotace ostatních kapitol státního rozpočtu = Tab. 5, ř.18; za územní rozpočty = Tab. 5, ř.25; za prostředky ze zahraničí = Tab. 5, ř.28. Tabulka je tříděna podle poskytovatele, za každého poskytovatele VŠ vždy uvede součtový údaj (předpokládá se, že příspěvek poskytuje vysoké škole pouze MŠMT, v ostatních případech se bude jednat o dotaci). U každého poskytovatele pak budou uvedeny v řádcích zdroje z jednotlivých programů, které VŠ získala (nejpodrobnější údaj bude na úrovni programu, není třeba vyplňovat tabulku na úroveň projektů). </t>
    </r>
    <r>
      <rPr>
        <sz val="10"/>
        <color indexed="8"/>
        <rFont val="Calibri"/>
        <family val="2"/>
        <charset val="238"/>
      </rPr>
      <t>Pokud škola realizuje vzdělávací projekt/program financovaný pouze z neveřejných zdrojů, realizuje aktivity v rámci doplňkové činnosti za úplatu, apod., do této tabulky je uvádět v řádcích nebude.</t>
    </r>
  </si>
  <si>
    <r>
      <rPr>
        <sz val="8"/>
        <color indexed="8"/>
        <rFont val="Calibri"/>
        <family val="2"/>
        <charset val="238"/>
      </rPr>
      <t>(3)</t>
    </r>
    <r>
      <rPr>
        <sz val="10"/>
        <color indexed="8"/>
        <rFont val="Calibri"/>
        <family val="2"/>
        <charset val="238"/>
      </rPr>
      <t xml:space="preserve"> Použito: jedná se o finanční prostředky, které VVŠ v daném kalendářním roce použila na účel v souladu s rozhodnutím (sloupec b, d, f). Pokud by škola používala veřejné prostředky institucionálního charakteru (např. příspěvek) k dofinancování programů/aktivit uvedených v dalších řádcích této tabulky nebo projektů zde neuvedených, takové použití pro jiný účel financovaný z veřejných zdrojů je nutné specifikovat v komentáři.</t>
    </r>
  </si>
  <si>
    <r>
      <t xml:space="preserve">Druh podpory
</t>
    </r>
    <r>
      <rPr>
        <sz val="10"/>
        <color indexed="8"/>
        <rFont val="Calibri"/>
        <family val="2"/>
        <charset val="238"/>
      </rPr>
      <t>(dotační položky a ukazatele) (1)</t>
    </r>
  </si>
  <si>
    <t>Použité
zdroje
 celkem</t>
  </si>
  <si>
    <r>
      <t xml:space="preserve">poskytnuté
</t>
    </r>
    <r>
      <rPr>
        <sz val="8"/>
        <color indexed="8"/>
        <rFont val="Calibri"/>
        <family val="2"/>
        <charset val="238"/>
      </rPr>
      <t>(2)</t>
    </r>
  </si>
  <si>
    <r>
      <t xml:space="preserve">použité
</t>
    </r>
    <r>
      <rPr>
        <sz val="8"/>
        <color indexed="8"/>
        <rFont val="Calibri"/>
        <family val="2"/>
        <charset val="238"/>
      </rPr>
      <t xml:space="preserve"> (3)</t>
    </r>
  </si>
  <si>
    <t>Studijní programy a s nimi spojená tvůrčí činnost</t>
  </si>
  <si>
    <t>Zahraniční studenti a mezinárodní spolupráce</t>
  </si>
  <si>
    <t>Institucinální  plány</t>
  </si>
  <si>
    <t>S</t>
  </si>
  <si>
    <t>U</t>
  </si>
  <si>
    <t>ostatní:</t>
  </si>
  <si>
    <t>ostatní odbory MŠMT</t>
  </si>
  <si>
    <t>Dům zahraniční spolupráce</t>
  </si>
  <si>
    <t xml:space="preserve">     Ministerstvo zdravotnictví</t>
  </si>
  <si>
    <t xml:space="preserve">     Ministerstvo kultury</t>
  </si>
  <si>
    <t xml:space="preserve">     Ministerstvo zemědělství</t>
  </si>
  <si>
    <t xml:space="preserve">     Ministerstvo práce a sociálních věcí</t>
  </si>
  <si>
    <t xml:space="preserve">     Ministerstvo zahraničních věcí</t>
  </si>
  <si>
    <t xml:space="preserve">     Ministerstvo financí</t>
  </si>
  <si>
    <t xml:space="preserve">     Česká rozvojová agentura</t>
  </si>
  <si>
    <t xml:space="preserve">     Úřad vlády ČR</t>
  </si>
  <si>
    <t xml:space="preserve">    Obce a městské části</t>
  </si>
  <si>
    <t xml:space="preserve">     Kraje a MHMP</t>
  </si>
  <si>
    <t xml:space="preserve">     Evropská unie mimo evropské fondy</t>
  </si>
  <si>
    <t>Marie Sklodowska Curie</t>
  </si>
  <si>
    <t>IDEA 12</t>
  </si>
  <si>
    <t>Lotyšská státní jazyková agentura 2017/2018</t>
  </si>
  <si>
    <t>QA EMCI projekty</t>
  </si>
  <si>
    <t xml:space="preserve">     Zahraničí ostatní mimo EU</t>
  </si>
  <si>
    <t>Poznámky:</t>
  </si>
  <si>
    <r>
      <rPr>
        <sz val="8"/>
        <color indexed="8"/>
        <rFont val="Calibri"/>
        <family val="2"/>
        <charset val="238"/>
      </rPr>
      <t>(1)</t>
    </r>
    <r>
      <rPr>
        <sz val="10"/>
        <color indexed="8"/>
        <rFont val="Calibri"/>
        <family val="2"/>
        <charset val="238"/>
      </rPr>
      <t xml:space="preserve"> Součtové údaje řádků označených tmavě šedou barvou  se musí shodovat s údaji uvedenými v tabulce 5. Součtový údaj za MŠMT = Tab. 5, ř.9+ř.11; za dotace ostatních kapitol státního rozpočtu = Tab. 5, ř.18; za územní rozpočty = Tab. 5, ř.25; za prostředky ze zahraničí = Tab. 5, ř.28. Tabulka je tříděna podle poskytovatele, za každého poskytovatele VŠ vždy uvede součt.údaj (předpokládá se, že příspěvek poskytuje vysoké škole pouze MŠMT, v ostatních případech se bude jednat o dotaci). U každého poskytovatele pak budou uvedeny v řádcích zdroje z jednotl.programů, které VŠ získala (nejpodrobnější údaj bude na úrovni programu, není třeba vyplňovat tabulku na úroveň projektů). Pokud škola realizuje vzdělávací projekt/program financovaný pouze z neveř.zdrojů, realizuje aktivity v rámci doplňkové činnosti za úplatu, apod., do této tabulky je uvádět v řádcích nebude.</t>
    </r>
  </si>
  <si>
    <r>
      <rPr>
        <sz val="8"/>
        <color indexed="8"/>
        <rFont val="Calibri"/>
        <family val="2"/>
        <charset val="238"/>
      </rPr>
      <t>(3)</t>
    </r>
    <r>
      <rPr>
        <sz val="10"/>
        <color indexed="8"/>
        <rFont val="Calibri"/>
        <family val="2"/>
        <charset val="238"/>
      </rPr>
      <t xml:space="preserve"> Použito: jedná se o finanční prostředky, které VŠ v daném kalendářním roce použila na účel v souladu s rozhodnutím (sloupec b, d, f). Pokud by škola používala veřejné prostředky institucionálního charakteru (např. příspěvek) k dofinancování programů/aktivit uvedených v dalších řádcích této tabulky nebo projektů zde neuvedených, takové použití pro jiný účel financovaný z veřejných zdrojů je nutné specifikovat v komentáři.</t>
    </r>
  </si>
  <si>
    <t>Tabulka 5.a   Financování vzdělávací a vědecké, výzkumné, vývojové a inovační, umělecké a další tvůrčí činnosti v roce 2017</t>
  </si>
  <si>
    <r>
      <t xml:space="preserve">Druh podpory (dotační položky a ukazatele) </t>
    </r>
    <r>
      <rPr>
        <sz val="8"/>
        <color indexed="8"/>
        <rFont val="Calibri"/>
        <family val="2"/>
        <charset val="238"/>
      </rPr>
      <t>(1)</t>
    </r>
  </si>
  <si>
    <r>
      <t>Vratka nevyčerpaných prostředků</t>
    </r>
    <r>
      <rPr>
        <vertAlign val="superscript"/>
        <sz val="10"/>
        <color indexed="8"/>
        <rFont val="Calibri"/>
        <family val="2"/>
        <charset val="238"/>
      </rPr>
      <t>(6)</t>
    </r>
  </si>
  <si>
    <t>Dotace z odboru pro mládež</t>
  </si>
  <si>
    <t>Ministerstvo zemědělství</t>
  </si>
  <si>
    <t>SF ŽP</t>
  </si>
  <si>
    <t>Ministerstvo zdravotnictví</t>
  </si>
  <si>
    <t>Územní rozpočty a ostatní dotace</t>
  </si>
  <si>
    <r>
      <t xml:space="preserve">            </t>
    </r>
    <r>
      <rPr>
        <sz val="10"/>
        <color indexed="8"/>
        <rFont val="Calibri"/>
        <family val="2"/>
        <charset val="238"/>
      </rPr>
      <t xml:space="preserve">  Jihočeský kraj</t>
    </r>
  </si>
  <si>
    <t>Nadace</t>
  </si>
  <si>
    <t>Statutární město České Budějovice</t>
  </si>
  <si>
    <t>Úřad práce</t>
  </si>
  <si>
    <t>ERASMUS</t>
  </si>
  <si>
    <t>Goethe institut</t>
  </si>
  <si>
    <t>Zahr. univerzity</t>
  </si>
  <si>
    <t>Norské fondy</t>
  </si>
  <si>
    <r>
      <rPr>
        <sz val="8"/>
        <color indexed="8"/>
        <rFont val="Calibri"/>
        <family val="2"/>
        <charset val="238"/>
      </rPr>
      <t>(1)</t>
    </r>
    <r>
      <rPr>
        <sz val="10"/>
        <color indexed="8"/>
        <rFont val="Calibri"/>
        <family val="2"/>
        <charset val="238"/>
      </rPr>
      <t xml:space="preserve"> Součtové údaje řádků označených tmavě šedou barvou  se musí ve sloupcích a-f shodovat s údaji uvedenými v tabulce 5. Součtový údaj za MŠMT = Tab. 5, ř.9+ř.11; za dotace ostatních kapitol státního rozpočtu = Tab. 5, ř.18; za územní rozpočty = Tab. 5, ř.25; za prostředky ze zahraničí = Tab. 5, ř.28. Tabulka je tříděna podle poskytovatele, za každého poskytovatele VŠ vždy uvede součtový údaj U každého poskytovatele jsou uvedeny v řádcích zdroje z jednotlivých programů, které JU získala (nejpodrobnější údaj bude na úrovni programu). </t>
    </r>
    <r>
      <rPr>
        <sz val="10"/>
        <color indexed="8"/>
        <rFont val="Calibri"/>
        <family val="2"/>
        <charset val="238"/>
      </rPr>
      <t>Pokud škola realizuje vzdělávací projekt/program financovaný pouze z neveřejných zdrojů, realizuje aktivity v rámci doplňkové činnosti za úplatu, apod., v této tabulce nejsou uvedeny.</t>
    </r>
  </si>
  <si>
    <r>
      <rPr>
        <sz val="8"/>
        <color indexed="8"/>
        <rFont val="Calibri"/>
        <family val="2"/>
        <charset val="238"/>
      </rPr>
      <t>(3)</t>
    </r>
    <r>
      <rPr>
        <sz val="10"/>
        <color indexed="8"/>
        <rFont val="Calibri"/>
        <family val="2"/>
        <charset val="238"/>
      </rPr>
      <t xml:space="preserve"> Použito: jedná se o finanční prostředky, které VVŠ v daném kalendářním roce použila na účel v souladu s rozhodnutím (sloupec b, d, f). Použití veřejných prostředků institucionálního charakteru (např. příspěvku) k dofinancování programů/aktivit uvedených v dalších řádcích této tabulky nebo projektů zde neuvedených, takové použití pro jiný účel financovaný z veřejných zdrojů je specifikováno v komentáři. V případě, že použité prostředky jsou vyšší než poskytnuté, jedná se o evidenci dohadných položek na dotaci.</t>
    </r>
  </si>
  <si>
    <r>
      <rPr>
        <vertAlign val="superscript"/>
        <sz val="10"/>
        <color indexed="8"/>
        <rFont val="Calibri"/>
        <family val="2"/>
        <charset val="238"/>
      </rPr>
      <t>(6)</t>
    </r>
    <r>
      <rPr>
        <sz val="10"/>
        <color indexed="8"/>
        <rFont val="Calibri"/>
        <family val="2"/>
        <charset val="238"/>
      </rPr>
      <t xml:space="preserve"> Uvedena celková výše vratky nevyčerpaných prostředků odvedených na výdajový účet (v průběhu r. 2017) a depozitní účet (při zúčtování se SR)</t>
    </r>
  </si>
  <si>
    <t>TABULKA 5a  FINANCOVÁNÍ VZDĚLÁVACÍ  A VĚDECKÉ, VÝZKUMNÉ, VÝVOJOVÉ A INOVAČNÍ, UMĚLECKÉ A DALŠÍ TVŮRČÍ ČINNOSTI</t>
  </si>
  <si>
    <t>Řádek</t>
  </si>
  <si>
    <r>
      <t xml:space="preserve">Druh podpory (dotační položky a ukazatele) </t>
    </r>
    <r>
      <rPr>
        <sz val="8"/>
        <rFont val="Arial"/>
        <family val="2"/>
        <charset val="238"/>
      </rPr>
      <t>(1)</t>
    </r>
  </si>
  <si>
    <r>
      <t xml:space="preserve">Prostředky z veřejných zdrojů </t>
    </r>
    <r>
      <rPr>
        <b/>
        <sz val="10"/>
        <color indexed="8"/>
        <rFont val="Arial"/>
        <family val="2"/>
        <charset val="238"/>
      </rPr>
      <t>běžné</t>
    </r>
  </si>
  <si>
    <r>
      <t xml:space="preserve">Prostředky z veřejných zdrojů </t>
    </r>
    <r>
      <rPr>
        <b/>
        <sz val="10"/>
        <color indexed="8"/>
        <rFont val="Arial"/>
        <family val="2"/>
        <charset val="238"/>
      </rPr>
      <t>kapitálové</t>
    </r>
  </si>
  <si>
    <r>
      <t xml:space="preserve">Prostředky z veřejných zdrojů </t>
    </r>
    <r>
      <rPr>
        <b/>
        <sz val="10"/>
        <color indexed="8"/>
        <rFont val="Arial"/>
        <family val="2"/>
        <charset val="238"/>
      </rPr>
      <t>celkem</t>
    </r>
  </si>
  <si>
    <r>
      <t xml:space="preserve">Převody do fondů </t>
    </r>
    <r>
      <rPr>
        <sz val="8"/>
        <color indexed="8"/>
        <rFont val="Arial"/>
        <family val="2"/>
        <charset val="238"/>
      </rPr>
      <t>(4)</t>
    </r>
  </si>
  <si>
    <r>
      <t xml:space="preserve">Ostatní použité neveřej. zdroje </t>
    </r>
    <r>
      <rPr>
        <sz val="8"/>
        <color indexed="8"/>
        <rFont val="Arial"/>
        <family val="2"/>
        <charset val="238"/>
      </rPr>
      <t>(5)</t>
    </r>
  </si>
  <si>
    <r>
      <t>Poskytnuté</t>
    </r>
    <r>
      <rPr>
        <sz val="8"/>
        <color indexed="8"/>
        <rFont val="Arial"/>
        <family val="2"/>
        <charset val="238"/>
      </rPr>
      <t xml:space="preserve"> (2)</t>
    </r>
  </si>
  <si>
    <r>
      <t>Použité</t>
    </r>
    <r>
      <rPr>
        <sz val="8"/>
        <color indexed="8"/>
        <rFont val="Arial"/>
        <family val="2"/>
        <charset val="238"/>
      </rPr>
      <t xml:space="preserve"> (3)</t>
    </r>
  </si>
  <si>
    <t>Poskytnuté</t>
  </si>
  <si>
    <t>Použité</t>
  </si>
  <si>
    <t xml:space="preserve"> Příspěvek</t>
  </si>
  <si>
    <r>
      <t>Studijní programy a s nimi spojená tvůrčí činnost</t>
    </r>
    <r>
      <rPr>
        <sz val="8"/>
        <color indexed="8"/>
        <rFont val="Arial"/>
        <family val="2"/>
        <charset val="238"/>
      </rPr>
      <t xml:space="preserve"> </t>
    </r>
  </si>
  <si>
    <t>Zahraniční studenti – odbor mezinárodních vztahů</t>
  </si>
  <si>
    <t xml:space="preserve"> Dotace</t>
  </si>
  <si>
    <t>Mezinárodní spolupráce – CEEPUS</t>
  </si>
  <si>
    <t>Rozvojové programy – centralizované rozvojové projekty</t>
  </si>
  <si>
    <t>Ministerstvo kultury</t>
  </si>
  <si>
    <t>Kulturní aktivity</t>
  </si>
  <si>
    <t>Ústecký kraj</t>
  </si>
  <si>
    <t>Město Ústí nad Labem</t>
  </si>
  <si>
    <t>Město Dubí</t>
  </si>
  <si>
    <r>
      <t xml:space="preserve">Prostředky ze zahraničí </t>
    </r>
    <r>
      <rPr>
        <sz val="10"/>
        <color indexed="8"/>
        <rFont val="Arial"/>
        <family val="2"/>
        <charset val="238"/>
      </rPr>
      <t>(získané přímo VVŠ)</t>
    </r>
  </si>
  <si>
    <t>Cíl3</t>
  </si>
  <si>
    <t>Centrum pro podporu výuky NJ a interkultur. vzdělávání</t>
  </si>
  <si>
    <t>Interreg CENTRAL EUROPE</t>
  </si>
  <si>
    <t>(1) Součtové údaje řádků označených tmavě šedou barvou se musí ve sloupcích a – f shodovat s údaji uvedenými v tabulce 5. Součtový údaj za MŠMT = Tab. 5, ř. 9 + ř. 11; za dotace ostatních kapitol státního rozpočtu = Tab. 5, ř. 18; za územní rozpočty = Tab. 5, ř. 25; za prostředky ze zahraničí = Tab. 5, ř. 28. Tabulka je tříděna podle poskytovatele, za každého poskytovatele VŠ vždy uvede součtový údaj (předpokládá se, že příspěvek poskytuje vysoké škole pouze MŠMT, v ostatních případech se bude jednat o dotaci). U každého poskytovatele pak budou uvedeny v řádcích zdroje z jednotlivých programů, které VŠ získala (nejpodrobnější údaj bude na úrovni programu, není třeba vyplňovat tabulku na úroveň projektů). Pokud škola realizuje vzdělávací projekt/program financovaný pouze z neveřejných zdrojů, realizuje aktivity v rámci doplňkové činnosti za úplatu, apod., do této tabulky je uvádět v řádcích nebude.</t>
  </si>
  <si>
    <t xml:space="preserve">(2) Poskytnuto: jedná se o finanční prostředky, které byly vysoké škole poskytnuty v daném kalendářním roce na základě rozhodnutí (sloupec a, c, e). </t>
  </si>
  <si>
    <t>(3) Použito: jedná se o finanční prostředky, které VVŠ v daném kalendářním roce použila na účel v souladu s rozhodnutím (sloupec b, d, f). Pokud by škola používala veřejné prostředky institucionálního charakteru (např. příspěvek) k dofinancování programů/aktivit uvedených v dalších řádcích této tabulky nebo projektů zde neuvedených, takové použití pro jiný účel financovaný z veřejných zdrojů je nutné specifikovat v komentáři.</t>
  </si>
  <si>
    <t>(4) Fond reprodukce investičního majetku (FRIM), fond provozních prostředků (FPP), fond účelově určených prostředků(FÚUP), § 18, odst. 6 zákona o VŠ. Jedná se o finanční prostředky, které nebyly v daném kalendářním roce použity, ale byly převedeny do fondů - jsou součástí „použitých“ prostředků uvedených v této tabulce (sl. b, d, f).</t>
  </si>
  <si>
    <t xml:space="preserve">(5) Sloupec „k“ uvádí „ostatní použité neveřejné zdroje celkem“ a obsahuje prostředky na dofinancování programů/aktivit uvedených v jednotlivých řádcích (a to pouze z neveřejných zdrojů). </t>
  </si>
  <si>
    <t>Tabulka 5.a   Financování vzdělávací a vědecké, výzkumné, vývojové a inovační, umělecké a další tvůrčí činnosti v roce 2017 (v tis. Kč)</t>
  </si>
  <si>
    <t>č. ř.</t>
  </si>
  <si>
    <t>Jiné odbory MŠMT</t>
  </si>
  <si>
    <t>Ministestvo zahraničních věcí</t>
  </si>
  <si>
    <t>Ostatní SR (Dům zahr. spolupráce, Česká rozv. ag.)</t>
  </si>
  <si>
    <t>Město Brno</t>
  </si>
  <si>
    <t>Jihomoravský kraj</t>
  </si>
  <si>
    <t>Ostatní ÚSC (Kraj Vysočina)</t>
  </si>
  <si>
    <t>LLP Erasmus</t>
  </si>
  <si>
    <t>Jean Monet</t>
  </si>
  <si>
    <t>Leonardo da Vinci</t>
  </si>
  <si>
    <t>Tempus</t>
  </si>
  <si>
    <t>Ostatní dotace EU</t>
  </si>
  <si>
    <t>Dotace ze zahraničí</t>
  </si>
  <si>
    <t>Přeshraniční spolupráce</t>
  </si>
  <si>
    <t>EHP a FMN</t>
  </si>
  <si>
    <r>
      <rPr>
        <sz val="8"/>
        <color indexed="8"/>
        <rFont val="Calibri"/>
        <family val="2"/>
        <charset val="238"/>
      </rPr>
      <t>(1)</t>
    </r>
    <r>
      <rPr>
        <sz val="10"/>
        <color indexed="8"/>
        <rFont val="Calibri"/>
        <family val="2"/>
        <charset val="238"/>
      </rPr>
      <t xml:space="preserve"> Součtové údaje řádků označených tmavě šedou barvou  se musí ve sloupcích a-f shodovat s údaji uvedenými v tabulce 5. Součtový údaj za MŠMT = Tab. 5, ř.9+ř.11; za dotace ostatních kapitol státního rozpočtu = Tab. 5, ř.18; za územní rozpočty = Tab. 5, ř.25; za prostředky ze zahraničí = Tab. 5, ř.28. Tabulka je tříděna podle poskytovatele, za každého poskytovatele VŠ vždy uvede součtový údaj (předpokládá se, že příspěvek poskytuje vysoké škole pouze MŠMT, v ostatních případech se bude jednat o dotaci). U každého poskytovatele pak budou uvedeny v řádcích zdroje z jednotlivých programů, které VŠ získala (nejpodrobnější údaj bude na úrovni programu, není třeba vyplňovat tabulku na úroveň projektů). </t>
    </r>
    <r>
      <rPr>
        <sz val="10"/>
        <color indexed="8"/>
        <rFont val="Calibri"/>
        <family val="2"/>
        <charset val="238"/>
      </rPr>
      <t>Pokud škola realizuje vzdělávací projekt/program financovaný pouze z neveřejných zdrojů, realizuje aktivity v rámci doplňkové činnosti za úplatu, apod., do této tabulky je uvádět v řádcích nebude.</t>
    </r>
  </si>
  <si>
    <t>Komentář:</t>
  </si>
  <si>
    <t>ř. 25 - posytovatel Město Brno - v rámci roku 2017 byla realizována vratka nespotřebovaných finančních prostředků ve výši 162 tis. Kč, nesoulad ve vyčíslení finančních prostředků v rámci tabulky výše vznikl z důvodu časového rozlišení dotace.</t>
  </si>
  <si>
    <t>ř. 26 - poskytovatel Jihomoravský kraj - v rámci roku 2017 byla realizována vratka nespotřebovaných finančních prostředků ve výši 44 tis. Kč, nesoulad ve vyčíslení finančních prostředků v rámci tabulky výše vznikl z důvodu časového rozlišení dotace.</t>
  </si>
  <si>
    <t>Prostředky z veřejných zdrojů běžné</t>
  </si>
  <si>
    <t>Prostředky z veřejných zdrojů kapitálové</t>
  </si>
  <si>
    <t>Prostředky z veřejných zdrojů celkem</t>
  </si>
  <si>
    <t>Převody do fondů (4)</t>
  </si>
  <si>
    <t>Ostatní použité neveřej. zdroje (5)</t>
  </si>
  <si>
    <t>poskytnuté (2)</t>
  </si>
  <si>
    <t>použité (3)</t>
  </si>
  <si>
    <t xml:space="preserve">Studijní programy a s nimi spojená tvůrčí činnost </t>
  </si>
  <si>
    <t>Zahraniční studenti a mezinárodní spolupráce pře DZS</t>
  </si>
  <si>
    <t>Dotace z ostatních odborů MŠMT</t>
  </si>
  <si>
    <t>Ministerstvo zdravotnictví ČR</t>
  </si>
  <si>
    <t xml:space="preserve"> Specializační kurz lékařů</t>
  </si>
  <si>
    <t xml:space="preserve"> Péče o děti a dorost</t>
  </si>
  <si>
    <t xml:space="preserve">             Ministerstvo kultury</t>
  </si>
  <si>
    <t>Mezinárodní festival - AFO</t>
  </si>
  <si>
    <t>Publikace Muzejní a gelerní pedagogika</t>
  </si>
  <si>
    <t>Harmonizace lokálních autorit KUP</t>
  </si>
  <si>
    <t>Česká rozvojová agentura</t>
  </si>
  <si>
    <t>Zahr. rozvojová spolupráce -  podpora VŠ na Ukrajině</t>
  </si>
  <si>
    <t>Zahr. rozvojová spolupráce -  Globální rozvoj. vzdělávání</t>
  </si>
  <si>
    <t>Rozvojová spolupráce na vlastní oči</t>
  </si>
  <si>
    <t>Státní fond kinematografie</t>
  </si>
  <si>
    <t xml:space="preserve">              Olomoucký kraj</t>
  </si>
  <si>
    <t>Podpora rozvoje zahr. vztahů</t>
  </si>
  <si>
    <t>Online poradna E-bezpečí</t>
  </si>
  <si>
    <t>AFO</t>
  </si>
  <si>
    <t>Podnikavá hlava</t>
  </si>
  <si>
    <t>Zvýšení uplatnitelnosti absolventů</t>
  </si>
  <si>
    <t>Statutární město Olomouc</t>
  </si>
  <si>
    <t>Odstraňování bariér v oblasti pohybových aktivit</t>
  </si>
  <si>
    <t>Projekty oddělení komiunikace</t>
  </si>
  <si>
    <t>Mobilní laboratoš Pevnost poznání</t>
  </si>
  <si>
    <t>AFO 2017</t>
  </si>
  <si>
    <t>Prostředky ze zahraničí (získané přímo VVŠ)</t>
  </si>
  <si>
    <t>Studentské granty</t>
  </si>
  <si>
    <t>Erasmus KA</t>
  </si>
  <si>
    <t>Erasmus +</t>
  </si>
  <si>
    <t>Erasmus</t>
  </si>
  <si>
    <t>Vyšehradský fond - ATENEO</t>
  </si>
  <si>
    <t>EURICA</t>
  </si>
  <si>
    <t>Podpora nadaných žáků ZŠ a SŠ</t>
  </si>
  <si>
    <t xml:space="preserve">          Ministerstvo kultury ČR</t>
  </si>
  <si>
    <t>VISK 5 - RETROKON - Veřejné informační služby knihoven</t>
  </si>
  <si>
    <t xml:space="preserve">          Statutární město Brno</t>
  </si>
  <si>
    <t>Restaurátorské práce na KSK - obnova sgrafitových polí</t>
  </si>
  <si>
    <t xml:space="preserve">          Jihomoravský kraj</t>
  </si>
  <si>
    <t xml:space="preserve">          8. rámcový program EU</t>
  </si>
  <si>
    <t>Horizont 2020 (Horizon 2020)</t>
  </si>
  <si>
    <t xml:space="preserve">          Mezinárodní visegrádský fond (International Visegrad Fund)</t>
  </si>
  <si>
    <t>Malé granty (Small Grants)</t>
  </si>
  <si>
    <r>
      <rPr>
        <sz val="8"/>
        <color indexed="8"/>
        <rFont val="Calibri"/>
        <family val="2"/>
        <charset val="238"/>
      </rPr>
      <t>(1)</t>
    </r>
    <r>
      <rPr>
        <sz val="10"/>
        <color indexed="8"/>
        <rFont val="Calibri"/>
        <family val="2"/>
        <charset val="238"/>
      </rPr>
      <t xml:space="preserve"> Součtové údaje řádků označených tmavě šedou barvou se musí ve sloupcích a-f shodovat s údaji uvedenými v tabulce 5. Součtový údaj za MŠMT = Tab. 5, ř.9+ř.11; za dotace ostatních kapitol státního rozpočtu = Tab. 5, ř.18; za územní rozpočty = Tab. 5, ř.25; za prostředky ze zahraničí = Tab. 5, ř.28. Tabulka je tříděna podle poskytovatele, za každého poskytovatele VŠ vždy uvede součtový údaj (předpokládá se, že příspěvek poskytuje vysoké škole pouze MŠMT, v ostatních případech se bude jednat o dotaci). U každého poskytovatele pak budou uvedeny v řádcích zdroje z jednotlivých programů, které VŠ získala (nejpodrobnější údaj bude na úrovni programu, není třeba vyplňovat tabulku na úroveň projektů). Pokud škola realizuje vzdělávací projekt/program financovaný pouze z neveřejných zdrojů, realizuje aktivity v rámci doplňkové činnosti za úplatu, apod., do této tabulky je uvádět v řádcích nebude.</t>
    </r>
  </si>
  <si>
    <r>
      <t xml:space="preserve">Druh podpory (dotační položky a ukazatele) </t>
    </r>
    <r>
      <rPr>
        <sz val="8"/>
        <rFont val="Calibri"/>
        <family val="2"/>
        <charset val="238"/>
      </rPr>
      <t>(1)</t>
    </r>
  </si>
  <si>
    <r>
      <t xml:space="preserve">Prostředky z veřejných zdrojů </t>
    </r>
    <r>
      <rPr>
        <b/>
        <sz val="10"/>
        <rFont val="Calibri"/>
        <family val="2"/>
        <charset val="238"/>
      </rPr>
      <t>běžné</t>
    </r>
  </si>
  <si>
    <r>
      <t xml:space="preserve">Prostředky z veřejných zdrojů </t>
    </r>
    <r>
      <rPr>
        <b/>
        <sz val="10"/>
        <rFont val="Calibri"/>
        <family val="2"/>
        <charset val="238"/>
      </rPr>
      <t>kapitálové</t>
    </r>
  </si>
  <si>
    <r>
      <t xml:space="preserve">Prostředky z veřejných zdrojů </t>
    </r>
    <r>
      <rPr>
        <b/>
        <sz val="10"/>
        <rFont val="Calibri"/>
        <family val="2"/>
        <charset val="238"/>
      </rPr>
      <t>celkem</t>
    </r>
  </si>
  <si>
    <r>
      <t xml:space="preserve">Převody do fondů </t>
    </r>
    <r>
      <rPr>
        <sz val="8"/>
        <rFont val="Calibri"/>
        <family val="2"/>
        <charset val="238"/>
      </rPr>
      <t>(4)</t>
    </r>
  </si>
  <si>
    <r>
      <t xml:space="preserve">Ostatní použité neveřej. zdroje </t>
    </r>
    <r>
      <rPr>
        <sz val="8"/>
        <rFont val="Calibri"/>
        <family val="2"/>
        <charset val="238"/>
      </rPr>
      <t>(5)</t>
    </r>
  </si>
  <si>
    <r>
      <t>poskytnuté</t>
    </r>
    <r>
      <rPr>
        <sz val="8"/>
        <rFont val="Calibri"/>
        <family val="2"/>
        <charset val="238"/>
      </rPr>
      <t xml:space="preserve"> (2)</t>
    </r>
  </si>
  <si>
    <r>
      <t>použité</t>
    </r>
    <r>
      <rPr>
        <sz val="8"/>
        <rFont val="Calibri"/>
        <family val="2"/>
        <charset val="238"/>
      </rPr>
      <t xml:space="preserve"> (3)</t>
    </r>
  </si>
  <si>
    <t>A+B</t>
  </si>
  <si>
    <t>M</t>
  </si>
  <si>
    <t>Mimořádné aktivity</t>
  </si>
  <si>
    <t>MŠMT - ostatní odbory</t>
  </si>
  <si>
    <t xml:space="preserve">    Ministerstvo financí</t>
  </si>
  <si>
    <t>Fond Partnerství Programu švýcarsko-české spolupráce
(OU - příjemce dotace)</t>
  </si>
  <si>
    <t xml:space="preserve">    Ministerstvo kultury</t>
  </si>
  <si>
    <t xml:space="preserve">    Ministersterstvo kultury - kulturní aktivity</t>
  </si>
  <si>
    <t xml:space="preserve">    Ministerstvo zdravotnictví</t>
  </si>
  <si>
    <t xml:space="preserve">    Program - Specializační vzdělávání</t>
  </si>
  <si>
    <t>Moravskoslezský kraj</t>
  </si>
  <si>
    <t>Statutární město Ostrava</t>
  </si>
  <si>
    <t>Statutární město Pardubice</t>
  </si>
  <si>
    <r>
      <t xml:space="preserve">Prostředky ze zahraničí </t>
    </r>
    <r>
      <rPr>
        <sz val="10"/>
        <rFont val="Calibri"/>
        <family val="2"/>
        <charset val="238"/>
      </rPr>
      <t>(získané přímo VVŠ)</t>
    </r>
  </si>
  <si>
    <t>Erasmus+ (EU)</t>
  </si>
  <si>
    <t>Erasmus+ (Polsko, Slovensko)</t>
  </si>
  <si>
    <t>EU - Creative Europe Culture</t>
  </si>
  <si>
    <t>International Visegrad Fund</t>
  </si>
  <si>
    <r>
      <rPr>
        <sz val="8"/>
        <rFont val="Calibri"/>
        <family val="2"/>
        <charset val="238"/>
      </rPr>
      <t>(1)</t>
    </r>
    <r>
      <rPr>
        <sz val="10"/>
        <rFont val="Calibri"/>
        <family val="2"/>
        <charset val="238"/>
      </rPr>
      <t xml:space="preserve"> Součtové údaje řádků označených tmavě šedou barvou  se musí ve sloupcích a-f shodovat s údaji uvedenými v tabulce 5. Součtový údaj za MŠMT = Tab. 5, ř.9+ř.11; za dotace ostatních kapitol státního rozpočtu = Tab. 5, ř.18; za územní rozpočty = Tab. 5, ř.25; za prostředky ze zahraničí = Tab. 5, ř.28. Tabulka je tříděna podle poskytovatele, za každého poskytovatele VŠ vždy uvede součtový údaj (předpokládá se, že příspěvek poskytuje vysoké škole pouze MŠMT, v ostatních případech se bude jednat o dotaci). U každého poskytovatele pak budou uvedeny v řádcích zdroje z jednotlivých programů, které VŠ získala (nejpodrobnější údaj bude na úrovni programu, není třeba vyplňovat tabulku na úroveň projektů). Pokud škola realizuje vzdělávací projekt/program financovaný pouze z neveřejných zdrojů, realizuje aktivity v rámci doplňkové činnosti za úplatu, apod., do této tabulky je uvádět v řádcích nebude.</t>
    </r>
  </si>
  <si>
    <r>
      <rPr>
        <sz val="8"/>
        <rFont val="Calibri"/>
        <family val="2"/>
        <charset val="238"/>
      </rPr>
      <t>(2)</t>
    </r>
    <r>
      <rPr>
        <sz val="10"/>
        <rFont val="Calibri"/>
        <family val="2"/>
        <charset val="238"/>
      </rPr>
      <t xml:space="preserve"> Poskytnuto: jedná se o finanční prostředky, které byly vysoké škole poskytnuty v daném kalendářním roce na základě rozhodnutí (sloupec a, c, e). </t>
    </r>
  </si>
  <si>
    <r>
      <rPr>
        <sz val="8"/>
        <rFont val="Calibri"/>
        <family val="2"/>
        <charset val="238"/>
      </rPr>
      <t>(3)</t>
    </r>
    <r>
      <rPr>
        <sz val="10"/>
        <rFont val="Calibri"/>
        <family val="2"/>
        <charset val="238"/>
      </rPr>
      <t xml:space="preserve"> Použito: jedná se o finanční prostředky, které VVŠ v daném kalendářním roce použila na účel v souladu s rozhodnutím (sloupec b, d, f). Pokud by škola používala veřejné prostředky institucionálního charakteru (např. příspěvek) k dofinancování programů/aktivit uvedených v dalších řádcích této tabulky nebo projektů zde neuvedených, takové použití pro jiný účel financovaný z veřejných zdrojů je nutné specifikovat v komentáři.</t>
    </r>
  </si>
  <si>
    <r>
      <rPr>
        <sz val="8"/>
        <rFont val="Calibri"/>
        <family val="2"/>
        <charset val="238"/>
      </rPr>
      <t>(4)</t>
    </r>
    <r>
      <rPr>
        <sz val="10"/>
        <rFont val="Calibri"/>
        <family val="2"/>
        <charset val="238"/>
      </rPr>
      <t xml:space="preserve"> Fond reprodukce investičního majetku (FRIM), fond provozních prostředků (FPP), fond účelově určených prostředků(FÚUP), § 18, odst. 6 zákona o VŠ. Jedná se o finanční prostředky, které nebyly v daném kalendářním roce použity, ale byly převedeny do fondů - jsou součástí "použitých" prostředků uvedených v této tabulce (sl. b, d, f).</t>
    </r>
  </si>
  <si>
    <r>
      <rPr>
        <sz val="8"/>
        <rFont val="Calibri"/>
        <family val="2"/>
        <charset val="238"/>
      </rPr>
      <t xml:space="preserve">(5) </t>
    </r>
    <r>
      <rPr>
        <sz val="10"/>
        <rFont val="Calibri"/>
        <family val="2"/>
        <charset val="238"/>
      </rPr>
      <t xml:space="preserve">Sloupec "k" uvádí "ostatní použité neveřejné zdroje celkem" a obsahuje prostředky na dofinancování programů/aktivit uvedených v jednotlivých řádcích (a to pouze z neveřejných zdrojů). </t>
    </r>
  </si>
  <si>
    <t>Tab. 5.a.   Financování vzdělávací a vědecké, výzkumné, vývojové a inovační, umělecké a další tvůrčí činnosti</t>
  </si>
  <si>
    <t xml:space="preserve">Druh podpory (dotační položky a ukazatele) </t>
  </si>
  <si>
    <r>
      <t xml:space="preserve">Prostředky z veřejných zdrojů </t>
    </r>
    <r>
      <rPr>
        <b/>
        <sz val="11"/>
        <rFont val="Comenia Serif"/>
        <family val="3"/>
      </rPr>
      <t>běžné</t>
    </r>
  </si>
  <si>
    <r>
      <t xml:space="preserve">Prostředky z veřejných zdrojů </t>
    </r>
    <r>
      <rPr>
        <b/>
        <sz val="11"/>
        <rFont val="Comenia Serif"/>
        <family val="3"/>
      </rPr>
      <t>kapitálové</t>
    </r>
  </si>
  <si>
    <r>
      <t xml:space="preserve">Prostředky z veřejných zdrojů </t>
    </r>
    <r>
      <rPr>
        <b/>
        <sz val="11"/>
        <rFont val="Comenia Serif"/>
        <family val="3"/>
      </rPr>
      <t>celkem</t>
    </r>
  </si>
  <si>
    <t>Převody do fondů</t>
  </si>
  <si>
    <t>Ostatní použité neveřej. Zdroje</t>
  </si>
  <si>
    <t>Studijní programy a s nimi spojená tvůrčí činnost 691/222</t>
  </si>
  <si>
    <t>Stip. pro studenty doktorských stud. programů 691/223</t>
  </si>
  <si>
    <t>Mezinárodní spolupráce 691/228</t>
  </si>
  <si>
    <t>Fond vzdělávací politiky 691/225</t>
  </si>
  <si>
    <t>Institucionální plány 691/229 a 901/314 s 901/319</t>
  </si>
  <si>
    <t>Sociální stipendia 691/226</t>
  </si>
  <si>
    <t>Ubytovací stipendia 691/224</t>
  </si>
  <si>
    <t>Mezinárodní spolupráce 691/003</t>
  </si>
  <si>
    <t>Rozvojové programy - centr.rozvojové projekty 691/017</t>
  </si>
  <si>
    <t>Dotace na ubytování a stravování 691/002</t>
  </si>
  <si>
    <t>691/009 Ministerstvo kultury DG16P022R047</t>
  </si>
  <si>
    <t>691/004  dotace Královehradecký kraj</t>
  </si>
  <si>
    <t>691/004 dotace Statutární město Hradec Králové</t>
  </si>
  <si>
    <t>691/020 Alzhaimer nadační fond</t>
  </si>
  <si>
    <t>691/012 ERASMUS  (č. 1445 a 1447)</t>
  </si>
  <si>
    <t>691/012 ERASMUS mimo EU (č. 1455)</t>
  </si>
  <si>
    <t>691/012 ERASMUS FLIP (č.1465)</t>
  </si>
  <si>
    <t>Tabulka 3.1.1.1.1 Financování vzdělávací a vědecké, výzkumné, vývojové a inovační, umělecké a další tvůrčí činnosti (bez prostředků poskytovaných na programové financování, na operační programy a VaV) na Slezské univerzitě v Opavě</t>
  </si>
  <si>
    <t xml:space="preserve"> tis. Kč</t>
  </si>
  <si>
    <t>Č. ř.</t>
  </si>
  <si>
    <t>Druh podpory (dotační položky a ukazatele)</t>
  </si>
  <si>
    <t>Vratka nevyčer. prostředků</t>
  </si>
  <si>
    <t xml:space="preserve">Ostatní použité neveřej. zdroje </t>
  </si>
  <si>
    <t>Příspěvek</t>
  </si>
  <si>
    <t>Dotace</t>
  </si>
  <si>
    <t>Mezinárodní spolupráce*</t>
  </si>
  <si>
    <t>součtový řádek pro poskytovatele</t>
  </si>
  <si>
    <t>Ministerstvo kultury**</t>
  </si>
  <si>
    <t>Dotace MSK a měst</t>
  </si>
  <si>
    <t>Prostředky ze zahraničí získané přímo VŠ</t>
  </si>
  <si>
    <t>Evropská komise (Dům zahraniční spolupráce)</t>
  </si>
  <si>
    <r>
      <t>Studijní programy a s nimi spojená tvůrčí činnost</t>
    </r>
    <r>
      <rPr>
        <sz val="8"/>
        <color indexed="8"/>
        <rFont val="Calibri"/>
        <family val="2"/>
        <charset val="238"/>
      </rPr>
      <t xml:space="preserve"> (6)</t>
    </r>
  </si>
  <si>
    <t>Rozvojové programy</t>
  </si>
  <si>
    <t>Podpora nadaných žáků</t>
  </si>
  <si>
    <t xml:space="preserve">        Ministerstvo průmyslu a obchodu</t>
  </si>
  <si>
    <t xml:space="preserve">    </t>
  </si>
  <si>
    <t>v tom: TRIO, EFEKT 2</t>
  </si>
  <si>
    <t xml:space="preserve">        Erasmus</t>
  </si>
  <si>
    <t xml:space="preserve">        Leonardo</t>
  </si>
  <si>
    <t xml:space="preserve">        Tempus</t>
  </si>
  <si>
    <t xml:space="preserve">        Atlantis</t>
  </si>
  <si>
    <t xml:space="preserve">        ISAC</t>
  </si>
  <si>
    <t xml:space="preserve">        EU-Brazil Startup</t>
  </si>
  <si>
    <t xml:space="preserve">        ostatní zahraniční dotace</t>
  </si>
  <si>
    <r>
      <rPr>
        <sz val="8"/>
        <color indexed="8"/>
        <rFont val="Calibri"/>
        <family val="2"/>
        <charset val="238"/>
      </rPr>
      <t>(1)</t>
    </r>
    <r>
      <rPr>
        <sz val="10"/>
        <color indexed="8"/>
        <rFont val="Calibri"/>
        <family val="2"/>
        <charset val="238"/>
      </rPr>
      <t xml:space="preserve"> Součtové údaje řádků označených tmavě šedou barvou  se musí shodovat s údaji uvedenými v tabulce 5. Součtový údaj za MŠMT = Tab. 5, ř.9+ř.11; za dotace ostatních kapitol státního rozpočtu = Tab. 5, ř.18; za územní rozpočty = Tab. 5, ř.25; za prostředky ze zahraničí = Tab. 5, ř.28. Tabulka je tříděna podle poskytovatele, za každého poskytovatele VŠ vždy uvede součtový údaj (předpokládá se, že příspěvek poskytuje vysoké škole pouze MŠMT, v ostatních případech se bude jednat o dotaci). U každého poskytovatele pak budou uvedeny v řádcích zdroje z jednotlivých programů, které VŠ získala (nejpodrobnější údaj bude na úrovni programu, není třeba vyplňovat tabulku na úroveň projektů). </t>
    </r>
    <r>
      <rPr>
        <sz val="10"/>
        <color indexed="8"/>
        <rFont val="Calibri"/>
        <family val="2"/>
        <charset val="238"/>
      </rPr>
      <t>Pokud škola realizuje vzdělávací projekt/program financovaný pouze z neveřejných zdrojů, realizuje aktivity v rámci doplňkové činnosti za úplatu, apod., do této tabulky je uvádět v řádcích nebude.</t>
    </r>
  </si>
  <si>
    <t>Podle potřeby vložit další řádky</t>
  </si>
  <si>
    <t>Ostatní použité neveřej. zdroje</t>
  </si>
  <si>
    <t>Min. pro místní rozvoj</t>
  </si>
  <si>
    <t>Min. zahraničních věcí</t>
  </si>
  <si>
    <t>Město Aš</t>
  </si>
  <si>
    <t>Město Klatovy</t>
  </si>
  <si>
    <t>Město Cheb</t>
  </si>
  <si>
    <t>Město Sokolov</t>
  </si>
  <si>
    <t>Plzeňský kraj</t>
  </si>
  <si>
    <t>Statutární město Plzeň</t>
  </si>
  <si>
    <t>Karlovarský kraj</t>
  </si>
  <si>
    <t>Velvyslanectví SRN</t>
  </si>
  <si>
    <t>American Embassy</t>
  </si>
  <si>
    <t>Marquette University</t>
  </si>
  <si>
    <t>Fond Russkij mir</t>
  </si>
  <si>
    <t>Česko-německý fond budoucnosti</t>
  </si>
  <si>
    <t>Mezinárodní visegrádský fond</t>
  </si>
  <si>
    <t>Dotace poskytnutá z EU</t>
  </si>
  <si>
    <r>
      <t>Studijní programy a s nimi spojená tvůrčí činnost</t>
    </r>
    <r>
      <rPr>
        <sz val="8"/>
        <rFont val="Calibri"/>
        <family val="2"/>
        <charset val="238"/>
      </rPr>
      <t xml:space="preserve"> </t>
    </r>
  </si>
  <si>
    <r>
      <t xml:space="preserve">Druh podpory (dotační položky a ukazatele) </t>
    </r>
    <r>
      <rPr>
        <sz val="12"/>
        <color indexed="8"/>
        <rFont val="Times New Roman"/>
        <family val="1"/>
        <charset val="238"/>
      </rPr>
      <t>(1)</t>
    </r>
  </si>
  <si>
    <r>
      <t xml:space="preserve">Prostředky z veřejných zdrojů </t>
    </r>
    <r>
      <rPr>
        <b/>
        <sz val="12"/>
        <color indexed="8"/>
        <rFont val="Times New Roman"/>
        <family val="1"/>
        <charset val="238"/>
      </rPr>
      <t>běžné</t>
    </r>
  </si>
  <si>
    <r>
      <t xml:space="preserve">Prostředky z veřejných zdrojů </t>
    </r>
    <r>
      <rPr>
        <b/>
        <sz val="12"/>
        <color indexed="8"/>
        <rFont val="Times New Roman"/>
        <family val="1"/>
        <charset val="238"/>
      </rPr>
      <t>kapitálové</t>
    </r>
  </si>
  <si>
    <r>
      <t xml:space="preserve">Prostředky z veřejných zdrojů </t>
    </r>
    <r>
      <rPr>
        <b/>
        <sz val="12"/>
        <color indexed="8"/>
        <rFont val="Times New Roman"/>
        <family val="1"/>
        <charset val="238"/>
      </rPr>
      <t>celkem</t>
    </r>
  </si>
  <si>
    <t xml:space="preserve">Příspěvek na zahr. studenty </t>
  </si>
  <si>
    <t>Liberecký kraj,Úřad práce</t>
  </si>
  <si>
    <r>
      <t xml:space="preserve">Prostředky ze zahraničí </t>
    </r>
    <r>
      <rPr>
        <sz val="12"/>
        <color indexed="8"/>
        <rFont val="Times New Roman"/>
        <family val="1"/>
        <charset val="238"/>
      </rPr>
      <t>(získané přímo VVŠ)</t>
    </r>
  </si>
  <si>
    <t>Zahraniční studenti (64-Odbor mezinárodních vztahů)</t>
  </si>
  <si>
    <t xml:space="preserve">          ÚSC</t>
  </si>
  <si>
    <t>Pardubický kraj</t>
  </si>
  <si>
    <t xml:space="preserve">          Města a obce</t>
  </si>
  <si>
    <t xml:space="preserve">          Lifelong Learning Programme</t>
  </si>
  <si>
    <t xml:space="preserve">          International Visegrad Fund</t>
  </si>
  <si>
    <t xml:space="preserve">Mezinárodní spolupráce  </t>
  </si>
  <si>
    <t xml:space="preserve">Fond vzdělávací politiky    </t>
  </si>
  <si>
    <t xml:space="preserve">Institucionální plány   </t>
  </si>
  <si>
    <t xml:space="preserve">Sociální stipendia    </t>
  </si>
  <si>
    <t xml:space="preserve">Ubytovací stipendia   </t>
  </si>
  <si>
    <t>Sekce legislativy a mezinár. vztahů Mobility-cestovné</t>
  </si>
  <si>
    <t xml:space="preserve">Mezinárodní spolupráce </t>
  </si>
  <si>
    <t>Odbor pro mládež Podpora talentovaných žáků</t>
  </si>
  <si>
    <t>JMK</t>
  </si>
  <si>
    <t xml:space="preserve">Erasmus +   </t>
  </si>
  <si>
    <t xml:space="preserve">Mezinárodní Višegradský fond </t>
  </si>
  <si>
    <t xml:space="preserve">Programy zahraniční ostatní - vzdělávání   </t>
  </si>
  <si>
    <t xml:space="preserve">Tabulka 5.a   Financování vzdělávací a vědecké, výzkumné, vývojové a inovační, umělecké a další tvůrčí činnosti </t>
  </si>
  <si>
    <t>Ministerstvo financí</t>
  </si>
  <si>
    <t xml:space="preserve">               Moravskoslezský kraj</t>
  </si>
  <si>
    <t xml:space="preserve">               ERASMUS</t>
  </si>
  <si>
    <t>INFINITY</t>
  </si>
  <si>
    <t>Přeshraniční spolupráce s Polskem</t>
  </si>
  <si>
    <t>Mezinárodní Vysegrádský fond</t>
  </si>
  <si>
    <t>Tabulka 5.a   Financování vzdělávací a vědecké, výzkumné, vývojové a inovační, umělecké a další tvůrčí činnosti UTB v roce 2017</t>
  </si>
  <si>
    <t>Zlínský kraj</t>
  </si>
  <si>
    <t>Město Zlín</t>
  </si>
  <si>
    <t>Město Uherské Hradiště</t>
  </si>
  <si>
    <t>Město Jaroměř</t>
  </si>
  <si>
    <t>Město Kroměříž</t>
  </si>
  <si>
    <t>Evropská komise</t>
  </si>
  <si>
    <t>Visegrad funds</t>
  </si>
  <si>
    <t>Podpora nadaných žáků (Odbor pro mládež)</t>
  </si>
  <si>
    <t xml:space="preserve">          MK ČR</t>
  </si>
  <si>
    <t xml:space="preserve">          ERASMUS</t>
  </si>
  <si>
    <t xml:space="preserve">          Projekty EU/EHP</t>
  </si>
  <si>
    <t>Biologická olympiáda, Podpora nadaných žáků ZŠ a SŠ</t>
  </si>
  <si>
    <t>Nositelé grantů MZV</t>
  </si>
  <si>
    <t>MZe</t>
  </si>
  <si>
    <t>Hlavní město Praha (bazén)</t>
  </si>
  <si>
    <t>Státní zemědělský intervenční fond (vzdělávání)</t>
  </si>
  <si>
    <t>SZIF - ŠZP - dotace na plochu</t>
  </si>
  <si>
    <t>PGRLF - ŠZP - podpora pojištění</t>
  </si>
  <si>
    <t>Vinařský fond -ŠZP - Podpora Veletrh vín 2017</t>
  </si>
  <si>
    <t>Erasmus - Socrates</t>
  </si>
  <si>
    <t>Erasmus - Mundus</t>
  </si>
  <si>
    <t>Erasmus - ostatní</t>
  </si>
  <si>
    <t>ostatní zahraniční dotace (51130/1640/6401 -NEI+INV)</t>
  </si>
  <si>
    <t xml:space="preserve">          součtový řádek pro poskytovatele MZe</t>
  </si>
  <si>
    <t>dotační program 6. Genetické zdroje</t>
  </si>
  <si>
    <t>Trvale udržitelná produkce potravin v klim.podm. Sub. Afriky</t>
  </si>
  <si>
    <t>dotační program 9.F. Podpora poradenství v zemědělství</t>
  </si>
  <si>
    <t>Mze - myslivecké hospodaření</t>
  </si>
  <si>
    <t>Mze - provoz semenných sadů, genové základny (lesnické hosp.)</t>
  </si>
  <si>
    <t>Mze - vyklizování koněm (lesnické hospodaření)</t>
  </si>
  <si>
    <t>Mze - zeměděl.hosp.(SAPS-zeměděl.půda,postupy příznivé-klima)</t>
  </si>
  <si>
    <t>Mze - zeměděl.hospodař.(SAPS-zeměděl.půda,TOP-UP orná půda)</t>
  </si>
  <si>
    <t xml:space="preserve">          součtový řádek pro poskytovatele Česká rozvojová agentura (zřizovatel MZV)</t>
  </si>
  <si>
    <t>Podpora lesnického vzdělávání a sdílení praktických zkušeností</t>
  </si>
  <si>
    <t>Sanace a rekultivace degradovaných půd</t>
  </si>
  <si>
    <t>Zavedení holistického managementu krajiny</t>
  </si>
  <si>
    <t xml:space="preserve">Lesnická inventarizace lesa v Gruzii </t>
  </si>
  <si>
    <t>Zkvalitnění praktické výuky  výzkumné činnosti na Lesnické fakultě</t>
  </si>
  <si>
    <t xml:space="preserve">          součtový řádek pro poskytovatele Ministerstvo zdravotnictví</t>
  </si>
  <si>
    <t>Národní program zdraví</t>
  </si>
  <si>
    <t xml:space="preserve">          součtový řádek pro poskytovatele Jihomoravský kraj</t>
  </si>
  <si>
    <t>dotace JMK</t>
  </si>
  <si>
    <t>JM kraj - příspěvky na šetrné hospodaření v lesích</t>
  </si>
  <si>
    <t>JM kraj - Opr.části cyklotrasy č. 507 Šibrnka (sml. 046554/17/ORR)</t>
  </si>
  <si>
    <t>JM kraj - Podporování čistoty cyklotras (sml. 0440088/17/ORR)</t>
  </si>
  <si>
    <t>JM kraj OŽP-Rakovec nátěry+nástřik podsadeb repelenty,kosení</t>
  </si>
  <si>
    <t xml:space="preserve">          součtový řádek pro poskytovatele SZIF</t>
  </si>
  <si>
    <t>platba na plochu 2017</t>
  </si>
  <si>
    <t>SZIF - dodržování zemědělských potupů příznivých pro klima</t>
  </si>
  <si>
    <t>SZIF - SAPS platba na plochu</t>
  </si>
  <si>
    <t>SZIF - ovocné druhy s vysokou praconstí</t>
  </si>
  <si>
    <t>SZIF - demonstrační farmy</t>
  </si>
  <si>
    <t>SZIF - cukrová řepa</t>
  </si>
  <si>
    <t>SZIF - výsadba vinic</t>
  </si>
  <si>
    <t>SZIF - bahnice</t>
  </si>
  <si>
    <t>SZIF - tele masného typu</t>
  </si>
  <si>
    <t>SZIF - bílkovinné plodiny</t>
  </si>
  <si>
    <t>SZIF - krávy chované v systému tržní produkce mléka</t>
  </si>
  <si>
    <t>SZIF - ošetřování travních porostů</t>
  </si>
  <si>
    <t>SZIF - welfare zlepšení životních podmínek stájového prostředí</t>
  </si>
  <si>
    <t>SZIF - welfare zvětšní lehacího prostoru</t>
  </si>
  <si>
    <t>SZIF - přechodné vnitrostátní podpory</t>
  </si>
  <si>
    <t>SZIF - zlepšení životních podmínek v chovu dojnic</t>
  </si>
  <si>
    <t>SZIF - účast producentů a zpracovatelů mléka v režimu jakostiQ CZ</t>
  </si>
  <si>
    <t>SZIF - hromad.ochr. MZD (meliorač.+zpevň.dřevin) na ŠLP Křtiny 2016</t>
  </si>
  <si>
    <t>SZIF - program rozvoje venkova (Technika a technologie pro les.h.)</t>
  </si>
  <si>
    <t xml:space="preserve">          součtový řádek pro poskytovatele PGRLF</t>
  </si>
  <si>
    <t>PGRLF - podpora pojištění</t>
  </si>
  <si>
    <t>PGRLF - dotace úroků z úvěrů</t>
  </si>
  <si>
    <t xml:space="preserve">          součtový řádek pro poskytovatele DKU Hradišťko</t>
  </si>
  <si>
    <t>DKU Hradišťko</t>
  </si>
  <si>
    <t xml:space="preserve">          součtový řádek pro poskytovatele ČSCHMS</t>
  </si>
  <si>
    <t>ČSCHMS - podpora masných plemen</t>
  </si>
  <si>
    <t xml:space="preserve">          součtový řádek pro poskytovatele SCHOK</t>
  </si>
  <si>
    <t>SCHOK - podpora ovcí a koz</t>
  </si>
  <si>
    <t xml:space="preserve">          součtový řádek pro poskytovatele MŽP</t>
  </si>
  <si>
    <t>MŽP ČR-AOPK-Náhrada újmy za ztížené lesní hospodaření</t>
  </si>
  <si>
    <t>MŽP ČR-AOPK-péče o krajinu (niva Křtinského potoka-sečení)</t>
  </si>
  <si>
    <t>MŽP ČR-AOPK-péče o krajinu (NPR Býčí skála-úklid klestu, nátěr)</t>
  </si>
  <si>
    <t>MŽP ČR-AOPK-péče o krajinu (NPR Rudic.propad.,NPR Habrův.bučina-ožín.)</t>
  </si>
  <si>
    <t>MŽP ČR-AOPK-péče o krajinu (Sečení louky pod Arboretem Křtiny)</t>
  </si>
  <si>
    <t xml:space="preserve">          součtový řádek pro poskytovatele EU</t>
  </si>
  <si>
    <t>Erasmus Plus</t>
  </si>
  <si>
    <t>Erasmus Mundus</t>
  </si>
  <si>
    <t>Leonardo</t>
  </si>
  <si>
    <t xml:space="preserve">          součtový řádek pro poskytovatele International Visegrad Fund</t>
  </si>
  <si>
    <t>Visegrad Fund granty</t>
  </si>
  <si>
    <t>Visegrad Fund stipendia</t>
  </si>
  <si>
    <t xml:space="preserve">          součtový řádek pro poskytovatele Fond EHP</t>
  </si>
  <si>
    <t>Program CZ02</t>
  </si>
  <si>
    <t>18a</t>
  </si>
  <si>
    <t>Nová generace 2017 - HAMU</t>
  </si>
  <si>
    <t>18b</t>
  </si>
  <si>
    <t>Svár teorie s praxí 2017 - HAMU</t>
  </si>
  <si>
    <t>18c</t>
  </si>
  <si>
    <t>OMA Famufest 2017 - FAMU</t>
  </si>
  <si>
    <t>18d</t>
  </si>
  <si>
    <t>OMA Sapir Izrael - FAMU</t>
  </si>
  <si>
    <t>18e</t>
  </si>
  <si>
    <t>MIDPOINT 2017</t>
  </si>
  <si>
    <t>18f</t>
  </si>
  <si>
    <t xml:space="preserve">Celoroční výstava 2017 - GAMU </t>
  </si>
  <si>
    <t xml:space="preserve">          Státní fondy</t>
  </si>
  <si>
    <t>19a</t>
  </si>
  <si>
    <t>SF kultury - Koncert proti totalitě  - HAMU</t>
  </si>
  <si>
    <t>19b</t>
  </si>
  <si>
    <t>SF kultury - Festival Nablízko  - DAMU</t>
  </si>
  <si>
    <t>19c</t>
  </si>
  <si>
    <t>SF kinematografie - Festival Famufest  - FAMU</t>
  </si>
  <si>
    <t>19d</t>
  </si>
  <si>
    <t>SF kultury - Festival Zlomvaz  - DISK/DAMU</t>
  </si>
  <si>
    <t>19e</t>
  </si>
  <si>
    <t>SF kinematografie - kniha Němec II.díl  - NAMU</t>
  </si>
  <si>
    <t>19f</t>
  </si>
  <si>
    <t>SF kinematografie - Midpoint</t>
  </si>
  <si>
    <t>19g</t>
  </si>
  <si>
    <t>SF kultury - Výstava Bezedno  - GAMU</t>
  </si>
  <si>
    <t xml:space="preserve">          MHMP</t>
  </si>
  <si>
    <t>21a</t>
  </si>
  <si>
    <t>MHMP Ensemble Terrible - HAMU</t>
  </si>
  <si>
    <t>21b</t>
  </si>
  <si>
    <t>MHMP Nová generace 2017 - HAMU</t>
  </si>
  <si>
    <t>21c</t>
  </si>
  <si>
    <t>MHMP Famufest 2017 - FAMU</t>
  </si>
  <si>
    <t>21d</t>
  </si>
  <si>
    <t>MHMP Zlomvaz 2017 - DISK/DAMU</t>
  </si>
  <si>
    <t>21e</t>
  </si>
  <si>
    <t>MHMP celoroční výstava - GAMU</t>
  </si>
  <si>
    <r>
      <t xml:space="preserve">Prostředky ze zahraničí </t>
    </r>
    <r>
      <rPr>
        <sz val="12"/>
        <color indexed="8"/>
        <rFont val="Calibri"/>
        <family val="2"/>
        <charset val="238"/>
      </rPr>
      <t>(získané přímo VVŠ)</t>
    </r>
  </si>
  <si>
    <t>DZS, Národní agentura</t>
  </si>
  <si>
    <t>23a</t>
  </si>
  <si>
    <t>Visegrad a ost. evropské zdroje kromě EK</t>
  </si>
  <si>
    <t>24a</t>
  </si>
  <si>
    <t>Hiroshi Koizumi - HAMU</t>
  </si>
  <si>
    <t>24b</t>
  </si>
  <si>
    <t>Zahraniční představení KALD - DAMU</t>
  </si>
  <si>
    <t>24c</t>
  </si>
  <si>
    <t>Famufest 2017</t>
  </si>
  <si>
    <t>24e</t>
  </si>
  <si>
    <t>MIDPOINT Makedonia  - Workshop Ohri</t>
  </si>
  <si>
    <t xml:space="preserve">MIDPOINT </t>
  </si>
  <si>
    <t>25a</t>
  </si>
  <si>
    <t>3Layers (DAMU)</t>
  </si>
  <si>
    <t>25b</t>
  </si>
  <si>
    <t xml:space="preserve">Projekt MIDPOINT - MEDIA </t>
  </si>
  <si>
    <t>25c</t>
  </si>
  <si>
    <t>Projekt MIDPOINT - MEDIA 17/18</t>
  </si>
  <si>
    <t>Ušetřené prostředky - ALMA</t>
  </si>
  <si>
    <t>Mezinárodní spolupráce CEEPUS</t>
  </si>
  <si>
    <t>Magistrát hlavního města Prahy+Praha 7</t>
  </si>
  <si>
    <t>Grant - Visegrad</t>
  </si>
  <si>
    <t>Erasmus  Dům zahraniční spolupráce</t>
  </si>
  <si>
    <t>Zahraniční studenti - mezivládní dohody</t>
  </si>
  <si>
    <t>Ministerstvo kultury ČR</t>
  </si>
  <si>
    <t>Magistrát hl. města Prahy</t>
  </si>
  <si>
    <t xml:space="preserve">          součtový řádek </t>
  </si>
  <si>
    <t>Visegradský fond</t>
  </si>
  <si>
    <t>Program Erasmus</t>
  </si>
  <si>
    <t>LLP Erasmus, Dům zahraničních služeb</t>
  </si>
  <si>
    <t>MK ČR</t>
  </si>
  <si>
    <t>Státní fond kultury</t>
  </si>
  <si>
    <t>Statutární město Brno</t>
  </si>
  <si>
    <t>Mezinárodní Visegradský fond</t>
  </si>
  <si>
    <t>odbor mládeže Projekt 0029/NAD/2017 R.č. 51123/2017</t>
  </si>
  <si>
    <t>Kraj Vysočina</t>
  </si>
  <si>
    <t>Laboratoř experimentálních měření</t>
  </si>
  <si>
    <t>Konkurenceschopnost studentů</t>
  </si>
  <si>
    <t>Statutární město Jihlava</t>
  </si>
  <si>
    <t>Podpora kvality vzdělávání</t>
  </si>
  <si>
    <t>Národní agentura pro evropské vzdělávací programy</t>
  </si>
  <si>
    <t xml:space="preserve">        NAEP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</si>
</sst>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,##0_ ;[Red]\-#,##0\ "/>
    <numFmt numFmtId="176" formatCode="#,##0.00000"/>
    <numFmt numFmtId="177" formatCode="#,###,"/>
  </numFmts>
  <fonts count="7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name val="Comenia Serif"/>
      <family val="3"/>
    </font>
    <font>
      <sz val="11"/>
      <name val="Comenia Serif"/>
      <family val="3"/>
    </font>
    <font>
      <i/>
      <sz val="11"/>
      <name val="Comenia Serif"/>
      <family val="3"/>
    </font>
    <font>
      <b/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CC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b/>
      <sz val="12"/>
      <color theme="1" tint="0.499984740745262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DFDD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2" fillId="0" borderId="0"/>
  </cellStyleXfs>
  <cellXfs count="101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4" fillId="0" borderId="0" xfId="3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 shrinkToFit="1"/>
    </xf>
    <xf numFmtId="0" fontId="1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47" fillId="6" borderId="7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8" fillId="5" borderId="7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5" borderId="1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48" fillId="6" borderId="7" xfId="0" applyFont="1" applyFill="1" applyBorder="1" applyAlignment="1">
      <alignment horizontal="center" vertical="center"/>
    </xf>
    <xf numFmtId="0" fontId="48" fillId="5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9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19" xfId="0" applyFont="1" applyFill="1" applyBorder="1" applyAlignment="1">
      <alignment horizontal="right" vertical="center"/>
    </xf>
    <xf numFmtId="3" fontId="49" fillId="0" borderId="20" xfId="1" applyNumberFormat="1" applyFont="1" applyFill="1" applyBorder="1" applyAlignment="1">
      <alignment horizontal="right" vertical="center" indent="1"/>
    </xf>
    <xf numFmtId="3" fontId="49" fillId="0" borderId="21" xfId="1" applyNumberFormat="1" applyFont="1" applyFill="1" applyBorder="1" applyAlignment="1">
      <alignment horizontal="right" vertical="center" indent="1"/>
    </xf>
    <xf numFmtId="3" fontId="49" fillId="5" borderId="22" xfId="1" applyNumberFormat="1" applyFont="1" applyFill="1" applyBorder="1" applyAlignment="1">
      <alignment horizontal="right" vertical="center" indent="1"/>
    </xf>
    <xf numFmtId="3" fontId="49" fillId="5" borderId="23" xfId="1" applyNumberFormat="1" applyFont="1" applyFill="1" applyBorder="1" applyAlignment="1">
      <alignment horizontal="right" vertical="center" indent="1"/>
    </xf>
    <xf numFmtId="3" fontId="49" fillId="5" borderId="24" xfId="1" applyNumberFormat="1" applyFont="1" applyFill="1" applyBorder="1" applyAlignment="1">
      <alignment horizontal="right" vertical="center" indent="1"/>
    </xf>
    <xf numFmtId="3" fontId="48" fillId="0" borderId="0" xfId="0" applyNumberFormat="1" applyFont="1" applyAlignment="1">
      <alignment horizontal="right" vertical="center" indent="1"/>
    </xf>
    <xf numFmtId="3" fontId="49" fillId="6" borderId="7" xfId="1" applyNumberFormat="1" applyFont="1" applyFill="1" applyBorder="1" applyAlignment="1">
      <alignment horizontal="right" vertical="center" indent="1"/>
    </xf>
    <xf numFmtId="3" fontId="49" fillId="6" borderId="1" xfId="1" applyNumberFormat="1" applyFont="1" applyFill="1" applyBorder="1" applyAlignment="1">
      <alignment horizontal="right" vertical="center" indent="1"/>
    </xf>
    <xf numFmtId="3" fontId="49" fillId="6" borderId="25" xfId="1" applyNumberFormat="1" applyFont="1" applyFill="1" applyBorder="1" applyAlignment="1">
      <alignment horizontal="right" vertical="center" indent="1"/>
    </xf>
    <xf numFmtId="3" fontId="49" fillId="0" borderId="7" xfId="1" applyNumberFormat="1" applyFont="1" applyFill="1" applyBorder="1" applyAlignment="1">
      <alignment horizontal="right" vertical="center" indent="1"/>
    </xf>
    <xf numFmtId="3" fontId="49" fillId="0" borderId="1" xfId="1" applyNumberFormat="1" applyFont="1" applyFill="1" applyBorder="1" applyAlignment="1">
      <alignment horizontal="right" vertical="center" indent="1"/>
    </xf>
    <xf numFmtId="3" fontId="49" fillId="0" borderId="5" xfId="1" applyNumberFormat="1" applyFont="1" applyFill="1" applyBorder="1" applyAlignment="1">
      <alignment horizontal="right" vertical="center" indent="1"/>
    </xf>
    <xf numFmtId="3" fontId="49" fillId="0" borderId="25" xfId="1" applyNumberFormat="1" applyFont="1" applyFill="1" applyBorder="1" applyAlignment="1">
      <alignment horizontal="right" vertical="center" indent="1"/>
    </xf>
    <xf numFmtId="3" fontId="47" fillId="0" borderId="0" xfId="0" applyNumberFormat="1" applyFont="1" applyAlignment="1">
      <alignment horizontal="right" vertical="center" indent="1"/>
    </xf>
    <xf numFmtId="3" fontId="49" fillId="5" borderId="7" xfId="1" applyNumberFormat="1" applyFont="1" applyFill="1" applyBorder="1" applyAlignment="1">
      <alignment horizontal="right" vertical="center" indent="1"/>
    </xf>
    <xf numFmtId="3" fontId="49" fillId="5" borderId="1" xfId="1" applyNumberFormat="1" applyFont="1" applyFill="1" applyBorder="1" applyAlignment="1">
      <alignment horizontal="right" vertical="center" indent="1"/>
    </xf>
    <xf numFmtId="3" fontId="49" fillId="5" borderId="25" xfId="1" applyNumberFormat="1" applyFont="1" applyFill="1" applyBorder="1" applyAlignment="1">
      <alignment horizontal="right" vertical="center" indent="1"/>
    </xf>
    <xf numFmtId="3" fontId="49" fillId="5" borderId="17" xfId="1" applyNumberFormat="1" applyFont="1" applyFill="1" applyBorder="1" applyAlignment="1">
      <alignment horizontal="right" vertical="center" indent="1"/>
    </xf>
    <xf numFmtId="3" fontId="49" fillId="5" borderId="26" xfId="1" applyNumberFormat="1" applyFont="1" applyFill="1" applyBorder="1" applyAlignment="1">
      <alignment horizontal="right" vertical="center" indent="1"/>
    </xf>
    <xf numFmtId="3" fontId="49" fillId="5" borderId="27" xfId="1" applyNumberFormat="1" applyFont="1" applyFill="1" applyBorder="1" applyAlignment="1">
      <alignment horizontal="right" vertical="center" indent="1"/>
    </xf>
    <xf numFmtId="3" fontId="0" fillId="0" borderId="0" xfId="0" applyNumberFormat="1" applyAlignment="1">
      <alignment horizontal="right" vertical="center" indent="1"/>
    </xf>
    <xf numFmtId="3" fontId="48" fillId="0" borderId="0" xfId="0" applyNumberFormat="1" applyFont="1" applyFill="1" applyAlignment="1">
      <alignment horizontal="right" vertical="center" indent="1"/>
    </xf>
    <xf numFmtId="3" fontId="0" fillId="0" borderId="0" xfId="0" applyNumberFormat="1" applyFont="1" applyAlignment="1">
      <alignment horizontal="right" vertical="center" indent="1"/>
    </xf>
    <xf numFmtId="0" fontId="0" fillId="0" borderId="0" xfId="0" applyFill="1" applyAlignment="1">
      <alignment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28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/>
    </xf>
    <xf numFmtId="0" fontId="9" fillId="5" borderId="28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0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3" fontId="4" fillId="7" borderId="31" xfId="1" applyNumberFormat="1" applyFont="1" applyFill="1" applyBorder="1" applyAlignment="1" applyProtection="1">
      <alignment horizontal="right" vertical="center"/>
    </xf>
    <xf numFmtId="3" fontId="4" fillId="7" borderId="23" xfId="1" applyNumberFormat="1" applyFont="1" applyFill="1" applyBorder="1" applyAlignment="1" applyProtection="1">
      <alignment horizontal="right" vertical="center"/>
    </xf>
    <xf numFmtId="3" fontId="4" fillId="7" borderId="24" xfId="1" applyNumberFormat="1" applyFont="1" applyFill="1" applyBorder="1" applyAlignment="1" applyProtection="1">
      <alignment horizontal="right" vertical="center"/>
    </xf>
    <xf numFmtId="3" fontId="9" fillId="0" borderId="0" xfId="0" applyNumberFormat="1" applyFont="1" applyAlignment="1" applyProtection="1">
      <alignment horizontal="right" vertical="center"/>
      <protection locked="0"/>
    </xf>
    <xf numFmtId="3" fontId="4" fillId="7" borderId="22" xfId="1" applyNumberFormat="1" applyFont="1" applyFill="1" applyBorder="1" applyAlignment="1" applyProtection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3" fontId="4" fillId="5" borderId="5" xfId="1" applyNumberFormat="1" applyFont="1" applyFill="1" applyBorder="1" applyAlignment="1" applyProtection="1">
      <alignment horizontal="right" vertical="center"/>
    </xf>
    <xf numFmtId="3" fontId="4" fillId="5" borderId="1" xfId="1" applyNumberFormat="1" applyFont="1" applyFill="1" applyBorder="1" applyAlignment="1" applyProtection="1">
      <alignment horizontal="right" vertical="center"/>
    </xf>
    <xf numFmtId="3" fontId="4" fillId="5" borderId="25" xfId="1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Alignment="1" applyProtection="1">
      <alignment horizontal="right" vertical="center"/>
      <protection locked="0"/>
    </xf>
    <xf numFmtId="3" fontId="4" fillId="5" borderId="7" xfId="1" applyNumberFormat="1" applyFont="1" applyFill="1" applyBorder="1" applyAlignment="1" applyProtection="1">
      <alignment horizontal="right" vertical="center"/>
    </xf>
    <xf numFmtId="3" fontId="4" fillId="0" borderId="5" xfId="1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Fill="1" applyBorder="1" applyAlignment="1" applyProtection="1">
      <alignment horizontal="right" vertical="center"/>
      <protection locked="0"/>
    </xf>
    <xf numFmtId="3" fontId="4" fillId="3" borderId="1" xfId="1" applyNumberFormat="1" applyFont="1" applyFill="1" applyBorder="1" applyAlignment="1" applyProtection="1">
      <alignment horizontal="right" vertical="center"/>
    </xf>
    <xf numFmtId="3" fontId="4" fillId="3" borderId="25" xfId="1" applyNumberFormat="1" applyFont="1" applyFill="1" applyBorder="1" applyAlignment="1" applyProtection="1">
      <alignment horizontal="right" vertical="center"/>
    </xf>
    <xf numFmtId="3" fontId="0" fillId="0" borderId="0" xfId="0" applyNumberFormat="1" applyAlignment="1">
      <alignment horizontal="right" vertical="center"/>
    </xf>
    <xf numFmtId="3" fontId="4" fillId="0" borderId="7" xfId="1" applyNumberFormat="1" applyFont="1" applyFill="1" applyBorder="1" applyAlignment="1" applyProtection="1">
      <alignment horizontal="right" vertical="center"/>
      <protection locked="0"/>
    </xf>
    <xf numFmtId="3" fontId="0" fillId="0" borderId="0" xfId="0" applyNumberFormat="1" applyFill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justify" vertical="center"/>
    </xf>
    <xf numFmtId="0" fontId="8" fillId="0" borderId="10" xfId="0" applyFont="1" applyFill="1" applyBorder="1" applyAlignment="1">
      <alignment horizontal="justify" vertical="center"/>
    </xf>
    <xf numFmtId="0" fontId="8" fillId="7" borderId="7" xfId="0" applyFont="1" applyFill="1" applyBorder="1" applyAlignment="1">
      <alignment horizontal="center" vertical="center"/>
    </xf>
    <xf numFmtId="3" fontId="4" fillId="7" borderId="5" xfId="1" applyNumberFormat="1" applyFont="1" applyFill="1" applyBorder="1" applyAlignment="1" applyProtection="1">
      <alignment horizontal="right" vertical="center"/>
    </xf>
    <xf numFmtId="3" fontId="4" fillId="7" borderId="1" xfId="1" applyNumberFormat="1" applyFont="1" applyFill="1" applyBorder="1" applyAlignment="1" applyProtection="1">
      <alignment horizontal="right" vertical="center"/>
    </xf>
    <xf numFmtId="3" fontId="4" fillId="7" borderId="25" xfId="1" applyNumberFormat="1" applyFont="1" applyFill="1" applyBorder="1" applyAlignment="1" applyProtection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4" fillId="7" borderId="7" xfId="1" applyNumberFormat="1" applyFont="1" applyFill="1" applyBorder="1" applyAlignment="1" applyProtection="1">
      <alignment horizontal="righ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3" fontId="9" fillId="0" borderId="0" xfId="0" applyNumberFormat="1" applyFont="1" applyFill="1" applyAlignment="1">
      <alignment horizontal="right" vertical="center"/>
    </xf>
    <xf numFmtId="0" fontId="17" fillId="0" borderId="10" xfId="0" applyFont="1" applyFill="1" applyBorder="1" applyAlignment="1">
      <alignment horizontal="left" vertical="center"/>
    </xf>
    <xf numFmtId="3" fontId="4" fillId="7" borderId="10" xfId="1" applyNumberFormat="1" applyFont="1" applyFill="1" applyBorder="1" applyAlignment="1" applyProtection="1">
      <alignment horizontal="right" vertical="center"/>
    </xf>
    <xf numFmtId="0" fontId="8" fillId="0" borderId="28" xfId="0" applyFont="1" applyFill="1" applyBorder="1" applyAlignment="1">
      <alignment horizontal="left" vertical="center"/>
    </xf>
    <xf numFmtId="3" fontId="8" fillId="0" borderId="0" xfId="0" applyNumberFormat="1" applyFont="1" applyFill="1" applyAlignment="1">
      <alignment horizontal="right" vertical="center"/>
    </xf>
    <xf numFmtId="3" fontId="4" fillId="5" borderId="10" xfId="1" applyNumberFormat="1" applyFont="1" applyFill="1" applyBorder="1" applyAlignment="1" applyProtection="1">
      <alignment horizontal="right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8" fillId="0" borderId="10" xfId="0" applyFont="1" applyFill="1" applyBorder="1" applyAlignment="1" applyProtection="1">
      <alignment horizontal="left" vertical="center"/>
      <protection locked="0"/>
    </xf>
    <xf numFmtId="3" fontId="4" fillId="5" borderId="4" xfId="1" applyNumberFormat="1" applyFont="1" applyFill="1" applyBorder="1" applyAlignment="1" applyProtection="1">
      <alignment horizontal="right" vertical="center"/>
    </xf>
    <xf numFmtId="0" fontId="8" fillId="5" borderId="17" xfId="0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left" vertical="center"/>
    </xf>
    <xf numFmtId="0" fontId="20" fillId="5" borderId="34" xfId="0" applyFont="1" applyFill="1" applyBorder="1" applyAlignment="1">
      <alignment vertical="center"/>
    </xf>
    <xf numFmtId="3" fontId="5" fillId="5" borderId="26" xfId="1" applyNumberFormat="1" applyFont="1" applyFill="1" applyBorder="1" applyAlignment="1" applyProtection="1">
      <alignment horizontal="right" vertical="center"/>
    </xf>
    <xf numFmtId="3" fontId="5" fillId="5" borderId="27" xfId="1" applyNumberFormat="1" applyFont="1" applyFill="1" applyBorder="1" applyAlignment="1" applyProtection="1">
      <alignment horizontal="right" vertical="center"/>
    </xf>
    <xf numFmtId="3" fontId="50" fillId="6" borderId="0" xfId="0" applyNumberFormat="1" applyFont="1" applyFill="1" applyAlignment="1" applyProtection="1">
      <alignment horizontal="right" vertical="center"/>
      <protection locked="0"/>
    </xf>
    <xf numFmtId="3" fontId="5" fillId="5" borderId="17" xfId="1" applyNumberFormat="1" applyFont="1" applyFill="1" applyBorder="1" applyAlignment="1" applyProtection="1">
      <alignment horizontal="right" vertical="center"/>
    </xf>
    <xf numFmtId="3" fontId="51" fillId="5" borderId="23" xfId="1" applyNumberFormat="1" applyFont="1" applyFill="1" applyBorder="1" applyAlignment="1">
      <alignment horizontal="right" vertical="center" indent="1"/>
    </xf>
    <xf numFmtId="3" fontId="51" fillId="5" borderId="24" xfId="1" applyNumberFormat="1" applyFont="1" applyFill="1" applyBorder="1" applyAlignment="1">
      <alignment horizontal="right" vertical="center" indent="1"/>
    </xf>
    <xf numFmtId="3" fontId="51" fillId="5" borderId="22" xfId="1" applyNumberFormat="1" applyFont="1" applyFill="1" applyBorder="1" applyAlignment="1">
      <alignment horizontal="right" vertical="center" indent="1"/>
    </xf>
    <xf numFmtId="3" fontId="49" fillId="8" borderId="25" xfId="1" applyNumberFormat="1" applyFont="1" applyFill="1" applyBorder="1" applyAlignment="1">
      <alignment horizontal="right" vertical="center" indent="1"/>
    </xf>
    <xf numFmtId="3" fontId="51" fillId="5" borderId="1" xfId="1" applyNumberFormat="1" applyFont="1" applyFill="1" applyBorder="1" applyAlignment="1">
      <alignment horizontal="right" vertical="center" indent="1"/>
    </xf>
    <xf numFmtId="3" fontId="51" fillId="5" borderId="25" xfId="1" applyNumberFormat="1" applyFont="1" applyFill="1" applyBorder="1" applyAlignment="1">
      <alignment horizontal="right" vertical="center" indent="1"/>
    </xf>
    <xf numFmtId="3" fontId="51" fillId="8" borderId="35" xfId="1" applyNumberFormat="1" applyFont="1" applyFill="1" applyBorder="1" applyAlignment="1">
      <alignment horizontal="right" vertical="center" indent="1"/>
    </xf>
    <xf numFmtId="3" fontId="51" fillId="5" borderId="7" xfId="1" applyNumberFormat="1" applyFont="1" applyFill="1" applyBorder="1" applyAlignment="1">
      <alignment horizontal="right" vertical="center" indent="1"/>
    </xf>
    <xf numFmtId="3" fontId="0" fillId="8" borderId="0" xfId="0" applyNumberFormat="1" applyFill="1" applyBorder="1" applyAlignment="1">
      <alignment horizontal="right" vertical="center" indent="1"/>
    </xf>
    <xf numFmtId="0" fontId="9" fillId="8" borderId="28" xfId="0" applyFont="1" applyFill="1" applyBorder="1" applyAlignment="1">
      <alignment horizontal="left" vertical="center"/>
    </xf>
    <xf numFmtId="0" fontId="8" fillId="8" borderId="10" xfId="0" applyFont="1" applyFill="1" applyBorder="1" applyAlignment="1">
      <alignment horizontal="left" vertical="center"/>
    </xf>
    <xf numFmtId="3" fontId="48" fillId="8" borderId="0" xfId="0" applyNumberFormat="1" applyFont="1" applyFill="1" applyBorder="1" applyAlignment="1">
      <alignment horizontal="right" vertical="center" indent="1"/>
    </xf>
    <xf numFmtId="3" fontId="51" fillId="8" borderId="36" xfId="1" applyNumberFormat="1" applyFont="1" applyFill="1" applyBorder="1" applyAlignment="1">
      <alignment horizontal="right" vertical="center" indent="1"/>
    </xf>
    <xf numFmtId="0" fontId="48" fillId="8" borderId="7" xfId="0" applyFont="1" applyFill="1" applyBorder="1" applyAlignment="1">
      <alignment horizontal="center" vertical="center"/>
    </xf>
    <xf numFmtId="3" fontId="49" fillId="8" borderId="1" xfId="1" applyNumberFormat="1" applyFont="1" applyFill="1" applyBorder="1" applyAlignment="1">
      <alignment horizontal="right" vertical="center" indent="1"/>
    </xf>
    <xf numFmtId="3" fontId="49" fillId="8" borderId="7" xfId="1" applyNumberFormat="1" applyFont="1" applyFill="1" applyBorder="1" applyAlignment="1">
      <alignment horizontal="right" vertical="center" indent="1"/>
    </xf>
    <xf numFmtId="0" fontId="48" fillId="8" borderId="37" xfId="0" applyFont="1" applyFill="1" applyBorder="1" applyAlignment="1">
      <alignment horizontal="center" vertical="center"/>
    </xf>
    <xf numFmtId="0" fontId="48" fillId="8" borderId="6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left" vertical="center"/>
    </xf>
    <xf numFmtId="0" fontId="8" fillId="8" borderId="19" xfId="0" applyFont="1" applyFill="1" applyBorder="1" applyAlignment="1">
      <alignment horizontal="left" vertical="center"/>
    </xf>
    <xf numFmtId="3" fontId="49" fillId="0" borderId="38" xfId="1" applyNumberFormat="1" applyFont="1" applyFill="1" applyBorder="1" applyAlignment="1">
      <alignment horizontal="right" vertical="center" indent="1"/>
    </xf>
    <xf numFmtId="3" fontId="49" fillId="8" borderId="38" xfId="1" applyNumberFormat="1" applyFont="1" applyFill="1" applyBorder="1" applyAlignment="1">
      <alignment horizontal="right" vertical="center" indent="1"/>
    </xf>
    <xf numFmtId="3" fontId="49" fillId="8" borderId="39" xfId="1" applyNumberFormat="1" applyFont="1" applyFill="1" applyBorder="1" applyAlignment="1">
      <alignment horizontal="right" vertical="center" indent="1"/>
    </xf>
    <xf numFmtId="3" fontId="49" fillId="8" borderId="40" xfId="1" applyNumberFormat="1" applyFont="1" applyFill="1" applyBorder="1" applyAlignment="1">
      <alignment horizontal="right" vertical="center" indent="1"/>
    </xf>
    <xf numFmtId="3" fontId="51" fillId="5" borderId="26" xfId="1" applyNumberFormat="1" applyFont="1" applyFill="1" applyBorder="1" applyAlignment="1">
      <alignment horizontal="right" vertical="center" indent="1"/>
    </xf>
    <xf numFmtId="3" fontId="51" fillId="5" borderId="27" xfId="1" applyNumberFormat="1" applyFont="1" applyFill="1" applyBorder="1" applyAlignment="1">
      <alignment horizontal="right" vertical="center" indent="1"/>
    </xf>
    <xf numFmtId="3" fontId="46" fillId="8" borderId="0" xfId="0" applyNumberFormat="1" applyFont="1" applyFill="1" applyBorder="1" applyAlignment="1">
      <alignment horizontal="right" vertical="center" indent="1"/>
    </xf>
    <xf numFmtId="3" fontId="51" fillId="5" borderId="17" xfId="1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/>
    </xf>
    <xf numFmtId="0" fontId="52" fillId="5" borderId="1" xfId="0" applyFont="1" applyFill="1" applyBorder="1" applyAlignment="1">
      <alignment horizontal="center" vertical="center"/>
    </xf>
    <xf numFmtId="0" fontId="52" fillId="5" borderId="9" xfId="0" applyFont="1" applyFill="1" applyBorder="1" applyAlignment="1">
      <alignment horizontal="center" vertical="center"/>
    </xf>
    <xf numFmtId="0" fontId="52" fillId="5" borderId="5" xfId="0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right" vertical="center" indent="1"/>
    </xf>
    <xf numFmtId="0" fontId="53" fillId="6" borderId="1" xfId="0" applyFont="1" applyFill="1" applyBorder="1" applyAlignment="1">
      <alignment horizontal="center" vertical="center"/>
    </xf>
    <xf numFmtId="3" fontId="3" fillId="6" borderId="1" xfId="1" applyNumberFormat="1" applyFont="1" applyFill="1" applyBorder="1" applyAlignment="1">
      <alignment horizontal="right" vertical="center" indent="1"/>
    </xf>
    <xf numFmtId="0" fontId="53" fillId="0" borderId="1" xfId="0" applyFont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right" vertical="center" indent="1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25" fillId="0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6" fillId="0" borderId="9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53" fillId="5" borderId="1" xfId="0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vertical="center"/>
    </xf>
    <xf numFmtId="0" fontId="47" fillId="8" borderId="0" xfId="0" applyFont="1" applyFill="1" applyAlignment="1">
      <alignment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 shrinkToFit="1"/>
    </xf>
    <xf numFmtId="0" fontId="8" fillId="8" borderId="6" xfId="0" applyFont="1" applyFill="1" applyBorder="1" applyAlignment="1">
      <alignment horizontal="center" vertical="center" wrapText="1" shrinkToFit="1"/>
    </xf>
    <xf numFmtId="0" fontId="8" fillId="8" borderId="3" xfId="0" applyFont="1" applyFill="1" applyBorder="1" applyAlignment="1">
      <alignment horizontal="center" vertical="center" wrapText="1" shrinkToFit="1"/>
    </xf>
    <xf numFmtId="0" fontId="8" fillId="8" borderId="8" xfId="0" applyFont="1" applyFill="1" applyBorder="1" applyAlignment="1">
      <alignment horizontal="center" vertical="center" wrapText="1" shrinkToFit="1"/>
    </xf>
    <xf numFmtId="0" fontId="8" fillId="8" borderId="4" xfId="0" applyFont="1" applyFill="1" applyBorder="1" applyAlignment="1">
      <alignment horizontal="center" vertical="center" wrapText="1" shrinkToFit="1"/>
    </xf>
    <xf numFmtId="3" fontId="48" fillId="8" borderId="0" xfId="0" applyNumberFormat="1" applyFont="1" applyFill="1" applyAlignment="1">
      <alignment horizontal="right" vertical="center" indent="1"/>
    </xf>
    <xf numFmtId="3" fontId="47" fillId="8" borderId="0" xfId="0" applyNumberFormat="1" applyFont="1" applyFill="1" applyAlignment="1">
      <alignment horizontal="right" vertical="center" indent="1"/>
    </xf>
    <xf numFmtId="3" fontId="0" fillId="8" borderId="0" xfId="0" applyNumberFormat="1" applyFill="1" applyAlignment="1">
      <alignment horizontal="right" vertical="center" indent="1"/>
    </xf>
    <xf numFmtId="0" fontId="47" fillId="8" borderId="7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vertical="center"/>
    </xf>
    <xf numFmtId="0" fontId="8" fillId="8" borderId="11" xfId="0" applyFont="1" applyFill="1" applyBorder="1" applyAlignment="1">
      <alignment vertical="center"/>
    </xf>
    <xf numFmtId="0" fontId="8" fillId="8" borderId="12" xfId="0" applyFont="1" applyFill="1" applyBorder="1" applyAlignment="1">
      <alignment horizontal="center" vertical="center"/>
    </xf>
    <xf numFmtId="0" fontId="49" fillId="8" borderId="7" xfId="0" applyFont="1" applyFill="1" applyBorder="1" applyAlignment="1">
      <alignment horizontal="center" vertical="center"/>
    </xf>
    <xf numFmtId="3" fontId="49" fillId="5" borderId="28" xfId="1" applyNumberFormat="1" applyFont="1" applyFill="1" applyBorder="1" applyAlignment="1">
      <alignment horizontal="right" vertical="center" indent="1"/>
    </xf>
    <xf numFmtId="3" fontId="0" fillId="8" borderId="35" xfId="0" applyNumberFormat="1" applyFill="1" applyBorder="1" applyAlignment="1">
      <alignment horizontal="right" vertical="center" indent="1"/>
    </xf>
    <xf numFmtId="3" fontId="49" fillId="6" borderId="28" xfId="1" applyNumberFormat="1" applyFont="1" applyFill="1" applyBorder="1" applyAlignment="1">
      <alignment horizontal="right" vertical="center" indent="1"/>
    </xf>
    <xf numFmtId="0" fontId="9" fillId="8" borderId="9" xfId="0" applyFont="1" applyFill="1" applyBorder="1" applyAlignment="1">
      <alignment horizontal="left" vertical="center"/>
    </xf>
    <xf numFmtId="3" fontId="47" fillId="8" borderId="35" xfId="0" applyNumberFormat="1" applyFont="1" applyFill="1" applyBorder="1" applyAlignment="1">
      <alignment horizontal="right" vertical="center" indent="1"/>
    </xf>
    <xf numFmtId="0" fontId="47" fillId="8" borderId="32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left" vertical="center"/>
    </xf>
    <xf numFmtId="0" fontId="8" fillId="8" borderId="11" xfId="0" applyFont="1" applyFill="1" applyBorder="1" applyAlignment="1">
      <alignment horizontal="left" vertical="center"/>
    </xf>
    <xf numFmtId="3" fontId="49" fillId="8" borderId="37" xfId="1" applyNumberFormat="1" applyFont="1" applyFill="1" applyBorder="1" applyAlignment="1">
      <alignment horizontal="right" vertical="center" indent="1"/>
    </xf>
    <xf numFmtId="0" fontId="48" fillId="5" borderId="17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left" vertical="center"/>
    </xf>
    <xf numFmtId="0" fontId="1" fillId="5" borderId="34" xfId="0" applyFont="1" applyFill="1" applyBorder="1" applyAlignment="1">
      <alignment vertical="center"/>
    </xf>
    <xf numFmtId="3" fontId="0" fillId="8" borderId="0" xfId="0" applyNumberFormat="1" applyFont="1" applyFill="1" applyAlignment="1">
      <alignment horizontal="right" vertical="center" indent="1"/>
    </xf>
    <xf numFmtId="0" fontId="9" fillId="2" borderId="1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3" fontId="4" fillId="0" borderId="9" xfId="1" applyNumberFormat="1" applyFont="1" applyFill="1" applyBorder="1" applyAlignment="1">
      <alignment horizontal="right" vertical="center" indent="1"/>
    </xf>
    <xf numFmtId="0" fontId="17" fillId="0" borderId="9" xfId="0" applyFont="1" applyFill="1" applyBorder="1" applyAlignment="1">
      <alignment horizontal="right" vertical="center"/>
    </xf>
    <xf numFmtId="0" fontId="8" fillId="0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4" borderId="10" xfId="0" applyFont="1" applyFill="1" applyBorder="1" applyAlignment="1">
      <alignment horizontal="left" vertical="center"/>
    </xf>
    <xf numFmtId="3" fontId="4" fillId="4" borderId="44" xfId="1" applyNumberFormat="1" applyFont="1" applyFill="1" applyBorder="1" applyAlignment="1">
      <alignment horizontal="left" vertical="center"/>
    </xf>
    <xf numFmtId="3" fontId="4" fillId="4" borderId="10" xfId="1" applyNumberFormat="1" applyFont="1" applyFill="1" applyBorder="1" applyAlignment="1">
      <alignment horizontal="left" vertical="center"/>
    </xf>
    <xf numFmtId="3" fontId="6" fillId="2" borderId="23" xfId="1" applyNumberFormat="1" applyFont="1" applyFill="1" applyBorder="1" applyAlignment="1">
      <alignment horizontal="right" vertical="center" indent="1"/>
    </xf>
    <xf numFmtId="3" fontId="4" fillId="2" borderId="1" xfId="1" applyNumberFormat="1" applyFont="1" applyFill="1" applyBorder="1" applyAlignment="1">
      <alignment horizontal="right" vertical="center" indent="1"/>
    </xf>
    <xf numFmtId="3" fontId="4" fillId="0" borderId="1" xfId="1" applyNumberFormat="1" applyFont="1" applyFill="1" applyBorder="1" applyAlignment="1">
      <alignment horizontal="right" vertical="center" indent="1"/>
    </xf>
    <xf numFmtId="3" fontId="6" fillId="2" borderId="1" xfId="1" applyNumberFormat="1" applyFont="1" applyFill="1" applyBorder="1" applyAlignment="1">
      <alignment horizontal="right" vertical="center" indent="1"/>
    </xf>
    <xf numFmtId="3" fontId="6" fillId="0" borderId="1" xfId="1" applyNumberFormat="1" applyFont="1" applyFill="1" applyBorder="1" applyAlignment="1">
      <alignment horizontal="right" vertical="center" indent="1"/>
    </xf>
    <xf numFmtId="3" fontId="4" fillId="4" borderId="1" xfId="1" applyNumberFormat="1" applyFont="1" applyFill="1" applyBorder="1" applyAlignment="1">
      <alignment horizontal="right" vertical="center" indent="1"/>
    </xf>
    <xf numFmtId="3" fontId="6" fillId="4" borderId="1" xfId="1" applyNumberFormat="1" applyFont="1" applyFill="1" applyBorder="1" applyAlignment="1">
      <alignment horizontal="right" vertical="center" indent="1"/>
    </xf>
    <xf numFmtId="3" fontId="6" fillId="2" borderId="26" xfId="1" applyNumberFormat="1" applyFont="1" applyFill="1" applyBorder="1" applyAlignment="1">
      <alignment horizontal="right" vertical="center" indent="1"/>
    </xf>
    <xf numFmtId="3" fontId="6" fillId="2" borderId="24" xfId="1" applyNumberFormat="1" applyFont="1" applyFill="1" applyBorder="1" applyAlignment="1">
      <alignment horizontal="right" vertical="center" indent="1"/>
    </xf>
    <xf numFmtId="3" fontId="4" fillId="2" borderId="25" xfId="1" applyNumberFormat="1" applyFont="1" applyFill="1" applyBorder="1" applyAlignment="1">
      <alignment horizontal="right" vertical="center" indent="1"/>
    </xf>
    <xf numFmtId="3" fontId="4" fillId="0" borderId="25" xfId="1" applyNumberFormat="1" applyFont="1" applyFill="1" applyBorder="1" applyAlignment="1">
      <alignment horizontal="right" vertical="center" indent="1"/>
    </xf>
    <xf numFmtId="3" fontId="6" fillId="2" borderId="25" xfId="1" applyNumberFormat="1" applyFont="1" applyFill="1" applyBorder="1" applyAlignment="1">
      <alignment horizontal="right" vertical="center" indent="1"/>
    </xf>
    <xf numFmtId="3" fontId="4" fillId="4" borderId="25" xfId="1" applyNumberFormat="1" applyFont="1" applyFill="1" applyBorder="1" applyAlignment="1">
      <alignment horizontal="right" vertical="center" indent="1"/>
    </xf>
    <xf numFmtId="3" fontId="6" fillId="4" borderId="25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3" fontId="8" fillId="0" borderId="0" xfId="0" applyNumberFormat="1" applyFont="1" applyAlignment="1">
      <alignment horizontal="right" vertical="center" indent="1"/>
    </xf>
    <xf numFmtId="3" fontId="6" fillId="4" borderId="9" xfId="1" applyNumberFormat="1" applyFont="1" applyFill="1" applyBorder="1" applyAlignment="1">
      <alignment horizontal="right" vertical="center" indent="1"/>
    </xf>
    <xf numFmtId="3" fontId="14" fillId="0" borderId="0" xfId="0" applyNumberFormat="1" applyFont="1" applyAlignment="1">
      <alignment horizontal="right" vertical="center" indent="1"/>
    </xf>
    <xf numFmtId="3" fontId="8" fillId="4" borderId="0" xfId="0" applyNumberFormat="1" applyFont="1" applyFill="1" applyAlignment="1">
      <alignment horizontal="right" vertical="center" indent="1"/>
    </xf>
    <xf numFmtId="3" fontId="6" fillId="4" borderId="45" xfId="1" applyNumberFormat="1" applyFont="1" applyFill="1" applyBorder="1" applyAlignment="1">
      <alignment horizontal="right" vertical="center" indent="1"/>
    </xf>
    <xf numFmtId="3" fontId="6" fillId="2" borderId="22" xfId="1" applyNumberFormat="1" applyFont="1" applyFill="1" applyBorder="1" applyAlignment="1">
      <alignment horizontal="right" vertical="center" indent="1"/>
    </xf>
    <xf numFmtId="3" fontId="4" fillId="2" borderId="7" xfId="1" applyNumberFormat="1" applyFont="1" applyFill="1" applyBorder="1" applyAlignment="1">
      <alignment horizontal="right" vertical="center" indent="1"/>
    </xf>
    <xf numFmtId="3" fontId="4" fillId="0" borderId="7" xfId="1" applyNumberFormat="1" applyFont="1" applyFill="1" applyBorder="1" applyAlignment="1">
      <alignment horizontal="right" vertical="center" indent="1"/>
    </xf>
    <xf numFmtId="3" fontId="6" fillId="2" borderId="7" xfId="1" applyNumberFormat="1" applyFont="1" applyFill="1" applyBorder="1" applyAlignment="1">
      <alignment horizontal="right" vertical="center" indent="1"/>
    </xf>
    <xf numFmtId="3" fontId="6" fillId="0" borderId="7" xfId="1" applyNumberFormat="1" applyFont="1" applyFill="1" applyBorder="1" applyAlignment="1">
      <alignment horizontal="right" vertical="center" indent="1"/>
    </xf>
    <xf numFmtId="3" fontId="4" fillId="4" borderId="7" xfId="1" applyNumberFormat="1" applyFont="1" applyFill="1" applyBorder="1" applyAlignment="1">
      <alignment horizontal="right" vertical="center" indent="1"/>
    </xf>
    <xf numFmtId="3" fontId="6" fillId="4" borderId="7" xfId="1" applyNumberFormat="1" applyFont="1" applyFill="1" applyBorder="1" applyAlignment="1">
      <alignment horizontal="right" vertical="center" indent="1"/>
    </xf>
    <xf numFmtId="3" fontId="6" fillId="2" borderId="17" xfId="1" applyNumberFormat="1" applyFont="1" applyFill="1" applyBorder="1" applyAlignment="1">
      <alignment horizontal="right" vertical="center" indent="1"/>
    </xf>
    <xf numFmtId="3" fontId="6" fillId="2" borderId="10" xfId="1" applyNumberFormat="1" applyFont="1" applyFill="1" applyBorder="1" applyAlignment="1">
      <alignment horizontal="right" vertical="center" indent="1"/>
    </xf>
    <xf numFmtId="3" fontId="6" fillId="0" borderId="25" xfId="1" applyNumberFormat="1" applyFont="1" applyFill="1" applyBorder="1" applyAlignment="1">
      <alignment horizontal="right" vertical="center" indent="1"/>
    </xf>
    <xf numFmtId="3" fontId="6" fillId="2" borderId="36" xfId="1" applyNumberFormat="1" applyFont="1" applyFill="1" applyBorder="1" applyAlignment="1">
      <alignment horizontal="right" vertical="center" indent="1"/>
    </xf>
    <xf numFmtId="0" fontId="9" fillId="9" borderId="7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3" fontId="4" fillId="9" borderId="23" xfId="1" applyNumberFormat="1" applyFont="1" applyFill="1" applyBorder="1" applyAlignment="1">
      <alignment horizontal="right" vertical="center" indent="1"/>
    </xf>
    <xf numFmtId="3" fontId="4" fillId="9" borderId="24" xfId="1" applyNumberFormat="1" applyFont="1" applyFill="1" applyBorder="1" applyAlignment="1">
      <alignment horizontal="right" vertical="center" indent="1"/>
    </xf>
    <xf numFmtId="3" fontId="4" fillId="9" borderId="22" xfId="1" applyNumberFormat="1" applyFont="1" applyFill="1" applyBorder="1" applyAlignment="1">
      <alignment horizontal="right" vertical="center" indent="1"/>
    </xf>
    <xf numFmtId="0" fontId="8" fillId="5" borderId="7" xfId="0" applyFont="1" applyFill="1" applyBorder="1" applyAlignment="1">
      <alignment horizontal="center" vertical="center"/>
    </xf>
    <xf numFmtId="3" fontId="4" fillId="5" borderId="1" xfId="1" applyNumberFormat="1" applyFont="1" applyFill="1" applyBorder="1" applyAlignment="1">
      <alignment horizontal="right" vertical="center" indent="1"/>
    </xf>
    <xf numFmtId="3" fontId="4" fillId="5" borderId="25" xfId="1" applyNumberFormat="1" applyFont="1" applyFill="1" applyBorder="1" applyAlignment="1">
      <alignment horizontal="right" vertical="center" indent="1"/>
    </xf>
    <xf numFmtId="3" fontId="4" fillId="5" borderId="7" xfId="1" applyNumberFormat="1" applyFont="1" applyFill="1" applyBorder="1" applyAlignment="1">
      <alignment horizontal="right" vertical="center" indent="1"/>
    </xf>
    <xf numFmtId="3" fontId="4" fillId="9" borderId="1" xfId="1" applyNumberFormat="1" applyFont="1" applyFill="1" applyBorder="1" applyAlignment="1">
      <alignment horizontal="right" vertical="center" indent="1"/>
    </xf>
    <xf numFmtId="3" fontId="4" fillId="9" borderId="25" xfId="1" applyNumberFormat="1" applyFont="1" applyFill="1" applyBorder="1" applyAlignment="1">
      <alignment horizontal="right" vertical="center" indent="1"/>
    </xf>
    <xf numFmtId="3" fontId="4" fillId="9" borderId="7" xfId="1" applyNumberFormat="1" applyFont="1" applyFill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" fillId="9" borderId="16" xfId="0" applyFont="1" applyFill="1" applyBorder="1" applyAlignment="1">
      <alignment vertical="center"/>
    </xf>
    <xf numFmtId="3" fontId="4" fillId="9" borderId="26" xfId="1" applyNumberFormat="1" applyFont="1" applyFill="1" applyBorder="1" applyAlignment="1">
      <alignment horizontal="right" vertical="center" indent="1"/>
    </xf>
    <xf numFmtId="3" fontId="4" fillId="9" borderId="27" xfId="1" applyNumberFormat="1" applyFont="1" applyFill="1" applyBorder="1" applyAlignment="1">
      <alignment horizontal="right" vertical="center" indent="1"/>
    </xf>
    <xf numFmtId="3" fontId="0" fillId="0" borderId="0" xfId="0" applyNumberFormat="1" applyFont="1" applyAlignment="1">
      <alignment horizontal="right" vertical="center"/>
    </xf>
    <xf numFmtId="3" fontId="4" fillId="9" borderId="17" xfId="1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4" fillId="4" borderId="0" xfId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23" xfId="1" applyNumberFormat="1" applyFont="1" applyFill="1" applyBorder="1" applyAlignment="1">
      <alignment horizontal="right" vertical="center"/>
    </xf>
    <xf numFmtId="3" fontId="6" fillId="2" borderId="24" xfId="1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6" fillId="2" borderId="22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center"/>
    </xf>
    <xf numFmtId="3" fontId="4" fillId="2" borderId="1" xfId="1" applyNumberFormat="1" applyFont="1" applyFill="1" applyBorder="1" applyAlignment="1">
      <alignment horizontal="right" vertical="center"/>
    </xf>
    <xf numFmtId="3" fontId="4" fillId="2" borderId="25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2" borderId="7" xfId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3" fontId="4" fillId="0" borderId="46" xfId="1" applyNumberFormat="1" applyFont="1" applyFill="1" applyBorder="1" applyAlignment="1">
      <alignment horizontal="right" vertical="center"/>
    </xf>
    <xf numFmtId="3" fontId="4" fillId="0" borderId="25" xfId="1" applyNumberFormat="1" applyFont="1" applyFill="1" applyBorder="1" applyAlignment="1">
      <alignment horizontal="right" vertical="center"/>
    </xf>
    <xf numFmtId="3" fontId="54" fillId="0" borderId="0" xfId="0" applyNumberFormat="1" applyFont="1" applyAlignment="1">
      <alignment horizontal="right" vertical="center"/>
    </xf>
    <xf numFmtId="3" fontId="4" fillId="0" borderId="7" xfId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3" fontId="54" fillId="0" borderId="0" xfId="0" applyNumberFormat="1" applyFont="1" applyFill="1" applyAlignment="1">
      <alignment horizontal="right"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25" xfId="1" applyNumberFormat="1" applyFont="1" applyFill="1" applyBorder="1" applyAlignment="1">
      <alignment horizontal="right" vertical="center"/>
    </xf>
    <xf numFmtId="3" fontId="6" fillId="2" borderId="7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3" fontId="4" fillId="0" borderId="47" xfId="0" applyNumberFormat="1" applyFont="1" applyFill="1" applyBorder="1" applyAlignment="1">
      <alignment horizontal="right" vertical="center"/>
    </xf>
    <xf numFmtId="0" fontId="55" fillId="0" borderId="25" xfId="0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28" xfId="1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2" borderId="28" xfId="1" applyNumberFormat="1" applyFont="1" applyFill="1" applyBorder="1" applyAlignment="1">
      <alignment horizontal="right" vertical="center"/>
    </xf>
    <xf numFmtId="3" fontId="4" fillId="2" borderId="5" xfId="1" applyNumberFormat="1" applyFont="1" applyFill="1" applyBorder="1" applyAlignment="1">
      <alignment horizontal="right" vertical="center"/>
    </xf>
    <xf numFmtId="0" fontId="7" fillId="0" borderId="25" xfId="0" applyFont="1" applyBorder="1" applyAlignment="1">
      <alignment horizontal="left" vertical="center" wrapText="1"/>
    </xf>
    <xf numFmtId="3" fontId="6" fillId="4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3" fontId="4" fillId="7" borderId="1" xfId="1" applyNumberFormat="1" applyFont="1" applyFill="1" applyBorder="1" applyAlignment="1">
      <alignment horizontal="right" vertical="center"/>
    </xf>
    <xf numFmtId="3" fontId="4" fillId="7" borderId="7" xfId="1" applyNumberFormat="1" applyFont="1" applyFill="1" applyBorder="1" applyAlignment="1">
      <alignment horizontal="right" vertical="center"/>
    </xf>
    <xf numFmtId="3" fontId="4" fillId="7" borderId="25" xfId="1" applyNumberFormat="1" applyFont="1" applyFill="1" applyBorder="1" applyAlignment="1">
      <alignment horizontal="right" vertical="center"/>
    </xf>
    <xf numFmtId="3" fontId="4" fillId="4" borderId="0" xfId="0" applyNumberFormat="1" applyFont="1" applyFill="1" applyAlignment="1">
      <alignment horizontal="right" vertical="center"/>
    </xf>
    <xf numFmtId="0" fontId="6" fillId="0" borderId="48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3" fontId="4" fillId="2" borderId="48" xfId="1" applyNumberFormat="1" applyFont="1" applyFill="1" applyBorder="1" applyAlignment="1">
      <alignment horizontal="right" vertical="center"/>
    </xf>
    <xf numFmtId="0" fontId="15" fillId="2" borderId="33" xfId="0" applyFont="1" applyFill="1" applyBorder="1" applyAlignment="1">
      <alignment horizontal="left" vertical="center"/>
    </xf>
    <xf numFmtId="0" fontId="15" fillId="2" borderId="34" xfId="0" applyFont="1" applyFill="1" applyBorder="1" applyAlignment="1">
      <alignment vertical="center"/>
    </xf>
    <xf numFmtId="3" fontId="6" fillId="2" borderId="26" xfId="1" applyNumberFormat="1" applyFont="1" applyFill="1" applyBorder="1" applyAlignment="1">
      <alignment horizontal="right" vertical="center"/>
    </xf>
    <xf numFmtId="3" fontId="6" fillId="2" borderId="27" xfId="1" applyNumberFormat="1" applyFont="1" applyFill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176" fontId="10" fillId="0" borderId="0" xfId="0" applyNumberFormat="1" applyFont="1" applyFill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176" fontId="54" fillId="0" borderId="0" xfId="0" applyNumberFormat="1" applyFont="1" applyAlignment="1">
      <alignment vertical="center"/>
    </xf>
    <xf numFmtId="0" fontId="33" fillId="8" borderId="0" xfId="0" applyFont="1" applyFill="1" applyAlignment="1">
      <alignment vertical="center"/>
    </xf>
    <xf numFmtId="0" fontId="34" fillId="8" borderId="0" xfId="0" applyFont="1" applyFill="1" applyAlignment="1">
      <alignment vertical="center"/>
    </xf>
    <xf numFmtId="0" fontId="34" fillId="8" borderId="0" xfId="0" applyFont="1" applyFill="1" applyAlignment="1">
      <alignment horizontal="right" vertical="center"/>
    </xf>
    <xf numFmtId="0" fontId="34" fillId="8" borderId="7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 wrapText="1" shrinkToFit="1"/>
    </xf>
    <xf numFmtId="0" fontId="34" fillId="8" borderId="6" xfId="0" applyFont="1" applyFill="1" applyBorder="1" applyAlignment="1">
      <alignment horizontal="center" vertical="center" wrapText="1" shrinkToFit="1"/>
    </xf>
    <xf numFmtId="0" fontId="34" fillId="8" borderId="3" xfId="0" applyFont="1" applyFill="1" applyBorder="1" applyAlignment="1">
      <alignment horizontal="center" vertical="center" wrapText="1" shrinkToFit="1"/>
    </xf>
    <xf numFmtId="0" fontId="34" fillId="8" borderId="8" xfId="0" applyFont="1" applyFill="1" applyBorder="1" applyAlignment="1">
      <alignment horizontal="center" vertical="center" wrapText="1" shrinkToFit="1"/>
    </xf>
    <xf numFmtId="0" fontId="34" fillId="8" borderId="4" xfId="0" applyFont="1" applyFill="1" applyBorder="1" applyAlignment="1">
      <alignment horizontal="center" vertical="center" wrapText="1" shrinkToFit="1"/>
    </xf>
    <xf numFmtId="0" fontId="33" fillId="8" borderId="7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/>
    </xf>
    <xf numFmtId="3" fontId="34" fillId="8" borderId="23" xfId="1" applyNumberFormat="1" applyFont="1" applyFill="1" applyBorder="1" applyAlignment="1">
      <alignment horizontal="right" vertical="center" indent="1"/>
    </xf>
    <xf numFmtId="3" fontId="34" fillId="8" borderId="24" xfId="1" applyNumberFormat="1" applyFont="1" applyFill="1" applyBorder="1" applyAlignment="1">
      <alignment horizontal="right" vertical="center" indent="1"/>
    </xf>
    <xf numFmtId="3" fontId="33" fillId="8" borderId="0" xfId="0" applyNumberFormat="1" applyFont="1" applyFill="1" applyAlignment="1">
      <alignment horizontal="right" vertical="center" indent="1"/>
    </xf>
    <xf numFmtId="3" fontId="34" fillId="8" borderId="22" xfId="1" applyNumberFormat="1" applyFont="1" applyFill="1" applyBorder="1" applyAlignment="1">
      <alignment horizontal="right" vertical="center" indent="1"/>
    </xf>
    <xf numFmtId="3" fontId="33" fillId="8" borderId="1" xfId="1" applyNumberFormat="1" applyFont="1" applyFill="1" applyBorder="1" applyAlignment="1">
      <alignment horizontal="right" vertical="center" indent="1"/>
    </xf>
    <xf numFmtId="3" fontId="33" fillId="8" borderId="25" xfId="1" applyNumberFormat="1" applyFont="1" applyFill="1" applyBorder="1" applyAlignment="1">
      <alignment horizontal="right" vertical="center" indent="1"/>
    </xf>
    <xf numFmtId="3" fontId="33" fillId="8" borderId="7" xfId="1" applyNumberFormat="1" applyFont="1" applyFill="1" applyBorder="1" applyAlignment="1">
      <alignment horizontal="right" vertical="center" indent="1"/>
    </xf>
    <xf numFmtId="0" fontId="34" fillId="8" borderId="9" xfId="0" applyFont="1" applyFill="1" applyBorder="1" applyAlignment="1">
      <alignment horizontal="center" vertical="center"/>
    </xf>
    <xf numFmtId="0" fontId="34" fillId="8" borderId="10" xfId="0" applyFont="1" applyFill="1" applyBorder="1" applyAlignment="1">
      <alignment vertical="center"/>
    </xf>
    <xf numFmtId="3" fontId="34" fillId="8" borderId="1" xfId="1" applyNumberFormat="1" applyFont="1" applyFill="1" applyBorder="1" applyAlignment="1">
      <alignment horizontal="right" vertical="center" indent="1"/>
    </xf>
    <xf numFmtId="3" fontId="34" fillId="8" borderId="25" xfId="1" applyNumberFormat="1" applyFont="1" applyFill="1" applyBorder="1" applyAlignment="1">
      <alignment horizontal="right" vertical="center" indent="1"/>
    </xf>
    <xf numFmtId="3" fontId="34" fillId="8" borderId="0" xfId="0" applyNumberFormat="1" applyFont="1" applyFill="1" applyAlignment="1">
      <alignment horizontal="right" vertical="center" indent="1"/>
    </xf>
    <xf numFmtId="3" fontId="34" fillId="8" borderId="7" xfId="1" applyNumberFormat="1" applyFont="1" applyFill="1" applyBorder="1" applyAlignment="1">
      <alignment horizontal="right" vertical="center" indent="1"/>
    </xf>
    <xf numFmtId="0" fontId="34" fillId="8" borderId="11" xfId="0" applyFont="1" applyFill="1" applyBorder="1" applyAlignment="1">
      <alignment vertical="center"/>
    </xf>
    <xf numFmtId="0" fontId="34" fillId="8" borderId="12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vertical="center"/>
    </xf>
    <xf numFmtId="0" fontId="35" fillId="8" borderId="10" xfId="0" applyFont="1" applyFill="1" applyBorder="1" applyAlignment="1">
      <alignment horizontal="right" vertical="center"/>
    </xf>
    <xf numFmtId="0" fontId="33" fillId="8" borderId="9" xfId="0" applyFont="1" applyFill="1" applyBorder="1" applyAlignment="1">
      <alignment horizontal="left" vertical="center"/>
    </xf>
    <xf numFmtId="0" fontId="34" fillId="8" borderId="10" xfId="0" applyFont="1" applyFill="1" applyBorder="1" applyAlignment="1">
      <alignment horizontal="left" vertical="center"/>
    </xf>
    <xf numFmtId="3" fontId="33" fillId="8" borderId="39" xfId="1" applyNumberFormat="1" applyFont="1" applyFill="1" applyBorder="1" applyAlignment="1">
      <alignment horizontal="right" vertical="center" indent="1"/>
    </xf>
    <xf numFmtId="0" fontId="33" fillId="8" borderId="10" xfId="0" applyFont="1" applyFill="1" applyBorder="1" applyAlignment="1">
      <alignment horizontal="left" vertical="center"/>
    </xf>
    <xf numFmtId="0" fontId="34" fillId="8" borderId="32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left" vertical="center"/>
    </xf>
    <xf numFmtId="0" fontId="34" fillId="8" borderId="13" xfId="0" applyFont="1" applyFill="1" applyBorder="1" applyAlignment="1">
      <alignment horizontal="left" vertical="center"/>
    </xf>
    <xf numFmtId="0" fontId="34" fillId="8" borderId="6" xfId="0" applyFont="1" applyFill="1" applyBorder="1" applyAlignment="1">
      <alignment horizontal="center" vertical="center"/>
    </xf>
    <xf numFmtId="0" fontId="34" fillId="8" borderId="14" xfId="0" applyFont="1" applyFill="1" applyBorder="1" applyAlignment="1">
      <alignment horizontal="center" vertical="center"/>
    </xf>
    <xf numFmtId="0" fontId="35" fillId="8" borderId="19" xfId="0" applyFont="1" applyFill="1" applyBorder="1" applyAlignment="1">
      <alignment horizontal="right" vertical="center"/>
    </xf>
    <xf numFmtId="0" fontId="34" fillId="8" borderId="17" xfId="0" applyFont="1" applyFill="1" applyBorder="1" applyAlignment="1">
      <alignment horizontal="center" vertical="center"/>
    </xf>
    <xf numFmtId="0" fontId="33" fillId="8" borderId="15" xfId="0" applyFont="1" applyFill="1" applyBorder="1" applyAlignment="1">
      <alignment horizontal="left" vertical="center"/>
    </xf>
    <xf numFmtId="0" fontId="33" fillId="8" borderId="16" xfId="0" applyFont="1" applyFill="1" applyBorder="1" applyAlignment="1">
      <alignment vertical="center"/>
    </xf>
    <xf numFmtId="3" fontId="33" fillId="8" borderId="26" xfId="1" applyNumberFormat="1" applyFont="1" applyFill="1" applyBorder="1" applyAlignment="1">
      <alignment horizontal="right" vertical="center" indent="1"/>
    </xf>
    <xf numFmtId="3" fontId="33" fillId="8" borderId="27" xfId="1" applyNumberFormat="1" applyFont="1" applyFill="1" applyBorder="1" applyAlignment="1">
      <alignment horizontal="right" vertical="center" indent="1"/>
    </xf>
    <xf numFmtId="3" fontId="33" fillId="8" borderId="17" xfId="1" applyNumberFormat="1" applyFont="1" applyFill="1" applyBorder="1" applyAlignment="1">
      <alignment horizontal="right" vertical="center" indent="1"/>
    </xf>
    <xf numFmtId="0" fontId="53" fillId="8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36" fillId="8" borderId="0" xfId="0" applyFont="1" applyFill="1" applyAlignment="1">
      <alignment horizontal="right" vertical="center"/>
    </xf>
    <xf numFmtId="0" fontId="52" fillId="8" borderId="0" xfId="0" applyFont="1" applyFill="1" applyAlignment="1">
      <alignment vertical="center"/>
    </xf>
    <xf numFmtId="0" fontId="52" fillId="8" borderId="1" xfId="0" applyFont="1" applyFill="1" applyBorder="1" applyAlignment="1">
      <alignment horizontal="center" vertical="center"/>
    </xf>
    <xf numFmtId="0" fontId="52" fillId="8" borderId="1" xfId="0" applyFont="1" applyFill="1" applyBorder="1" applyAlignment="1">
      <alignment horizontal="center" vertical="center" wrapText="1" shrinkToFit="1"/>
    </xf>
    <xf numFmtId="3" fontId="52" fillId="8" borderId="1" xfId="1" applyNumberFormat="1" applyFont="1" applyFill="1" applyBorder="1" applyAlignment="1">
      <alignment horizontal="right" vertical="center"/>
    </xf>
    <xf numFmtId="3" fontId="52" fillId="8" borderId="0" xfId="0" applyNumberFormat="1" applyFont="1" applyFill="1" applyAlignment="1">
      <alignment horizontal="right" vertical="center"/>
    </xf>
    <xf numFmtId="3" fontId="53" fillId="8" borderId="0" xfId="0" applyNumberFormat="1" applyFont="1" applyFill="1" applyAlignment="1">
      <alignment horizontal="right" vertical="center"/>
    </xf>
    <xf numFmtId="0" fontId="53" fillId="8" borderId="1" xfId="0" applyFont="1" applyFill="1" applyBorder="1" applyAlignment="1">
      <alignment horizontal="center" vertical="center"/>
    </xf>
    <xf numFmtId="0" fontId="53" fillId="8" borderId="1" xfId="0" applyFont="1" applyFill="1" applyBorder="1" applyAlignment="1">
      <alignment vertical="center"/>
    </xf>
    <xf numFmtId="3" fontId="53" fillId="8" borderId="1" xfId="1" applyNumberFormat="1" applyFont="1" applyFill="1" applyBorder="1" applyAlignment="1">
      <alignment horizontal="right" vertical="center"/>
    </xf>
    <xf numFmtId="3" fontId="56" fillId="8" borderId="1" xfId="1" applyNumberFormat="1" applyFont="1" applyFill="1" applyBorder="1" applyAlignment="1">
      <alignment horizontal="right" vertical="center"/>
    </xf>
    <xf numFmtId="3" fontId="56" fillId="8" borderId="0" xfId="0" applyNumberFormat="1" applyFont="1" applyFill="1" applyAlignment="1">
      <alignment horizontal="right" vertical="center"/>
    </xf>
    <xf numFmtId="0" fontId="53" fillId="8" borderId="28" xfId="0" applyFont="1" applyFill="1" applyBorder="1" applyAlignment="1">
      <alignment vertical="center"/>
    </xf>
    <xf numFmtId="3" fontId="57" fillId="8" borderId="1" xfId="1" applyNumberFormat="1" applyFont="1" applyFill="1" applyBorder="1" applyAlignment="1">
      <alignment horizontal="right" vertical="center"/>
    </xf>
    <xf numFmtId="3" fontId="57" fillId="8" borderId="0" xfId="0" applyNumberFormat="1" applyFont="1" applyFill="1" applyAlignment="1">
      <alignment horizontal="right" vertical="center"/>
    </xf>
    <xf numFmtId="0" fontId="26" fillId="8" borderId="0" xfId="0" applyFont="1" applyFill="1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7" fillId="0" borderId="7" xfId="0" applyFont="1" applyFill="1" applyBorder="1" applyAlignment="1">
      <alignment horizontal="center" vertical="center"/>
    </xf>
    <xf numFmtId="0" fontId="0" fillId="0" borderId="28" xfId="0" applyFill="1" applyBorder="1"/>
    <xf numFmtId="0" fontId="9" fillId="0" borderId="13" xfId="0" applyFont="1" applyFill="1" applyBorder="1" applyAlignment="1">
      <alignment horizontal="left" vertical="center"/>
    </xf>
    <xf numFmtId="0" fontId="0" fillId="0" borderId="50" xfId="0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left" vertical="center"/>
    </xf>
    <xf numFmtId="177" fontId="49" fillId="0" borderId="0" xfId="1" applyNumberFormat="1" applyFont="1" applyFill="1" applyBorder="1" applyAlignment="1">
      <alignment horizontal="right" vertical="center"/>
    </xf>
    <xf numFmtId="1" fontId="49" fillId="0" borderId="0" xfId="1" applyNumberFormat="1" applyFont="1" applyFill="1" applyBorder="1" applyAlignment="1">
      <alignment horizontal="right" vertical="center"/>
    </xf>
    <xf numFmtId="0" fontId="49" fillId="0" borderId="0" xfId="1" applyNumberFormat="1" applyFont="1" applyFill="1" applyBorder="1" applyAlignment="1">
      <alignment horizontal="right" vertical="center"/>
    </xf>
    <xf numFmtId="4" fontId="47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0" fillId="0" borderId="0" xfId="0" applyNumberFormat="1" applyFont="1" applyFill="1" applyAlignment="1">
      <alignment vertical="center"/>
    </xf>
    <xf numFmtId="174" fontId="49" fillId="0" borderId="51" xfId="0" applyNumberFormat="1" applyFont="1" applyFill="1" applyBorder="1" applyAlignment="1">
      <alignment horizontal="left" indent="3"/>
    </xf>
    <xf numFmtId="0" fontId="47" fillId="6" borderId="3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left" vertical="center"/>
    </xf>
    <xf numFmtId="0" fontId="49" fillId="0" borderId="0" xfId="0" applyFont="1" applyAlignment="1">
      <alignment vertical="center"/>
    </xf>
    <xf numFmtId="0" fontId="51" fillId="5" borderId="7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1" fillId="5" borderId="11" xfId="0" applyFont="1" applyFill="1" applyBorder="1" applyAlignment="1">
      <alignment horizontal="center" vertical="center"/>
    </xf>
    <xf numFmtId="3" fontId="51" fillId="0" borderId="0" xfId="0" applyNumberFormat="1" applyFont="1" applyAlignment="1">
      <alignment horizontal="right" vertical="center" indent="1"/>
    </xf>
    <xf numFmtId="0" fontId="49" fillId="6" borderId="7" xfId="0" applyFont="1" applyFill="1" applyBorder="1" applyAlignment="1">
      <alignment horizontal="center" vertical="center"/>
    </xf>
    <xf numFmtId="3" fontId="49" fillId="0" borderId="0" xfId="0" applyNumberFormat="1" applyFont="1" applyAlignment="1">
      <alignment horizontal="right" vertical="center" indent="1"/>
    </xf>
    <xf numFmtId="3" fontId="54" fillId="0" borderId="0" xfId="0" applyNumberFormat="1" applyFont="1" applyAlignment="1">
      <alignment horizontal="right" vertical="center" indent="1"/>
    </xf>
    <xf numFmtId="0" fontId="6" fillId="5" borderId="1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indent="2"/>
    </xf>
    <xf numFmtId="0" fontId="4" fillId="0" borderId="10" xfId="0" applyFont="1" applyFill="1" applyBorder="1" applyAlignment="1">
      <alignment horizontal="left" vertical="center" indent="2"/>
    </xf>
    <xf numFmtId="3" fontId="49" fillId="0" borderId="0" xfId="0" applyNumberFormat="1" applyFont="1" applyFill="1" applyAlignment="1">
      <alignment horizontal="right" vertical="center" indent="1"/>
    </xf>
    <xf numFmtId="0" fontId="4" fillId="0" borderId="9" xfId="0" applyFont="1" applyFill="1" applyBorder="1" applyAlignment="1">
      <alignment horizontal="left" vertical="center" indent="2"/>
    </xf>
    <xf numFmtId="0" fontId="49" fillId="0" borderId="32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left" vertical="center" indent="2"/>
    </xf>
    <xf numFmtId="0" fontId="4" fillId="0" borderId="13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2"/>
    </xf>
    <xf numFmtId="0" fontId="51" fillId="5" borderId="17" xfId="0" applyFont="1" applyFill="1" applyBorder="1" applyAlignment="1">
      <alignment horizontal="center" vertical="center"/>
    </xf>
    <xf numFmtId="0" fontId="15" fillId="5" borderId="52" xfId="0" applyFont="1" applyFill="1" applyBorder="1" applyAlignment="1">
      <alignment horizontal="left" vertical="center"/>
    </xf>
    <xf numFmtId="0" fontId="10" fillId="5" borderId="34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right" vertical="center"/>
    </xf>
    <xf numFmtId="0" fontId="38" fillId="0" borderId="7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 shrinkToFit="1"/>
    </xf>
    <xf numFmtId="0" fontId="38" fillId="0" borderId="6" xfId="0" applyFont="1" applyBorder="1" applyAlignment="1">
      <alignment horizontal="center" vertical="center" wrapText="1" shrinkToFit="1"/>
    </xf>
    <xf numFmtId="0" fontId="38" fillId="0" borderId="3" xfId="0" applyFont="1" applyBorder="1" applyAlignment="1">
      <alignment horizontal="center" vertical="center" wrapText="1" shrinkToFit="1"/>
    </xf>
    <xf numFmtId="0" fontId="38" fillId="0" borderId="3" xfId="0" applyFont="1" applyFill="1" applyBorder="1" applyAlignment="1">
      <alignment horizontal="center" vertical="center" wrapText="1" shrinkToFit="1"/>
    </xf>
    <xf numFmtId="0" fontId="38" fillId="0" borderId="8" xfId="0" applyFont="1" applyFill="1" applyBorder="1" applyAlignment="1">
      <alignment horizontal="center" vertical="center" wrapText="1" shrinkToFit="1"/>
    </xf>
    <xf numFmtId="0" fontId="38" fillId="0" borderId="4" xfId="0" applyFont="1" applyFill="1" applyBorder="1" applyAlignment="1">
      <alignment horizontal="center" vertical="center" wrapText="1" shrinkToFit="1"/>
    </xf>
    <xf numFmtId="0" fontId="38" fillId="0" borderId="6" xfId="0" applyFont="1" applyFill="1" applyBorder="1" applyAlignment="1">
      <alignment horizontal="center" vertical="center" wrapText="1" shrinkToFit="1"/>
    </xf>
    <xf numFmtId="0" fontId="59" fillId="5" borderId="7" xfId="0" applyFont="1" applyFill="1" applyBorder="1" applyAlignment="1">
      <alignment horizontal="center" vertical="center"/>
    </xf>
    <xf numFmtId="0" fontId="59" fillId="5" borderId="0" xfId="0" applyFont="1" applyFill="1" applyBorder="1" applyAlignment="1">
      <alignment horizontal="center" vertical="center"/>
    </xf>
    <xf numFmtId="0" fontId="59" fillId="5" borderId="11" xfId="0" applyFont="1" applyFill="1" applyBorder="1" applyAlignment="1">
      <alignment horizontal="center" vertical="center"/>
    </xf>
    <xf numFmtId="3" fontId="39" fillId="5" borderId="23" xfId="1" applyNumberFormat="1" applyFont="1" applyFill="1" applyBorder="1" applyAlignment="1">
      <alignment horizontal="right" vertical="center" indent="1"/>
    </xf>
    <xf numFmtId="3" fontId="39" fillId="5" borderId="24" xfId="1" applyNumberFormat="1" applyFont="1" applyFill="1" applyBorder="1" applyAlignment="1">
      <alignment horizontal="right" vertical="center" indent="1"/>
    </xf>
    <xf numFmtId="3" fontId="59" fillId="0" borderId="0" xfId="0" applyNumberFormat="1" applyFont="1" applyAlignment="1">
      <alignment horizontal="right" vertical="center" indent="1"/>
    </xf>
    <xf numFmtId="3" fontId="39" fillId="5" borderId="22" xfId="1" applyNumberFormat="1" applyFont="1" applyFill="1" applyBorder="1" applyAlignment="1">
      <alignment horizontal="right" vertical="center" indent="1"/>
    </xf>
    <xf numFmtId="0" fontId="58" fillId="6" borderId="7" xfId="0" applyFont="1" applyFill="1" applyBorder="1" applyAlignment="1">
      <alignment horizontal="center" vertical="center"/>
    </xf>
    <xf numFmtId="3" fontId="39" fillId="6" borderId="1" xfId="1" applyNumberFormat="1" applyFont="1" applyFill="1" applyBorder="1" applyAlignment="1">
      <alignment horizontal="right" vertical="center" indent="1"/>
    </xf>
    <xf numFmtId="3" fontId="39" fillId="6" borderId="25" xfId="1" applyNumberFormat="1" applyFont="1" applyFill="1" applyBorder="1" applyAlignment="1">
      <alignment horizontal="right" vertical="center" indent="1"/>
    </xf>
    <xf numFmtId="3" fontId="58" fillId="0" borderId="0" xfId="0" applyNumberFormat="1" applyFont="1" applyAlignment="1">
      <alignment horizontal="right" vertical="center" indent="1"/>
    </xf>
    <xf numFmtId="3" fontId="39" fillId="6" borderId="7" xfId="1" applyNumberFormat="1" applyFont="1" applyFill="1" applyBorder="1" applyAlignment="1">
      <alignment horizontal="right" vertical="center" indent="1"/>
    </xf>
    <xf numFmtId="0" fontId="58" fillId="0" borderId="7" xfId="0" applyFont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vertical="center"/>
    </xf>
    <xf numFmtId="3" fontId="39" fillId="0" borderId="1" xfId="1" applyNumberFormat="1" applyFont="1" applyFill="1" applyBorder="1" applyAlignment="1">
      <alignment horizontal="right" vertical="center" indent="1"/>
    </xf>
    <xf numFmtId="3" fontId="39" fillId="0" borderId="25" xfId="1" applyNumberFormat="1" applyFont="1" applyFill="1" applyBorder="1" applyAlignment="1">
      <alignment horizontal="right" vertical="center" indent="1"/>
    </xf>
    <xf numFmtId="3" fontId="39" fillId="0" borderId="7" xfId="1" applyNumberFormat="1" applyFont="1" applyFill="1" applyBorder="1" applyAlignment="1">
      <alignment horizontal="right" vertical="center" indent="1"/>
    </xf>
    <xf numFmtId="0" fontId="39" fillId="0" borderId="9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vertical="center"/>
    </xf>
    <xf numFmtId="0" fontId="38" fillId="0" borderId="11" xfId="0" applyFont="1" applyFill="1" applyBorder="1" applyAlignment="1">
      <alignment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vertical="center"/>
    </xf>
    <xf numFmtId="0" fontId="39" fillId="0" borderId="7" xfId="0" applyFont="1" applyBorder="1" applyAlignment="1">
      <alignment horizontal="center" vertical="center"/>
    </xf>
    <xf numFmtId="0" fontId="40" fillId="0" borderId="10" xfId="0" applyFont="1" applyFill="1" applyBorder="1" applyAlignment="1">
      <alignment horizontal="right" vertical="center"/>
    </xf>
    <xf numFmtId="3" fontId="39" fillId="5" borderId="1" xfId="1" applyNumberFormat="1" applyFont="1" applyFill="1" applyBorder="1" applyAlignment="1">
      <alignment horizontal="right" vertical="center" indent="1"/>
    </xf>
    <xf numFmtId="3" fontId="39" fillId="5" borderId="25" xfId="1" applyNumberFormat="1" applyFont="1" applyFill="1" applyBorder="1" applyAlignment="1">
      <alignment horizontal="right" vertical="center" indent="1"/>
    </xf>
    <xf numFmtId="3" fontId="39" fillId="5" borderId="7" xfId="1" applyNumberFormat="1" applyFont="1" applyFill="1" applyBorder="1" applyAlignment="1">
      <alignment horizontal="right" vertical="center" indent="1"/>
    </xf>
    <xf numFmtId="0" fontId="37" fillId="0" borderId="9" xfId="0" applyFont="1" applyFill="1" applyBorder="1" applyAlignment="1">
      <alignment horizontal="left" vertical="center"/>
    </xf>
    <xf numFmtId="3" fontId="59" fillId="0" borderId="0" xfId="0" applyNumberFormat="1" applyFont="1" applyFill="1" applyAlignment="1">
      <alignment horizontal="right" vertical="center" indent="1"/>
    </xf>
    <xf numFmtId="0" fontId="58" fillId="0" borderId="6" xfId="0" applyFont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right" vertical="center"/>
    </xf>
    <xf numFmtId="0" fontId="58" fillId="5" borderId="17" xfId="0" applyFont="1" applyFill="1" applyBorder="1" applyAlignment="1">
      <alignment horizontal="center" vertical="center"/>
    </xf>
    <xf numFmtId="0" fontId="37" fillId="5" borderId="15" xfId="0" applyFont="1" applyFill="1" applyBorder="1" applyAlignment="1">
      <alignment horizontal="left" vertical="center"/>
    </xf>
    <xf numFmtId="0" fontId="38" fillId="5" borderId="16" xfId="0" applyFont="1" applyFill="1" applyBorder="1" applyAlignment="1">
      <alignment vertical="center"/>
    </xf>
    <xf numFmtId="3" fontId="39" fillId="5" borderId="26" xfId="1" applyNumberFormat="1" applyFont="1" applyFill="1" applyBorder="1" applyAlignment="1">
      <alignment horizontal="right" vertical="center" indent="1"/>
    </xf>
    <xf numFmtId="3" fontId="39" fillId="5" borderId="27" xfId="1" applyNumberFormat="1" applyFont="1" applyFill="1" applyBorder="1" applyAlignment="1">
      <alignment horizontal="right" vertical="center" indent="1"/>
    </xf>
    <xf numFmtId="3" fontId="39" fillId="5" borderId="17" xfId="1" applyNumberFormat="1" applyFont="1" applyFill="1" applyBorder="1" applyAlignment="1">
      <alignment horizontal="right" vertical="center" indent="1"/>
    </xf>
    <xf numFmtId="0" fontId="47" fillId="6" borderId="5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left" vertical="center"/>
    </xf>
    <xf numFmtId="0" fontId="16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ont="1" applyFill="1" applyAlignment="1">
      <alignment vertical="center"/>
    </xf>
    <xf numFmtId="0" fontId="0" fillId="8" borderId="0" xfId="0" applyFill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vertical="center"/>
    </xf>
    <xf numFmtId="3" fontId="49" fillId="0" borderId="57" xfId="1" applyNumberFormat="1" applyFont="1" applyFill="1" applyBorder="1" applyAlignment="1">
      <alignment horizontal="right" vertical="center" indent="1"/>
    </xf>
    <xf numFmtId="3" fontId="49" fillId="0" borderId="58" xfId="1" applyNumberFormat="1" applyFont="1" applyFill="1" applyBorder="1" applyAlignment="1">
      <alignment horizontal="right" vertical="center" indent="1"/>
    </xf>
    <xf numFmtId="3" fontId="49" fillId="0" borderId="54" xfId="1" applyNumberFormat="1" applyFont="1" applyFill="1" applyBorder="1" applyAlignment="1">
      <alignment horizontal="right" vertical="center" indent="1"/>
    </xf>
    <xf numFmtId="0" fontId="47" fillId="0" borderId="59" xfId="0" applyFont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vertical="center"/>
    </xf>
    <xf numFmtId="3" fontId="49" fillId="0" borderId="62" xfId="1" applyNumberFormat="1" applyFont="1" applyFill="1" applyBorder="1" applyAlignment="1">
      <alignment horizontal="right" vertical="center" indent="1"/>
    </xf>
    <xf numFmtId="3" fontId="49" fillId="0" borderId="59" xfId="1" applyNumberFormat="1" applyFont="1" applyFill="1" applyBorder="1" applyAlignment="1">
      <alignment horizontal="right" vertical="center" indent="1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vertical="center"/>
    </xf>
    <xf numFmtId="0" fontId="49" fillId="0" borderId="59" xfId="0" applyFont="1" applyBorder="1" applyAlignment="1">
      <alignment horizontal="center" vertical="center"/>
    </xf>
    <xf numFmtId="0" fontId="47" fillId="0" borderId="63" xfId="0" applyFont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vertical="center"/>
    </xf>
    <xf numFmtId="3" fontId="49" fillId="0" borderId="66" xfId="1" applyNumberFormat="1" applyFont="1" applyFill="1" applyBorder="1" applyAlignment="1">
      <alignment horizontal="right" vertical="center" indent="1"/>
    </xf>
    <xf numFmtId="3" fontId="49" fillId="0" borderId="63" xfId="1" applyNumberFormat="1" applyFont="1" applyFill="1" applyBorder="1" applyAlignment="1">
      <alignment horizontal="right" vertical="center" indent="1"/>
    </xf>
    <xf numFmtId="0" fontId="49" fillId="0" borderId="54" xfId="0" applyFont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vertical="center"/>
    </xf>
    <xf numFmtId="0" fontId="49" fillId="0" borderId="63" xfId="0" applyFont="1" applyBorder="1" applyAlignment="1">
      <alignment horizontal="center" vertical="center"/>
    </xf>
    <xf numFmtId="0" fontId="9" fillId="8" borderId="0" xfId="0" applyFont="1" applyFill="1" applyBorder="1" applyAlignment="1">
      <alignment horizontal="left" vertical="center"/>
    </xf>
    <xf numFmtId="3" fontId="49" fillId="10" borderId="57" xfId="1" applyNumberFormat="1" applyFont="1" applyFill="1" applyBorder="1" applyAlignment="1">
      <alignment horizontal="right" vertical="center" indent="1"/>
    </xf>
    <xf numFmtId="0" fontId="49" fillId="0" borderId="54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left" vertical="center"/>
    </xf>
    <xf numFmtId="0" fontId="49" fillId="0" borderId="59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left" vertical="center"/>
    </xf>
    <xf numFmtId="0" fontId="47" fillId="0" borderId="67" xfId="0" applyFont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left" vertical="center"/>
    </xf>
    <xf numFmtId="0" fontId="48" fillId="11" borderId="17" xfId="0" applyFont="1" applyFill="1" applyBorder="1" applyAlignment="1">
      <alignment horizontal="center" vertical="center"/>
    </xf>
    <xf numFmtId="0" fontId="14" fillId="11" borderId="15" xfId="0" applyFont="1" applyFill="1" applyBorder="1" applyAlignment="1">
      <alignment horizontal="left" vertical="center"/>
    </xf>
    <xf numFmtId="0" fontId="14" fillId="11" borderId="68" xfId="0" applyFont="1" applyFill="1" applyBorder="1" applyAlignment="1">
      <alignment vertical="center"/>
    </xf>
    <xf numFmtId="3" fontId="51" fillId="11" borderId="26" xfId="1" applyNumberFormat="1" applyFont="1" applyFill="1" applyBorder="1" applyAlignment="1">
      <alignment horizontal="right" vertical="center" indent="1"/>
    </xf>
    <xf numFmtId="3" fontId="51" fillId="11" borderId="27" xfId="1" applyNumberFormat="1" applyFont="1" applyFill="1" applyBorder="1" applyAlignment="1">
      <alignment horizontal="right" vertical="center" indent="1"/>
    </xf>
    <xf numFmtId="0" fontId="46" fillId="8" borderId="0" xfId="0" applyFont="1" applyFill="1" applyAlignment="1">
      <alignment vertical="center"/>
    </xf>
    <xf numFmtId="3" fontId="51" fillId="11" borderId="17" xfId="1" applyNumberFormat="1" applyFont="1" applyFill="1" applyBorder="1" applyAlignment="1">
      <alignment horizontal="right" vertical="center" indent="1"/>
    </xf>
    <xf numFmtId="3" fontId="51" fillId="5" borderId="23" xfId="1" applyNumberFormat="1" applyFont="1" applyFill="1" applyBorder="1" applyAlignment="1">
      <alignment horizontal="right" vertical="center"/>
    </xf>
    <xf numFmtId="3" fontId="51" fillId="5" borderId="24" xfId="1" applyNumberFormat="1" applyFont="1" applyFill="1" applyBorder="1" applyAlignment="1">
      <alignment horizontal="right" vertical="center"/>
    </xf>
    <xf numFmtId="3" fontId="48" fillId="0" borderId="0" xfId="0" applyNumberFormat="1" applyFont="1" applyAlignment="1">
      <alignment horizontal="right" vertical="center"/>
    </xf>
    <xf numFmtId="3" fontId="51" fillId="5" borderId="22" xfId="1" applyNumberFormat="1" applyFont="1" applyFill="1" applyBorder="1" applyAlignment="1">
      <alignment horizontal="right" vertical="center"/>
    </xf>
    <xf numFmtId="3" fontId="51" fillId="6" borderId="1" xfId="1" applyNumberFormat="1" applyFont="1" applyFill="1" applyBorder="1" applyAlignment="1">
      <alignment horizontal="right" vertical="center"/>
    </xf>
    <xf numFmtId="3" fontId="49" fillId="6" borderId="1" xfId="1" applyNumberFormat="1" applyFont="1" applyFill="1" applyBorder="1" applyAlignment="1">
      <alignment horizontal="right" vertical="center"/>
    </xf>
    <xf numFmtId="3" fontId="49" fillId="6" borderId="25" xfId="1" applyNumberFormat="1" applyFont="1" applyFill="1" applyBorder="1" applyAlignment="1">
      <alignment horizontal="right" vertical="center"/>
    </xf>
    <xf numFmtId="3" fontId="47" fillId="0" borderId="0" xfId="0" applyNumberFormat="1" applyFont="1" applyAlignment="1">
      <alignment horizontal="right" vertical="center"/>
    </xf>
    <xf numFmtId="3" fontId="49" fillId="6" borderId="7" xfId="1" applyNumberFormat="1" applyFont="1" applyFill="1" applyBorder="1" applyAlignment="1">
      <alignment horizontal="right" vertical="center"/>
    </xf>
    <xf numFmtId="3" fontId="51" fillId="6" borderId="25" xfId="1" applyNumberFormat="1" applyFont="1" applyFill="1" applyBorder="1" applyAlignment="1">
      <alignment horizontal="right" vertical="center"/>
    </xf>
    <xf numFmtId="3" fontId="49" fillId="0" borderId="1" xfId="1" applyNumberFormat="1" applyFont="1" applyFill="1" applyBorder="1" applyAlignment="1">
      <alignment horizontal="right" vertical="center"/>
    </xf>
    <xf numFmtId="3" fontId="49" fillId="0" borderId="25" xfId="1" applyNumberFormat="1" applyFont="1" applyFill="1" applyBorder="1" applyAlignment="1">
      <alignment horizontal="right" vertical="center"/>
    </xf>
    <xf numFmtId="3" fontId="49" fillId="0" borderId="7" xfId="1" applyNumberFormat="1" applyFont="1" applyFill="1" applyBorder="1" applyAlignment="1">
      <alignment horizontal="right" vertical="center"/>
    </xf>
    <xf numFmtId="3" fontId="51" fillId="6" borderId="7" xfId="1" applyNumberFormat="1" applyFont="1" applyFill="1" applyBorder="1" applyAlignment="1">
      <alignment horizontal="right" vertical="center"/>
    </xf>
    <xf numFmtId="3" fontId="51" fillId="5" borderId="1" xfId="1" applyNumberFormat="1" applyFont="1" applyFill="1" applyBorder="1" applyAlignment="1">
      <alignment horizontal="right" vertical="center"/>
    </xf>
    <xf numFmtId="3" fontId="49" fillId="5" borderId="25" xfId="1" applyNumberFormat="1" applyFont="1" applyFill="1" applyBorder="1" applyAlignment="1">
      <alignment horizontal="right" vertical="center"/>
    </xf>
    <xf numFmtId="3" fontId="49" fillId="5" borderId="7" xfId="1" applyNumberFormat="1" applyFont="1" applyFill="1" applyBorder="1" applyAlignment="1">
      <alignment horizontal="right" vertical="center"/>
    </xf>
    <xf numFmtId="3" fontId="51" fillId="5" borderId="25" xfId="1" applyNumberFormat="1" applyFont="1" applyFill="1" applyBorder="1" applyAlignment="1">
      <alignment horizontal="right" vertical="center"/>
    </xf>
    <xf numFmtId="3" fontId="51" fillId="5" borderId="7" xfId="1" applyNumberFormat="1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left" vertical="center"/>
    </xf>
    <xf numFmtId="3" fontId="48" fillId="0" borderId="0" xfId="0" applyNumberFormat="1" applyFont="1" applyFill="1" applyAlignment="1">
      <alignment horizontal="right" vertical="center"/>
    </xf>
    <xf numFmtId="0" fontId="8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3" fontId="51" fillId="5" borderId="26" xfId="1" applyNumberFormat="1" applyFont="1" applyFill="1" applyBorder="1" applyAlignment="1">
      <alignment horizontal="right" vertical="center"/>
    </xf>
    <xf numFmtId="3" fontId="51" fillId="5" borderId="27" xfId="1" applyNumberFormat="1" applyFont="1" applyFill="1" applyBorder="1" applyAlignment="1">
      <alignment horizontal="right" vertical="center"/>
    </xf>
    <xf numFmtId="3" fontId="51" fillId="5" borderId="17" xfId="1" applyNumberFormat="1" applyFont="1" applyFill="1" applyBorder="1" applyAlignment="1">
      <alignment horizontal="right" vertical="center"/>
    </xf>
    <xf numFmtId="0" fontId="17" fillId="6" borderId="10" xfId="0" applyFont="1" applyFill="1" applyBorder="1" applyAlignment="1">
      <alignment horizontal="right" vertical="center"/>
    </xf>
    <xf numFmtId="3" fontId="49" fillId="0" borderId="69" xfId="1" applyNumberFormat="1" applyFont="1" applyFill="1" applyBorder="1" applyAlignment="1">
      <alignment horizontal="right" vertical="center" indent="1"/>
    </xf>
    <xf numFmtId="0" fontId="4" fillId="0" borderId="70" xfId="0" applyFont="1" applyFill="1" applyBorder="1" applyAlignment="1">
      <alignment vertical="center" textRotation="90" wrapText="1"/>
    </xf>
    <xf numFmtId="0" fontId="4" fillId="0" borderId="28" xfId="0" applyFont="1" applyFill="1" applyBorder="1" applyAlignment="1">
      <alignment vertical="center" textRotation="90" wrapText="1"/>
    </xf>
    <xf numFmtId="0" fontId="4" fillId="0" borderId="71" xfId="0" applyFont="1" applyFill="1" applyBorder="1" applyAlignment="1">
      <alignment vertical="center" textRotation="90" wrapText="1"/>
    </xf>
    <xf numFmtId="0" fontId="47" fillId="5" borderId="72" xfId="0" applyFont="1" applyFill="1" applyBorder="1" applyAlignment="1">
      <alignment horizontal="center" vertical="center"/>
    </xf>
    <xf numFmtId="0" fontId="14" fillId="5" borderId="73" xfId="0" applyFont="1" applyFill="1" applyBorder="1" applyAlignment="1">
      <alignment horizontal="left" vertical="center"/>
    </xf>
    <xf numFmtId="0" fontId="6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48" fillId="5" borderId="74" xfId="0" applyFont="1" applyFill="1" applyBorder="1" applyAlignment="1">
      <alignment horizontal="center" vertical="center"/>
    </xf>
    <xf numFmtId="0" fontId="48" fillId="5" borderId="1" xfId="0" applyFont="1" applyFill="1" applyBorder="1" applyAlignment="1">
      <alignment horizontal="center" vertical="center"/>
    </xf>
    <xf numFmtId="3" fontId="51" fillId="5" borderId="51" xfId="1" applyNumberFormat="1" applyFont="1" applyFill="1" applyBorder="1" applyAlignment="1">
      <alignment horizontal="right" vertical="center" indent="1"/>
    </xf>
    <xf numFmtId="3" fontId="51" fillId="5" borderId="75" xfId="1" applyNumberFormat="1" applyFont="1" applyFill="1" applyBorder="1" applyAlignment="1">
      <alignment horizontal="right" vertical="center" indent="1"/>
    </xf>
    <xf numFmtId="3" fontId="51" fillId="5" borderId="76" xfId="1" applyNumberFormat="1" applyFont="1" applyFill="1" applyBorder="1" applyAlignment="1">
      <alignment horizontal="right" vertical="center" indent="1"/>
    </xf>
    <xf numFmtId="3" fontId="48" fillId="0" borderId="0" xfId="0" applyNumberFormat="1" applyFont="1" applyFill="1" applyBorder="1" applyAlignment="1">
      <alignment horizontal="right" vertical="center" indent="1"/>
    </xf>
    <xf numFmtId="3" fontId="51" fillId="5" borderId="53" xfId="1" applyNumberFormat="1" applyFont="1" applyFill="1" applyBorder="1" applyAlignment="1">
      <alignment horizontal="right" vertical="center" indent="1"/>
    </xf>
    <xf numFmtId="0" fontId="48" fillId="0" borderId="69" xfId="0" applyFont="1" applyFill="1" applyBorder="1" applyAlignment="1">
      <alignment horizontal="center" vertical="center"/>
    </xf>
    <xf numFmtId="3" fontId="51" fillId="12" borderId="5" xfId="1" applyNumberFormat="1" applyFont="1" applyFill="1" applyBorder="1" applyAlignment="1">
      <alignment horizontal="right" vertical="center" indent="1"/>
    </xf>
    <xf numFmtId="3" fontId="51" fillId="12" borderId="1" xfId="1" applyNumberFormat="1" applyFont="1" applyFill="1" applyBorder="1" applyAlignment="1">
      <alignment horizontal="right" vertical="center" indent="1"/>
    </xf>
    <xf numFmtId="3" fontId="51" fillId="12" borderId="25" xfId="1" applyNumberFormat="1" applyFont="1" applyFill="1" applyBorder="1" applyAlignment="1">
      <alignment horizontal="right" vertical="center" indent="1"/>
    </xf>
    <xf numFmtId="3" fontId="51" fillId="12" borderId="7" xfId="1" applyNumberFormat="1" applyFont="1" applyFill="1" applyBorder="1" applyAlignment="1">
      <alignment horizontal="right" vertical="center" indent="1"/>
    </xf>
    <xf numFmtId="0" fontId="47" fillId="0" borderId="69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0" fontId="8" fillId="8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49" fillId="0" borderId="69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8" fillId="5" borderId="69" xfId="0" applyFont="1" applyFill="1" applyBorder="1" applyAlignment="1">
      <alignment horizontal="center" vertical="center"/>
    </xf>
    <xf numFmtId="3" fontId="51" fillId="5" borderId="5" xfId="1" applyNumberFormat="1" applyFont="1" applyFill="1" applyBorder="1" applyAlignment="1">
      <alignment horizontal="right" vertical="center" indent="1"/>
    </xf>
    <xf numFmtId="3" fontId="51" fillId="0" borderId="0" xfId="1" applyNumberFormat="1" applyFont="1" applyFill="1" applyBorder="1" applyAlignment="1">
      <alignment horizontal="right" vertical="center" indent="1"/>
    </xf>
    <xf numFmtId="0" fontId="47" fillId="0" borderId="6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3" fontId="47" fillId="0" borderId="0" xfId="0" applyNumberFormat="1" applyFont="1" applyFill="1" applyBorder="1" applyAlignment="1">
      <alignment horizontal="right" vertical="center" indent="1"/>
    </xf>
    <xf numFmtId="0" fontId="48" fillId="0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3" fontId="49" fillId="8" borderId="5" xfId="1" applyNumberFormat="1" applyFont="1" applyFill="1" applyBorder="1" applyAlignment="1">
      <alignment horizontal="right" vertical="center" indent="1"/>
    </xf>
    <xf numFmtId="3" fontId="51" fillId="8" borderId="25" xfId="1" applyNumberFormat="1" applyFont="1" applyFill="1" applyBorder="1" applyAlignment="1">
      <alignment horizontal="right" vertical="center" indent="1"/>
    </xf>
    <xf numFmtId="3" fontId="51" fillId="8" borderId="0" xfId="1" applyNumberFormat="1" applyFont="1" applyFill="1" applyBorder="1" applyAlignment="1">
      <alignment horizontal="right" vertical="center" indent="1"/>
    </xf>
    <xf numFmtId="0" fontId="8" fillId="8" borderId="51" xfId="0" applyFont="1" applyFill="1" applyBorder="1" applyAlignment="1">
      <alignment horizontal="left" vertical="center"/>
    </xf>
    <xf numFmtId="3" fontId="51" fillId="12" borderId="0" xfId="1" applyNumberFormat="1" applyFont="1" applyFill="1" applyBorder="1" applyAlignment="1">
      <alignment horizontal="right" vertical="center" indent="1"/>
    </xf>
    <xf numFmtId="0" fontId="8" fillId="6" borderId="1" xfId="0" applyFont="1" applyFill="1" applyBorder="1" applyAlignment="1">
      <alignment horizontal="left" vertical="center"/>
    </xf>
    <xf numFmtId="0" fontId="41" fillId="0" borderId="28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4" fillId="0" borderId="1" xfId="0" applyFont="1" applyBorder="1" applyAlignment="1">
      <alignment vertical="center"/>
    </xf>
    <xf numFmtId="0" fontId="14" fillId="5" borderId="77" xfId="0" applyFont="1" applyFill="1" applyBorder="1" applyAlignment="1">
      <alignment horizontal="left" vertical="center"/>
    </xf>
    <xf numFmtId="0" fontId="14" fillId="5" borderId="78" xfId="0" applyFont="1" applyFill="1" applyBorder="1" applyAlignment="1">
      <alignment vertical="center"/>
    </xf>
    <xf numFmtId="3" fontId="51" fillId="5" borderId="79" xfId="1" applyNumberFormat="1" applyFont="1" applyFill="1" applyBorder="1" applyAlignment="1">
      <alignment horizontal="right" vertical="center" indent="1"/>
    </xf>
    <xf numFmtId="3" fontId="46" fillId="0" borderId="0" xfId="0" applyNumberFormat="1" applyFont="1" applyFill="1" applyBorder="1" applyAlignment="1">
      <alignment horizontal="right" vertical="center" indent="1"/>
    </xf>
    <xf numFmtId="0" fontId="61" fillId="5" borderId="0" xfId="0" applyFont="1" applyFill="1" applyBorder="1" applyAlignment="1">
      <alignment horizontal="center" vertical="center"/>
    </xf>
    <xf numFmtId="3" fontId="62" fillId="5" borderId="23" xfId="1" applyNumberFormat="1" applyFont="1" applyFill="1" applyBorder="1" applyAlignment="1">
      <alignment vertical="center"/>
    </xf>
    <xf numFmtId="3" fontId="62" fillId="5" borderId="24" xfId="1" applyNumberFormat="1" applyFont="1" applyFill="1" applyBorder="1" applyAlignment="1">
      <alignment vertical="center"/>
    </xf>
    <xf numFmtId="3" fontId="62" fillId="5" borderId="22" xfId="1" applyNumberFormat="1" applyFont="1" applyFill="1" applyBorder="1" applyAlignment="1">
      <alignment vertical="center"/>
    </xf>
    <xf numFmtId="3" fontId="63" fillId="6" borderId="1" xfId="1" applyNumberFormat="1" applyFont="1" applyFill="1" applyBorder="1" applyAlignment="1">
      <alignment vertical="center"/>
    </xf>
    <xf numFmtId="3" fontId="63" fillId="6" borderId="25" xfId="1" applyNumberFormat="1" applyFont="1" applyFill="1" applyBorder="1" applyAlignment="1">
      <alignment vertical="center"/>
    </xf>
    <xf numFmtId="3" fontId="63" fillId="6" borderId="7" xfId="1" applyNumberFormat="1" applyFont="1" applyFill="1" applyBorder="1" applyAlignment="1">
      <alignment vertical="center"/>
    </xf>
    <xf numFmtId="3" fontId="63" fillId="0" borderId="1" xfId="1" applyNumberFormat="1" applyFont="1" applyFill="1" applyBorder="1" applyAlignment="1">
      <alignment vertical="center"/>
    </xf>
    <xf numFmtId="3" fontId="63" fillId="0" borderId="25" xfId="1" applyNumberFormat="1" applyFont="1" applyFill="1" applyBorder="1" applyAlignment="1">
      <alignment vertical="center"/>
    </xf>
    <xf numFmtId="3" fontId="63" fillId="0" borderId="7" xfId="1" applyNumberFormat="1" applyFont="1" applyFill="1" applyBorder="1" applyAlignment="1">
      <alignment vertical="center"/>
    </xf>
    <xf numFmtId="3" fontId="62" fillId="5" borderId="1" xfId="1" applyNumberFormat="1" applyFont="1" applyFill="1" applyBorder="1" applyAlignment="1">
      <alignment vertical="center"/>
    </xf>
    <xf numFmtId="3" fontId="62" fillId="5" borderId="7" xfId="1" applyNumberFormat="1" applyFont="1" applyFill="1" applyBorder="1" applyAlignment="1">
      <alignment vertical="center"/>
    </xf>
    <xf numFmtId="3" fontId="62" fillId="5" borderId="25" xfId="1" applyNumberFormat="1" applyFont="1" applyFill="1" applyBorder="1" applyAlignment="1">
      <alignment vertical="center"/>
    </xf>
    <xf numFmtId="0" fontId="9" fillId="8" borderId="9" xfId="0" quotePrefix="1" applyFont="1" applyFill="1" applyBorder="1" applyAlignment="1">
      <alignment horizontal="left" vertical="center"/>
    </xf>
    <xf numFmtId="0" fontId="8" fillId="8" borderId="10" xfId="0" quotePrefix="1" applyFont="1" applyFill="1" applyBorder="1" applyAlignment="1">
      <alignment horizontal="left" vertical="center"/>
    </xf>
    <xf numFmtId="3" fontId="63" fillId="8" borderId="1" xfId="1" applyNumberFormat="1" applyFont="1" applyFill="1" applyBorder="1" applyAlignment="1">
      <alignment vertical="center"/>
    </xf>
    <xf numFmtId="3" fontId="63" fillId="8" borderId="7" xfId="1" applyNumberFormat="1" applyFont="1" applyFill="1" applyBorder="1" applyAlignment="1">
      <alignment vertical="center"/>
    </xf>
    <xf numFmtId="0" fontId="47" fillId="8" borderId="7" xfId="0" quotePrefix="1" applyFont="1" applyFill="1" applyBorder="1" applyAlignment="1">
      <alignment horizontal="center" vertical="center"/>
    </xf>
    <xf numFmtId="0" fontId="47" fillId="5" borderId="7" xfId="0" applyFont="1" applyFill="1" applyBorder="1" applyAlignment="1">
      <alignment horizontal="center" vertical="center"/>
    </xf>
    <xf numFmtId="0" fontId="8" fillId="6" borderId="10" xfId="0" quotePrefix="1" applyFont="1" applyFill="1" applyBorder="1" applyAlignment="1">
      <alignment horizontal="left" vertical="center"/>
    </xf>
    <xf numFmtId="3" fontId="62" fillId="5" borderId="28" xfId="1" applyNumberFormat="1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vertical="center"/>
    </xf>
    <xf numFmtId="3" fontId="5" fillId="5" borderId="1" xfId="0" applyNumberFormat="1" applyFont="1" applyFill="1" applyBorder="1" applyAlignment="1">
      <alignment vertical="center"/>
    </xf>
    <xf numFmtId="3" fontId="5" fillId="5" borderId="28" xfId="0" applyNumberFormat="1" applyFont="1" applyFill="1" applyBorder="1" applyAlignment="1">
      <alignment vertical="center"/>
    </xf>
    <xf numFmtId="3" fontId="5" fillId="5" borderId="25" xfId="0" applyNumberFormat="1" applyFont="1" applyFill="1" applyBorder="1" applyAlignment="1">
      <alignment vertical="center"/>
    </xf>
    <xf numFmtId="0" fontId="4" fillId="0" borderId="32" xfId="0" quotePrefix="1" applyFont="1" applyBorder="1" applyAlignment="1">
      <alignment horizontal="center" vertical="center"/>
    </xf>
    <xf numFmtId="3" fontId="4" fillId="0" borderId="32" xfId="0" applyNumberFormat="1" applyFont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3" fontId="64" fillId="0" borderId="1" xfId="1" applyNumberFormat="1" applyFont="1" applyFill="1" applyBorder="1" applyAlignment="1">
      <alignment vertical="center"/>
    </xf>
    <xf numFmtId="0" fontId="4" fillId="0" borderId="7" xfId="0" quotePrefix="1" applyFont="1" applyBorder="1" applyAlignment="1">
      <alignment horizontal="center" vertical="center"/>
    </xf>
    <xf numFmtId="0" fontId="49" fillId="0" borderId="10" xfId="0" quotePrefix="1" applyFont="1" applyBorder="1" applyAlignment="1" applyProtection="1">
      <alignment horizontal="left" vertical="center"/>
      <protection locked="0"/>
    </xf>
    <xf numFmtId="0" fontId="63" fillId="0" borderId="5" xfId="0" applyFont="1" applyBorder="1" applyAlignment="1" applyProtection="1">
      <alignment horizontal="right" vertical="center"/>
      <protection locked="0"/>
    </xf>
    <xf numFmtId="3" fontId="13" fillId="8" borderId="1" xfId="0" applyNumberFormat="1" applyFont="1" applyFill="1" applyBorder="1" applyAlignment="1">
      <alignment vertical="center"/>
    </xf>
    <xf numFmtId="0" fontId="8" fillId="8" borderId="9" xfId="0" applyFont="1" applyFill="1" applyBorder="1" applyAlignment="1">
      <alignment horizontal="left" vertical="center"/>
    </xf>
    <xf numFmtId="0" fontId="6" fillId="5" borderId="69" xfId="0" applyFont="1" applyFill="1" applyBorder="1" applyAlignment="1">
      <alignment horizontal="center" vertical="center"/>
    </xf>
    <xf numFmtId="0" fontId="4" fillId="0" borderId="80" xfId="0" quotePrefix="1" applyFont="1" applyBorder="1" applyAlignment="1">
      <alignment horizontal="center" vertical="center"/>
    </xf>
    <xf numFmtId="49" fontId="4" fillId="0" borderId="28" xfId="0" applyNumberFormat="1" applyFont="1" applyBorder="1" applyAlignment="1" applyProtection="1">
      <alignment horizontal="left" vertical="center"/>
    </xf>
    <xf numFmtId="49" fontId="4" fillId="0" borderId="10" xfId="0" quotePrefix="1" applyNumberFormat="1" applyFont="1" applyBorder="1" applyAlignment="1" applyProtection="1">
      <alignment horizontal="left" vertical="center"/>
    </xf>
    <xf numFmtId="3" fontId="13" fillId="8" borderId="32" xfId="0" applyNumberFormat="1" applyFont="1" applyFill="1" applyBorder="1" applyAlignment="1">
      <alignment vertical="center"/>
    </xf>
    <xf numFmtId="3" fontId="13" fillId="0" borderId="48" xfId="0" applyNumberFormat="1" applyFont="1" applyBorder="1" applyAlignment="1">
      <alignment vertical="center"/>
    </xf>
    <xf numFmtId="3" fontId="62" fillId="8" borderId="1" xfId="1" applyNumberFormat="1" applyFont="1" applyFill="1" applyBorder="1" applyAlignment="1">
      <alignment vertical="center"/>
    </xf>
    <xf numFmtId="3" fontId="62" fillId="8" borderId="7" xfId="1" applyNumberFormat="1" applyFont="1" applyFill="1" applyBorder="1" applyAlignment="1">
      <alignment vertical="center"/>
    </xf>
    <xf numFmtId="0" fontId="4" fillId="0" borderId="69" xfId="0" quotePrefix="1" applyFont="1" applyBorder="1" applyAlignment="1">
      <alignment horizontal="center" vertical="center"/>
    </xf>
    <xf numFmtId="3" fontId="13" fillId="0" borderId="7" xfId="0" applyNumberFormat="1" applyFont="1" applyFill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4" fillId="0" borderId="81" xfId="0" quotePrefix="1" applyFont="1" applyBorder="1" applyAlignment="1">
      <alignment horizontal="center" vertical="center"/>
    </xf>
    <xf numFmtId="49" fontId="4" fillId="0" borderId="50" xfId="0" applyNumberFormat="1" applyFont="1" applyBorder="1" applyAlignment="1" applyProtection="1">
      <alignment horizontal="left" vertical="center"/>
    </xf>
    <xf numFmtId="3" fontId="13" fillId="0" borderId="37" xfId="0" applyNumberFormat="1" applyFont="1" applyFill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vertical="center"/>
    </xf>
    <xf numFmtId="3" fontId="62" fillId="5" borderId="26" xfId="1" applyNumberFormat="1" applyFont="1" applyFill="1" applyBorder="1" applyAlignment="1">
      <alignment vertical="center"/>
    </xf>
    <xf numFmtId="3" fontId="62" fillId="5" borderId="27" xfId="1" applyNumberFormat="1" applyFont="1" applyFill="1" applyBorder="1" applyAlignment="1">
      <alignment vertical="center"/>
    </xf>
    <xf numFmtId="3" fontId="62" fillId="5" borderId="17" xfId="1" applyNumberFormat="1" applyFont="1" applyFill="1" applyBorder="1" applyAlignment="1">
      <alignment vertical="center"/>
    </xf>
    <xf numFmtId="3" fontId="47" fillId="0" borderId="1" xfId="1" applyNumberFormat="1" applyFont="1" applyFill="1" applyBorder="1" applyAlignment="1">
      <alignment horizontal="right" vertical="center" indent="1"/>
    </xf>
    <xf numFmtId="3" fontId="47" fillId="0" borderId="25" xfId="1" applyNumberFormat="1" applyFont="1" applyFill="1" applyBorder="1" applyAlignment="1">
      <alignment horizontal="right" vertical="center" indent="1"/>
    </xf>
    <xf numFmtId="3" fontId="47" fillId="0" borderId="7" xfId="1" applyNumberFormat="1" applyFont="1" applyFill="1" applyBorder="1" applyAlignment="1">
      <alignment horizontal="right" vertical="center" indent="1"/>
    </xf>
    <xf numFmtId="0" fontId="8" fillId="0" borderId="28" xfId="0" applyFont="1" applyFill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8" borderId="44" xfId="0" applyFont="1" applyFill="1" applyBorder="1" applyAlignment="1">
      <alignment horizontal="left" vertical="center"/>
    </xf>
    <xf numFmtId="0" fontId="47" fillId="5" borderId="41" xfId="0" applyFont="1" applyFill="1" applyBorder="1" applyAlignment="1">
      <alignment horizontal="left" vertical="center"/>
    </xf>
    <xf numFmtId="0" fontId="47" fillId="0" borderId="3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left" vertical="center"/>
    </xf>
    <xf numFmtId="3" fontId="47" fillId="0" borderId="0" xfId="0" applyNumberFormat="1" applyFont="1" applyFill="1" applyAlignment="1">
      <alignment horizontal="right" vertical="center" indent="1"/>
    </xf>
    <xf numFmtId="4" fontId="49" fillId="5" borderId="23" xfId="1" applyNumberFormat="1" applyFont="1" applyFill="1" applyBorder="1" applyAlignment="1">
      <alignment horizontal="right" vertical="center" indent="1"/>
    </xf>
    <xf numFmtId="4" fontId="49" fillId="5" borderId="24" xfId="1" applyNumberFormat="1" applyFont="1" applyFill="1" applyBorder="1" applyAlignment="1">
      <alignment horizontal="right" vertical="center" indent="1"/>
    </xf>
    <xf numFmtId="4" fontId="49" fillId="5" borderId="22" xfId="1" applyNumberFormat="1" applyFont="1" applyFill="1" applyBorder="1" applyAlignment="1">
      <alignment horizontal="right" vertical="center" indent="1"/>
    </xf>
    <xf numFmtId="4" fontId="49" fillId="6" borderId="1" xfId="1" applyNumberFormat="1" applyFont="1" applyFill="1" applyBorder="1" applyAlignment="1">
      <alignment horizontal="right" vertical="center" indent="1"/>
    </xf>
    <xf numFmtId="4" fontId="49" fillId="6" borderId="25" xfId="1" applyNumberFormat="1" applyFont="1" applyFill="1" applyBorder="1" applyAlignment="1">
      <alignment horizontal="right" vertical="center" indent="1"/>
    </xf>
    <xf numFmtId="4" fontId="49" fillId="6" borderId="7" xfId="1" applyNumberFormat="1" applyFont="1" applyFill="1" applyBorder="1" applyAlignment="1">
      <alignment horizontal="right" vertical="center" indent="1"/>
    </xf>
    <xf numFmtId="4" fontId="49" fillId="0" borderId="1" xfId="1" applyNumberFormat="1" applyFont="1" applyFill="1" applyBorder="1" applyAlignment="1">
      <alignment horizontal="right" vertical="center" indent="1"/>
    </xf>
    <xf numFmtId="4" fontId="49" fillId="0" borderId="25" xfId="1" applyNumberFormat="1" applyFont="1" applyFill="1" applyBorder="1" applyAlignment="1">
      <alignment horizontal="right" vertical="center" indent="1"/>
    </xf>
    <xf numFmtId="4" fontId="49" fillId="0" borderId="7" xfId="1" applyNumberFormat="1" applyFont="1" applyFill="1" applyBorder="1" applyAlignment="1">
      <alignment horizontal="right" vertical="center" indent="1"/>
    </xf>
    <xf numFmtId="0" fontId="7" fillId="0" borderId="10" xfId="0" applyFont="1" applyFill="1" applyBorder="1" applyAlignment="1">
      <alignment horizontal="left" vertical="center"/>
    </xf>
    <xf numFmtId="4" fontId="49" fillId="5" borderId="1" xfId="1" applyNumberFormat="1" applyFont="1" applyFill="1" applyBorder="1" applyAlignment="1">
      <alignment horizontal="right" vertical="center" indent="1"/>
    </xf>
    <xf numFmtId="4" fontId="49" fillId="5" borderId="25" xfId="1" applyNumberFormat="1" applyFont="1" applyFill="1" applyBorder="1" applyAlignment="1">
      <alignment horizontal="right" vertical="center" indent="1"/>
    </xf>
    <xf numFmtId="4" fontId="49" fillId="5" borderId="7" xfId="1" applyNumberFormat="1" applyFont="1" applyFill="1" applyBorder="1" applyAlignment="1">
      <alignment horizontal="right" vertical="center" indent="1"/>
    </xf>
    <xf numFmtId="0" fontId="6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4" fontId="49" fillId="5" borderId="26" xfId="1" applyNumberFormat="1" applyFont="1" applyFill="1" applyBorder="1" applyAlignment="1">
      <alignment horizontal="right" vertical="center" indent="1"/>
    </xf>
    <xf numFmtId="4" fontId="49" fillId="5" borderId="27" xfId="1" applyNumberFormat="1" applyFont="1" applyFill="1" applyBorder="1" applyAlignment="1">
      <alignment horizontal="right" vertical="center" indent="1"/>
    </xf>
    <xf numFmtId="4" fontId="49" fillId="5" borderId="17" xfId="1" applyNumberFormat="1" applyFont="1" applyFill="1" applyBorder="1" applyAlignment="1">
      <alignment horizontal="right" vertical="center" indent="1"/>
    </xf>
    <xf numFmtId="0" fontId="48" fillId="5" borderId="29" xfId="0" applyFont="1" applyFill="1" applyBorder="1" applyAlignment="1">
      <alignment horizontal="center" vertical="center"/>
    </xf>
    <xf numFmtId="0" fontId="48" fillId="5" borderId="30" xfId="0" applyFont="1" applyFill="1" applyBorder="1" applyAlignment="1">
      <alignment horizontal="center" vertical="center"/>
    </xf>
    <xf numFmtId="3" fontId="49" fillId="6" borderId="36" xfId="1" applyNumberFormat="1" applyFont="1" applyFill="1" applyBorder="1" applyAlignment="1">
      <alignment horizontal="right" vertical="center" indent="1"/>
    </xf>
    <xf numFmtId="3" fontId="49" fillId="0" borderId="3" xfId="1" applyNumberFormat="1" applyFont="1" applyFill="1" applyBorder="1" applyAlignment="1">
      <alignment horizontal="right" vertical="center" indent="1"/>
    </xf>
    <xf numFmtId="3" fontId="49" fillId="0" borderId="4" xfId="1" applyNumberFormat="1" applyFont="1" applyFill="1" applyBorder="1" applyAlignment="1">
      <alignment horizontal="right" vertical="center" indent="1"/>
    </xf>
    <xf numFmtId="3" fontId="4" fillId="3" borderId="28" xfId="1" applyNumberFormat="1" applyFont="1" applyFill="1" applyBorder="1" applyAlignment="1" applyProtection="1">
      <alignment horizontal="right" vertical="center"/>
    </xf>
    <xf numFmtId="3" fontId="0" fillId="0" borderId="0" xfId="0" applyNumberFormat="1"/>
    <xf numFmtId="3" fontId="49" fillId="8" borderId="28" xfId="1" applyNumberFormat="1" applyFont="1" applyFill="1" applyBorder="1" applyAlignment="1">
      <alignment horizontal="right" vertical="center" indent="1"/>
    </xf>
    <xf numFmtId="0" fontId="49" fillId="0" borderId="53" xfId="0" applyFont="1" applyBorder="1" applyAlignment="1">
      <alignment horizontal="center" vertical="center"/>
    </xf>
    <xf numFmtId="3" fontId="49" fillId="0" borderId="75" xfId="1" applyNumberFormat="1" applyFont="1" applyFill="1" applyBorder="1" applyAlignment="1">
      <alignment horizontal="right" vertical="center" indent="1"/>
    </xf>
    <xf numFmtId="3" fontId="49" fillId="0" borderId="76" xfId="1" applyNumberFormat="1" applyFont="1" applyFill="1" applyBorder="1" applyAlignment="1">
      <alignment horizontal="right" vertical="center" indent="1"/>
    </xf>
    <xf numFmtId="3" fontId="49" fillId="0" borderId="53" xfId="1" applyNumberFormat="1" applyFont="1" applyFill="1" applyBorder="1" applyAlignment="1">
      <alignment horizontal="right" vertical="center" indent="1"/>
    </xf>
    <xf numFmtId="3" fontId="63" fillId="0" borderId="28" xfId="1" applyNumberFormat="1" applyFont="1" applyFill="1" applyBorder="1" applyAlignment="1">
      <alignment vertical="center"/>
    </xf>
    <xf numFmtId="3" fontId="4" fillId="3" borderId="5" xfId="1" applyNumberFormat="1" applyFont="1" applyFill="1" applyBorder="1" applyAlignment="1" applyProtection="1">
      <alignment horizontal="right" vertical="center"/>
    </xf>
    <xf numFmtId="3" fontId="4" fillId="3" borderId="10" xfId="1" applyNumberFormat="1" applyFont="1" applyFill="1" applyBorder="1" applyAlignment="1" applyProtection="1">
      <alignment horizontal="right" vertical="center"/>
    </xf>
    <xf numFmtId="0" fontId="7" fillId="0" borderId="1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3" fontId="34" fillId="8" borderId="39" xfId="1" applyNumberFormat="1" applyFont="1" applyFill="1" applyBorder="1" applyAlignment="1">
      <alignment horizontal="right" vertical="center" indent="1"/>
    </xf>
    <xf numFmtId="3" fontId="49" fillId="0" borderId="28" xfId="1" applyNumberFormat="1" applyFont="1" applyFill="1" applyBorder="1" applyAlignment="1">
      <alignment horizontal="right" vertical="center" indent="1"/>
    </xf>
    <xf numFmtId="3" fontId="49" fillId="5" borderId="23" xfId="1" applyNumberFormat="1" applyFont="1" applyFill="1" applyBorder="1" applyAlignment="1">
      <alignment horizontal="right" vertical="center"/>
    </xf>
    <xf numFmtId="3" fontId="49" fillId="5" borderId="24" xfId="1" applyNumberFormat="1" applyFont="1" applyFill="1" applyBorder="1" applyAlignment="1">
      <alignment horizontal="right" vertical="center"/>
    </xf>
    <xf numFmtId="3" fontId="49" fillId="5" borderId="22" xfId="1" applyNumberFormat="1" applyFont="1" applyFill="1" applyBorder="1" applyAlignment="1">
      <alignment horizontal="right" vertical="center"/>
    </xf>
    <xf numFmtId="3" fontId="49" fillId="5" borderId="1" xfId="1" applyNumberFormat="1" applyFont="1" applyFill="1" applyBorder="1" applyAlignment="1">
      <alignment horizontal="right" vertical="center"/>
    </xf>
    <xf numFmtId="3" fontId="47" fillId="0" borderId="0" xfId="0" applyNumberFormat="1" applyFont="1" applyFill="1" applyAlignment="1">
      <alignment horizontal="right" vertical="center"/>
    </xf>
    <xf numFmtId="3" fontId="49" fillId="0" borderId="28" xfId="1" applyNumberFormat="1" applyFont="1" applyFill="1" applyBorder="1" applyAlignment="1">
      <alignment horizontal="right" vertical="center"/>
    </xf>
    <xf numFmtId="3" fontId="49" fillId="0" borderId="5" xfId="1" applyNumberFormat="1" applyFont="1" applyFill="1" applyBorder="1" applyAlignment="1">
      <alignment horizontal="right" vertical="center"/>
    </xf>
    <xf numFmtId="3" fontId="49" fillId="5" borderId="28" xfId="1" applyNumberFormat="1" applyFont="1" applyFill="1" applyBorder="1" applyAlignment="1">
      <alignment horizontal="right" vertical="center"/>
    </xf>
    <xf numFmtId="3" fontId="49" fillId="0" borderId="35" xfId="1" applyNumberFormat="1" applyFont="1" applyFill="1" applyBorder="1" applyAlignment="1">
      <alignment horizontal="right" vertical="center"/>
    </xf>
    <xf numFmtId="3" fontId="49" fillId="5" borderId="5" xfId="1" applyNumberFormat="1" applyFont="1" applyFill="1" applyBorder="1" applyAlignment="1">
      <alignment horizontal="right" vertical="center"/>
    </xf>
    <xf numFmtId="3" fontId="49" fillId="5" borderId="26" xfId="1" applyNumberFormat="1" applyFont="1" applyFill="1" applyBorder="1" applyAlignment="1">
      <alignment horizontal="right" vertical="center"/>
    </xf>
    <xf numFmtId="3" fontId="49" fillId="5" borderId="82" xfId="1" applyNumberFormat="1" applyFont="1" applyFill="1" applyBorder="1" applyAlignment="1">
      <alignment horizontal="right" vertical="center"/>
    </xf>
    <xf numFmtId="3" fontId="49" fillId="5" borderId="79" xfId="1" applyNumberFormat="1" applyFont="1" applyFill="1" applyBorder="1" applyAlignment="1">
      <alignment horizontal="right" vertical="center"/>
    </xf>
    <xf numFmtId="3" fontId="4" fillId="4" borderId="10" xfId="1" applyNumberFormat="1" applyFont="1" applyFill="1" applyBorder="1" applyAlignment="1">
      <alignment horizontal="right" vertical="center" indent="1"/>
    </xf>
    <xf numFmtId="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8" fillId="0" borderId="24" xfId="0" applyFont="1" applyBorder="1" applyAlignment="1">
      <alignment horizontal="center" vertical="center" wrapText="1" shrinkToFit="1"/>
    </xf>
    <xf numFmtId="0" fontId="8" fillId="0" borderId="76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 wrapText="1"/>
    </xf>
    <xf numFmtId="0" fontId="9" fillId="6" borderId="28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47" fillId="0" borderId="22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/>
    </xf>
    <xf numFmtId="0" fontId="9" fillId="6" borderId="25" xfId="0" applyFont="1" applyFill="1" applyBorder="1" applyAlignment="1">
      <alignment horizontal="left" vertical="center"/>
    </xf>
    <xf numFmtId="0" fontId="9" fillId="0" borderId="24" xfId="0" applyFont="1" applyBorder="1" applyAlignment="1">
      <alignment horizontal="center" vertical="center" wrapText="1" shrinkToFit="1"/>
    </xf>
    <xf numFmtId="0" fontId="9" fillId="0" borderId="76" xfId="0" applyFont="1" applyBorder="1" applyAlignment="1">
      <alignment horizontal="center" vertical="center" wrapText="1" shrinkToFit="1"/>
    </xf>
    <xf numFmtId="0" fontId="8" fillId="0" borderId="22" xfId="0" applyFont="1" applyFill="1" applyBorder="1" applyAlignment="1">
      <alignment horizontal="center" vertical="center" wrapText="1" shrinkToFit="1"/>
    </xf>
    <xf numFmtId="0" fontId="8" fillId="0" borderId="53" xfId="0" applyFont="1" applyFill="1" applyBorder="1" applyAlignment="1">
      <alignment horizontal="center" vertical="center" wrapText="1" shrinkToFit="1"/>
    </xf>
    <xf numFmtId="0" fontId="8" fillId="0" borderId="83" xfId="0" applyFont="1" applyBorder="1" applyAlignment="1">
      <alignment horizontal="center" vertical="center" wrapText="1" shrinkToFit="1"/>
    </xf>
    <xf numFmtId="0" fontId="9" fillId="5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/>
    </xf>
    <xf numFmtId="0" fontId="47" fillId="0" borderId="29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9" fillId="6" borderId="9" xfId="0" applyFont="1" applyFill="1" applyBorder="1" applyAlignment="1">
      <alignment horizontal="left" vertical="center"/>
    </xf>
    <xf numFmtId="0" fontId="8" fillId="0" borderId="84" xfId="0" applyFont="1" applyBorder="1" applyAlignment="1">
      <alignment horizontal="center" vertical="center" wrapText="1" shrinkToFit="1"/>
    </xf>
    <xf numFmtId="0" fontId="8" fillId="0" borderId="29" xfId="0" applyFont="1" applyBorder="1" applyAlignment="1">
      <alignment horizontal="center" vertical="center" wrapText="1" shrinkToFit="1"/>
    </xf>
    <xf numFmtId="0" fontId="8" fillId="0" borderId="31" xfId="0" applyFont="1" applyBorder="1" applyAlignment="1">
      <alignment horizontal="center" vertical="center" wrapText="1" shrinkToFit="1"/>
    </xf>
    <xf numFmtId="0" fontId="9" fillId="7" borderId="9" xfId="0" applyFont="1" applyFill="1" applyBorder="1" applyAlignment="1">
      <alignment horizontal="left" vertical="center"/>
    </xf>
    <xf numFmtId="0" fontId="9" fillId="7" borderId="10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9" fillId="5" borderId="28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26" fillId="5" borderId="9" xfId="0" applyFont="1" applyFill="1" applyBorder="1" applyAlignment="1">
      <alignment horizontal="left" vertical="center"/>
    </xf>
    <xf numFmtId="0" fontId="26" fillId="5" borderId="5" xfId="0" applyFont="1" applyFill="1" applyBorder="1" applyAlignment="1">
      <alignment horizontal="left" vertical="center"/>
    </xf>
    <xf numFmtId="0" fontId="29" fillId="5" borderId="28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30" fillId="0" borderId="0" xfId="0" applyFont="1" applyAlignment="1">
      <alignment horizontal="justify" vertical="center" wrapText="1"/>
    </xf>
    <xf numFmtId="0" fontId="25" fillId="0" borderId="1" xfId="0" applyFont="1" applyFill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 shrinkToFit="1"/>
    </xf>
    <xf numFmtId="0" fontId="26" fillId="6" borderId="9" xfId="0" applyFont="1" applyFill="1" applyBorder="1" applyAlignment="1">
      <alignment horizontal="left" vertical="center"/>
    </xf>
    <xf numFmtId="0" fontId="26" fillId="6" borderId="5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0" fillId="0" borderId="0" xfId="0" applyAlignment="1">
      <alignment vertical="center"/>
    </xf>
    <xf numFmtId="0" fontId="68" fillId="0" borderId="42" xfId="0" applyFont="1" applyBorder="1" applyAlignment="1">
      <alignment horizontal="right" vertical="center"/>
    </xf>
    <xf numFmtId="0" fontId="0" fillId="0" borderId="42" xfId="0" applyBorder="1" applyAlignment="1">
      <alignment vertical="center"/>
    </xf>
    <xf numFmtId="0" fontId="53" fillId="0" borderId="48" xfId="0" applyFont="1" applyBorder="1" applyAlignment="1">
      <alignment horizontal="center" vertical="center" textRotation="90" wrapText="1"/>
    </xf>
    <xf numFmtId="0" fontId="53" fillId="0" borderId="38" xfId="0" applyFont="1" applyBorder="1" applyAlignment="1">
      <alignment horizontal="center" vertical="center" textRotation="90" wrapText="1"/>
    </xf>
    <xf numFmtId="0" fontId="53" fillId="0" borderId="75" xfId="0" applyFont="1" applyBorder="1" applyAlignment="1">
      <alignment horizontal="center" vertical="center" textRotation="90" wrapText="1"/>
    </xf>
    <xf numFmtId="0" fontId="3" fillId="0" borderId="50" xfId="0" applyFont="1" applyBorder="1" applyAlignment="1">
      <alignment horizontal="left" vertical="center" indent="1"/>
    </xf>
    <xf numFmtId="0" fontId="3" fillId="0" borderId="85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3" fillId="0" borderId="86" xfId="0" applyFont="1" applyBorder="1" applyAlignment="1">
      <alignment horizontal="left" vertical="center" indent="1"/>
    </xf>
    <xf numFmtId="0" fontId="3" fillId="0" borderId="70" xfId="0" applyFont="1" applyBorder="1" applyAlignment="1">
      <alignment horizontal="left" vertical="center" indent="1"/>
    </xf>
    <xf numFmtId="0" fontId="3" fillId="0" borderId="51" xfId="0" applyFont="1" applyBorder="1" applyAlignment="1">
      <alignment horizontal="left" vertical="center" indent="1"/>
    </xf>
    <xf numFmtId="0" fontId="25" fillId="0" borderId="1" xfId="0" applyFont="1" applyBorder="1" applyAlignment="1">
      <alignment horizontal="center" vertical="center" wrapText="1" shrinkToFit="1"/>
    </xf>
    <xf numFmtId="0" fontId="8" fillId="8" borderId="24" xfId="0" applyFont="1" applyFill="1" applyBorder="1" applyAlignment="1">
      <alignment horizontal="center" vertical="center" wrapText="1" shrinkToFit="1"/>
    </xf>
    <xf numFmtId="0" fontId="8" fillId="8" borderId="76" xfId="0" applyFont="1" applyFill="1" applyBorder="1" applyAlignment="1">
      <alignment horizontal="center" vertical="center" wrapText="1" shrinkToFit="1"/>
    </xf>
    <xf numFmtId="0" fontId="8" fillId="8" borderId="22" xfId="0" applyFont="1" applyFill="1" applyBorder="1" applyAlignment="1">
      <alignment horizontal="center" vertical="center" wrapText="1" shrinkToFit="1"/>
    </xf>
    <xf numFmtId="0" fontId="8" fillId="8" borderId="53" xfId="0" applyFont="1" applyFill="1" applyBorder="1" applyAlignment="1">
      <alignment horizontal="center" vertical="center" wrapText="1" shrinkToFit="1"/>
    </xf>
    <xf numFmtId="0" fontId="9" fillId="8" borderId="24" xfId="0" applyFont="1" applyFill="1" applyBorder="1" applyAlignment="1">
      <alignment horizontal="center" vertical="center" wrapText="1" shrinkToFit="1"/>
    </xf>
    <xf numFmtId="0" fontId="9" fillId="8" borderId="76" xfId="0" applyFont="1" applyFill="1" applyBorder="1" applyAlignment="1">
      <alignment horizontal="center" vertical="center" wrapText="1" shrinkToFit="1"/>
    </xf>
    <xf numFmtId="0" fontId="47" fillId="8" borderId="22" xfId="0" applyFont="1" applyFill="1" applyBorder="1" applyAlignment="1">
      <alignment horizontal="center" vertical="center" wrapText="1"/>
    </xf>
    <xf numFmtId="0" fontId="47" fillId="8" borderId="37" xfId="0" applyFont="1" applyFill="1" applyBorder="1" applyAlignment="1">
      <alignment horizontal="center" vertical="center" wrapText="1"/>
    </xf>
    <xf numFmtId="0" fontId="47" fillId="8" borderId="41" xfId="0" applyFont="1" applyFill="1" applyBorder="1" applyAlignment="1">
      <alignment horizontal="center" vertical="center" wrapText="1"/>
    </xf>
    <xf numFmtId="0" fontId="47" fillId="8" borderId="29" xfId="0" applyFont="1" applyFill="1" applyBorder="1" applyAlignment="1">
      <alignment horizontal="center" vertical="center"/>
    </xf>
    <xf numFmtId="0" fontId="47" fillId="8" borderId="30" xfId="0" applyFont="1" applyFill="1" applyBorder="1" applyAlignment="1">
      <alignment horizontal="center" vertical="center"/>
    </xf>
    <xf numFmtId="0" fontId="47" fillId="8" borderId="0" xfId="0" applyFont="1" applyFill="1" applyBorder="1" applyAlignment="1">
      <alignment horizontal="center" vertical="center"/>
    </xf>
    <xf numFmtId="0" fontId="47" fillId="8" borderId="11" xfId="0" applyFont="1" applyFill="1" applyBorder="1" applyAlignment="1">
      <alignment horizontal="center" vertical="center"/>
    </xf>
    <xf numFmtId="0" fontId="47" fillId="8" borderId="14" xfId="0" applyFont="1" applyFill="1" applyBorder="1" applyAlignment="1">
      <alignment horizontal="center" vertical="center"/>
    </xf>
    <xf numFmtId="0" fontId="47" fillId="8" borderId="16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 wrapText="1" shrinkToFit="1"/>
    </xf>
    <xf numFmtId="0" fontId="8" fillId="8" borderId="83" xfId="0" applyFont="1" applyFill="1" applyBorder="1" applyAlignment="1">
      <alignment horizontal="center" vertical="center" wrapText="1" shrinkToFit="1"/>
    </xf>
    <xf numFmtId="0" fontId="8" fillId="8" borderId="84" xfId="0" applyFont="1" applyFill="1" applyBorder="1" applyAlignment="1">
      <alignment horizontal="center" vertical="center" wrapText="1" shrinkToFit="1"/>
    </xf>
    <xf numFmtId="0" fontId="8" fillId="8" borderId="29" xfId="0" applyFont="1" applyFill="1" applyBorder="1" applyAlignment="1">
      <alignment horizontal="center" vertical="center" wrapText="1" shrinkToFit="1"/>
    </xf>
    <xf numFmtId="0" fontId="8" fillId="8" borderId="31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9" borderId="9" xfId="0" applyFont="1" applyFill="1" applyBorder="1" applyAlignment="1">
      <alignment horizontal="left" vertical="center"/>
    </xf>
    <xf numFmtId="0" fontId="9" fillId="9" borderId="1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 shrinkToFit="1"/>
    </xf>
    <xf numFmtId="0" fontId="4" fillId="0" borderId="76" xfId="0" applyFont="1" applyBorder="1" applyAlignment="1">
      <alignment horizontal="center" vertical="center" wrapText="1" shrinkToFit="1"/>
    </xf>
    <xf numFmtId="0" fontId="4" fillId="0" borderId="22" xfId="0" applyFont="1" applyFill="1" applyBorder="1" applyAlignment="1">
      <alignment horizontal="center" vertical="center" wrapText="1" shrinkToFit="1"/>
    </xf>
    <xf numFmtId="0" fontId="4" fillId="0" borderId="53" xfId="0" applyFont="1" applyFill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6" fillId="0" borderId="76" xfId="0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 shrinkToFit="1"/>
    </xf>
    <xf numFmtId="0" fontId="4" fillId="0" borderId="83" xfId="0" applyFont="1" applyBorder="1" applyAlignment="1">
      <alignment horizontal="center" vertical="center" wrapText="1" shrinkToFit="1"/>
    </xf>
    <xf numFmtId="0" fontId="4" fillId="0" borderId="84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33" fillId="8" borderId="28" xfId="0" applyFont="1" applyFill="1" applyBorder="1" applyAlignment="1">
      <alignment horizontal="left" vertical="center"/>
    </xf>
    <xf numFmtId="0" fontId="33" fillId="8" borderId="10" xfId="0" applyFont="1" applyFill="1" applyBorder="1" applyAlignment="1">
      <alignment horizontal="left" vertical="center"/>
    </xf>
    <xf numFmtId="0" fontId="33" fillId="8" borderId="9" xfId="0" applyFont="1" applyFill="1" applyBorder="1" applyAlignment="1">
      <alignment horizontal="left" vertical="center"/>
    </xf>
    <xf numFmtId="0" fontId="34" fillId="8" borderId="24" xfId="0" applyFont="1" applyFill="1" applyBorder="1" applyAlignment="1">
      <alignment horizontal="center" vertical="center" wrapText="1" shrinkToFit="1"/>
    </xf>
    <xf numFmtId="0" fontId="34" fillId="8" borderId="76" xfId="0" applyFont="1" applyFill="1" applyBorder="1" applyAlignment="1">
      <alignment horizontal="center" vertical="center" wrapText="1" shrinkToFit="1"/>
    </xf>
    <xf numFmtId="0" fontId="34" fillId="8" borderId="84" xfId="0" applyFont="1" applyFill="1" applyBorder="1" applyAlignment="1">
      <alignment horizontal="center" vertical="center" wrapText="1" shrinkToFit="1"/>
    </xf>
    <xf numFmtId="0" fontId="34" fillId="8" borderId="29" xfId="0" applyFont="1" applyFill="1" applyBorder="1" applyAlignment="1">
      <alignment horizontal="center" vertical="center" wrapText="1" shrinkToFit="1"/>
    </xf>
    <xf numFmtId="0" fontId="34" fillId="8" borderId="31" xfId="0" applyFont="1" applyFill="1" applyBorder="1" applyAlignment="1">
      <alignment horizontal="center" vertical="center" wrapText="1" shrinkToFit="1"/>
    </xf>
    <xf numFmtId="0" fontId="34" fillId="8" borderId="22" xfId="0" applyFont="1" applyFill="1" applyBorder="1" applyAlignment="1">
      <alignment horizontal="center" vertical="center" wrapText="1" shrinkToFit="1"/>
    </xf>
    <xf numFmtId="0" fontId="34" fillId="8" borderId="53" xfId="0" applyFont="1" applyFill="1" applyBorder="1" applyAlignment="1">
      <alignment horizontal="center" vertical="center" wrapText="1" shrinkToFit="1"/>
    </xf>
    <xf numFmtId="0" fontId="33" fillId="8" borderId="24" xfId="0" applyFont="1" applyFill="1" applyBorder="1" applyAlignment="1">
      <alignment horizontal="center" vertical="center" wrapText="1" shrinkToFit="1"/>
    </xf>
    <xf numFmtId="0" fontId="33" fillId="8" borderId="76" xfId="0" applyFont="1" applyFill="1" applyBorder="1" applyAlignment="1">
      <alignment horizontal="center" vertical="center" wrapText="1" shrinkToFit="1"/>
    </xf>
    <xf numFmtId="0" fontId="33" fillId="8" borderId="1" xfId="0" applyFont="1" applyFill="1" applyBorder="1" applyAlignment="1">
      <alignment horizontal="left" vertical="center"/>
    </xf>
    <xf numFmtId="0" fontId="33" fillId="8" borderId="25" xfId="0" applyFont="1" applyFill="1" applyBorder="1" applyAlignment="1">
      <alignment horizontal="left" vertical="center"/>
    </xf>
    <xf numFmtId="0" fontId="34" fillId="8" borderId="22" xfId="0" applyFont="1" applyFill="1" applyBorder="1" applyAlignment="1">
      <alignment horizontal="center" vertical="center" wrapText="1"/>
    </xf>
    <xf numFmtId="0" fontId="34" fillId="8" borderId="37" xfId="0" applyFont="1" applyFill="1" applyBorder="1" applyAlignment="1">
      <alignment horizontal="center" vertical="center" wrapText="1"/>
    </xf>
    <xf numFmtId="0" fontId="34" fillId="8" borderId="41" xfId="0" applyFont="1" applyFill="1" applyBorder="1" applyAlignment="1">
      <alignment horizontal="center" vertical="center" wrapText="1"/>
    </xf>
    <xf numFmtId="0" fontId="34" fillId="8" borderId="29" xfId="0" applyFont="1" applyFill="1" applyBorder="1" applyAlignment="1">
      <alignment horizontal="center" vertical="center"/>
    </xf>
    <xf numFmtId="0" fontId="34" fillId="8" borderId="30" xfId="0" applyFont="1" applyFill="1" applyBorder="1" applyAlignment="1">
      <alignment horizontal="center" vertical="center"/>
    </xf>
    <xf numFmtId="0" fontId="34" fillId="8" borderId="0" xfId="0" applyFont="1" applyFill="1" applyBorder="1" applyAlignment="1">
      <alignment horizontal="center" vertical="center"/>
    </xf>
    <xf numFmtId="0" fontId="34" fillId="8" borderId="11" xfId="0" applyFont="1" applyFill="1" applyBorder="1" applyAlignment="1">
      <alignment horizontal="center" vertical="center"/>
    </xf>
    <xf numFmtId="0" fontId="34" fillId="8" borderId="14" xfId="0" applyFont="1" applyFill="1" applyBorder="1" applyAlignment="1">
      <alignment horizontal="center" vertical="center"/>
    </xf>
    <xf numFmtId="0" fontId="34" fillId="8" borderId="16" xfId="0" applyFont="1" applyFill="1" applyBorder="1" applyAlignment="1">
      <alignment horizontal="center" vertical="center"/>
    </xf>
    <xf numFmtId="0" fontId="34" fillId="8" borderId="18" xfId="0" applyFont="1" applyFill="1" applyBorder="1" applyAlignment="1">
      <alignment horizontal="center" vertical="center" wrapText="1" shrinkToFit="1"/>
    </xf>
    <xf numFmtId="0" fontId="34" fillId="8" borderId="83" xfId="0" applyFont="1" applyFill="1" applyBorder="1" applyAlignment="1">
      <alignment horizontal="center" vertical="center" wrapText="1" shrinkToFit="1"/>
    </xf>
    <xf numFmtId="0" fontId="52" fillId="8" borderId="1" xfId="0" applyFont="1" applyFill="1" applyBorder="1" applyAlignment="1">
      <alignment horizontal="left" vertical="center"/>
    </xf>
    <xf numFmtId="0" fontId="56" fillId="8" borderId="28" xfId="0" applyFont="1" applyFill="1" applyBorder="1" applyAlignment="1">
      <alignment horizontal="left" vertical="center"/>
    </xf>
    <xf numFmtId="0" fontId="56" fillId="8" borderId="5" xfId="0" applyFont="1" applyFill="1" applyBorder="1" applyAlignment="1">
      <alignment horizontal="left" vertical="center"/>
    </xf>
    <xf numFmtId="0" fontId="52" fillId="8" borderId="28" xfId="0" applyFont="1" applyFill="1" applyBorder="1" applyAlignment="1">
      <alignment horizontal="left" vertical="center"/>
    </xf>
    <xf numFmtId="0" fontId="52" fillId="8" borderId="5" xfId="0" applyFont="1" applyFill="1" applyBorder="1" applyAlignment="1">
      <alignment horizontal="left" vertical="center"/>
    </xf>
    <xf numFmtId="0" fontId="52" fillId="8" borderId="28" xfId="0" applyFont="1" applyFill="1" applyBorder="1" applyAlignment="1">
      <alignment horizontal="left" vertical="center" indent="1"/>
    </xf>
    <xf numFmtId="0" fontId="52" fillId="8" borderId="5" xfId="0" applyFont="1" applyFill="1" applyBorder="1" applyAlignment="1">
      <alignment horizontal="left" vertical="center" indent="1"/>
    </xf>
    <xf numFmtId="0" fontId="52" fillId="8" borderId="1" xfId="0" applyFont="1" applyFill="1" applyBorder="1" applyAlignment="1">
      <alignment horizontal="left" vertical="center" indent="1"/>
    </xf>
    <xf numFmtId="0" fontId="56" fillId="8" borderId="1" xfId="0" applyFont="1" applyFill="1" applyBorder="1" applyAlignment="1">
      <alignment horizontal="left" vertical="center"/>
    </xf>
    <xf numFmtId="0" fontId="26" fillId="8" borderId="0" xfId="0" applyFont="1" applyFill="1" applyAlignment="1">
      <alignment horizontal="left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/>
    </xf>
    <xf numFmtId="0" fontId="52" fillId="8" borderId="1" xfId="0" applyFont="1" applyFill="1" applyBorder="1" applyAlignment="1">
      <alignment horizontal="center" vertical="center" wrapText="1" shrinkToFit="1"/>
    </xf>
    <xf numFmtId="0" fontId="8" fillId="6" borderId="28" xfId="0" applyFont="1" applyFill="1" applyBorder="1" applyAlignment="1">
      <alignment horizontal="left" vertical="center"/>
    </xf>
    <xf numFmtId="0" fontId="8" fillId="6" borderId="10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 indent="2"/>
    </xf>
    <xf numFmtId="0" fontId="4" fillId="0" borderId="10" xfId="0" applyFont="1" applyFill="1" applyBorder="1" applyAlignment="1">
      <alignment horizontal="left" vertical="center" indent="2"/>
    </xf>
    <xf numFmtId="0" fontId="6" fillId="5" borderId="9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6" borderId="25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49" fillId="0" borderId="22" xfId="0" applyFont="1" applyBorder="1" applyAlignment="1">
      <alignment horizontal="center" vertical="center" wrapText="1"/>
    </xf>
    <xf numFmtId="0" fontId="49" fillId="0" borderId="37" xfId="0" applyFont="1" applyBorder="1" applyAlignment="1">
      <alignment horizontal="center" vertical="center" wrapText="1"/>
    </xf>
    <xf numFmtId="0" fontId="49" fillId="0" borderId="41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/>
    </xf>
    <xf numFmtId="0" fontId="49" fillId="0" borderId="30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37" fillId="6" borderId="28" xfId="0" applyFont="1" applyFill="1" applyBorder="1" applyAlignment="1">
      <alignment horizontal="left" vertical="center"/>
    </xf>
    <xf numFmtId="0" fontId="37" fillId="6" borderId="10" xfId="0" applyFont="1" applyFill="1" applyBorder="1" applyAlignment="1">
      <alignment horizontal="left" vertical="center"/>
    </xf>
    <xf numFmtId="0" fontId="37" fillId="5" borderId="9" xfId="0" applyFont="1" applyFill="1" applyBorder="1" applyAlignment="1">
      <alignment horizontal="left" vertical="center"/>
    </xf>
    <xf numFmtId="0" fontId="37" fillId="5" borderId="10" xfId="0" applyFont="1" applyFill="1" applyBorder="1" applyAlignment="1">
      <alignment horizontal="left" vertical="center"/>
    </xf>
    <xf numFmtId="0" fontId="38" fillId="0" borderId="24" xfId="0" applyFont="1" applyBorder="1" applyAlignment="1">
      <alignment horizontal="center" vertical="center" wrapText="1" shrinkToFit="1"/>
    </xf>
    <xf numFmtId="0" fontId="38" fillId="0" borderId="76" xfId="0" applyFont="1" applyBorder="1" applyAlignment="1">
      <alignment horizontal="center" vertical="center" wrapText="1" shrinkToFit="1"/>
    </xf>
    <xf numFmtId="0" fontId="38" fillId="0" borderId="84" xfId="0" applyFont="1" applyBorder="1" applyAlignment="1">
      <alignment horizontal="center" vertical="center" wrapText="1" shrinkToFit="1"/>
    </xf>
    <xf numFmtId="0" fontId="38" fillId="0" borderId="29" xfId="0" applyFont="1" applyBorder="1" applyAlignment="1">
      <alignment horizontal="center" vertical="center" wrapText="1" shrinkToFit="1"/>
    </xf>
    <xf numFmtId="0" fontId="38" fillId="0" borderId="31" xfId="0" applyFont="1" applyBorder="1" applyAlignment="1">
      <alignment horizontal="center" vertical="center" wrapText="1" shrinkToFit="1"/>
    </xf>
    <xf numFmtId="0" fontId="38" fillId="0" borderId="22" xfId="0" applyFont="1" applyFill="1" applyBorder="1" applyAlignment="1">
      <alignment horizontal="center" vertical="center" wrapText="1" shrinkToFit="1"/>
    </xf>
    <xf numFmtId="0" fontId="38" fillId="0" borderId="53" xfId="0" applyFont="1" applyFill="1" applyBorder="1" applyAlignment="1">
      <alignment horizontal="center" vertical="center" wrapText="1" shrinkToFit="1"/>
    </xf>
    <xf numFmtId="0" fontId="37" fillId="0" borderId="24" xfId="0" applyFont="1" applyBorder="1" applyAlignment="1">
      <alignment horizontal="center" vertical="center" wrapText="1" shrinkToFit="1"/>
    </xf>
    <xf numFmtId="0" fontId="37" fillId="0" borderId="76" xfId="0" applyFont="1" applyBorder="1" applyAlignment="1">
      <alignment horizontal="center" vertical="center" wrapText="1" shrinkToFit="1"/>
    </xf>
    <xf numFmtId="0" fontId="37" fillId="6" borderId="1" xfId="0" applyFont="1" applyFill="1" applyBorder="1" applyAlignment="1">
      <alignment horizontal="left" vertical="center"/>
    </xf>
    <xf numFmtId="0" fontId="37" fillId="6" borderId="25" xfId="0" applyFont="1" applyFill="1" applyBorder="1" applyAlignment="1">
      <alignment horizontal="left" vertical="center"/>
    </xf>
    <xf numFmtId="0" fontId="37" fillId="6" borderId="9" xfId="0" applyFont="1" applyFill="1" applyBorder="1" applyAlignment="1">
      <alignment horizontal="left" vertical="center"/>
    </xf>
    <xf numFmtId="0" fontId="58" fillId="0" borderId="22" xfId="0" applyFont="1" applyBorder="1" applyAlignment="1">
      <alignment horizontal="center" vertical="center" wrapText="1"/>
    </xf>
    <xf numFmtId="0" fontId="58" fillId="0" borderId="37" xfId="0" applyFont="1" applyBorder="1" applyAlignment="1">
      <alignment horizontal="center" vertical="center" wrapText="1"/>
    </xf>
    <xf numFmtId="0" fontId="58" fillId="0" borderId="41" xfId="0" applyFont="1" applyBorder="1" applyAlignment="1">
      <alignment horizontal="center" vertical="center" wrapText="1"/>
    </xf>
    <xf numFmtId="0" fontId="58" fillId="0" borderId="29" xfId="0" applyFont="1" applyBorder="1" applyAlignment="1">
      <alignment horizontal="center" vertical="center"/>
    </xf>
    <xf numFmtId="0" fontId="58" fillId="0" borderId="30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6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 wrapText="1" shrinkToFit="1"/>
    </xf>
    <xf numFmtId="0" fontId="38" fillId="0" borderId="83" xfId="0" applyFont="1" applyBorder="1" applyAlignment="1">
      <alignment horizontal="center" vertical="center" wrapText="1" shrinkToFit="1"/>
    </xf>
    <xf numFmtId="0" fontId="6" fillId="6" borderId="28" xfId="0" applyFont="1" applyFill="1" applyBorder="1" applyAlignment="1">
      <alignment horizontal="left" vertical="center"/>
    </xf>
    <xf numFmtId="0" fontId="9" fillId="6" borderId="50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9" fillId="12" borderId="28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left" vertical="center"/>
    </xf>
    <xf numFmtId="0" fontId="8" fillId="0" borderId="87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wrapText="1" shrinkToFit="1"/>
    </xf>
    <xf numFmtId="0" fontId="8" fillId="0" borderId="18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9" fillId="0" borderId="87" xfId="0" applyFont="1" applyBorder="1" applyAlignment="1">
      <alignment horizontal="center" vertical="center" wrapText="1" shrinkToFit="1"/>
    </xf>
    <xf numFmtId="0" fontId="9" fillId="0" borderId="25" xfId="0" applyFont="1" applyBorder="1" applyAlignment="1">
      <alignment horizontal="center" vertical="center" wrapText="1" shrinkToFit="1"/>
    </xf>
    <xf numFmtId="0" fontId="47" fillId="0" borderId="18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83" xfId="0" applyFont="1" applyBorder="1" applyAlignment="1">
      <alignment horizontal="center" vertical="center"/>
    </xf>
    <xf numFmtId="0" fontId="47" fillId="0" borderId="87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 wrapText="1" shrinkToFit="1"/>
    </xf>
    <xf numFmtId="0" fontId="6" fillId="5" borderId="28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left" vertical="center" indent="1"/>
    </xf>
    <xf numFmtId="0" fontId="6" fillId="5" borderId="10" xfId="0" applyFont="1" applyFill="1" applyBorder="1" applyAlignment="1">
      <alignment horizontal="left" vertical="center" indent="1"/>
    </xf>
    <xf numFmtId="0" fontId="9" fillId="5" borderId="28" xfId="0" quotePrefix="1" applyFont="1" applyFill="1" applyBorder="1" applyAlignment="1">
      <alignment horizontal="left" vertical="center"/>
    </xf>
    <xf numFmtId="0" fontId="16" fillId="5" borderId="9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left" vertical="center"/>
    </xf>
    <xf numFmtId="0" fontId="9" fillId="6" borderId="28" xfId="0" quotePrefix="1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right" vertical="center"/>
    </xf>
    <xf numFmtId="0" fontId="9" fillId="6" borderId="10" xfId="0" applyFont="1" applyFill="1" applyBorder="1" applyAlignment="1">
      <alignment horizontal="right" vertical="center"/>
    </xf>
  </cellXfs>
  <cellStyles count="4">
    <cellStyle name="Normální" xfId="0" builtinId="0"/>
    <cellStyle name="normální 2" xfId="1"/>
    <cellStyle name="normální 3" xfId="2"/>
    <cellStyle name="normální_tabulka do výroční zprávy rozboru hospodaření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3"/>
  <sheetViews>
    <sheetView tabSelected="1" zoomScale="89" zoomScaleNormal="89" workbookViewId="0">
      <selection activeCell="D31" sqref="D31"/>
    </sheetView>
  </sheetViews>
  <sheetFormatPr defaultColWidth="10.5703125" defaultRowHeight="15"/>
  <cols>
    <col min="1" max="1" width="4.28515625" style="2" customWidth="1"/>
    <col min="2" max="2" width="6.7109375" style="2" customWidth="1"/>
    <col min="3" max="3" width="49.42578125" style="2" customWidth="1"/>
    <col min="4" max="5" width="13.7109375" style="2" bestFit="1" customWidth="1"/>
    <col min="6" max="6" width="10.85546875" style="2" customWidth="1"/>
    <col min="7" max="7" width="11.28515625" style="2" customWidth="1"/>
    <col min="8" max="9" width="13.7109375" style="2" bestFit="1" customWidth="1"/>
    <col min="10" max="10" width="11.140625" style="2" bestFit="1" customWidth="1"/>
    <col min="11" max="11" width="12.140625" style="2" bestFit="1" customWidth="1"/>
    <col min="12" max="12" width="11.140625" style="2" bestFit="1" customWidth="1"/>
    <col min="13" max="13" width="13.7109375" style="2" customWidth="1"/>
    <col min="14" max="14" width="1.7109375" style="2" customWidth="1"/>
    <col min="15" max="15" width="11.28515625" style="2" customWidth="1"/>
    <col min="16" max="16" width="13.7109375" style="2" bestFit="1" customWidth="1"/>
    <col min="17" max="249" width="9.140625" style="2" customWidth="1"/>
    <col min="250" max="250" width="59.7109375" style="2" customWidth="1"/>
    <col min="251" max="16384" width="10.5703125" style="2"/>
  </cols>
  <sheetData>
    <row r="1" spans="1:16" ht="15.75">
      <c r="A1" s="14" t="s">
        <v>55</v>
      </c>
    </row>
    <row r="2" spans="1:16" ht="15.75">
      <c r="A2" s="14"/>
      <c r="C2" s="3" t="s">
        <v>48</v>
      </c>
    </row>
    <row r="3" spans="1:16" ht="13.5" customHeight="1" thickBot="1">
      <c r="P3" s="28" t="s">
        <v>1</v>
      </c>
    </row>
    <row r="4" spans="1:16" ht="39" customHeight="1">
      <c r="A4" s="782" t="s">
        <v>0</v>
      </c>
      <c r="B4" s="794" t="s">
        <v>37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 ht="13.5" customHeight="1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" customHeight="1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 s="4" customFormat="1" ht="16.5" customHeight="1">
      <c r="A7" s="33">
        <f t="shared" ref="A7:A32" si="0">+A6+1</f>
        <v>1</v>
      </c>
      <c r="B7" s="31" t="s">
        <v>15</v>
      </c>
      <c r="C7" s="34"/>
      <c r="D7" s="55">
        <f t="shared" ref="D7:M7" si="1">+D8+D17</f>
        <v>19836044.788249999</v>
      </c>
      <c r="E7" s="55">
        <f t="shared" si="1"/>
        <v>19834804.547770001</v>
      </c>
      <c r="F7" s="55">
        <f t="shared" si="1"/>
        <v>498225.43400000001</v>
      </c>
      <c r="G7" s="55">
        <f t="shared" si="1"/>
        <v>498118.43400000001</v>
      </c>
      <c r="H7" s="55">
        <f t="shared" si="1"/>
        <v>20334270.22225</v>
      </c>
      <c r="I7" s="55">
        <f t="shared" si="1"/>
        <v>20332922.981770001</v>
      </c>
      <c r="J7" s="55">
        <f t="shared" si="1"/>
        <v>97311.883200000011</v>
      </c>
      <c r="K7" s="55">
        <f t="shared" si="1"/>
        <v>1839344.77871</v>
      </c>
      <c r="L7" s="55">
        <f t="shared" si="1"/>
        <v>22339.60138</v>
      </c>
      <c r="M7" s="56">
        <f t="shared" si="1"/>
        <v>1347.2404799999349</v>
      </c>
      <c r="N7" s="57"/>
      <c r="O7" s="54">
        <f>+O8+O17</f>
        <v>114272.19577999998</v>
      </c>
      <c r="P7" s="56">
        <f>+P8+P17</f>
        <v>20447195.177549999</v>
      </c>
    </row>
    <row r="8" spans="1:16" s="3" customFormat="1" ht="14.25" customHeight="1">
      <c r="A8" s="30">
        <f t="shared" si="0"/>
        <v>2</v>
      </c>
      <c r="B8" s="785" t="s">
        <v>45</v>
      </c>
      <c r="C8" s="786"/>
      <c r="D8" s="59">
        <f t="shared" ref="D8:M8" si="2">SUM(D9:D16)</f>
        <v>19394411.040410001</v>
      </c>
      <c r="E8" s="59">
        <f t="shared" si="2"/>
        <v>19395839.07841</v>
      </c>
      <c r="F8" s="59">
        <f t="shared" si="2"/>
        <v>459234.43400000001</v>
      </c>
      <c r="G8" s="59">
        <f t="shared" si="2"/>
        <v>459225.43400000001</v>
      </c>
      <c r="H8" s="59">
        <f t="shared" si="2"/>
        <v>19853645.474410001</v>
      </c>
      <c r="I8" s="59">
        <f t="shared" si="2"/>
        <v>19855064.51241</v>
      </c>
      <c r="J8" s="59">
        <f t="shared" si="2"/>
        <v>97311.883200000011</v>
      </c>
      <c r="K8" s="59">
        <f t="shared" si="2"/>
        <v>1839344.77871</v>
      </c>
      <c r="L8" s="59">
        <f t="shared" si="2"/>
        <v>11562.680800000002</v>
      </c>
      <c r="M8" s="60">
        <f t="shared" si="2"/>
        <v>-1419.0380000000296</v>
      </c>
      <c r="N8" s="65"/>
      <c r="O8" s="58">
        <f>SUM(O9:O16)</f>
        <v>96211.561779999989</v>
      </c>
      <c r="P8" s="60">
        <f>SUM(P9:P16)</f>
        <v>19951276.074189998</v>
      </c>
    </row>
    <row r="9" spans="1:16" ht="12.75" customHeight="1">
      <c r="A9" s="35">
        <f t="shared" si="0"/>
        <v>3</v>
      </c>
      <c r="B9" s="19" t="s">
        <v>57</v>
      </c>
      <c r="C9" s="20" t="s">
        <v>58</v>
      </c>
      <c r="D9" s="62">
        <f>SUM(UK:VŠTE!D9)</f>
        <v>16323313.378149999</v>
      </c>
      <c r="E9" s="62">
        <f>SUM(UK:VŠTE!E9)</f>
        <v>16323314.378149999</v>
      </c>
      <c r="F9" s="62">
        <f>SUM(UK:VŠTE!F9)</f>
        <v>242846.43400000001</v>
      </c>
      <c r="G9" s="62">
        <f>SUM(UK:VŠTE!G9)</f>
        <v>242846.43400000001</v>
      </c>
      <c r="H9" s="62">
        <f t="shared" ref="H9:H16" si="3">+D9+F9</f>
        <v>16566159.81215</v>
      </c>
      <c r="I9" s="62">
        <f t="shared" ref="I9:I31" si="4">+E9+G9</f>
        <v>16566160.81215</v>
      </c>
      <c r="J9" s="62">
        <f>SUM(UK:VŠTE!J9)</f>
        <v>76994.528740000009</v>
      </c>
      <c r="K9" s="62">
        <f>SUM(UK:VŠTE!K9)</f>
        <v>1649993.0277799999</v>
      </c>
      <c r="L9" s="62">
        <f>SUM(UK:VŠTE!L9)</f>
        <v>0</v>
      </c>
      <c r="M9" s="64">
        <f t="shared" ref="M9:M31" si="5">+H9-I9</f>
        <v>-1</v>
      </c>
      <c r="N9" s="65"/>
      <c r="O9" s="61">
        <f>SUM(UK:VŠTE!O9)</f>
        <v>89886.500629999995</v>
      </c>
      <c r="P9" s="64">
        <f t="shared" ref="P9:P31" si="6">+I9+O9</f>
        <v>16656047.31278</v>
      </c>
    </row>
    <row r="10" spans="1:16" ht="12.75" customHeight="1">
      <c r="A10" s="35">
        <f>A9+1</f>
        <v>4</v>
      </c>
      <c r="B10" s="19" t="s">
        <v>27</v>
      </c>
      <c r="C10" s="20" t="s">
        <v>28</v>
      </c>
      <c r="D10" s="62">
        <f>SUM(UK:VŠTE!D10)</f>
        <v>968727</v>
      </c>
      <c r="E10" s="62">
        <f>SUM(UK:VŠTE!E10)</f>
        <v>968727</v>
      </c>
      <c r="F10" s="62">
        <f>SUM(UK:VŠTE!F10)</f>
        <v>0</v>
      </c>
      <c r="G10" s="62">
        <f>SUM(UK:VŠTE!G10)</f>
        <v>0</v>
      </c>
      <c r="H10" s="62">
        <f t="shared" si="3"/>
        <v>968727</v>
      </c>
      <c r="I10" s="62">
        <f t="shared" si="4"/>
        <v>968727</v>
      </c>
      <c r="J10" s="62">
        <f>SUM(UK:VŠTE!J10)</f>
        <v>0</v>
      </c>
      <c r="K10" s="62">
        <f>SUM(UK:VŠTE!K10)</f>
        <v>21887.382999999998</v>
      </c>
      <c r="L10" s="62">
        <f>SUM(UK:VŠTE!L10)</f>
        <v>1111.442</v>
      </c>
      <c r="M10" s="64">
        <f t="shared" si="5"/>
        <v>0</v>
      </c>
      <c r="N10" s="65"/>
      <c r="O10" s="61">
        <f>SUM(UK:VŠTE!O10)</f>
        <v>2052.9</v>
      </c>
      <c r="P10" s="64">
        <f t="shared" si="6"/>
        <v>970779.9</v>
      </c>
    </row>
    <row r="11" spans="1:16" ht="12.75" customHeight="1">
      <c r="A11" s="35">
        <f t="shared" si="0"/>
        <v>5</v>
      </c>
      <c r="B11" s="47" t="s">
        <v>29</v>
      </c>
      <c r="C11" s="48" t="s">
        <v>59</v>
      </c>
      <c r="D11" s="62">
        <f>SUM(UK:VŠTE!D11)</f>
        <v>264360.00225999998</v>
      </c>
      <c r="E11" s="62">
        <f>SUM(UK:VŠTE!E11)</f>
        <v>264360.04226000002</v>
      </c>
      <c r="F11" s="62">
        <f>SUM(UK:VŠTE!F11)</f>
        <v>0</v>
      </c>
      <c r="G11" s="62">
        <f>SUM(UK:VŠTE!G11)</f>
        <v>0</v>
      </c>
      <c r="H11" s="62">
        <f t="shared" si="3"/>
        <v>264360.00225999998</v>
      </c>
      <c r="I11" s="62">
        <f t="shared" si="4"/>
        <v>264360.04226000002</v>
      </c>
      <c r="J11" s="62">
        <f>SUM(UK:VŠTE!J11)</f>
        <v>0</v>
      </c>
      <c r="K11" s="62">
        <f>SUM(UK:VŠTE!K11)</f>
        <v>86795.276809999996</v>
      </c>
      <c r="L11" s="62">
        <f>SUM(UK:VŠTE!L11)</f>
        <v>8562.9647800000002</v>
      </c>
      <c r="M11" s="64">
        <f t="shared" si="5"/>
        <v>-4.0000000037252903E-2</v>
      </c>
      <c r="N11" s="65"/>
      <c r="O11" s="61">
        <f>SUM(UK:VŠTE!O11)</f>
        <v>0</v>
      </c>
      <c r="P11" s="64">
        <f t="shared" si="6"/>
        <v>264360.04226000002</v>
      </c>
    </row>
    <row r="12" spans="1:16" ht="13.5" customHeight="1">
      <c r="A12" s="35">
        <f t="shared" si="0"/>
        <v>6</v>
      </c>
      <c r="B12" s="19" t="s">
        <v>30</v>
      </c>
      <c r="C12" s="20" t="s">
        <v>31</v>
      </c>
      <c r="D12" s="62">
        <f>SUM(UK:VŠTE!D12)</f>
        <v>268159.34499999997</v>
      </c>
      <c r="E12" s="62">
        <f>SUM(UK:VŠTE!E12)</f>
        <v>267919.34499999997</v>
      </c>
      <c r="F12" s="62">
        <f>SUM(UK:VŠTE!F12)</f>
        <v>8737</v>
      </c>
      <c r="G12" s="62">
        <f>SUM(UK:VŠTE!G12)</f>
        <v>8728</v>
      </c>
      <c r="H12" s="62">
        <f t="shared" si="3"/>
        <v>276896.34499999997</v>
      </c>
      <c r="I12" s="62">
        <f t="shared" si="4"/>
        <v>276647.34499999997</v>
      </c>
      <c r="J12" s="62">
        <f>SUM(UK:VŠTE!J12)</f>
        <v>1290</v>
      </c>
      <c r="K12" s="62">
        <f>SUM(UK:VŠTE!K12)</f>
        <v>19669.590669999998</v>
      </c>
      <c r="L12" s="62">
        <f>SUM(UK:VŠTE!L12)</f>
        <v>398.79327000000001</v>
      </c>
      <c r="M12" s="64">
        <f t="shared" si="5"/>
        <v>249</v>
      </c>
      <c r="N12" s="65"/>
      <c r="O12" s="61">
        <f>SUM(UK:VŠTE!O12)</f>
        <v>130.14116999999999</v>
      </c>
      <c r="P12" s="64">
        <f t="shared" si="6"/>
        <v>276777.48616999999</v>
      </c>
    </row>
    <row r="13" spans="1:16" ht="13.5" customHeight="1">
      <c r="A13" s="35">
        <f t="shared" si="0"/>
        <v>7</v>
      </c>
      <c r="B13" s="19" t="s">
        <v>34</v>
      </c>
      <c r="C13" s="20" t="s">
        <v>62</v>
      </c>
      <c r="D13" s="62">
        <f>SUM(UK:VŠTE!D13)</f>
        <v>770371.3</v>
      </c>
      <c r="E13" s="62">
        <f>SUM(UK:VŠTE!E13)</f>
        <v>772038.3</v>
      </c>
      <c r="F13" s="62">
        <f>SUM(UK:VŠTE!F13)</f>
        <v>182650</v>
      </c>
      <c r="G13" s="62">
        <f>SUM(UK:VŠTE!G13)</f>
        <v>182650</v>
      </c>
      <c r="H13" s="62">
        <f t="shared" si="3"/>
        <v>953021.3</v>
      </c>
      <c r="I13" s="62">
        <f>+E13+G13</f>
        <v>954688.3</v>
      </c>
      <c r="J13" s="62">
        <f>SUM(UK:VŠTE!J13)</f>
        <v>19027.354459999999</v>
      </c>
      <c r="K13" s="62">
        <f>SUM(UK:VŠTE!K13)</f>
        <v>36708.99667</v>
      </c>
      <c r="L13" s="62">
        <f>SUM(UK:VŠTE!L13)</f>
        <v>546</v>
      </c>
      <c r="M13" s="64">
        <f t="shared" si="5"/>
        <v>-1667</v>
      </c>
      <c r="N13" s="65"/>
      <c r="O13" s="61">
        <f>SUM(UK:VŠTE!O13)</f>
        <v>0</v>
      </c>
      <c r="P13" s="64">
        <f t="shared" si="6"/>
        <v>954688.3</v>
      </c>
    </row>
    <row r="14" spans="1:16" ht="12.75" customHeight="1">
      <c r="A14" s="35">
        <f t="shared" si="0"/>
        <v>8</v>
      </c>
      <c r="B14" s="19" t="s">
        <v>60</v>
      </c>
      <c r="C14" s="21" t="s">
        <v>32</v>
      </c>
      <c r="D14" s="62">
        <f>SUM(UK:VŠTE!D14)</f>
        <v>89483.239000000001</v>
      </c>
      <c r="E14" s="62">
        <f>SUM(UK:VŠTE!E14)</f>
        <v>89483.236999999994</v>
      </c>
      <c r="F14" s="62">
        <f>SUM(UK:VŠTE!F14)</f>
        <v>0</v>
      </c>
      <c r="G14" s="62">
        <f>SUM(UK:VŠTE!G14)</f>
        <v>0</v>
      </c>
      <c r="H14" s="62">
        <f t="shared" si="3"/>
        <v>89483.239000000001</v>
      </c>
      <c r="I14" s="62">
        <f t="shared" si="4"/>
        <v>89483.236999999994</v>
      </c>
      <c r="J14" s="62">
        <f>SUM(UK:VŠTE!J14)</f>
        <v>0</v>
      </c>
      <c r="K14" s="62">
        <f>SUM(UK:VŠTE!K14)</f>
        <v>5256.8429999999998</v>
      </c>
      <c r="L14" s="62">
        <f>SUM(UK:VŠTE!L14)</f>
        <v>0</v>
      </c>
      <c r="M14" s="64">
        <f t="shared" si="5"/>
        <v>2.0000000076834112E-3</v>
      </c>
      <c r="N14" s="65"/>
      <c r="O14" s="61">
        <f>SUM(UK:VŠTE!O14)</f>
        <v>0</v>
      </c>
      <c r="P14" s="64">
        <f t="shared" si="6"/>
        <v>89483.236999999994</v>
      </c>
    </row>
    <row r="15" spans="1:16" ht="12.75" customHeight="1">
      <c r="A15" s="35">
        <f t="shared" si="0"/>
        <v>9</v>
      </c>
      <c r="B15" s="22" t="s">
        <v>61</v>
      </c>
      <c r="C15" s="23" t="s">
        <v>33</v>
      </c>
      <c r="D15" s="62">
        <f>SUM(UK:VŠTE!D15)</f>
        <v>701913.8</v>
      </c>
      <c r="E15" s="62">
        <f>SUM(UK:VŠTE!E15)</f>
        <v>701913.8</v>
      </c>
      <c r="F15" s="62">
        <f>SUM(UK:VŠTE!F15)</f>
        <v>25001</v>
      </c>
      <c r="G15" s="62">
        <f>SUM(UK:VŠTE!G15)</f>
        <v>25001</v>
      </c>
      <c r="H15" s="62">
        <f t="shared" si="3"/>
        <v>726914.8</v>
      </c>
      <c r="I15" s="62">
        <f t="shared" si="4"/>
        <v>726914.8</v>
      </c>
      <c r="J15" s="62">
        <f>SUM(UK:VŠTE!J15)</f>
        <v>0</v>
      </c>
      <c r="K15" s="62">
        <f>SUM(UK:VŠTE!K15)</f>
        <v>18974.660780000002</v>
      </c>
      <c r="L15" s="62">
        <f>SUM(UK:VŠTE!L15)</f>
        <v>943.48074999999994</v>
      </c>
      <c r="M15" s="64">
        <f t="shared" si="5"/>
        <v>0</v>
      </c>
      <c r="N15" s="65"/>
      <c r="O15" s="61">
        <f>SUM(UK:VŠTE!O15)</f>
        <v>4142.0199799999991</v>
      </c>
      <c r="P15" s="64">
        <f t="shared" si="6"/>
        <v>731056.81998000003</v>
      </c>
    </row>
    <row r="16" spans="1:16" ht="12.75" customHeight="1">
      <c r="A16" s="35">
        <f t="shared" si="0"/>
        <v>10</v>
      </c>
      <c r="B16" s="22"/>
      <c r="C16" s="24" t="s">
        <v>40</v>
      </c>
      <c r="D16" s="62">
        <f>SUM(UK:VŠTE!D16)</f>
        <v>8082.9759999999997</v>
      </c>
      <c r="E16" s="62">
        <f>SUM(UK:VŠTE!E16)</f>
        <v>8082.9759999999997</v>
      </c>
      <c r="F16" s="62">
        <f>SUM(UK:VŠTE!F16)</f>
        <v>0</v>
      </c>
      <c r="G16" s="62">
        <f>SUM(UK:VŠTE!G16)</f>
        <v>0</v>
      </c>
      <c r="H16" s="62">
        <f t="shared" si="3"/>
        <v>8082.9759999999997</v>
      </c>
      <c r="I16" s="62">
        <f t="shared" si="4"/>
        <v>8082.9759999999997</v>
      </c>
      <c r="J16" s="62">
        <f>SUM(UK:VŠTE!J16)</f>
        <v>0</v>
      </c>
      <c r="K16" s="62">
        <f>SUM(UK:VŠTE!K16)</f>
        <v>59</v>
      </c>
      <c r="L16" s="62">
        <f>SUM(UK:VŠTE!L16)</f>
        <v>0</v>
      </c>
      <c r="M16" s="64">
        <f t="shared" si="5"/>
        <v>0</v>
      </c>
      <c r="N16" s="65"/>
      <c r="O16" s="61">
        <f>SUM(UK:VŠTE!O16)</f>
        <v>0</v>
      </c>
      <c r="P16" s="64">
        <f t="shared" si="6"/>
        <v>8082.9759999999997</v>
      </c>
    </row>
    <row r="17" spans="1:16" s="3" customFormat="1" ht="12.75" customHeight="1">
      <c r="A17" s="30">
        <f t="shared" si="0"/>
        <v>11</v>
      </c>
      <c r="B17" s="801" t="s">
        <v>46</v>
      </c>
      <c r="C17" s="781"/>
      <c r="D17" s="59">
        <f>SUM(UK:VŠTE!D17)</f>
        <v>441633.74783999997</v>
      </c>
      <c r="E17" s="59">
        <f>SUM(UK:VŠTE!E17)</f>
        <v>438965.46935999999</v>
      </c>
      <c r="F17" s="59">
        <f>SUM(UK:VŠTE!F17)</f>
        <v>38991</v>
      </c>
      <c r="G17" s="59">
        <f>SUM(UK:VŠTE!G17)</f>
        <v>38893</v>
      </c>
      <c r="H17" s="59">
        <f t="shared" ref="H17:M17" si="7">SUM(H18:H22)</f>
        <v>480624.74783999997</v>
      </c>
      <c r="I17" s="59">
        <f t="shared" si="7"/>
        <v>477858.46935999999</v>
      </c>
      <c r="J17" s="59">
        <f>SUM(UK:VŠTE!J17)</f>
        <v>0</v>
      </c>
      <c r="K17" s="59">
        <f>SUM(UK:VŠTE!K17)</f>
        <v>0</v>
      </c>
      <c r="L17" s="59">
        <f>SUM(UK:VŠTE!L17)</f>
        <v>10776.92058</v>
      </c>
      <c r="M17" s="60">
        <f t="shared" si="7"/>
        <v>2766.2784799999645</v>
      </c>
      <c r="N17" s="65"/>
      <c r="O17" s="58">
        <f>SUM(UK:VŠTE!O17)</f>
        <v>18060.633999999998</v>
      </c>
      <c r="P17" s="60">
        <f>SUM(P18:P22)</f>
        <v>495919.10336000001</v>
      </c>
    </row>
    <row r="18" spans="1:16" s="3" customFormat="1" ht="12.75" customHeight="1">
      <c r="A18" s="49">
        <f>A17+1</f>
        <v>12</v>
      </c>
      <c r="B18" s="47" t="s">
        <v>29</v>
      </c>
      <c r="C18" s="48" t="s">
        <v>59</v>
      </c>
      <c r="D18" s="62">
        <f>SUM(UK:VŠTE!D18)</f>
        <v>110001.118</v>
      </c>
      <c r="E18" s="62">
        <f>SUM(UK:VŠTE!E18)</f>
        <v>108857.80089000001</v>
      </c>
      <c r="F18" s="62">
        <f>SUM(UK:VŠTE!F18)</f>
        <v>0</v>
      </c>
      <c r="G18" s="62">
        <f>SUM(UK:VŠTE!G18)</f>
        <v>0</v>
      </c>
      <c r="H18" s="62">
        <f>+D18+F18</f>
        <v>110001.118</v>
      </c>
      <c r="I18" s="62">
        <f t="shared" si="4"/>
        <v>108857.80089000001</v>
      </c>
      <c r="J18" s="62">
        <f>SUM(UK:VŠTE!J18)</f>
        <v>0</v>
      </c>
      <c r="K18" s="62">
        <f>SUM(UK:VŠTE!K18)</f>
        <v>0</v>
      </c>
      <c r="L18" s="62">
        <f>SUM(UK:VŠTE!L18)</f>
        <v>32</v>
      </c>
      <c r="M18" s="64">
        <f t="shared" si="5"/>
        <v>1143.317109999989</v>
      </c>
      <c r="N18" s="65"/>
      <c r="O18" s="61">
        <f>SUM(UK:VŠTE!O18)</f>
        <v>0</v>
      </c>
      <c r="P18" s="64">
        <f t="shared" si="6"/>
        <v>108857.80089000001</v>
      </c>
    </row>
    <row r="19" spans="1:16" ht="12.75" customHeight="1">
      <c r="A19" s="35">
        <f>A18+1</f>
        <v>13</v>
      </c>
      <c r="B19" s="19" t="s">
        <v>30</v>
      </c>
      <c r="C19" s="20" t="s">
        <v>31</v>
      </c>
      <c r="D19" s="62">
        <f>SUM(UK:VŠTE!D19)</f>
        <v>1848.2819999999999</v>
      </c>
      <c r="E19" s="62">
        <f>SUM(UK:VŠTE!E19)</f>
        <v>1848.2819999999999</v>
      </c>
      <c r="F19" s="62">
        <f>SUM(UK:VŠTE!F19)</f>
        <v>0</v>
      </c>
      <c r="G19" s="62">
        <f>SUM(UK:VŠTE!G19)</f>
        <v>0</v>
      </c>
      <c r="H19" s="62">
        <f>+D19+F19</f>
        <v>1848.2819999999999</v>
      </c>
      <c r="I19" s="62">
        <f t="shared" si="4"/>
        <v>1848.2819999999999</v>
      </c>
      <c r="J19" s="62">
        <f>SUM(UK:VŠTE!J19)</f>
        <v>0</v>
      </c>
      <c r="K19" s="62">
        <f>SUM(UK:VŠTE!K19)</f>
        <v>0</v>
      </c>
      <c r="L19" s="62">
        <f>SUM(UK:VŠTE!L19)</f>
        <v>0</v>
      </c>
      <c r="M19" s="64">
        <f t="shared" si="5"/>
        <v>0</v>
      </c>
      <c r="N19" s="65"/>
      <c r="O19" s="61">
        <f>SUM(UK:VŠTE!O19)</f>
        <v>0</v>
      </c>
      <c r="P19" s="64">
        <f t="shared" si="6"/>
        <v>1848.2819999999999</v>
      </c>
    </row>
    <row r="20" spans="1:16" ht="12.75" customHeight="1">
      <c r="A20" s="35">
        <f>A19+1</f>
        <v>14</v>
      </c>
      <c r="B20" s="19" t="s">
        <v>34</v>
      </c>
      <c r="C20" s="20" t="s">
        <v>63</v>
      </c>
      <c r="D20" s="62">
        <f>SUM(UK:VŠTE!D20)</f>
        <v>76009</v>
      </c>
      <c r="E20" s="62">
        <f>SUM(UK:VŠTE!E20)</f>
        <v>75543</v>
      </c>
      <c r="F20" s="62">
        <f>SUM(UK:VŠTE!F20)</f>
        <v>38991</v>
      </c>
      <c r="G20" s="62">
        <f>SUM(UK:VŠTE!G20)</f>
        <v>38893</v>
      </c>
      <c r="H20" s="62">
        <f>+D20+F20</f>
        <v>115000</v>
      </c>
      <c r="I20" s="62">
        <f t="shared" si="4"/>
        <v>114436</v>
      </c>
      <c r="J20" s="62">
        <f>SUM(UK:VŠTE!J20)</f>
        <v>0</v>
      </c>
      <c r="K20" s="62">
        <f>SUM(UK:VŠTE!K20)</f>
        <v>0</v>
      </c>
      <c r="L20" s="62">
        <f>SUM(UK:VŠTE!L20)</f>
        <v>0</v>
      </c>
      <c r="M20" s="64">
        <f t="shared" si="5"/>
        <v>564</v>
      </c>
      <c r="N20" s="65"/>
      <c r="O20" s="61">
        <f>SUM(UK:VŠTE!O20)</f>
        <v>0</v>
      </c>
      <c r="P20" s="64">
        <f t="shared" si="6"/>
        <v>114436</v>
      </c>
    </row>
    <row r="21" spans="1:16" ht="12.75" customHeight="1">
      <c r="A21" s="35">
        <f t="shared" si="0"/>
        <v>15</v>
      </c>
      <c r="B21" s="19" t="s">
        <v>35</v>
      </c>
      <c r="C21" s="20" t="s">
        <v>36</v>
      </c>
      <c r="D21" s="62">
        <f>SUM(UK:VŠTE!D21)</f>
        <v>130036</v>
      </c>
      <c r="E21" s="62">
        <f>SUM(UK:VŠTE!E21)</f>
        <v>129901</v>
      </c>
      <c r="F21" s="62">
        <f>SUM(UK:VŠTE!F21)</f>
        <v>0</v>
      </c>
      <c r="G21" s="62">
        <f>SUM(UK:VŠTE!G21)</f>
        <v>0</v>
      </c>
      <c r="H21" s="62">
        <f>+D21+F21</f>
        <v>130036</v>
      </c>
      <c r="I21" s="62">
        <f t="shared" si="4"/>
        <v>129901</v>
      </c>
      <c r="J21" s="62">
        <f>SUM(UK:VŠTE!J21)</f>
        <v>0</v>
      </c>
      <c r="K21" s="62">
        <f>SUM(UK:VŠTE!K21)</f>
        <v>0</v>
      </c>
      <c r="L21" s="62">
        <f>SUM(UK:VŠTE!L21)</f>
        <v>167</v>
      </c>
      <c r="M21" s="64">
        <f t="shared" si="5"/>
        <v>135</v>
      </c>
      <c r="N21" s="65"/>
      <c r="O21" s="61">
        <f>SUM(UK:VŠTE!O21)</f>
        <v>17920.633999999998</v>
      </c>
      <c r="P21" s="64">
        <f t="shared" si="6"/>
        <v>147821.63399999999</v>
      </c>
    </row>
    <row r="22" spans="1:16" ht="12.75" customHeight="1">
      <c r="A22" s="35">
        <f t="shared" si="0"/>
        <v>16</v>
      </c>
      <c r="B22" s="22"/>
      <c r="C22" s="24" t="s">
        <v>40</v>
      </c>
      <c r="D22" s="62">
        <f>D17-SUM(D18:D21)</f>
        <v>123739.34783999994</v>
      </c>
      <c r="E22" s="62">
        <f>E17-SUM(E18:E21)</f>
        <v>122815.38646999997</v>
      </c>
      <c r="F22" s="62">
        <f>F17-SUM(F18:F21)</f>
        <v>0</v>
      </c>
      <c r="G22" s="62">
        <f>G17-SUM(G18:G21)</f>
        <v>0</v>
      </c>
      <c r="H22" s="62">
        <f>+D22+F22</f>
        <v>123739.34783999994</v>
      </c>
      <c r="I22" s="62">
        <f t="shared" si="4"/>
        <v>122815.38646999997</v>
      </c>
      <c r="J22" s="62">
        <f>J17-SUM(J18:J21)</f>
        <v>0</v>
      </c>
      <c r="K22" s="62">
        <f>K17-SUM(K18:K21)</f>
        <v>0</v>
      </c>
      <c r="L22" s="62">
        <f>L17-SUM(L18:L21)</f>
        <v>10577.92058</v>
      </c>
      <c r="M22" s="64">
        <f t="shared" si="5"/>
        <v>923.96136999997543</v>
      </c>
      <c r="N22" s="65"/>
      <c r="O22" s="61">
        <f>O17-SUM(O18:O21)</f>
        <v>140</v>
      </c>
      <c r="P22" s="64">
        <f t="shared" si="6"/>
        <v>122955.38646999997</v>
      </c>
    </row>
    <row r="23" spans="1:16" s="4" customFormat="1" ht="12.75" customHeight="1">
      <c r="A23" s="33">
        <f t="shared" si="0"/>
        <v>17</v>
      </c>
      <c r="B23" s="792" t="s">
        <v>42</v>
      </c>
      <c r="C23" s="793"/>
      <c r="D23" s="67">
        <f>+D24</f>
        <v>118831.20428000001</v>
      </c>
      <c r="E23" s="67">
        <f t="shared" ref="E23:P24" si="8">+E24</f>
        <v>115214.24775000001</v>
      </c>
      <c r="F23" s="67">
        <f t="shared" si="8"/>
        <v>0</v>
      </c>
      <c r="G23" s="67">
        <f t="shared" si="8"/>
        <v>0</v>
      </c>
      <c r="H23" s="67">
        <f t="shared" si="8"/>
        <v>118831.20428000001</v>
      </c>
      <c r="I23" s="67">
        <f t="shared" si="8"/>
        <v>115214.24775000001</v>
      </c>
      <c r="J23" s="67">
        <f t="shared" si="8"/>
        <v>0</v>
      </c>
      <c r="K23" s="67">
        <f t="shared" si="8"/>
        <v>0</v>
      </c>
      <c r="L23" s="67">
        <f t="shared" si="8"/>
        <v>504.73399999999998</v>
      </c>
      <c r="M23" s="68">
        <f t="shared" si="8"/>
        <v>3616.9565299999958</v>
      </c>
      <c r="N23" s="57"/>
      <c r="O23" s="66">
        <f t="shared" si="8"/>
        <v>748</v>
      </c>
      <c r="P23" s="68">
        <f t="shared" si="8"/>
        <v>115962.24775000001</v>
      </c>
    </row>
    <row r="24" spans="1:16" s="5" customFormat="1" ht="12.75" customHeight="1">
      <c r="A24" s="30">
        <f t="shared" si="0"/>
        <v>18</v>
      </c>
      <c r="B24" s="780" t="s">
        <v>47</v>
      </c>
      <c r="C24" s="781"/>
      <c r="D24" s="59">
        <f>D25</f>
        <v>118831.20428000001</v>
      </c>
      <c r="E24" s="59">
        <f t="shared" si="8"/>
        <v>115214.24775000001</v>
      </c>
      <c r="F24" s="59">
        <f t="shared" si="8"/>
        <v>0</v>
      </c>
      <c r="G24" s="59">
        <f t="shared" si="8"/>
        <v>0</v>
      </c>
      <c r="H24" s="59">
        <f t="shared" si="8"/>
        <v>118831.20428000001</v>
      </c>
      <c r="I24" s="59">
        <f t="shared" si="8"/>
        <v>115214.24775000001</v>
      </c>
      <c r="J24" s="59">
        <f t="shared" si="8"/>
        <v>0</v>
      </c>
      <c r="K24" s="59">
        <f t="shared" si="8"/>
        <v>0</v>
      </c>
      <c r="L24" s="59">
        <f t="shared" si="8"/>
        <v>504.73399999999998</v>
      </c>
      <c r="M24" s="60">
        <f t="shared" si="8"/>
        <v>3616.9565299999958</v>
      </c>
      <c r="N24" s="65"/>
      <c r="O24" s="58">
        <f t="shared" si="8"/>
        <v>748</v>
      </c>
      <c r="P24" s="60">
        <f t="shared" si="8"/>
        <v>115962.24775000001</v>
      </c>
    </row>
    <row r="25" spans="1:16" ht="12.75" customHeight="1">
      <c r="A25" s="35">
        <f t="shared" si="0"/>
        <v>19</v>
      </c>
      <c r="B25" s="19"/>
      <c r="C25" s="24" t="s">
        <v>40</v>
      </c>
      <c r="D25" s="65">
        <f>SUM(UK:VŠTE!D24)</f>
        <v>118831.20428000001</v>
      </c>
      <c r="E25" s="62">
        <f>SUM(UK:VŠTE!E24)</f>
        <v>115214.24775000001</v>
      </c>
      <c r="F25" s="62">
        <f>SUM(UK:VŠTE!F24)</f>
        <v>0</v>
      </c>
      <c r="G25" s="62">
        <f>SUM(UK:VŠTE!G24)</f>
        <v>0</v>
      </c>
      <c r="H25" s="62">
        <f>+D25+F25</f>
        <v>118831.20428000001</v>
      </c>
      <c r="I25" s="62">
        <f>+E25+G25</f>
        <v>115214.24775000001</v>
      </c>
      <c r="J25" s="62">
        <f>SUM(UK:VŠTE!J24)</f>
        <v>0</v>
      </c>
      <c r="K25" s="62">
        <f>SUM(UK:VŠTE!K24)</f>
        <v>0</v>
      </c>
      <c r="L25" s="62">
        <f>SUM(UK:VŠTE!L24)</f>
        <v>504.73399999999998</v>
      </c>
      <c r="M25" s="64">
        <f t="shared" si="5"/>
        <v>3616.9565299999958</v>
      </c>
      <c r="N25" s="65"/>
      <c r="O25" s="61">
        <f>SUM(UK:VŠTE!O24)</f>
        <v>748</v>
      </c>
      <c r="P25" s="64">
        <f t="shared" si="6"/>
        <v>115962.24775000001</v>
      </c>
    </row>
    <row r="26" spans="1:16" ht="12.75" customHeight="1">
      <c r="A26" s="33">
        <f t="shared" si="0"/>
        <v>20</v>
      </c>
      <c r="B26" s="792" t="s">
        <v>41</v>
      </c>
      <c r="C26" s="793"/>
      <c r="D26" s="67">
        <f>+D27</f>
        <v>104103.88500000001</v>
      </c>
      <c r="E26" s="67">
        <f t="shared" ref="E26:P27" si="9">+E27</f>
        <v>102669.88500000001</v>
      </c>
      <c r="F26" s="67">
        <f t="shared" si="9"/>
        <v>14863</v>
      </c>
      <c r="G26" s="67">
        <f t="shared" si="9"/>
        <v>14861</v>
      </c>
      <c r="H26" s="67">
        <f t="shared" si="9"/>
        <v>118966.88500000001</v>
      </c>
      <c r="I26" s="67">
        <f t="shared" si="9"/>
        <v>117530.88500000001</v>
      </c>
      <c r="J26" s="67">
        <f t="shared" ca="1" si="9"/>
        <v>0</v>
      </c>
      <c r="K26" s="67">
        <f t="shared" ca="1" si="9"/>
        <v>0</v>
      </c>
      <c r="L26" s="67">
        <f t="shared" ca="1" si="9"/>
        <v>0</v>
      </c>
      <c r="M26" s="68">
        <f t="shared" si="9"/>
        <v>1436</v>
      </c>
      <c r="N26" s="57"/>
      <c r="O26" s="66">
        <f t="shared" si="9"/>
        <v>199</v>
      </c>
      <c r="P26" s="68">
        <f t="shared" si="9"/>
        <v>117729.88500000001</v>
      </c>
    </row>
    <row r="27" spans="1:16" ht="12.75" customHeight="1">
      <c r="A27" s="30">
        <f t="shared" si="0"/>
        <v>21</v>
      </c>
      <c r="B27" s="780" t="s">
        <v>47</v>
      </c>
      <c r="C27" s="781"/>
      <c r="D27" s="59">
        <f>D28</f>
        <v>104103.88500000001</v>
      </c>
      <c r="E27" s="59">
        <f t="shared" si="9"/>
        <v>102669.88500000001</v>
      </c>
      <c r="F27" s="59">
        <f t="shared" si="9"/>
        <v>14863</v>
      </c>
      <c r="G27" s="59">
        <f t="shared" si="9"/>
        <v>14861</v>
      </c>
      <c r="H27" s="59">
        <f t="shared" si="9"/>
        <v>118966.88500000001</v>
      </c>
      <c r="I27" s="59">
        <f t="shared" si="9"/>
        <v>117530.88500000001</v>
      </c>
      <c r="J27" s="59">
        <f t="shared" ca="1" si="9"/>
        <v>0</v>
      </c>
      <c r="K27" s="59">
        <f t="shared" ca="1" si="9"/>
        <v>0</v>
      </c>
      <c r="L27" s="59">
        <f t="shared" ca="1" si="9"/>
        <v>0</v>
      </c>
      <c r="M27" s="60">
        <f t="shared" si="9"/>
        <v>1436</v>
      </c>
      <c r="N27" s="65"/>
      <c r="O27" s="58">
        <f t="shared" si="9"/>
        <v>199</v>
      </c>
      <c r="P27" s="60">
        <f t="shared" si="9"/>
        <v>117729.88500000001</v>
      </c>
    </row>
    <row r="28" spans="1:16" ht="12.75" customHeight="1">
      <c r="A28" s="35">
        <f t="shared" si="0"/>
        <v>22</v>
      </c>
      <c r="B28" s="38"/>
      <c r="C28" s="24" t="s">
        <v>40</v>
      </c>
      <c r="D28" s="62">
        <f>SUM(UK:VŠTE!D42)</f>
        <v>104103.88500000001</v>
      </c>
      <c r="E28" s="62">
        <f>SUM(UK:VŠTE!E42)</f>
        <v>102669.88500000001</v>
      </c>
      <c r="F28" s="62">
        <f>SUM(UK:VŠTE!F42)</f>
        <v>14863</v>
      </c>
      <c r="G28" s="62">
        <f>SUM(UK:VŠTE!G42)</f>
        <v>14861</v>
      </c>
      <c r="H28" s="62">
        <f>+D28+F28</f>
        <v>118966.88500000001</v>
      </c>
      <c r="I28" s="62">
        <f>+E28+G28</f>
        <v>117530.88500000001</v>
      </c>
      <c r="J28" s="62">
        <f ca="1">SUM(UK:VŠTE!J42)</f>
        <v>0</v>
      </c>
      <c r="K28" s="62">
        <f ca="1">SUM(UK:VŠTE!K42)</f>
        <v>0</v>
      </c>
      <c r="L28" s="62">
        <f ca="1">SUM(UK:VŠTE!L42)</f>
        <v>0</v>
      </c>
      <c r="M28" s="64">
        <f t="shared" si="5"/>
        <v>1436</v>
      </c>
      <c r="N28" s="73"/>
      <c r="O28" s="61">
        <f>SUM(UK:VŠTE!O42)</f>
        <v>199</v>
      </c>
      <c r="P28" s="64">
        <f t="shared" si="6"/>
        <v>117729.88500000001</v>
      </c>
    </row>
    <row r="29" spans="1:16" ht="12.75" customHeight="1">
      <c r="A29" s="33">
        <f t="shared" si="0"/>
        <v>23</v>
      </c>
      <c r="B29" s="792" t="s">
        <v>43</v>
      </c>
      <c r="C29" s="793"/>
      <c r="D29" s="67">
        <f>+D30</f>
        <v>528711.43543999991</v>
      </c>
      <c r="E29" s="67">
        <f t="shared" ref="E29:P30" si="10">+E30</f>
        <v>522357.25069999998</v>
      </c>
      <c r="F29" s="67">
        <f t="shared" si="10"/>
        <v>221</v>
      </c>
      <c r="G29" s="67">
        <f t="shared" si="10"/>
        <v>221</v>
      </c>
      <c r="H29" s="67">
        <f t="shared" si="10"/>
        <v>528932.43543999991</v>
      </c>
      <c r="I29" s="67">
        <f t="shared" si="10"/>
        <v>522578.25069999998</v>
      </c>
      <c r="J29" s="67">
        <f t="shared" si="10"/>
        <v>0</v>
      </c>
      <c r="K29" s="67">
        <f t="shared" si="10"/>
        <v>0</v>
      </c>
      <c r="L29" s="67">
        <f t="shared" si="10"/>
        <v>112340.41144</v>
      </c>
      <c r="M29" s="68">
        <f t="shared" si="10"/>
        <v>6354.1847399999388</v>
      </c>
      <c r="N29" s="57"/>
      <c r="O29" s="66">
        <f t="shared" si="10"/>
        <v>330.19067999999999</v>
      </c>
      <c r="P29" s="68">
        <f t="shared" si="10"/>
        <v>522908.44137999997</v>
      </c>
    </row>
    <row r="30" spans="1:16" ht="12.75" customHeight="1">
      <c r="A30" s="30">
        <f t="shared" si="0"/>
        <v>24</v>
      </c>
      <c r="B30" s="780" t="s">
        <v>47</v>
      </c>
      <c r="C30" s="781"/>
      <c r="D30" s="59">
        <f>+D31</f>
        <v>528711.43543999991</v>
      </c>
      <c r="E30" s="59">
        <f t="shared" si="10"/>
        <v>522357.25069999998</v>
      </c>
      <c r="F30" s="59">
        <f t="shared" si="10"/>
        <v>221</v>
      </c>
      <c r="G30" s="59">
        <f t="shared" si="10"/>
        <v>221</v>
      </c>
      <c r="H30" s="59">
        <f t="shared" si="10"/>
        <v>528932.43543999991</v>
      </c>
      <c r="I30" s="59">
        <f t="shared" si="10"/>
        <v>522578.25069999998</v>
      </c>
      <c r="J30" s="59">
        <f t="shared" si="10"/>
        <v>0</v>
      </c>
      <c r="K30" s="59">
        <f t="shared" si="10"/>
        <v>0</v>
      </c>
      <c r="L30" s="59">
        <f t="shared" si="10"/>
        <v>112340.41144</v>
      </c>
      <c r="M30" s="60">
        <f t="shared" si="10"/>
        <v>6354.1847399999388</v>
      </c>
      <c r="N30" s="65"/>
      <c r="O30" s="58">
        <f t="shared" si="10"/>
        <v>330.19067999999999</v>
      </c>
      <c r="P30" s="60">
        <f t="shared" si="10"/>
        <v>522908.44137999997</v>
      </c>
    </row>
    <row r="31" spans="1:16" ht="12.75" customHeight="1" thickBot="1">
      <c r="A31" s="36">
        <f t="shared" si="0"/>
        <v>25</v>
      </c>
      <c r="B31" s="25"/>
      <c r="C31" s="51" t="s">
        <v>40</v>
      </c>
      <c r="D31" s="62">
        <f>SUM(UK:VŠTE!D84)</f>
        <v>528711.43543999991</v>
      </c>
      <c r="E31" s="62">
        <f>SUM(UK:VŠTE!E84)</f>
        <v>522357.25069999998</v>
      </c>
      <c r="F31" s="62">
        <f>SUM(UK:VŠTE!F84)</f>
        <v>221</v>
      </c>
      <c r="G31" s="62">
        <f>SUM(UK:VŠTE!G84)</f>
        <v>221</v>
      </c>
      <c r="H31" s="62">
        <f>+D31+F31</f>
        <v>528932.43543999991</v>
      </c>
      <c r="I31" s="62">
        <f t="shared" si="4"/>
        <v>522578.25069999998</v>
      </c>
      <c r="J31" s="62">
        <f>SUM(UK:VŠTE!J84)</f>
        <v>0</v>
      </c>
      <c r="K31" s="62">
        <f>SUM(UK:VŠTE!K84)</f>
        <v>0</v>
      </c>
      <c r="L31" s="62">
        <f>SUM(UK:VŠTE!L84)</f>
        <v>112340.41144</v>
      </c>
      <c r="M31" s="64">
        <f t="shared" si="5"/>
        <v>6354.1847399999388</v>
      </c>
      <c r="N31" s="65"/>
      <c r="O31" s="61">
        <f>SUM(UK:VŠTE!O84)</f>
        <v>330.19067999999999</v>
      </c>
      <c r="P31" s="64">
        <f t="shared" si="6"/>
        <v>522908.44137999997</v>
      </c>
    </row>
    <row r="32" spans="1:16" s="29" customFormat="1" ht="13.5" customHeight="1" thickBot="1">
      <c r="A32" s="37">
        <f t="shared" si="0"/>
        <v>26</v>
      </c>
      <c r="B32" s="26" t="s">
        <v>21</v>
      </c>
      <c r="C32" s="27"/>
      <c r="D32" s="70">
        <f t="shared" ref="D32:M32" si="11">+D7+D23+D26+D29</f>
        <v>20587691.312970001</v>
      </c>
      <c r="E32" s="70">
        <f t="shared" si="11"/>
        <v>20575045.931220002</v>
      </c>
      <c r="F32" s="70">
        <f t="shared" si="11"/>
        <v>513309.43400000001</v>
      </c>
      <c r="G32" s="70">
        <f t="shared" si="11"/>
        <v>513200.43400000001</v>
      </c>
      <c r="H32" s="70">
        <f t="shared" si="11"/>
        <v>21101000.746970002</v>
      </c>
      <c r="I32" s="70">
        <f t="shared" si="11"/>
        <v>21088246.365220003</v>
      </c>
      <c r="J32" s="70">
        <f t="shared" ca="1" si="11"/>
        <v>97311.883200000011</v>
      </c>
      <c r="K32" s="70">
        <f t="shared" ca="1" si="11"/>
        <v>140052447.71431997</v>
      </c>
      <c r="L32" s="70">
        <f t="shared" ca="1" si="11"/>
        <v>10088449.45458</v>
      </c>
      <c r="M32" s="71">
        <f t="shared" si="11"/>
        <v>12754.381749999869</v>
      </c>
      <c r="N32" s="65"/>
      <c r="O32" s="69">
        <f>+O7+O23+O26+O29</f>
        <v>115549.38645999998</v>
      </c>
      <c r="P32" s="71">
        <f>+P7+P23+P26+P29</f>
        <v>21203795.751680002</v>
      </c>
    </row>
    <row r="33" spans="1:16" s="39" customFormat="1" ht="13.5" customHeight="1">
      <c r="A33" s="42"/>
      <c r="B33" s="43"/>
      <c r="C33" s="44"/>
      <c r="D33" s="32"/>
      <c r="E33" s="32"/>
      <c r="F33" s="32"/>
      <c r="G33" s="32"/>
      <c r="H33" s="32"/>
      <c r="I33" s="32"/>
      <c r="J33" s="32"/>
      <c r="K33" s="32"/>
      <c r="L33" s="32"/>
      <c r="M33" s="32"/>
      <c r="O33" s="32"/>
      <c r="P33" s="32"/>
    </row>
    <row r="34" spans="1:16" ht="22.5" customHeight="1">
      <c r="A34" s="3" t="s">
        <v>11</v>
      </c>
      <c r="D34" s="775"/>
      <c r="E34" s="776"/>
      <c r="F34" s="776"/>
      <c r="G34" s="776"/>
      <c r="H34" s="776"/>
      <c r="I34" s="776"/>
    </row>
    <row r="35" spans="1:16" ht="57" customHeight="1">
      <c r="A35" s="779" t="s">
        <v>65</v>
      </c>
      <c r="B35" s="779"/>
      <c r="C35" s="779"/>
      <c r="D35" s="779"/>
      <c r="E35" s="779"/>
      <c r="F35" s="779"/>
      <c r="G35" s="779"/>
      <c r="H35" s="779"/>
      <c r="I35" s="779"/>
      <c r="J35" s="779"/>
      <c r="K35" s="779"/>
      <c r="L35" s="779"/>
      <c r="M35" s="779"/>
      <c r="N35" s="779"/>
      <c r="O35" s="779"/>
      <c r="P35" s="779"/>
    </row>
    <row r="36" spans="1:16" ht="18" customHeight="1">
      <c r="A36" s="779" t="s">
        <v>49</v>
      </c>
      <c r="B36" s="779"/>
      <c r="C36" s="779"/>
      <c r="D36" s="779"/>
      <c r="E36" s="779"/>
      <c r="F36" s="779"/>
      <c r="G36" s="779"/>
      <c r="H36" s="779"/>
      <c r="I36" s="779"/>
      <c r="J36" s="779"/>
      <c r="K36" s="779"/>
      <c r="L36" s="779"/>
      <c r="M36" s="779"/>
      <c r="N36" s="779"/>
      <c r="O36" s="779"/>
      <c r="P36" s="779"/>
    </row>
    <row r="37" spans="1:16" ht="33.75" customHeight="1">
      <c r="A37" s="779" t="s">
        <v>66</v>
      </c>
      <c r="B37" s="779"/>
      <c r="C37" s="779"/>
      <c r="D37" s="779"/>
      <c r="E37" s="779"/>
      <c r="F37" s="779"/>
      <c r="G37" s="779"/>
      <c r="H37" s="779"/>
      <c r="I37" s="779"/>
      <c r="J37" s="779"/>
      <c r="K37" s="779"/>
      <c r="L37" s="779"/>
      <c r="M37" s="779"/>
      <c r="N37" s="779"/>
      <c r="O37" s="779"/>
      <c r="P37" s="779"/>
    </row>
    <row r="38" spans="1:16" ht="33.75" customHeight="1">
      <c r="A38" s="779" t="s">
        <v>50</v>
      </c>
      <c r="B38" s="779"/>
      <c r="C38" s="779"/>
      <c r="D38" s="779"/>
      <c r="E38" s="779"/>
      <c r="F38" s="779"/>
      <c r="G38" s="779"/>
      <c r="H38" s="779"/>
      <c r="I38" s="779"/>
      <c r="J38" s="779"/>
      <c r="K38" s="779"/>
      <c r="L38" s="779"/>
      <c r="M38" s="779"/>
      <c r="N38" s="779"/>
      <c r="O38" s="779"/>
      <c r="P38" s="779"/>
    </row>
    <row r="39" spans="1:16" ht="19.5" customHeight="1">
      <c r="A39" s="779" t="s">
        <v>52</v>
      </c>
      <c r="B39" s="779"/>
      <c r="C39" s="779"/>
      <c r="D39" s="779"/>
      <c r="E39" s="779"/>
      <c r="F39" s="779"/>
      <c r="G39" s="779"/>
      <c r="H39" s="779"/>
      <c r="I39" s="779"/>
      <c r="J39" s="779"/>
      <c r="K39" s="779"/>
      <c r="L39" s="779"/>
      <c r="M39" s="779"/>
      <c r="N39" s="779"/>
      <c r="O39" s="779"/>
      <c r="P39" s="779"/>
    </row>
    <row r="40" spans="1:16" ht="19.5" customHeight="1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>
      <c r="A41" s="11" t="s">
        <v>64</v>
      </c>
      <c r="C41" s="3"/>
    </row>
    <row r="42" spans="1:16">
      <c r="C42" s="3"/>
    </row>
    <row r="43" spans="1:16">
      <c r="C43" s="3"/>
    </row>
  </sheetData>
  <customSheetViews>
    <customSheetView guid="{2AF6EA2A-E5C5-45EB-B6C4-875AD1E4E056}" scale="89">
      <pageMargins left="0.19685039370078741" right="0.19685039370078741" top="0.59055118110236227" bottom="0.59055118110236227" header="0.31496062992125984" footer="0.31496062992125984"/>
      <printOptions horizontalCentered="1"/>
      <pageSetup paperSize="9" scale="71" orientation="landscape" r:id="rId1"/>
    </customSheetView>
  </customSheetViews>
  <mergeCells count="22">
    <mergeCell ref="B17:C17"/>
    <mergeCell ref="J4:L4"/>
    <mergeCell ref="A37:P37"/>
    <mergeCell ref="H4:I4"/>
    <mergeCell ref="A38:P38"/>
    <mergeCell ref="B23:C23"/>
    <mergeCell ref="B4:C6"/>
    <mergeCell ref="B26:C26"/>
    <mergeCell ref="D4:E4"/>
    <mergeCell ref="A35:P35"/>
    <mergeCell ref="B29:C29"/>
    <mergeCell ref="F4:G4"/>
    <mergeCell ref="M4:M5"/>
    <mergeCell ref="A36:P36"/>
    <mergeCell ref="A39:P39"/>
    <mergeCell ref="B24:C24"/>
    <mergeCell ref="B27:C27"/>
    <mergeCell ref="B30:C30"/>
    <mergeCell ref="A4:A6"/>
    <mergeCell ref="B8:C8"/>
    <mergeCell ref="P4:P5"/>
    <mergeCell ref="O4:O5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68" orientation="landscape" r:id="rId2"/>
  <ignoredErrors>
    <ignoredError sqref="A10 E26:P27 M17:N17 H28:I28 M28:N28 P28 H25:I25 M25:N25 P25 P1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zoomScale="85" zoomScaleNormal="85" workbookViewId="0">
      <selection activeCell="D84" sqref="D84:I84"/>
    </sheetView>
  </sheetViews>
  <sheetFormatPr defaultRowHeight="15"/>
  <cols>
    <col min="1" max="1" width="5.7109375" customWidth="1"/>
    <col min="2" max="2" width="6.7109375" customWidth="1"/>
    <col min="3" max="3" width="49.42578125" customWidth="1"/>
    <col min="4" max="13" width="12.7109375" customWidth="1"/>
    <col min="14" max="14" width="1.7109375" customWidth="1"/>
    <col min="15" max="15" width="11.28515625" customWidth="1"/>
    <col min="16" max="16" width="12" customWidth="1"/>
  </cols>
  <sheetData>
    <row r="1" spans="1:16" ht="33.75" customHeight="1">
      <c r="A1" s="939" t="s">
        <v>275</v>
      </c>
      <c r="B1" s="939"/>
      <c r="C1" s="939"/>
      <c r="D1" s="939"/>
      <c r="E1" s="939"/>
      <c r="F1" s="939"/>
      <c r="G1" s="939"/>
      <c r="H1" s="939"/>
      <c r="I1" s="939"/>
      <c r="J1" s="939"/>
      <c r="K1" s="939"/>
      <c r="L1" s="939"/>
      <c r="M1" s="939"/>
      <c r="N1" s="939"/>
      <c r="O1" s="939"/>
      <c r="P1" s="939"/>
    </row>
    <row r="2" spans="1:16" s="1" customFormat="1" ht="33.75" customHeight="1">
      <c r="A2" s="432"/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</row>
    <row r="3" spans="1:16">
      <c r="A3" s="415"/>
      <c r="B3" s="415"/>
      <c r="C3" s="415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7" t="s">
        <v>276</v>
      </c>
    </row>
    <row r="4" spans="1:16" ht="36" customHeight="1">
      <c r="A4" s="940" t="s">
        <v>277</v>
      </c>
      <c r="B4" s="941" t="s">
        <v>278</v>
      </c>
      <c r="C4" s="941"/>
      <c r="D4" s="942" t="s">
        <v>169</v>
      </c>
      <c r="E4" s="942"/>
      <c r="F4" s="942" t="s">
        <v>170</v>
      </c>
      <c r="G4" s="942"/>
      <c r="H4" s="942" t="s">
        <v>171</v>
      </c>
      <c r="I4" s="942"/>
      <c r="J4" s="942" t="s">
        <v>256</v>
      </c>
      <c r="K4" s="942"/>
      <c r="L4" s="942"/>
      <c r="M4" s="942" t="s">
        <v>279</v>
      </c>
      <c r="N4" s="418"/>
      <c r="O4" s="942" t="s">
        <v>280</v>
      </c>
      <c r="P4" s="942" t="s">
        <v>20</v>
      </c>
    </row>
    <row r="5" spans="1:16">
      <c r="A5" s="940"/>
      <c r="B5" s="941"/>
      <c r="C5" s="941"/>
      <c r="D5" s="419" t="s">
        <v>12</v>
      </c>
      <c r="E5" s="419" t="s">
        <v>16</v>
      </c>
      <c r="F5" s="419" t="s">
        <v>12</v>
      </c>
      <c r="G5" s="419" t="s">
        <v>16</v>
      </c>
      <c r="H5" s="419" t="s">
        <v>12</v>
      </c>
      <c r="I5" s="419" t="s">
        <v>16</v>
      </c>
      <c r="J5" s="420" t="s">
        <v>23</v>
      </c>
      <c r="K5" s="420" t="s">
        <v>24</v>
      </c>
      <c r="L5" s="420" t="s">
        <v>25</v>
      </c>
      <c r="M5" s="942"/>
      <c r="N5" s="418"/>
      <c r="O5" s="942"/>
      <c r="P5" s="942"/>
    </row>
    <row r="6" spans="1:16">
      <c r="A6" s="940"/>
      <c r="B6" s="941"/>
      <c r="C6" s="941"/>
      <c r="D6" s="420" t="s">
        <v>3</v>
      </c>
      <c r="E6" s="420" t="s">
        <v>4</v>
      </c>
      <c r="F6" s="420" t="s">
        <v>5</v>
      </c>
      <c r="G6" s="420" t="s">
        <v>6</v>
      </c>
      <c r="H6" s="420" t="s">
        <v>13</v>
      </c>
      <c r="I6" s="420" t="s">
        <v>14</v>
      </c>
      <c r="J6" s="420" t="s">
        <v>7</v>
      </c>
      <c r="K6" s="420" t="s">
        <v>8</v>
      </c>
      <c r="L6" s="420" t="s">
        <v>9</v>
      </c>
      <c r="M6" s="420" t="s">
        <v>44</v>
      </c>
      <c r="N6" s="418"/>
      <c r="O6" s="420" t="s">
        <v>10</v>
      </c>
      <c r="P6" s="420" t="s">
        <v>26</v>
      </c>
    </row>
    <row r="7" spans="1:16">
      <c r="A7" s="419">
        <f>+A6+1</f>
        <v>1</v>
      </c>
      <c r="B7" s="933" t="s">
        <v>15</v>
      </c>
      <c r="C7" s="934"/>
      <c r="D7" s="421">
        <f t="shared" ref="D7:M7" si="0">+D8+D17</f>
        <v>284609</v>
      </c>
      <c r="E7" s="421">
        <f t="shared" si="0"/>
        <v>284572</v>
      </c>
      <c r="F7" s="421">
        <f t="shared" si="0"/>
        <v>3410</v>
      </c>
      <c r="G7" s="421">
        <f t="shared" si="0"/>
        <v>3410</v>
      </c>
      <c r="H7" s="421">
        <f t="shared" si="0"/>
        <v>288019</v>
      </c>
      <c r="I7" s="421">
        <f t="shared" si="0"/>
        <v>287982</v>
      </c>
      <c r="J7" s="421">
        <f t="shared" si="0"/>
        <v>0</v>
      </c>
      <c r="K7" s="421">
        <f t="shared" si="0"/>
        <v>25315</v>
      </c>
      <c r="L7" s="421">
        <f t="shared" si="0"/>
        <v>167</v>
      </c>
      <c r="M7" s="421">
        <f t="shared" si="0"/>
        <v>37</v>
      </c>
      <c r="N7" s="422"/>
      <c r="O7" s="421">
        <f>+O8+O17</f>
        <v>0</v>
      </c>
      <c r="P7" s="421">
        <f>+P8+P17</f>
        <v>287982</v>
      </c>
    </row>
    <row r="8" spans="1:16">
      <c r="A8" s="419">
        <f>+A7+1</f>
        <v>2</v>
      </c>
      <c r="B8" s="935" t="s">
        <v>281</v>
      </c>
      <c r="C8" s="936"/>
      <c r="D8" s="421">
        <f t="shared" ref="D8:M8" si="1">SUM(D9:D16)</f>
        <v>279831</v>
      </c>
      <c r="E8" s="421">
        <f t="shared" si="1"/>
        <v>279831</v>
      </c>
      <c r="F8" s="421">
        <f t="shared" si="1"/>
        <v>3220</v>
      </c>
      <c r="G8" s="421">
        <f t="shared" si="1"/>
        <v>3220</v>
      </c>
      <c r="H8" s="421">
        <f t="shared" si="1"/>
        <v>283051</v>
      </c>
      <c r="I8" s="421">
        <f t="shared" si="1"/>
        <v>283051</v>
      </c>
      <c r="J8" s="421">
        <f t="shared" si="1"/>
        <v>0</v>
      </c>
      <c r="K8" s="421">
        <f t="shared" si="1"/>
        <v>25315</v>
      </c>
      <c r="L8" s="421">
        <f t="shared" si="1"/>
        <v>0</v>
      </c>
      <c r="M8" s="421">
        <f t="shared" si="1"/>
        <v>0</v>
      </c>
      <c r="N8" s="423"/>
      <c r="O8" s="421">
        <f>SUM(O9:O16)</f>
        <v>0</v>
      </c>
      <c r="P8" s="421">
        <f>SUM(P9:P16)</f>
        <v>283051</v>
      </c>
    </row>
    <row r="9" spans="1:16">
      <c r="A9" s="424">
        <f>+A8+1</f>
        <v>3</v>
      </c>
      <c r="B9" s="424" t="s">
        <v>57</v>
      </c>
      <c r="C9" s="425" t="s">
        <v>71</v>
      </c>
      <c r="D9" s="426">
        <v>249617</v>
      </c>
      <c r="E9" s="426">
        <v>249617</v>
      </c>
      <c r="F9" s="426">
        <v>0</v>
      </c>
      <c r="G9" s="426">
        <v>0</v>
      </c>
      <c r="H9" s="426">
        <f t="shared" ref="H9:I16" si="2">+D9+F9</f>
        <v>249617</v>
      </c>
      <c r="I9" s="426">
        <f t="shared" si="2"/>
        <v>249617</v>
      </c>
      <c r="J9" s="426">
        <v>0</v>
      </c>
      <c r="K9" s="426">
        <v>22262</v>
      </c>
      <c r="L9" s="426">
        <v>0</v>
      </c>
      <c r="M9" s="426">
        <f t="shared" ref="M9:M16" si="3">+H9-I9</f>
        <v>0</v>
      </c>
      <c r="N9" s="423"/>
      <c r="O9" s="426">
        <v>0</v>
      </c>
      <c r="P9" s="426">
        <f t="shared" ref="P9:P16" si="4">+I9+O9</f>
        <v>249617</v>
      </c>
    </row>
    <row r="10" spans="1:16">
      <c r="A10" s="424">
        <f>A9+1</f>
        <v>4</v>
      </c>
      <c r="B10" s="424" t="s">
        <v>27</v>
      </c>
      <c r="C10" s="425" t="s">
        <v>28</v>
      </c>
      <c r="D10" s="426">
        <v>4387</v>
      </c>
      <c r="E10" s="426">
        <v>4387</v>
      </c>
      <c r="F10" s="426">
        <v>0</v>
      </c>
      <c r="G10" s="426">
        <v>0</v>
      </c>
      <c r="H10" s="426">
        <f t="shared" si="2"/>
        <v>4387</v>
      </c>
      <c r="I10" s="426">
        <f t="shared" si="2"/>
        <v>4387</v>
      </c>
      <c r="J10" s="426">
        <v>0</v>
      </c>
      <c r="K10" s="426">
        <v>555</v>
      </c>
      <c r="L10" s="426">
        <v>0</v>
      </c>
      <c r="M10" s="426">
        <f t="shared" si="3"/>
        <v>0</v>
      </c>
      <c r="N10" s="423"/>
      <c r="O10" s="426">
        <v>0</v>
      </c>
      <c r="P10" s="426">
        <f t="shared" si="4"/>
        <v>4387</v>
      </c>
    </row>
    <row r="11" spans="1:16">
      <c r="A11" s="424">
        <f>+A10+1</f>
        <v>5</v>
      </c>
      <c r="B11" s="425" t="s">
        <v>29</v>
      </c>
      <c r="C11" s="425" t="s">
        <v>59</v>
      </c>
      <c r="D11" s="426">
        <v>2947</v>
      </c>
      <c r="E11" s="426">
        <v>2947</v>
      </c>
      <c r="F11" s="426">
        <v>0</v>
      </c>
      <c r="G11" s="426">
        <v>0</v>
      </c>
      <c r="H11" s="426">
        <f t="shared" si="2"/>
        <v>2947</v>
      </c>
      <c r="I11" s="426">
        <f t="shared" si="2"/>
        <v>2947</v>
      </c>
      <c r="J11" s="426">
        <v>0</v>
      </c>
      <c r="K11" s="426">
        <v>683</v>
      </c>
      <c r="L11" s="426">
        <v>0</v>
      </c>
      <c r="M11" s="426">
        <f t="shared" si="3"/>
        <v>0</v>
      </c>
      <c r="N11" s="423"/>
      <c r="O11" s="426">
        <v>0</v>
      </c>
      <c r="P11" s="426">
        <f t="shared" si="4"/>
        <v>2947</v>
      </c>
    </row>
    <row r="12" spans="1:16">
      <c r="A12" s="424">
        <v>6</v>
      </c>
      <c r="B12" s="424" t="s">
        <v>30</v>
      </c>
      <c r="C12" s="425" t="s">
        <v>31</v>
      </c>
      <c r="D12" s="426">
        <v>3310</v>
      </c>
      <c r="E12" s="426">
        <v>3310</v>
      </c>
      <c r="F12" s="426">
        <v>0</v>
      </c>
      <c r="G12" s="426">
        <v>0</v>
      </c>
      <c r="H12" s="426">
        <f t="shared" si="2"/>
        <v>3310</v>
      </c>
      <c r="I12" s="426">
        <f t="shared" si="2"/>
        <v>3310</v>
      </c>
      <c r="J12" s="426">
        <v>0</v>
      </c>
      <c r="K12" s="426">
        <v>958</v>
      </c>
      <c r="L12" s="426">
        <v>0</v>
      </c>
      <c r="M12" s="426">
        <f t="shared" si="3"/>
        <v>0</v>
      </c>
      <c r="N12" s="423"/>
      <c r="O12" s="426">
        <v>0</v>
      </c>
      <c r="P12" s="426">
        <f t="shared" si="4"/>
        <v>3310</v>
      </c>
    </row>
    <row r="13" spans="1:16">
      <c r="A13" s="424">
        <v>7</v>
      </c>
      <c r="B13" s="424" t="s">
        <v>34</v>
      </c>
      <c r="C13" s="425" t="s">
        <v>62</v>
      </c>
      <c r="D13" s="426">
        <v>12186</v>
      </c>
      <c r="E13" s="426">
        <v>12186</v>
      </c>
      <c r="F13" s="426">
        <v>3220</v>
      </c>
      <c r="G13" s="426">
        <v>3220</v>
      </c>
      <c r="H13" s="426">
        <f t="shared" si="2"/>
        <v>15406</v>
      </c>
      <c r="I13" s="426">
        <f t="shared" si="2"/>
        <v>15406</v>
      </c>
      <c r="J13" s="426">
        <v>0</v>
      </c>
      <c r="K13" s="426">
        <v>713</v>
      </c>
      <c r="L13" s="426">
        <v>0</v>
      </c>
      <c r="M13" s="426">
        <f t="shared" si="3"/>
        <v>0</v>
      </c>
      <c r="N13" s="423"/>
      <c r="O13" s="426">
        <v>0</v>
      </c>
      <c r="P13" s="426">
        <f t="shared" si="4"/>
        <v>15406</v>
      </c>
    </row>
    <row r="14" spans="1:16">
      <c r="A14" s="424">
        <v>8</v>
      </c>
      <c r="B14" s="424" t="s">
        <v>60</v>
      </c>
      <c r="C14" s="425" t="s">
        <v>32</v>
      </c>
      <c r="D14" s="426">
        <v>1082</v>
      </c>
      <c r="E14" s="426">
        <v>1082</v>
      </c>
      <c r="F14" s="426">
        <v>0</v>
      </c>
      <c r="G14" s="426">
        <v>0</v>
      </c>
      <c r="H14" s="426">
        <f t="shared" si="2"/>
        <v>1082</v>
      </c>
      <c r="I14" s="426">
        <f t="shared" si="2"/>
        <v>1082</v>
      </c>
      <c r="J14" s="426">
        <v>0</v>
      </c>
      <c r="K14" s="426">
        <v>144</v>
      </c>
      <c r="L14" s="426">
        <v>0</v>
      </c>
      <c r="M14" s="426">
        <f t="shared" si="3"/>
        <v>0</v>
      </c>
      <c r="N14" s="423"/>
      <c r="O14" s="426">
        <v>0</v>
      </c>
      <c r="P14" s="426">
        <f t="shared" si="4"/>
        <v>1082</v>
      </c>
    </row>
    <row r="15" spans="1:16">
      <c r="A15" s="424">
        <v>9</v>
      </c>
      <c r="B15" s="424" t="s">
        <v>61</v>
      </c>
      <c r="C15" s="425" t="s">
        <v>33</v>
      </c>
      <c r="D15" s="426">
        <v>6302</v>
      </c>
      <c r="E15" s="426">
        <v>6302</v>
      </c>
      <c r="F15" s="426">
        <v>0</v>
      </c>
      <c r="G15" s="426">
        <v>0</v>
      </c>
      <c r="H15" s="426">
        <f t="shared" si="2"/>
        <v>6302</v>
      </c>
      <c r="I15" s="426">
        <f t="shared" si="2"/>
        <v>6302</v>
      </c>
      <c r="J15" s="426">
        <v>0</v>
      </c>
      <c r="K15" s="426">
        <v>0</v>
      </c>
      <c r="L15" s="426">
        <v>0</v>
      </c>
      <c r="M15" s="426">
        <f t="shared" si="3"/>
        <v>0</v>
      </c>
      <c r="N15" s="423"/>
      <c r="O15" s="426">
        <v>0</v>
      </c>
      <c r="P15" s="426">
        <f t="shared" si="4"/>
        <v>6302</v>
      </c>
    </row>
    <row r="16" spans="1:16" hidden="1">
      <c r="A16" s="424"/>
      <c r="B16" s="424"/>
      <c r="C16" s="425"/>
      <c r="D16" s="426"/>
      <c r="E16" s="426"/>
      <c r="F16" s="426"/>
      <c r="G16" s="426"/>
      <c r="H16" s="426">
        <f t="shared" si="2"/>
        <v>0</v>
      </c>
      <c r="I16" s="426">
        <f t="shared" si="2"/>
        <v>0</v>
      </c>
      <c r="J16" s="426">
        <v>0</v>
      </c>
      <c r="K16" s="426">
        <v>0</v>
      </c>
      <c r="L16" s="426">
        <v>0</v>
      </c>
      <c r="M16" s="426">
        <f t="shared" si="3"/>
        <v>0</v>
      </c>
      <c r="N16" s="423"/>
      <c r="O16" s="426">
        <v>0</v>
      </c>
      <c r="P16" s="426">
        <f t="shared" si="4"/>
        <v>0</v>
      </c>
    </row>
    <row r="17" spans="1:16">
      <c r="A17" s="424">
        <v>10</v>
      </c>
      <c r="B17" s="937" t="s">
        <v>282</v>
      </c>
      <c r="C17" s="937"/>
      <c r="D17" s="421">
        <f t="shared" ref="D17:M17" si="5">D18+D19+D20+D21</f>
        <v>4778</v>
      </c>
      <c r="E17" s="421">
        <f t="shared" si="5"/>
        <v>4741</v>
      </c>
      <c r="F17" s="421">
        <f t="shared" si="5"/>
        <v>190</v>
      </c>
      <c r="G17" s="421">
        <f t="shared" si="5"/>
        <v>190</v>
      </c>
      <c r="H17" s="421">
        <f t="shared" si="5"/>
        <v>4968</v>
      </c>
      <c r="I17" s="421">
        <f t="shared" si="5"/>
        <v>4931</v>
      </c>
      <c r="J17" s="421">
        <f t="shared" si="5"/>
        <v>0</v>
      </c>
      <c r="K17" s="421">
        <f t="shared" si="5"/>
        <v>0</v>
      </c>
      <c r="L17" s="421">
        <f t="shared" si="5"/>
        <v>167</v>
      </c>
      <c r="M17" s="421">
        <f t="shared" si="5"/>
        <v>37</v>
      </c>
      <c r="N17" s="422"/>
      <c r="O17" s="421">
        <f>O18+O19+O20+O21</f>
        <v>0</v>
      </c>
      <c r="P17" s="421">
        <f>P18+P19+P20+P21</f>
        <v>4931</v>
      </c>
    </row>
    <row r="18" spans="1:16">
      <c r="A18" s="424">
        <v>11</v>
      </c>
      <c r="B18" s="424" t="s">
        <v>29</v>
      </c>
      <c r="C18" s="425" t="s">
        <v>283</v>
      </c>
      <c r="D18" s="426">
        <v>275</v>
      </c>
      <c r="E18" s="426">
        <v>238</v>
      </c>
      <c r="F18" s="426">
        <v>0</v>
      </c>
      <c r="G18" s="426">
        <v>0</v>
      </c>
      <c r="H18" s="426">
        <f t="shared" ref="H18:I21" si="6">+D18+F18</f>
        <v>275</v>
      </c>
      <c r="I18" s="426">
        <f t="shared" si="6"/>
        <v>238</v>
      </c>
      <c r="J18" s="426">
        <v>0</v>
      </c>
      <c r="K18" s="426">
        <v>0</v>
      </c>
      <c r="L18" s="426">
        <v>0</v>
      </c>
      <c r="M18" s="426">
        <f>+H18-I18</f>
        <v>37</v>
      </c>
      <c r="N18" s="423"/>
      <c r="O18" s="426">
        <v>0</v>
      </c>
      <c r="P18" s="426">
        <f>+I18+O18</f>
        <v>238</v>
      </c>
    </row>
    <row r="19" spans="1:16">
      <c r="A19" s="424">
        <v>12</v>
      </c>
      <c r="B19" s="424" t="s">
        <v>30</v>
      </c>
      <c r="C19" s="425" t="s">
        <v>31</v>
      </c>
      <c r="D19" s="426">
        <v>0</v>
      </c>
      <c r="E19" s="426">
        <v>0</v>
      </c>
      <c r="F19" s="426">
        <v>0</v>
      </c>
      <c r="G19" s="426">
        <v>0</v>
      </c>
      <c r="H19" s="426">
        <f t="shared" si="6"/>
        <v>0</v>
      </c>
      <c r="I19" s="426">
        <f t="shared" si="6"/>
        <v>0</v>
      </c>
      <c r="J19" s="426">
        <v>0</v>
      </c>
      <c r="K19" s="426">
        <v>0</v>
      </c>
      <c r="L19" s="426">
        <v>0</v>
      </c>
      <c r="M19" s="426">
        <f>+H19-I19</f>
        <v>0</v>
      </c>
      <c r="N19" s="423"/>
      <c r="O19" s="426">
        <v>0</v>
      </c>
      <c r="P19" s="426">
        <f>+I19+O19</f>
        <v>0</v>
      </c>
    </row>
    <row r="20" spans="1:16">
      <c r="A20" s="424">
        <v>13</v>
      </c>
      <c r="B20" s="424" t="s">
        <v>34</v>
      </c>
      <c r="C20" s="425" t="s">
        <v>63</v>
      </c>
      <c r="D20" s="426">
        <v>629</v>
      </c>
      <c r="E20" s="426">
        <v>629</v>
      </c>
      <c r="F20" s="426">
        <v>190</v>
      </c>
      <c r="G20" s="426">
        <v>190</v>
      </c>
      <c r="H20" s="426">
        <f t="shared" si="6"/>
        <v>819</v>
      </c>
      <c r="I20" s="426">
        <f t="shared" si="6"/>
        <v>819</v>
      </c>
      <c r="J20" s="426">
        <v>0</v>
      </c>
      <c r="K20" s="426">
        <v>0</v>
      </c>
      <c r="L20" s="426">
        <v>0</v>
      </c>
      <c r="M20" s="426">
        <f>+H20-I20</f>
        <v>0</v>
      </c>
      <c r="N20" s="423"/>
      <c r="O20" s="426">
        <v>0</v>
      </c>
      <c r="P20" s="426">
        <f>+I20+O20</f>
        <v>819</v>
      </c>
    </row>
    <row r="21" spans="1:16">
      <c r="A21" s="424">
        <v>14</v>
      </c>
      <c r="B21" s="424" t="s">
        <v>35</v>
      </c>
      <c r="C21" s="425" t="s">
        <v>36</v>
      </c>
      <c r="D21" s="426">
        <v>3874</v>
      </c>
      <c r="E21" s="426">
        <v>3874</v>
      </c>
      <c r="F21" s="426">
        <v>0</v>
      </c>
      <c r="G21" s="426">
        <v>0</v>
      </c>
      <c r="H21" s="426">
        <f t="shared" si="6"/>
        <v>3874</v>
      </c>
      <c r="I21" s="426">
        <f t="shared" si="6"/>
        <v>3874</v>
      </c>
      <c r="J21" s="426">
        <v>0</v>
      </c>
      <c r="K21" s="426">
        <v>0</v>
      </c>
      <c r="L21" s="426">
        <v>167</v>
      </c>
      <c r="M21" s="426">
        <f>+H21-I21</f>
        <v>0</v>
      </c>
      <c r="N21" s="423"/>
      <c r="O21" s="426">
        <v>0</v>
      </c>
      <c r="P21" s="426">
        <f>+I21+O21</f>
        <v>3874</v>
      </c>
    </row>
    <row r="22" spans="1:16" s="1" customFormat="1" hidden="1">
      <c r="A22" s="424"/>
      <c r="B22" s="424"/>
      <c r="C22" s="425"/>
      <c r="D22" s="426"/>
      <c r="E22" s="426"/>
      <c r="F22" s="426"/>
      <c r="G22" s="426"/>
      <c r="H22" s="426"/>
      <c r="I22" s="426"/>
      <c r="J22" s="426"/>
      <c r="K22" s="426"/>
      <c r="L22" s="426"/>
      <c r="M22" s="426"/>
      <c r="N22" s="423"/>
      <c r="O22" s="426"/>
      <c r="P22" s="426"/>
    </row>
    <row r="23" spans="1:16" s="1" customFormat="1" hidden="1">
      <c r="A23" s="424"/>
      <c r="B23" s="424"/>
      <c r="C23" s="425"/>
      <c r="D23" s="426"/>
      <c r="E23" s="426"/>
      <c r="F23" s="426"/>
      <c r="G23" s="426"/>
      <c r="H23" s="426"/>
      <c r="I23" s="426"/>
      <c r="J23" s="426"/>
      <c r="K23" s="426"/>
      <c r="L23" s="426"/>
      <c r="M23" s="426"/>
      <c r="N23" s="423"/>
      <c r="O23" s="426"/>
      <c r="P23" s="426"/>
    </row>
    <row r="24" spans="1:16">
      <c r="A24" s="424">
        <v>15</v>
      </c>
      <c r="B24" s="930" t="s">
        <v>42</v>
      </c>
      <c r="C24" s="930"/>
      <c r="D24" s="421">
        <f>+D25</f>
        <v>90</v>
      </c>
      <c r="E24" s="421">
        <f t="shared" ref="E24:P25" si="7">+E25</f>
        <v>90</v>
      </c>
      <c r="F24" s="421">
        <f t="shared" si="7"/>
        <v>0</v>
      </c>
      <c r="G24" s="421">
        <f t="shared" si="7"/>
        <v>0</v>
      </c>
      <c r="H24" s="421">
        <f t="shared" si="7"/>
        <v>90</v>
      </c>
      <c r="I24" s="421">
        <f t="shared" si="7"/>
        <v>90</v>
      </c>
      <c r="J24" s="421">
        <f t="shared" si="7"/>
        <v>0</v>
      </c>
      <c r="K24" s="421">
        <f t="shared" si="7"/>
        <v>0</v>
      </c>
      <c r="L24" s="421">
        <f t="shared" si="7"/>
        <v>0</v>
      </c>
      <c r="M24" s="421">
        <f t="shared" si="7"/>
        <v>0</v>
      </c>
      <c r="N24" s="422"/>
      <c r="O24" s="421">
        <f t="shared" si="7"/>
        <v>0</v>
      </c>
      <c r="P24" s="421">
        <f t="shared" si="7"/>
        <v>90</v>
      </c>
    </row>
    <row r="25" spans="1:16">
      <c r="A25" s="424">
        <f>+A24+1</f>
        <v>16</v>
      </c>
      <c r="B25" s="938" t="s">
        <v>284</v>
      </c>
      <c r="C25" s="938"/>
      <c r="D25" s="427">
        <f>+D26</f>
        <v>90</v>
      </c>
      <c r="E25" s="427">
        <f t="shared" si="7"/>
        <v>90</v>
      </c>
      <c r="F25" s="427">
        <f t="shared" si="7"/>
        <v>0</v>
      </c>
      <c r="G25" s="427">
        <f t="shared" si="7"/>
        <v>0</v>
      </c>
      <c r="H25" s="427">
        <f t="shared" si="7"/>
        <v>90</v>
      </c>
      <c r="I25" s="427">
        <f t="shared" si="7"/>
        <v>90</v>
      </c>
      <c r="J25" s="427">
        <f t="shared" si="7"/>
        <v>0</v>
      </c>
      <c r="K25" s="427">
        <f t="shared" si="7"/>
        <v>0</v>
      </c>
      <c r="L25" s="427">
        <f t="shared" si="7"/>
        <v>0</v>
      </c>
      <c r="M25" s="427">
        <f t="shared" si="7"/>
        <v>0</v>
      </c>
      <c r="N25" s="428"/>
      <c r="O25" s="427">
        <f t="shared" si="7"/>
        <v>0</v>
      </c>
      <c r="P25" s="427">
        <f t="shared" si="7"/>
        <v>90</v>
      </c>
    </row>
    <row r="26" spans="1:16">
      <c r="A26" s="424">
        <v>16</v>
      </c>
      <c r="B26" s="425"/>
      <c r="C26" s="429" t="s">
        <v>285</v>
      </c>
      <c r="D26" s="426">
        <v>90</v>
      </c>
      <c r="E26" s="426">
        <v>90</v>
      </c>
      <c r="F26" s="426">
        <v>0</v>
      </c>
      <c r="G26" s="426">
        <v>0</v>
      </c>
      <c r="H26" s="426">
        <f>+D26+F26</f>
        <v>90</v>
      </c>
      <c r="I26" s="426">
        <f>+E26+G26</f>
        <v>90</v>
      </c>
      <c r="J26" s="426">
        <v>0</v>
      </c>
      <c r="K26" s="426">
        <v>0</v>
      </c>
      <c r="L26" s="426">
        <v>0</v>
      </c>
      <c r="M26" s="426">
        <f>+H26-I26</f>
        <v>0</v>
      </c>
      <c r="N26" s="423"/>
      <c r="O26" s="426">
        <v>0</v>
      </c>
      <c r="P26" s="426">
        <f>+I26+O26</f>
        <v>90</v>
      </c>
    </row>
    <row r="27" spans="1:16" s="1" customFormat="1" hidden="1">
      <c r="A27" s="424"/>
      <c r="B27" s="425"/>
      <c r="C27" s="429"/>
      <c r="D27" s="426"/>
      <c r="E27" s="426"/>
      <c r="F27" s="426"/>
      <c r="G27" s="426"/>
      <c r="H27" s="426"/>
      <c r="I27" s="426"/>
      <c r="J27" s="426"/>
      <c r="K27" s="426"/>
      <c r="L27" s="426"/>
      <c r="M27" s="426"/>
      <c r="N27" s="423"/>
      <c r="O27" s="426"/>
      <c r="P27" s="426"/>
    </row>
    <row r="28" spans="1:16" s="1" customFormat="1" hidden="1">
      <c r="A28" s="424"/>
      <c r="B28" s="425"/>
      <c r="C28" s="429"/>
      <c r="D28" s="426"/>
      <c r="E28" s="426"/>
      <c r="F28" s="426"/>
      <c r="G28" s="426"/>
      <c r="H28" s="426"/>
      <c r="I28" s="426"/>
      <c r="J28" s="426"/>
      <c r="K28" s="426"/>
      <c r="L28" s="426"/>
      <c r="M28" s="426"/>
      <c r="N28" s="423"/>
      <c r="O28" s="426"/>
      <c r="P28" s="426"/>
    </row>
    <row r="29" spans="1:16" s="1" customFormat="1" hidden="1">
      <c r="A29" s="424"/>
      <c r="B29" s="425"/>
      <c r="C29" s="429"/>
      <c r="D29" s="426"/>
      <c r="E29" s="426"/>
      <c r="F29" s="426"/>
      <c r="G29" s="426"/>
      <c r="H29" s="426"/>
      <c r="I29" s="426"/>
      <c r="J29" s="426"/>
      <c r="K29" s="426"/>
      <c r="L29" s="426"/>
      <c r="M29" s="426"/>
      <c r="N29" s="423"/>
      <c r="O29" s="426"/>
      <c r="P29" s="426"/>
    </row>
    <row r="30" spans="1:16" s="1" customFormat="1" hidden="1">
      <c r="A30" s="424"/>
      <c r="B30" s="425"/>
      <c r="C30" s="429"/>
      <c r="D30" s="426"/>
      <c r="E30" s="426"/>
      <c r="F30" s="426"/>
      <c r="G30" s="426"/>
      <c r="H30" s="426"/>
      <c r="I30" s="426"/>
      <c r="J30" s="426"/>
      <c r="K30" s="426"/>
      <c r="L30" s="426"/>
      <c r="M30" s="426"/>
      <c r="N30" s="423"/>
      <c r="O30" s="426"/>
      <c r="P30" s="426"/>
    </row>
    <row r="31" spans="1:16" s="1" customFormat="1" hidden="1">
      <c r="A31" s="424"/>
      <c r="B31" s="425"/>
      <c r="C31" s="429"/>
      <c r="D31" s="426"/>
      <c r="E31" s="426"/>
      <c r="F31" s="426"/>
      <c r="G31" s="426"/>
      <c r="H31" s="426"/>
      <c r="I31" s="426"/>
      <c r="J31" s="426"/>
      <c r="K31" s="426"/>
      <c r="L31" s="426"/>
      <c r="M31" s="426"/>
      <c r="N31" s="423"/>
      <c r="O31" s="426"/>
      <c r="P31" s="426"/>
    </row>
    <row r="32" spans="1:16" s="1" customFormat="1" hidden="1">
      <c r="A32" s="424"/>
      <c r="B32" s="425"/>
      <c r="C32" s="429"/>
      <c r="D32" s="426"/>
      <c r="E32" s="426"/>
      <c r="F32" s="426"/>
      <c r="G32" s="426"/>
      <c r="H32" s="426"/>
      <c r="I32" s="426"/>
      <c r="J32" s="426"/>
      <c r="K32" s="426"/>
      <c r="L32" s="426"/>
      <c r="M32" s="426"/>
      <c r="N32" s="423"/>
      <c r="O32" s="426"/>
      <c r="P32" s="426"/>
    </row>
    <row r="33" spans="1:16" s="1" customFormat="1" hidden="1">
      <c r="A33" s="424"/>
      <c r="B33" s="425"/>
      <c r="C33" s="429"/>
      <c r="D33" s="426"/>
      <c r="E33" s="426"/>
      <c r="F33" s="426"/>
      <c r="G33" s="426"/>
      <c r="H33" s="426"/>
      <c r="I33" s="426"/>
      <c r="J33" s="426"/>
      <c r="K33" s="426"/>
      <c r="L33" s="426"/>
      <c r="M33" s="426"/>
      <c r="N33" s="423"/>
      <c r="O33" s="426"/>
      <c r="P33" s="426"/>
    </row>
    <row r="34" spans="1:16" s="1" customFormat="1" hidden="1">
      <c r="A34" s="424"/>
      <c r="B34" s="425"/>
      <c r="C34" s="429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3"/>
      <c r="O34" s="426"/>
      <c r="P34" s="426"/>
    </row>
    <row r="35" spans="1:16" s="1" customFormat="1" hidden="1">
      <c r="A35" s="424"/>
      <c r="B35" s="425"/>
      <c r="C35" s="429"/>
      <c r="D35" s="426"/>
      <c r="E35" s="426"/>
      <c r="F35" s="426"/>
      <c r="G35" s="426"/>
      <c r="H35" s="426"/>
      <c r="I35" s="426"/>
      <c r="J35" s="426"/>
      <c r="K35" s="426"/>
      <c r="L35" s="426"/>
      <c r="M35" s="426"/>
      <c r="N35" s="423"/>
      <c r="O35" s="426"/>
      <c r="P35" s="426"/>
    </row>
    <row r="36" spans="1:16" s="1" customFormat="1" hidden="1">
      <c r="A36" s="424"/>
      <c r="B36" s="425"/>
      <c r="C36" s="429"/>
      <c r="D36" s="426"/>
      <c r="E36" s="426"/>
      <c r="F36" s="426"/>
      <c r="G36" s="426"/>
      <c r="H36" s="426"/>
      <c r="I36" s="426"/>
      <c r="J36" s="426"/>
      <c r="K36" s="426"/>
      <c r="L36" s="426"/>
      <c r="M36" s="426"/>
      <c r="N36" s="423"/>
      <c r="O36" s="426"/>
      <c r="P36" s="426"/>
    </row>
    <row r="37" spans="1:16" s="1" customFormat="1" hidden="1">
      <c r="A37" s="424"/>
      <c r="B37" s="425"/>
      <c r="C37" s="429"/>
      <c r="D37" s="426"/>
      <c r="E37" s="426"/>
      <c r="F37" s="426"/>
      <c r="G37" s="426"/>
      <c r="H37" s="426"/>
      <c r="I37" s="426"/>
      <c r="J37" s="426"/>
      <c r="K37" s="426"/>
      <c r="L37" s="426"/>
      <c r="M37" s="426"/>
      <c r="N37" s="423"/>
      <c r="O37" s="426"/>
      <c r="P37" s="426"/>
    </row>
    <row r="38" spans="1:16" s="1" customFormat="1" hidden="1">
      <c r="A38" s="424"/>
      <c r="B38" s="425"/>
      <c r="C38" s="429"/>
      <c r="D38" s="426"/>
      <c r="E38" s="426"/>
      <c r="F38" s="426"/>
      <c r="G38" s="426"/>
      <c r="H38" s="426"/>
      <c r="I38" s="426"/>
      <c r="J38" s="426"/>
      <c r="K38" s="426"/>
      <c r="L38" s="426"/>
      <c r="M38" s="426"/>
      <c r="N38" s="423"/>
      <c r="O38" s="426"/>
      <c r="P38" s="426"/>
    </row>
    <row r="39" spans="1:16" s="1" customFormat="1" hidden="1">
      <c r="A39" s="424"/>
      <c r="B39" s="425"/>
      <c r="C39" s="429"/>
      <c r="D39" s="426"/>
      <c r="E39" s="426"/>
      <c r="F39" s="426"/>
      <c r="G39" s="426"/>
      <c r="H39" s="426"/>
      <c r="I39" s="426"/>
      <c r="J39" s="426"/>
      <c r="K39" s="426"/>
      <c r="L39" s="426"/>
      <c r="M39" s="426"/>
      <c r="N39" s="423"/>
      <c r="O39" s="426"/>
      <c r="P39" s="426"/>
    </row>
    <row r="40" spans="1:16" s="1" customFormat="1" hidden="1">
      <c r="A40" s="424"/>
      <c r="B40" s="425"/>
      <c r="C40" s="429"/>
      <c r="D40" s="426"/>
      <c r="E40" s="426"/>
      <c r="F40" s="426"/>
      <c r="G40" s="426"/>
      <c r="H40" s="426"/>
      <c r="I40" s="426"/>
      <c r="J40" s="426"/>
      <c r="K40" s="426"/>
      <c r="L40" s="426"/>
      <c r="M40" s="426"/>
      <c r="N40" s="423"/>
      <c r="O40" s="426"/>
      <c r="P40" s="426"/>
    </row>
    <row r="41" spans="1:16" s="1" customFormat="1" hidden="1">
      <c r="A41" s="424"/>
      <c r="B41" s="425"/>
      <c r="C41" s="429"/>
      <c r="D41" s="426"/>
      <c r="E41" s="426"/>
      <c r="F41" s="426"/>
      <c r="G41" s="426"/>
      <c r="H41" s="426"/>
      <c r="I41" s="426"/>
      <c r="J41" s="426"/>
      <c r="K41" s="426"/>
      <c r="L41" s="426"/>
      <c r="M41" s="426"/>
      <c r="N41" s="423"/>
      <c r="O41" s="426"/>
      <c r="P41" s="426"/>
    </row>
    <row r="42" spans="1:16">
      <c r="A42" s="424">
        <v>17</v>
      </c>
      <c r="B42" s="930" t="s">
        <v>41</v>
      </c>
      <c r="C42" s="930"/>
      <c r="D42" s="421">
        <f>+D43</f>
        <v>4525</v>
      </c>
      <c r="E42" s="421">
        <f t="shared" ref="E42:P43" si="8">+E43</f>
        <v>4525</v>
      </c>
      <c r="F42" s="421">
        <f t="shared" si="8"/>
        <v>0</v>
      </c>
      <c r="G42" s="421">
        <f t="shared" si="8"/>
        <v>0</v>
      </c>
      <c r="H42" s="421">
        <f t="shared" si="8"/>
        <v>4525</v>
      </c>
      <c r="I42" s="421">
        <f t="shared" si="8"/>
        <v>4525</v>
      </c>
      <c r="J42" s="421">
        <f t="shared" si="8"/>
        <v>0</v>
      </c>
      <c r="K42" s="421">
        <f t="shared" si="8"/>
        <v>0</v>
      </c>
      <c r="L42" s="421">
        <f t="shared" si="8"/>
        <v>0</v>
      </c>
      <c r="M42" s="421">
        <f t="shared" si="8"/>
        <v>0</v>
      </c>
      <c r="N42" s="422"/>
      <c r="O42" s="421">
        <f t="shared" si="8"/>
        <v>0</v>
      </c>
      <c r="P42" s="421">
        <f t="shared" si="8"/>
        <v>4525</v>
      </c>
    </row>
    <row r="43" spans="1:16">
      <c r="A43" s="424">
        <f>+A42+1</f>
        <v>18</v>
      </c>
      <c r="B43" s="931" t="s">
        <v>284</v>
      </c>
      <c r="C43" s="932"/>
      <c r="D43" s="430">
        <f>+D44</f>
        <v>4525</v>
      </c>
      <c r="E43" s="430">
        <f t="shared" si="8"/>
        <v>4525</v>
      </c>
      <c r="F43" s="430">
        <f t="shared" si="8"/>
        <v>0</v>
      </c>
      <c r="G43" s="430">
        <f t="shared" si="8"/>
        <v>0</v>
      </c>
      <c r="H43" s="430">
        <f t="shared" si="8"/>
        <v>4525</v>
      </c>
      <c r="I43" s="430">
        <f t="shared" si="8"/>
        <v>4525</v>
      </c>
      <c r="J43" s="430">
        <f t="shared" si="8"/>
        <v>0</v>
      </c>
      <c r="K43" s="430">
        <f t="shared" si="8"/>
        <v>0</v>
      </c>
      <c r="L43" s="430">
        <f t="shared" si="8"/>
        <v>0</v>
      </c>
      <c r="M43" s="430">
        <f t="shared" si="8"/>
        <v>0</v>
      </c>
      <c r="N43" s="431"/>
      <c r="O43" s="430">
        <f t="shared" si="8"/>
        <v>0</v>
      </c>
      <c r="P43" s="430">
        <f t="shared" si="8"/>
        <v>4525</v>
      </c>
    </row>
    <row r="44" spans="1:16">
      <c r="A44" s="424">
        <v>18</v>
      </c>
      <c r="B44" s="429"/>
      <c r="C44" s="429" t="s">
        <v>286</v>
      </c>
      <c r="D44" s="426">
        <v>4525</v>
      </c>
      <c r="E44" s="426">
        <v>4525</v>
      </c>
      <c r="F44" s="426">
        <v>0</v>
      </c>
      <c r="G44" s="426">
        <v>0</v>
      </c>
      <c r="H44" s="426">
        <f>+D44+F44</f>
        <v>4525</v>
      </c>
      <c r="I44" s="426">
        <f>+E44+G44</f>
        <v>4525</v>
      </c>
      <c r="J44" s="426">
        <v>0</v>
      </c>
      <c r="K44" s="426">
        <v>0</v>
      </c>
      <c r="L44" s="426">
        <v>0</v>
      </c>
      <c r="M44" s="426">
        <f>+H44-I44</f>
        <v>0</v>
      </c>
      <c r="N44" s="422"/>
      <c r="O44" s="426">
        <v>0</v>
      </c>
      <c r="P44" s="426">
        <f>+I44+O44</f>
        <v>4525</v>
      </c>
    </row>
    <row r="45" spans="1:16" s="1" customFormat="1" hidden="1">
      <c r="A45" s="424"/>
      <c r="B45" s="429"/>
      <c r="C45" s="429"/>
      <c r="D45" s="426"/>
      <c r="E45" s="426"/>
      <c r="F45" s="426"/>
      <c r="G45" s="426"/>
      <c r="H45" s="426"/>
      <c r="I45" s="426"/>
      <c r="J45" s="426"/>
      <c r="K45" s="426"/>
      <c r="L45" s="426"/>
      <c r="M45" s="426"/>
      <c r="N45" s="422"/>
      <c r="O45" s="426"/>
      <c r="P45" s="426"/>
    </row>
    <row r="46" spans="1:16" s="1" customFormat="1" hidden="1">
      <c r="A46" s="424"/>
      <c r="B46" s="429"/>
      <c r="C46" s="429"/>
      <c r="D46" s="426"/>
      <c r="E46" s="426"/>
      <c r="F46" s="426"/>
      <c r="G46" s="426"/>
      <c r="H46" s="426"/>
      <c r="I46" s="426"/>
      <c r="J46" s="426"/>
      <c r="K46" s="426"/>
      <c r="L46" s="426"/>
      <c r="M46" s="426"/>
      <c r="N46" s="422"/>
      <c r="O46" s="426"/>
      <c r="P46" s="426"/>
    </row>
    <row r="47" spans="1:16" s="1" customFormat="1" hidden="1">
      <c r="A47" s="424"/>
      <c r="B47" s="429"/>
      <c r="C47" s="429"/>
      <c r="D47" s="426"/>
      <c r="E47" s="426"/>
      <c r="F47" s="426"/>
      <c r="G47" s="426"/>
      <c r="H47" s="426"/>
      <c r="I47" s="426"/>
      <c r="J47" s="426"/>
      <c r="K47" s="426"/>
      <c r="L47" s="426"/>
      <c r="M47" s="426"/>
      <c r="N47" s="422"/>
      <c r="O47" s="426"/>
      <c r="P47" s="426"/>
    </row>
    <row r="48" spans="1:16" s="1" customFormat="1" hidden="1">
      <c r="A48" s="424"/>
      <c r="B48" s="429"/>
      <c r="C48" s="429"/>
      <c r="D48" s="426"/>
      <c r="E48" s="426"/>
      <c r="F48" s="426"/>
      <c r="G48" s="426"/>
      <c r="H48" s="426"/>
      <c r="I48" s="426"/>
      <c r="J48" s="426"/>
      <c r="K48" s="426"/>
      <c r="L48" s="426"/>
      <c r="M48" s="426"/>
      <c r="N48" s="422"/>
      <c r="O48" s="426"/>
      <c r="P48" s="426"/>
    </row>
    <row r="49" spans="1:16" s="1" customFormat="1" hidden="1">
      <c r="A49" s="424"/>
      <c r="B49" s="429"/>
      <c r="C49" s="429"/>
      <c r="D49" s="426"/>
      <c r="E49" s="426"/>
      <c r="F49" s="426"/>
      <c r="G49" s="426"/>
      <c r="H49" s="426"/>
      <c r="I49" s="426"/>
      <c r="J49" s="426"/>
      <c r="K49" s="426"/>
      <c r="L49" s="426"/>
      <c r="M49" s="426"/>
      <c r="N49" s="422"/>
      <c r="O49" s="426"/>
      <c r="P49" s="426"/>
    </row>
    <row r="50" spans="1:16" s="1" customFormat="1" hidden="1">
      <c r="A50" s="424"/>
      <c r="B50" s="429"/>
      <c r="C50" s="429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422"/>
      <c r="O50" s="426"/>
      <c r="P50" s="426"/>
    </row>
    <row r="51" spans="1:16" s="1" customFormat="1" hidden="1">
      <c r="A51" s="424"/>
      <c r="B51" s="429"/>
      <c r="C51" s="429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2"/>
      <c r="O51" s="426"/>
      <c r="P51" s="426"/>
    </row>
    <row r="52" spans="1:16" s="1" customFormat="1" hidden="1">
      <c r="A52" s="424"/>
      <c r="B52" s="429"/>
      <c r="C52" s="429"/>
      <c r="D52" s="426"/>
      <c r="E52" s="426"/>
      <c r="F52" s="426"/>
      <c r="G52" s="426"/>
      <c r="H52" s="426"/>
      <c r="I52" s="426"/>
      <c r="J52" s="426"/>
      <c r="K52" s="426"/>
      <c r="L52" s="426"/>
      <c r="M52" s="426"/>
      <c r="N52" s="422"/>
      <c r="O52" s="426"/>
      <c r="P52" s="426"/>
    </row>
    <row r="53" spans="1:16" s="1" customFormat="1" hidden="1">
      <c r="A53" s="424"/>
      <c r="B53" s="429"/>
      <c r="C53" s="429"/>
      <c r="D53" s="426"/>
      <c r="E53" s="426"/>
      <c r="F53" s="426"/>
      <c r="G53" s="426"/>
      <c r="H53" s="426"/>
      <c r="I53" s="426"/>
      <c r="J53" s="426"/>
      <c r="K53" s="426"/>
      <c r="L53" s="426"/>
      <c r="M53" s="426"/>
      <c r="N53" s="422"/>
      <c r="O53" s="426"/>
      <c r="P53" s="426"/>
    </row>
    <row r="54" spans="1:16" s="1" customFormat="1" hidden="1">
      <c r="A54" s="424"/>
      <c r="B54" s="429"/>
      <c r="C54" s="429"/>
      <c r="D54" s="426"/>
      <c r="E54" s="426"/>
      <c r="F54" s="426"/>
      <c r="G54" s="426"/>
      <c r="H54" s="426"/>
      <c r="I54" s="426"/>
      <c r="J54" s="426"/>
      <c r="K54" s="426"/>
      <c r="L54" s="426"/>
      <c r="M54" s="426"/>
      <c r="N54" s="422"/>
      <c r="O54" s="426"/>
      <c r="P54" s="426"/>
    </row>
    <row r="55" spans="1:16" s="1" customFormat="1" hidden="1">
      <c r="A55" s="424"/>
      <c r="B55" s="429"/>
      <c r="C55" s="429"/>
      <c r="D55" s="426"/>
      <c r="E55" s="426"/>
      <c r="F55" s="426"/>
      <c r="G55" s="426"/>
      <c r="H55" s="426"/>
      <c r="I55" s="426"/>
      <c r="J55" s="426"/>
      <c r="K55" s="426"/>
      <c r="L55" s="426"/>
      <c r="M55" s="426"/>
      <c r="N55" s="422"/>
      <c r="O55" s="426"/>
      <c r="P55" s="426"/>
    </row>
    <row r="56" spans="1:16" s="1" customFormat="1" hidden="1">
      <c r="A56" s="424"/>
      <c r="B56" s="429"/>
      <c r="C56" s="429"/>
      <c r="D56" s="426"/>
      <c r="E56" s="426"/>
      <c r="F56" s="426"/>
      <c r="G56" s="426"/>
      <c r="H56" s="426"/>
      <c r="I56" s="426"/>
      <c r="J56" s="426"/>
      <c r="K56" s="426"/>
      <c r="L56" s="426"/>
      <c r="M56" s="426"/>
      <c r="N56" s="422"/>
      <c r="O56" s="426"/>
      <c r="P56" s="426"/>
    </row>
    <row r="57" spans="1:16" s="1" customFormat="1" hidden="1">
      <c r="A57" s="424"/>
      <c r="B57" s="429"/>
      <c r="C57" s="429"/>
      <c r="D57" s="426"/>
      <c r="E57" s="426"/>
      <c r="F57" s="426"/>
      <c r="G57" s="426"/>
      <c r="H57" s="426"/>
      <c r="I57" s="426"/>
      <c r="J57" s="426"/>
      <c r="K57" s="426"/>
      <c r="L57" s="426"/>
      <c r="M57" s="426"/>
      <c r="N57" s="422"/>
      <c r="O57" s="426"/>
      <c r="P57" s="426"/>
    </row>
    <row r="58" spans="1:16" s="1" customFormat="1" hidden="1">
      <c r="A58" s="424"/>
      <c r="B58" s="429"/>
      <c r="C58" s="429"/>
      <c r="D58" s="426"/>
      <c r="E58" s="426"/>
      <c r="F58" s="426"/>
      <c r="G58" s="426"/>
      <c r="H58" s="426"/>
      <c r="I58" s="426"/>
      <c r="J58" s="426"/>
      <c r="K58" s="426"/>
      <c r="L58" s="426"/>
      <c r="M58" s="426"/>
      <c r="N58" s="422"/>
      <c r="O58" s="426"/>
      <c r="P58" s="426"/>
    </row>
    <row r="59" spans="1:16" s="1" customFormat="1" hidden="1">
      <c r="A59" s="424"/>
      <c r="B59" s="429"/>
      <c r="C59" s="429"/>
      <c r="D59" s="426"/>
      <c r="E59" s="426"/>
      <c r="F59" s="426"/>
      <c r="G59" s="426"/>
      <c r="H59" s="426"/>
      <c r="I59" s="426"/>
      <c r="J59" s="426"/>
      <c r="K59" s="426"/>
      <c r="L59" s="426"/>
      <c r="M59" s="426"/>
      <c r="N59" s="422"/>
      <c r="O59" s="426"/>
      <c r="P59" s="426"/>
    </row>
    <row r="60" spans="1:16" s="1" customFormat="1" hidden="1">
      <c r="A60" s="424"/>
      <c r="B60" s="429"/>
      <c r="C60" s="429"/>
      <c r="D60" s="426"/>
      <c r="E60" s="426"/>
      <c r="F60" s="426"/>
      <c r="G60" s="426"/>
      <c r="H60" s="426"/>
      <c r="I60" s="426"/>
      <c r="J60" s="426"/>
      <c r="K60" s="426"/>
      <c r="L60" s="426"/>
      <c r="M60" s="426"/>
      <c r="N60" s="422"/>
      <c r="O60" s="426"/>
      <c r="P60" s="426"/>
    </row>
    <row r="61" spans="1:16" s="1" customFormat="1" hidden="1">
      <c r="A61" s="424"/>
      <c r="B61" s="429"/>
      <c r="C61" s="429"/>
      <c r="D61" s="426"/>
      <c r="E61" s="426"/>
      <c r="F61" s="426"/>
      <c r="G61" s="426"/>
      <c r="H61" s="426"/>
      <c r="I61" s="426"/>
      <c r="J61" s="426"/>
      <c r="K61" s="426"/>
      <c r="L61" s="426"/>
      <c r="M61" s="426"/>
      <c r="N61" s="422"/>
      <c r="O61" s="426"/>
      <c r="P61" s="426"/>
    </row>
    <row r="62" spans="1:16" s="1" customFormat="1" hidden="1">
      <c r="A62" s="424"/>
      <c r="B62" s="429"/>
      <c r="C62" s="429"/>
      <c r="D62" s="426"/>
      <c r="E62" s="426"/>
      <c r="F62" s="426"/>
      <c r="G62" s="426"/>
      <c r="H62" s="426"/>
      <c r="I62" s="426"/>
      <c r="J62" s="426"/>
      <c r="K62" s="426"/>
      <c r="L62" s="426"/>
      <c r="M62" s="426"/>
      <c r="N62" s="422"/>
      <c r="O62" s="426"/>
      <c r="P62" s="426"/>
    </row>
    <row r="63" spans="1:16" s="1" customFormat="1" hidden="1">
      <c r="A63" s="424"/>
      <c r="B63" s="429"/>
      <c r="C63" s="429"/>
      <c r="D63" s="426"/>
      <c r="E63" s="426"/>
      <c r="F63" s="426"/>
      <c r="G63" s="426"/>
      <c r="H63" s="426"/>
      <c r="I63" s="426"/>
      <c r="J63" s="426"/>
      <c r="K63" s="426"/>
      <c r="L63" s="426"/>
      <c r="M63" s="426"/>
      <c r="N63" s="422"/>
      <c r="O63" s="426"/>
      <c r="P63" s="426"/>
    </row>
    <row r="64" spans="1:16" s="1" customFormat="1" hidden="1">
      <c r="A64" s="424"/>
      <c r="B64" s="429"/>
      <c r="C64" s="429"/>
      <c r="D64" s="426"/>
      <c r="E64" s="426"/>
      <c r="F64" s="426"/>
      <c r="G64" s="426"/>
      <c r="H64" s="426"/>
      <c r="I64" s="426"/>
      <c r="J64" s="426"/>
      <c r="K64" s="426"/>
      <c r="L64" s="426"/>
      <c r="M64" s="426"/>
      <c r="N64" s="422"/>
      <c r="O64" s="426"/>
      <c r="P64" s="426"/>
    </row>
    <row r="65" spans="1:16" s="1" customFormat="1" hidden="1">
      <c r="A65" s="424"/>
      <c r="B65" s="429"/>
      <c r="C65" s="429"/>
      <c r="D65" s="426"/>
      <c r="E65" s="426"/>
      <c r="F65" s="426"/>
      <c r="G65" s="426"/>
      <c r="H65" s="426"/>
      <c r="I65" s="426"/>
      <c r="J65" s="426"/>
      <c r="K65" s="426"/>
      <c r="L65" s="426"/>
      <c r="M65" s="426"/>
      <c r="N65" s="422"/>
      <c r="O65" s="426"/>
      <c r="P65" s="426"/>
    </row>
    <row r="66" spans="1:16" s="1" customFormat="1" hidden="1">
      <c r="A66" s="424"/>
      <c r="B66" s="429"/>
      <c r="C66" s="429"/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2"/>
      <c r="O66" s="426"/>
      <c r="P66" s="426"/>
    </row>
    <row r="67" spans="1:16" s="1" customFormat="1" hidden="1">
      <c r="A67" s="424"/>
      <c r="B67" s="429"/>
      <c r="C67" s="429"/>
      <c r="D67" s="426"/>
      <c r="E67" s="426"/>
      <c r="F67" s="426"/>
      <c r="G67" s="426"/>
      <c r="H67" s="426"/>
      <c r="I67" s="426"/>
      <c r="J67" s="426"/>
      <c r="K67" s="426"/>
      <c r="L67" s="426"/>
      <c r="M67" s="426"/>
      <c r="N67" s="422"/>
      <c r="O67" s="426"/>
      <c r="P67" s="426"/>
    </row>
    <row r="68" spans="1:16" s="1" customFormat="1" hidden="1">
      <c r="A68" s="424"/>
      <c r="B68" s="429"/>
      <c r="C68" s="429"/>
      <c r="D68" s="426"/>
      <c r="E68" s="426"/>
      <c r="F68" s="426"/>
      <c r="G68" s="426"/>
      <c r="H68" s="426"/>
      <c r="I68" s="426"/>
      <c r="J68" s="426"/>
      <c r="K68" s="426"/>
      <c r="L68" s="426"/>
      <c r="M68" s="426"/>
      <c r="N68" s="422"/>
      <c r="O68" s="426"/>
      <c r="P68" s="426"/>
    </row>
    <row r="69" spans="1:16" s="1" customFormat="1" hidden="1">
      <c r="A69" s="424"/>
      <c r="B69" s="429"/>
      <c r="C69" s="429"/>
      <c r="D69" s="426"/>
      <c r="E69" s="426"/>
      <c r="F69" s="426"/>
      <c r="G69" s="426"/>
      <c r="H69" s="426"/>
      <c r="I69" s="426"/>
      <c r="J69" s="426"/>
      <c r="K69" s="426"/>
      <c r="L69" s="426"/>
      <c r="M69" s="426"/>
      <c r="N69" s="422"/>
      <c r="O69" s="426"/>
      <c r="P69" s="426"/>
    </row>
    <row r="70" spans="1:16" s="1" customFormat="1" hidden="1">
      <c r="A70" s="424"/>
      <c r="B70" s="429"/>
      <c r="C70" s="429"/>
      <c r="D70" s="426"/>
      <c r="E70" s="426"/>
      <c r="F70" s="426"/>
      <c r="G70" s="426"/>
      <c r="H70" s="426"/>
      <c r="I70" s="426"/>
      <c r="J70" s="426"/>
      <c r="K70" s="426"/>
      <c r="L70" s="426"/>
      <c r="M70" s="426"/>
      <c r="N70" s="422"/>
      <c r="O70" s="426"/>
      <c r="P70" s="426"/>
    </row>
    <row r="71" spans="1:16" s="1" customFormat="1" hidden="1">
      <c r="A71" s="424"/>
      <c r="B71" s="429"/>
      <c r="C71" s="429"/>
      <c r="D71" s="426"/>
      <c r="E71" s="426"/>
      <c r="F71" s="426"/>
      <c r="G71" s="426"/>
      <c r="H71" s="426"/>
      <c r="I71" s="426"/>
      <c r="J71" s="426"/>
      <c r="K71" s="426"/>
      <c r="L71" s="426"/>
      <c r="M71" s="426"/>
      <c r="N71" s="422"/>
      <c r="O71" s="426"/>
      <c r="P71" s="426"/>
    </row>
    <row r="72" spans="1:16" s="1" customFormat="1" hidden="1">
      <c r="A72" s="424"/>
      <c r="B72" s="429"/>
      <c r="C72" s="429"/>
      <c r="D72" s="426"/>
      <c r="E72" s="426"/>
      <c r="F72" s="426"/>
      <c r="G72" s="426"/>
      <c r="H72" s="426"/>
      <c r="I72" s="426"/>
      <c r="J72" s="426"/>
      <c r="K72" s="426"/>
      <c r="L72" s="426"/>
      <c r="M72" s="426"/>
      <c r="N72" s="422"/>
      <c r="O72" s="426"/>
      <c r="P72" s="426"/>
    </row>
    <row r="73" spans="1:16" s="1" customFormat="1" hidden="1">
      <c r="A73" s="424"/>
      <c r="B73" s="429"/>
      <c r="C73" s="429"/>
      <c r="D73" s="426"/>
      <c r="E73" s="426"/>
      <c r="F73" s="426"/>
      <c r="G73" s="426"/>
      <c r="H73" s="426"/>
      <c r="I73" s="426"/>
      <c r="J73" s="426"/>
      <c r="K73" s="426"/>
      <c r="L73" s="426"/>
      <c r="M73" s="426"/>
      <c r="N73" s="422"/>
      <c r="O73" s="426"/>
      <c r="P73" s="426"/>
    </row>
    <row r="74" spans="1:16" s="1" customFormat="1" hidden="1">
      <c r="A74" s="424"/>
      <c r="B74" s="429"/>
      <c r="C74" s="429"/>
      <c r="D74" s="426"/>
      <c r="E74" s="426"/>
      <c r="F74" s="426"/>
      <c r="G74" s="426"/>
      <c r="H74" s="426"/>
      <c r="I74" s="426"/>
      <c r="J74" s="426"/>
      <c r="K74" s="426"/>
      <c r="L74" s="426"/>
      <c r="M74" s="426"/>
      <c r="N74" s="422"/>
      <c r="O74" s="426"/>
      <c r="P74" s="426"/>
    </row>
    <row r="75" spans="1:16" s="1" customFormat="1" hidden="1">
      <c r="A75" s="424"/>
      <c r="B75" s="429"/>
      <c r="C75" s="429"/>
      <c r="D75" s="426"/>
      <c r="E75" s="426"/>
      <c r="F75" s="426"/>
      <c r="G75" s="426"/>
      <c r="H75" s="426"/>
      <c r="I75" s="426"/>
      <c r="J75" s="426"/>
      <c r="K75" s="426"/>
      <c r="L75" s="426"/>
      <c r="M75" s="426"/>
      <c r="N75" s="422"/>
      <c r="O75" s="426"/>
      <c r="P75" s="426"/>
    </row>
    <row r="76" spans="1:16" s="1" customFormat="1" hidden="1">
      <c r="A76" s="424"/>
      <c r="B76" s="429"/>
      <c r="C76" s="429"/>
      <c r="D76" s="426"/>
      <c r="E76" s="426"/>
      <c r="F76" s="426"/>
      <c r="G76" s="426"/>
      <c r="H76" s="426"/>
      <c r="I76" s="426"/>
      <c r="J76" s="426"/>
      <c r="K76" s="426"/>
      <c r="L76" s="426"/>
      <c r="M76" s="426"/>
      <c r="N76" s="422"/>
      <c r="O76" s="426"/>
      <c r="P76" s="426"/>
    </row>
    <row r="77" spans="1:16" s="1" customFormat="1" hidden="1">
      <c r="A77" s="424"/>
      <c r="B77" s="429"/>
      <c r="C77" s="429"/>
      <c r="D77" s="426"/>
      <c r="E77" s="426"/>
      <c r="F77" s="426"/>
      <c r="G77" s="426"/>
      <c r="H77" s="426"/>
      <c r="I77" s="426"/>
      <c r="J77" s="426"/>
      <c r="K77" s="426"/>
      <c r="L77" s="426"/>
      <c r="M77" s="426"/>
      <c r="N77" s="422"/>
      <c r="O77" s="426"/>
      <c r="P77" s="426"/>
    </row>
    <row r="78" spans="1:16" s="1" customFormat="1" hidden="1">
      <c r="A78" s="424"/>
      <c r="B78" s="429"/>
      <c r="C78" s="429"/>
      <c r="D78" s="426"/>
      <c r="E78" s="426"/>
      <c r="F78" s="426"/>
      <c r="G78" s="426"/>
      <c r="H78" s="426"/>
      <c r="I78" s="426"/>
      <c r="J78" s="426"/>
      <c r="K78" s="426"/>
      <c r="L78" s="426"/>
      <c r="M78" s="426"/>
      <c r="N78" s="422"/>
      <c r="O78" s="426"/>
      <c r="P78" s="426"/>
    </row>
    <row r="79" spans="1:16" s="1" customFormat="1" hidden="1">
      <c r="A79" s="424"/>
      <c r="B79" s="429"/>
      <c r="C79" s="429"/>
      <c r="D79" s="426"/>
      <c r="E79" s="426"/>
      <c r="F79" s="426"/>
      <c r="G79" s="426"/>
      <c r="H79" s="426"/>
      <c r="I79" s="426"/>
      <c r="J79" s="426"/>
      <c r="K79" s="426"/>
      <c r="L79" s="426"/>
      <c r="M79" s="426"/>
      <c r="N79" s="422"/>
      <c r="O79" s="426"/>
      <c r="P79" s="426"/>
    </row>
    <row r="80" spans="1:16" s="1" customFormat="1" hidden="1">
      <c r="A80" s="424"/>
      <c r="B80" s="429"/>
      <c r="C80" s="429"/>
      <c r="D80" s="426"/>
      <c r="E80" s="426"/>
      <c r="F80" s="426"/>
      <c r="G80" s="426"/>
      <c r="H80" s="426"/>
      <c r="I80" s="426"/>
      <c r="J80" s="426"/>
      <c r="K80" s="426"/>
      <c r="L80" s="426"/>
      <c r="M80" s="426"/>
      <c r="N80" s="422"/>
      <c r="O80" s="426"/>
      <c r="P80" s="426"/>
    </row>
    <row r="81" spans="1:16" s="1" customFormat="1" hidden="1">
      <c r="A81" s="424"/>
      <c r="B81" s="429"/>
      <c r="C81" s="429"/>
      <c r="D81" s="426"/>
      <c r="E81" s="426"/>
      <c r="F81" s="426"/>
      <c r="G81" s="426"/>
      <c r="H81" s="426"/>
      <c r="I81" s="426"/>
      <c r="J81" s="426"/>
      <c r="K81" s="426"/>
      <c r="L81" s="426"/>
      <c r="M81" s="426"/>
      <c r="N81" s="422"/>
      <c r="O81" s="426"/>
      <c r="P81" s="426"/>
    </row>
    <row r="82" spans="1:16" s="1" customFormat="1" hidden="1">
      <c r="A82" s="424"/>
      <c r="B82" s="429"/>
      <c r="C82" s="429"/>
      <c r="D82" s="426"/>
      <c r="E82" s="426"/>
      <c r="F82" s="426"/>
      <c r="G82" s="426"/>
      <c r="H82" s="426"/>
      <c r="I82" s="426"/>
      <c r="J82" s="426"/>
      <c r="K82" s="426"/>
      <c r="L82" s="426"/>
      <c r="M82" s="426"/>
      <c r="N82" s="422"/>
      <c r="O82" s="426"/>
      <c r="P82" s="426"/>
    </row>
    <row r="83" spans="1:16" s="1" customFormat="1" hidden="1">
      <c r="A83" s="424"/>
      <c r="B83" s="429"/>
      <c r="C83" s="429"/>
      <c r="D83" s="426"/>
      <c r="E83" s="426"/>
      <c r="F83" s="426"/>
      <c r="G83" s="426"/>
      <c r="H83" s="426"/>
      <c r="I83" s="426"/>
      <c r="J83" s="426"/>
      <c r="K83" s="426"/>
      <c r="L83" s="426"/>
      <c r="M83" s="426"/>
      <c r="N83" s="422"/>
      <c r="O83" s="426"/>
      <c r="P83" s="426"/>
    </row>
    <row r="84" spans="1:16">
      <c r="A84" s="424">
        <v>19</v>
      </c>
      <c r="B84" s="930" t="s">
        <v>287</v>
      </c>
      <c r="C84" s="930"/>
      <c r="D84" s="421">
        <f>+D85</f>
        <v>6791</v>
      </c>
      <c r="E84" s="421">
        <f t="shared" ref="E84:P85" si="9">+E85</f>
        <v>6791</v>
      </c>
      <c r="F84" s="421">
        <f t="shared" si="9"/>
        <v>0</v>
      </c>
      <c r="G84" s="421">
        <f t="shared" si="9"/>
        <v>0</v>
      </c>
      <c r="H84" s="421">
        <f t="shared" si="9"/>
        <v>6791</v>
      </c>
      <c r="I84" s="421">
        <f t="shared" si="9"/>
        <v>6791</v>
      </c>
      <c r="J84" s="421">
        <f t="shared" si="9"/>
        <v>0</v>
      </c>
      <c r="K84" s="421">
        <f t="shared" si="9"/>
        <v>0</v>
      </c>
      <c r="L84" s="421">
        <f t="shared" si="9"/>
        <v>0</v>
      </c>
      <c r="M84" s="421">
        <f t="shared" si="9"/>
        <v>0</v>
      </c>
      <c r="N84" s="422"/>
      <c r="O84" s="421">
        <f t="shared" si="9"/>
        <v>0</v>
      </c>
      <c r="P84" s="421">
        <f t="shared" si="9"/>
        <v>6791</v>
      </c>
    </row>
    <row r="85" spans="1:16">
      <c r="A85" s="424">
        <f>+A84+1</f>
        <v>20</v>
      </c>
      <c r="B85" s="931" t="s">
        <v>284</v>
      </c>
      <c r="C85" s="932"/>
      <c r="D85" s="427">
        <f>+D86</f>
        <v>6791</v>
      </c>
      <c r="E85" s="427">
        <f t="shared" si="9"/>
        <v>6791</v>
      </c>
      <c r="F85" s="427">
        <f t="shared" si="9"/>
        <v>0</v>
      </c>
      <c r="G85" s="427">
        <f t="shared" si="9"/>
        <v>0</v>
      </c>
      <c r="H85" s="427">
        <f t="shared" si="9"/>
        <v>6791</v>
      </c>
      <c r="I85" s="427">
        <f t="shared" si="9"/>
        <v>6791</v>
      </c>
      <c r="J85" s="427">
        <f t="shared" si="9"/>
        <v>0</v>
      </c>
      <c r="K85" s="427">
        <f t="shared" si="9"/>
        <v>0</v>
      </c>
      <c r="L85" s="427">
        <f t="shared" si="9"/>
        <v>0</v>
      </c>
      <c r="M85" s="427">
        <f t="shared" si="9"/>
        <v>0</v>
      </c>
      <c r="N85" s="428"/>
      <c r="O85" s="427">
        <f t="shared" si="9"/>
        <v>0</v>
      </c>
      <c r="P85" s="427">
        <f t="shared" si="9"/>
        <v>6791</v>
      </c>
    </row>
    <row r="86" spans="1:16">
      <c r="A86" s="424">
        <v>20</v>
      </c>
      <c r="B86" s="429"/>
      <c r="C86" s="429" t="s">
        <v>288</v>
      </c>
      <c r="D86" s="426">
        <v>6791</v>
      </c>
      <c r="E86" s="426">
        <v>6791</v>
      </c>
      <c r="F86" s="426">
        <v>0</v>
      </c>
      <c r="G86" s="426">
        <v>0</v>
      </c>
      <c r="H86" s="426">
        <f>+D86+F86</f>
        <v>6791</v>
      </c>
      <c r="I86" s="426">
        <f>+E86+G86</f>
        <v>6791</v>
      </c>
      <c r="J86" s="426">
        <v>0</v>
      </c>
      <c r="K86" s="426">
        <v>0</v>
      </c>
      <c r="L86" s="426">
        <v>0</v>
      </c>
      <c r="M86" s="426">
        <f>+H86-I86</f>
        <v>0</v>
      </c>
      <c r="N86" s="423"/>
      <c r="O86" s="426">
        <v>0</v>
      </c>
      <c r="P86" s="426">
        <f>+I86+O86</f>
        <v>6791</v>
      </c>
    </row>
    <row r="87" spans="1:16">
      <c r="A87" s="424">
        <v>21</v>
      </c>
      <c r="B87" s="933" t="s">
        <v>2</v>
      </c>
      <c r="C87" s="934"/>
      <c r="D87" s="421">
        <f t="shared" ref="D87:M87" si="10">+D7+D24+D42+D84</f>
        <v>296015</v>
      </c>
      <c r="E87" s="421">
        <f t="shared" si="10"/>
        <v>295978</v>
      </c>
      <c r="F87" s="421">
        <f t="shared" si="10"/>
        <v>3410</v>
      </c>
      <c r="G87" s="421">
        <f t="shared" si="10"/>
        <v>3410</v>
      </c>
      <c r="H87" s="421">
        <f t="shared" si="10"/>
        <v>299425</v>
      </c>
      <c r="I87" s="421">
        <f t="shared" si="10"/>
        <v>299388</v>
      </c>
      <c r="J87" s="421">
        <f t="shared" si="10"/>
        <v>0</v>
      </c>
      <c r="K87" s="421">
        <f t="shared" si="10"/>
        <v>25315</v>
      </c>
      <c r="L87" s="421">
        <f t="shared" si="10"/>
        <v>167</v>
      </c>
      <c r="M87" s="421">
        <f t="shared" si="10"/>
        <v>37</v>
      </c>
      <c r="N87" s="422"/>
      <c r="O87" s="421">
        <f>+O7+O24+O42+O84</f>
        <v>0</v>
      </c>
      <c r="P87" s="421">
        <f>+P7+P24+P42+P84</f>
        <v>299388</v>
      </c>
    </row>
  </sheetData>
  <mergeCells count="20">
    <mergeCell ref="A1:P1"/>
    <mergeCell ref="A4:A6"/>
    <mergeCell ref="B4:C6"/>
    <mergeCell ref="D4:E4"/>
    <mergeCell ref="F4:G4"/>
    <mergeCell ref="H4:I4"/>
    <mergeCell ref="J4:L4"/>
    <mergeCell ref="M4:M5"/>
    <mergeCell ref="O4:O5"/>
    <mergeCell ref="P4:P5"/>
    <mergeCell ref="B42:C42"/>
    <mergeCell ref="B43:C43"/>
    <mergeCell ref="B84:C84"/>
    <mergeCell ref="B85:C85"/>
    <mergeCell ref="B87:C87"/>
    <mergeCell ref="B7:C7"/>
    <mergeCell ref="B8:C8"/>
    <mergeCell ref="B17:C17"/>
    <mergeCell ref="B24:C24"/>
    <mergeCell ref="B25:C25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zoomScale="85" zoomScaleNormal="85" workbookViewId="0">
      <selection activeCell="T47" sqref="T47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98</v>
      </c>
      <c r="B1" s="2"/>
      <c r="C1" s="2"/>
      <c r="D1" s="2"/>
      <c r="E1" s="2"/>
      <c r="F1" s="2"/>
      <c r="G1" s="433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433"/>
      <c r="F2" s="433"/>
      <c r="G2" s="433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75"/>
      <c r="B3" s="75"/>
      <c r="C3" s="75"/>
      <c r="D3" s="434"/>
      <c r="E3" s="435"/>
      <c r="F3" s="436"/>
      <c r="G3" s="435"/>
      <c r="H3" s="434"/>
      <c r="I3" s="434"/>
      <c r="J3" s="434"/>
      <c r="K3" s="434"/>
      <c r="L3" s="434"/>
      <c r="M3" s="434"/>
      <c r="N3" s="434"/>
      <c r="O3" s="434"/>
      <c r="P3" s="437" t="s">
        <v>1</v>
      </c>
    </row>
    <row r="4" spans="1:16" ht="38.25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33">
        <f>+A6+1</f>
        <v>1</v>
      </c>
      <c r="B7" s="31" t="s">
        <v>15</v>
      </c>
      <c r="C7" s="34"/>
      <c r="D7" s="761">
        <v>1670482.3711499996</v>
      </c>
      <c r="E7" s="761">
        <v>1670482.3711499996</v>
      </c>
      <c r="F7" s="761">
        <v>29703</v>
      </c>
      <c r="G7" s="761">
        <v>29703</v>
      </c>
      <c r="H7" s="761">
        <v>1700185.3711499996</v>
      </c>
      <c r="I7" s="761">
        <v>1700185.3711499996</v>
      </c>
      <c r="J7" s="761">
        <v>0</v>
      </c>
      <c r="K7" s="761">
        <v>138351.45439000003</v>
      </c>
      <c r="L7" s="761">
        <v>10075.6808</v>
      </c>
      <c r="M7" s="762">
        <v>0</v>
      </c>
      <c r="N7" s="576"/>
      <c r="O7" s="763">
        <v>21918.795149999998</v>
      </c>
      <c r="P7" s="762">
        <v>1722104.1662999997</v>
      </c>
    </row>
    <row r="8" spans="1:16">
      <c r="A8" s="30">
        <f>+A7+1</f>
        <v>2</v>
      </c>
      <c r="B8" s="785" t="s">
        <v>45</v>
      </c>
      <c r="C8" s="786"/>
      <c r="D8" s="579">
        <v>1638657.7701499995</v>
      </c>
      <c r="E8" s="579">
        <v>1638657.7701499995</v>
      </c>
      <c r="F8" s="579">
        <v>25001</v>
      </c>
      <c r="G8" s="579">
        <v>25001</v>
      </c>
      <c r="H8" s="579">
        <v>1663658.7701499995</v>
      </c>
      <c r="I8" s="579">
        <v>1663658.7701499995</v>
      </c>
      <c r="J8" s="579">
        <v>0</v>
      </c>
      <c r="K8" s="579">
        <v>138351.45439000003</v>
      </c>
      <c r="L8" s="579">
        <v>10075.6808</v>
      </c>
      <c r="M8" s="580">
        <v>0</v>
      </c>
      <c r="N8" s="581"/>
      <c r="O8" s="582">
        <v>4272.161149999999</v>
      </c>
      <c r="P8" s="580">
        <v>1667930.9312999998</v>
      </c>
    </row>
    <row r="9" spans="1:16">
      <c r="A9" s="35">
        <f>+A8+1</f>
        <v>3</v>
      </c>
      <c r="B9" s="19" t="s">
        <v>57</v>
      </c>
      <c r="C9" s="20" t="s">
        <v>289</v>
      </c>
      <c r="D9" s="584">
        <v>1429651.5451499997</v>
      </c>
      <c r="E9" s="584">
        <v>1429651.5451499997</v>
      </c>
      <c r="F9" s="584">
        <v>0</v>
      </c>
      <c r="G9" s="584">
        <v>0</v>
      </c>
      <c r="H9" s="584">
        <v>1429651.5451499997</v>
      </c>
      <c r="I9" s="584">
        <v>1429651.5451499997</v>
      </c>
      <c r="J9" s="584">
        <v>0</v>
      </c>
      <c r="K9" s="584">
        <v>138261.49661</v>
      </c>
      <c r="L9" s="584">
        <v>0</v>
      </c>
      <c r="M9" s="585">
        <v>0</v>
      </c>
      <c r="N9" s="108"/>
      <c r="O9" s="586">
        <v>0</v>
      </c>
      <c r="P9" s="585">
        <v>1429651.5451499997</v>
      </c>
    </row>
    <row r="10" spans="1:16">
      <c r="A10" s="35">
        <f>A9+1</f>
        <v>4</v>
      </c>
      <c r="B10" s="19" t="s">
        <v>27</v>
      </c>
      <c r="C10" s="20" t="s">
        <v>28</v>
      </c>
      <c r="D10" s="584">
        <v>78030</v>
      </c>
      <c r="E10" s="584">
        <v>78030</v>
      </c>
      <c r="F10" s="584">
        <v>0</v>
      </c>
      <c r="G10" s="584">
        <v>0</v>
      </c>
      <c r="H10" s="584">
        <v>78030</v>
      </c>
      <c r="I10" s="584">
        <v>78030</v>
      </c>
      <c r="J10" s="584">
        <v>0</v>
      </c>
      <c r="K10" s="584">
        <v>88.88</v>
      </c>
      <c r="L10" s="584">
        <v>589.44200000000001</v>
      </c>
      <c r="M10" s="585">
        <v>0</v>
      </c>
      <c r="N10" s="108"/>
      <c r="O10" s="586">
        <v>0</v>
      </c>
      <c r="P10" s="585">
        <v>78030</v>
      </c>
    </row>
    <row r="11" spans="1:16">
      <c r="A11" s="35">
        <f>+A10+1</f>
        <v>5</v>
      </c>
      <c r="B11" s="47" t="s">
        <v>29</v>
      </c>
      <c r="C11" s="48" t="s">
        <v>72</v>
      </c>
      <c r="D11" s="584">
        <v>10663.472</v>
      </c>
      <c r="E11" s="584">
        <v>10663.472</v>
      </c>
      <c r="F11" s="584">
        <v>0</v>
      </c>
      <c r="G11" s="584">
        <v>0</v>
      </c>
      <c r="H11" s="584">
        <v>10663.472</v>
      </c>
      <c r="I11" s="584">
        <v>10663.472</v>
      </c>
      <c r="J11" s="584">
        <v>0</v>
      </c>
      <c r="K11" s="584">
        <v>0</v>
      </c>
      <c r="L11" s="584">
        <v>8145.9647800000002</v>
      </c>
      <c r="M11" s="585">
        <v>0</v>
      </c>
      <c r="N11" s="108"/>
      <c r="O11" s="586">
        <v>0</v>
      </c>
      <c r="P11" s="585">
        <v>10663.472</v>
      </c>
    </row>
    <row r="12" spans="1:16">
      <c r="A12" s="35">
        <f>+A11+1</f>
        <v>6</v>
      </c>
      <c r="B12" s="19" t="s">
        <v>30</v>
      </c>
      <c r="C12" s="20" t="s">
        <v>31</v>
      </c>
      <c r="D12" s="584">
        <v>4800.4530000000004</v>
      </c>
      <c r="E12" s="584">
        <v>4800.4530000000004</v>
      </c>
      <c r="F12" s="584">
        <v>0</v>
      </c>
      <c r="G12" s="584">
        <v>0</v>
      </c>
      <c r="H12" s="584">
        <v>4800.4530000000004</v>
      </c>
      <c r="I12" s="584">
        <v>4800.4530000000004</v>
      </c>
      <c r="J12" s="584">
        <v>0</v>
      </c>
      <c r="K12" s="584">
        <v>0</v>
      </c>
      <c r="L12" s="584">
        <v>398.79327000000001</v>
      </c>
      <c r="M12" s="585">
        <v>0</v>
      </c>
      <c r="N12" s="108"/>
      <c r="O12" s="586">
        <v>130.14116999999999</v>
      </c>
      <c r="P12" s="585">
        <v>4930.5941700000003</v>
      </c>
    </row>
    <row r="13" spans="1:16">
      <c r="A13" s="35">
        <f>+A12+1</f>
        <v>7</v>
      </c>
      <c r="B13" s="19" t="s">
        <v>74</v>
      </c>
      <c r="C13" s="21" t="s">
        <v>32</v>
      </c>
      <c r="D13" s="584">
        <v>1335.3</v>
      </c>
      <c r="E13" s="584">
        <v>1335.3</v>
      </c>
      <c r="F13" s="584">
        <v>0</v>
      </c>
      <c r="G13" s="584">
        <v>0</v>
      </c>
      <c r="H13" s="584">
        <v>1335.3</v>
      </c>
      <c r="I13" s="584">
        <v>1335.3</v>
      </c>
      <c r="J13" s="584">
        <v>0</v>
      </c>
      <c r="K13" s="584">
        <v>0</v>
      </c>
      <c r="L13" s="584">
        <v>0</v>
      </c>
      <c r="M13" s="585">
        <v>0</v>
      </c>
      <c r="N13" s="108"/>
      <c r="O13" s="586">
        <v>0</v>
      </c>
      <c r="P13" s="585">
        <v>1335.3</v>
      </c>
    </row>
    <row r="14" spans="1:16">
      <c r="A14" s="35">
        <f>A13+1</f>
        <v>8</v>
      </c>
      <c r="B14" s="22" t="s">
        <v>75</v>
      </c>
      <c r="C14" s="23" t="s">
        <v>33</v>
      </c>
      <c r="D14" s="584">
        <v>55863</v>
      </c>
      <c r="E14" s="584">
        <v>55863</v>
      </c>
      <c r="F14" s="584">
        <v>0</v>
      </c>
      <c r="G14" s="584">
        <v>0</v>
      </c>
      <c r="H14" s="584">
        <v>55863</v>
      </c>
      <c r="I14" s="584">
        <v>55863</v>
      </c>
      <c r="J14" s="584">
        <v>0</v>
      </c>
      <c r="K14" s="584">
        <v>0</v>
      </c>
      <c r="L14" s="584">
        <v>0</v>
      </c>
      <c r="M14" s="585">
        <v>0</v>
      </c>
      <c r="N14" s="108"/>
      <c r="O14" s="586">
        <v>0</v>
      </c>
      <c r="P14" s="585">
        <v>55863</v>
      </c>
    </row>
    <row r="15" spans="1:16">
      <c r="A15" s="35">
        <f>+A14+1</f>
        <v>9</v>
      </c>
      <c r="B15" s="22" t="s">
        <v>34</v>
      </c>
      <c r="C15" s="122" t="s">
        <v>290</v>
      </c>
      <c r="D15" s="584">
        <v>58314.000000000007</v>
      </c>
      <c r="E15" s="584">
        <v>58314.000000000007</v>
      </c>
      <c r="F15" s="584">
        <v>25001</v>
      </c>
      <c r="G15" s="584">
        <v>25001</v>
      </c>
      <c r="H15" s="584">
        <v>83315</v>
      </c>
      <c r="I15" s="584">
        <v>83315</v>
      </c>
      <c r="J15" s="584">
        <v>0</v>
      </c>
      <c r="K15" s="584">
        <v>1.07778</v>
      </c>
      <c r="L15" s="584">
        <v>941.48074999999994</v>
      </c>
      <c r="M15" s="585">
        <v>0</v>
      </c>
      <c r="N15" s="108"/>
      <c r="O15" s="586">
        <v>4142.0199799999991</v>
      </c>
      <c r="P15" s="585">
        <v>87457.019979999997</v>
      </c>
    </row>
    <row r="16" spans="1:16" s="1" customFormat="1">
      <c r="A16" s="35">
        <f>+A15+1</f>
        <v>10</v>
      </c>
      <c r="B16" s="22"/>
      <c r="C16" s="122"/>
      <c r="D16" s="584">
        <v>0</v>
      </c>
      <c r="E16" s="584">
        <v>0</v>
      </c>
      <c r="F16" s="584">
        <v>0</v>
      </c>
      <c r="G16" s="584">
        <v>0</v>
      </c>
      <c r="H16" s="584">
        <v>0</v>
      </c>
      <c r="I16" s="584">
        <v>0</v>
      </c>
      <c r="J16" s="584">
        <v>0</v>
      </c>
      <c r="K16" s="584">
        <v>0</v>
      </c>
      <c r="L16" s="584">
        <v>0</v>
      </c>
      <c r="M16" s="585">
        <v>0</v>
      </c>
      <c r="N16" s="108"/>
      <c r="O16" s="586">
        <v>0</v>
      </c>
      <c r="P16" s="585">
        <v>0</v>
      </c>
    </row>
    <row r="17" spans="1:16">
      <c r="A17" s="35">
        <f>+A16+1</f>
        <v>11</v>
      </c>
      <c r="B17" s="801" t="s">
        <v>46</v>
      </c>
      <c r="C17" s="781"/>
      <c r="D17" s="579">
        <v>31824.600999999999</v>
      </c>
      <c r="E17" s="579">
        <v>31824.600999999999</v>
      </c>
      <c r="F17" s="579">
        <v>4702</v>
      </c>
      <c r="G17" s="579">
        <v>4702</v>
      </c>
      <c r="H17" s="579">
        <v>36526.601000000002</v>
      </c>
      <c r="I17" s="579">
        <v>36526.601000000002</v>
      </c>
      <c r="J17" s="579">
        <v>0</v>
      </c>
      <c r="K17" s="579">
        <v>0</v>
      </c>
      <c r="L17" s="579">
        <v>0</v>
      </c>
      <c r="M17" s="580">
        <v>0</v>
      </c>
      <c r="N17" s="581"/>
      <c r="O17" s="586">
        <v>17646.633999999998</v>
      </c>
      <c r="P17" s="580">
        <v>54173.235000000001</v>
      </c>
    </row>
    <row r="18" spans="1:16">
      <c r="A18" s="35">
        <f>A17+1</f>
        <v>12</v>
      </c>
      <c r="B18" s="47" t="s">
        <v>29</v>
      </c>
      <c r="C18" s="48" t="s">
        <v>72</v>
      </c>
      <c r="D18" s="584">
        <v>8753.6010000000006</v>
      </c>
      <c r="E18" s="584">
        <v>8753.6010000000006</v>
      </c>
      <c r="F18" s="584">
        <v>0</v>
      </c>
      <c r="G18" s="584">
        <v>0</v>
      </c>
      <c r="H18" s="584">
        <v>8753.6010000000006</v>
      </c>
      <c r="I18" s="584">
        <v>8753.6010000000006</v>
      </c>
      <c r="J18" s="584">
        <v>0</v>
      </c>
      <c r="K18" s="584">
        <v>0</v>
      </c>
      <c r="L18" s="584">
        <v>0</v>
      </c>
      <c r="M18" s="585">
        <v>0</v>
      </c>
      <c r="N18" s="108"/>
      <c r="O18" s="586">
        <v>0</v>
      </c>
      <c r="P18" s="585">
        <v>8753.6010000000006</v>
      </c>
    </row>
    <row r="19" spans="1:16">
      <c r="A19" s="35">
        <f>+A18+1</f>
        <v>13</v>
      </c>
      <c r="B19" s="19" t="s">
        <v>30</v>
      </c>
      <c r="C19" s="20" t="s">
        <v>31</v>
      </c>
      <c r="D19" s="584">
        <v>0</v>
      </c>
      <c r="E19" s="584">
        <v>0</v>
      </c>
      <c r="F19" s="584">
        <v>0</v>
      </c>
      <c r="G19" s="584">
        <v>0</v>
      </c>
      <c r="H19" s="584">
        <v>0</v>
      </c>
      <c r="I19" s="584">
        <v>0</v>
      </c>
      <c r="J19" s="584">
        <v>0</v>
      </c>
      <c r="K19" s="584">
        <v>0</v>
      </c>
      <c r="L19" s="584">
        <v>0</v>
      </c>
      <c r="M19" s="585">
        <v>0</v>
      </c>
      <c r="N19" s="108"/>
      <c r="O19" s="586">
        <v>0</v>
      </c>
      <c r="P19" s="585">
        <v>0</v>
      </c>
    </row>
    <row r="20" spans="1:16">
      <c r="A20" s="35">
        <f>A19+1</f>
        <v>14</v>
      </c>
      <c r="B20" s="19" t="s">
        <v>34</v>
      </c>
      <c r="C20" s="20" t="s">
        <v>290</v>
      </c>
      <c r="D20" s="584">
        <v>5887</v>
      </c>
      <c r="E20" s="584">
        <v>5887</v>
      </c>
      <c r="F20" s="584">
        <v>4702</v>
      </c>
      <c r="G20" s="584">
        <v>4702</v>
      </c>
      <c r="H20" s="584">
        <v>10589</v>
      </c>
      <c r="I20" s="584">
        <v>10589</v>
      </c>
      <c r="J20" s="584">
        <v>0</v>
      </c>
      <c r="K20" s="584">
        <v>0</v>
      </c>
      <c r="L20" s="584">
        <v>0</v>
      </c>
      <c r="M20" s="585">
        <v>0</v>
      </c>
      <c r="N20" s="108"/>
      <c r="O20" s="586">
        <v>0</v>
      </c>
      <c r="P20" s="585">
        <v>10589</v>
      </c>
    </row>
    <row r="21" spans="1:16">
      <c r="A21" s="35">
        <f>+A20+1</f>
        <v>15</v>
      </c>
      <c r="B21" s="19" t="s">
        <v>35</v>
      </c>
      <c r="C21" s="20" t="s">
        <v>36</v>
      </c>
      <c r="D21" s="584">
        <v>17184</v>
      </c>
      <c r="E21" s="584">
        <v>17184</v>
      </c>
      <c r="F21" s="584">
        <v>0</v>
      </c>
      <c r="G21" s="584">
        <v>0</v>
      </c>
      <c r="H21" s="584">
        <v>17184</v>
      </c>
      <c r="I21" s="584">
        <v>17184</v>
      </c>
      <c r="J21" s="584">
        <v>0</v>
      </c>
      <c r="K21" s="584">
        <v>0</v>
      </c>
      <c r="L21" s="584">
        <v>0</v>
      </c>
      <c r="M21" s="585">
        <v>0</v>
      </c>
      <c r="N21" s="108"/>
      <c r="O21" s="586">
        <v>17646.633999999998</v>
      </c>
      <c r="P21" s="585">
        <v>34830.633999999998</v>
      </c>
    </row>
    <row r="22" spans="1:16">
      <c r="A22" s="35">
        <f>+A21+1</f>
        <v>16</v>
      </c>
      <c r="B22" s="22" t="s">
        <v>229</v>
      </c>
      <c r="C22" s="23" t="s">
        <v>291</v>
      </c>
      <c r="D22" s="584">
        <v>0</v>
      </c>
      <c r="E22" s="584">
        <v>0</v>
      </c>
      <c r="F22" s="584">
        <v>0</v>
      </c>
      <c r="G22" s="584">
        <v>0</v>
      </c>
      <c r="H22" s="584">
        <v>0</v>
      </c>
      <c r="I22" s="584">
        <v>0</v>
      </c>
      <c r="J22" s="584">
        <v>0</v>
      </c>
      <c r="K22" s="584">
        <v>0</v>
      </c>
      <c r="L22" s="584">
        <v>0</v>
      </c>
      <c r="M22" s="585">
        <v>0</v>
      </c>
      <c r="N22" s="108"/>
      <c r="O22" s="586">
        <v>0</v>
      </c>
      <c r="P22" s="585">
        <v>0</v>
      </c>
    </row>
    <row r="23" spans="1:16">
      <c r="A23" s="35">
        <f>+A22+1</f>
        <v>17</v>
      </c>
      <c r="B23" s="22"/>
      <c r="C23" s="24" t="s">
        <v>40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>
        <v>0</v>
      </c>
      <c r="L23" s="584">
        <v>0</v>
      </c>
      <c r="M23" s="585">
        <v>0</v>
      </c>
      <c r="N23" s="108"/>
      <c r="O23" s="586">
        <v>0</v>
      </c>
      <c r="P23" s="585">
        <v>0</v>
      </c>
    </row>
    <row r="24" spans="1:16">
      <c r="A24" s="35">
        <f>A23+1</f>
        <v>18</v>
      </c>
      <c r="B24" s="792" t="s">
        <v>42</v>
      </c>
      <c r="C24" s="793"/>
      <c r="D24" s="764">
        <v>670.39400000000001</v>
      </c>
      <c r="E24" s="764">
        <v>670.39400000000001</v>
      </c>
      <c r="F24" s="764">
        <v>0</v>
      </c>
      <c r="G24" s="764">
        <v>0</v>
      </c>
      <c r="H24" s="764">
        <v>670.39400000000001</v>
      </c>
      <c r="I24" s="764">
        <v>670.39400000000001</v>
      </c>
      <c r="J24" s="764">
        <v>0</v>
      </c>
      <c r="K24" s="764">
        <v>0</v>
      </c>
      <c r="L24" s="764">
        <v>0</v>
      </c>
      <c r="M24" s="764">
        <v>0</v>
      </c>
      <c r="N24" s="764"/>
      <c r="O24" s="764">
        <v>0</v>
      </c>
      <c r="P24" s="764">
        <v>670.39400000000001</v>
      </c>
    </row>
    <row r="25" spans="1:16">
      <c r="A25" s="35">
        <f>+A24+1</f>
        <v>19</v>
      </c>
      <c r="B25" s="943" t="s">
        <v>292</v>
      </c>
      <c r="C25" s="944"/>
      <c r="D25" s="579">
        <v>670.39400000000001</v>
      </c>
      <c r="E25" s="579">
        <v>670.39400000000001</v>
      </c>
      <c r="F25" s="579">
        <v>0</v>
      </c>
      <c r="G25" s="579">
        <v>0</v>
      </c>
      <c r="H25" s="579">
        <v>670.39400000000001</v>
      </c>
      <c r="I25" s="579">
        <v>670.39400000000001</v>
      </c>
      <c r="J25" s="579">
        <v>0</v>
      </c>
      <c r="K25" s="579">
        <v>0</v>
      </c>
      <c r="L25" s="579">
        <v>0</v>
      </c>
      <c r="M25" s="579">
        <v>0</v>
      </c>
      <c r="N25" s="579"/>
      <c r="O25" s="579">
        <v>0</v>
      </c>
      <c r="P25" s="579">
        <v>670.39400000000001</v>
      </c>
    </row>
    <row r="26" spans="1:16">
      <c r="A26" s="35">
        <f>A25+1</f>
        <v>20</v>
      </c>
      <c r="B26" s="19" t="s">
        <v>293</v>
      </c>
      <c r="C26" s="124" t="s">
        <v>294</v>
      </c>
      <c r="D26" s="584">
        <v>670.39400000000001</v>
      </c>
      <c r="E26" s="584">
        <v>670.39400000000001</v>
      </c>
      <c r="F26" s="584">
        <v>0</v>
      </c>
      <c r="G26" s="584">
        <v>0</v>
      </c>
      <c r="H26" s="584">
        <v>670.39400000000001</v>
      </c>
      <c r="I26" s="584">
        <v>670.39400000000001</v>
      </c>
      <c r="J26" s="584">
        <v>0</v>
      </c>
      <c r="K26" s="584">
        <v>0</v>
      </c>
      <c r="L26" s="584">
        <v>0</v>
      </c>
      <c r="M26" s="585">
        <v>0</v>
      </c>
      <c r="N26" s="765"/>
      <c r="O26" s="586">
        <v>0</v>
      </c>
      <c r="P26" s="585">
        <v>670.39400000000001</v>
      </c>
    </row>
    <row r="27" spans="1:16" s="1" customFormat="1">
      <c r="A27" s="35"/>
      <c r="B27" s="19"/>
      <c r="C27" s="124"/>
      <c r="D27" s="584">
        <v>0</v>
      </c>
      <c r="E27" s="584">
        <v>0</v>
      </c>
      <c r="F27" s="584">
        <v>0</v>
      </c>
      <c r="G27" s="584">
        <v>0</v>
      </c>
      <c r="H27" s="584">
        <v>0</v>
      </c>
      <c r="I27" s="584">
        <v>0</v>
      </c>
      <c r="J27" s="584">
        <v>0</v>
      </c>
      <c r="K27" s="584">
        <v>0</v>
      </c>
      <c r="L27" s="584">
        <v>0</v>
      </c>
      <c r="M27" s="766">
        <v>0</v>
      </c>
      <c r="N27" s="765"/>
      <c r="O27" s="767">
        <v>0</v>
      </c>
      <c r="P27" s="766">
        <v>0</v>
      </c>
    </row>
    <row r="28" spans="1:16" s="1" customFormat="1">
      <c r="A28" s="35"/>
      <c r="B28" s="19"/>
      <c r="C28" s="124"/>
      <c r="D28" s="584">
        <v>0</v>
      </c>
      <c r="E28" s="584">
        <v>0</v>
      </c>
      <c r="F28" s="584">
        <v>0</v>
      </c>
      <c r="G28" s="584">
        <v>0</v>
      </c>
      <c r="H28" s="584">
        <v>0</v>
      </c>
      <c r="I28" s="584">
        <v>0</v>
      </c>
      <c r="J28" s="584">
        <v>0</v>
      </c>
      <c r="K28" s="584">
        <v>0</v>
      </c>
      <c r="L28" s="584">
        <v>0</v>
      </c>
      <c r="M28" s="766">
        <v>0</v>
      </c>
      <c r="N28" s="765"/>
      <c r="O28" s="767">
        <v>0</v>
      </c>
      <c r="P28" s="766">
        <v>0</v>
      </c>
    </row>
    <row r="29" spans="1:16" s="1" customFormat="1">
      <c r="A29" s="35"/>
      <c r="B29" s="19"/>
      <c r="C29" s="124"/>
      <c r="D29" s="584">
        <v>0</v>
      </c>
      <c r="E29" s="584">
        <v>0</v>
      </c>
      <c r="F29" s="584">
        <v>0</v>
      </c>
      <c r="G29" s="584">
        <v>0</v>
      </c>
      <c r="H29" s="584">
        <v>0</v>
      </c>
      <c r="I29" s="584">
        <v>0</v>
      </c>
      <c r="J29" s="584">
        <v>0</v>
      </c>
      <c r="K29" s="584">
        <v>0</v>
      </c>
      <c r="L29" s="584">
        <v>0</v>
      </c>
      <c r="M29" s="766">
        <v>0</v>
      </c>
      <c r="N29" s="765"/>
      <c r="O29" s="767">
        <v>0</v>
      </c>
      <c r="P29" s="766">
        <v>0</v>
      </c>
    </row>
    <row r="30" spans="1:16" s="1" customFormat="1">
      <c r="A30" s="35"/>
      <c r="B30" s="19"/>
      <c r="C30" s="124"/>
      <c r="D30" s="584">
        <v>0</v>
      </c>
      <c r="E30" s="584">
        <v>0</v>
      </c>
      <c r="F30" s="584">
        <v>0</v>
      </c>
      <c r="G30" s="584">
        <v>0</v>
      </c>
      <c r="H30" s="584">
        <v>0</v>
      </c>
      <c r="I30" s="584">
        <v>0</v>
      </c>
      <c r="J30" s="584">
        <v>0</v>
      </c>
      <c r="K30" s="584">
        <v>0</v>
      </c>
      <c r="L30" s="584">
        <v>0</v>
      </c>
      <c r="M30" s="766">
        <v>0</v>
      </c>
      <c r="N30" s="765"/>
      <c r="O30" s="767">
        <v>0</v>
      </c>
      <c r="P30" s="766">
        <v>0</v>
      </c>
    </row>
    <row r="31" spans="1:16" s="1" customFormat="1">
      <c r="A31" s="35"/>
      <c r="B31" s="19"/>
      <c r="C31" s="124"/>
      <c r="D31" s="584">
        <v>0</v>
      </c>
      <c r="E31" s="584">
        <v>0</v>
      </c>
      <c r="F31" s="584">
        <v>0</v>
      </c>
      <c r="G31" s="584">
        <v>0</v>
      </c>
      <c r="H31" s="584">
        <v>0</v>
      </c>
      <c r="I31" s="584">
        <v>0</v>
      </c>
      <c r="J31" s="584">
        <v>0</v>
      </c>
      <c r="K31" s="584">
        <v>0</v>
      </c>
      <c r="L31" s="584">
        <v>0</v>
      </c>
      <c r="M31" s="766">
        <v>0</v>
      </c>
      <c r="N31" s="765"/>
      <c r="O31" s="767">
        <v>0</v>
      </c>
      <c r="P31" s="766">
        <v>0</v>
      </c>
    </row>
    <row r="32" spans="1:16" s="1" customFormat="1">
      <c r="A32" s="35"/>
      <c r="B32" s="19"/>
      <c r="C32" s="124"/>
      <c r="D32" s="584">
        <v>0</v>
      </c>
      <c r="E32" s="584">
        <v>0</v>
      </c>
      <c r="F32" s="584">
        <v>0</v>
      </c>
      <c r="G32" s="584">
        <v>0</v>
      </c>
      <c r="H32" s="584">
        <v>0</v>
      </c>
      <c r="I32" s="584">
        <v>0</v>
      </c>
      <c r="J32" s="584">
        <v>0</v>
      </c>
      <c r="K32" s="584">
        <v>0</v>
      </c>
      <c r="L32" s="584">
        <v>0</v>
      </c>
      <c r="M32" s="766">
        <v>0</v>
      </c>
      <c r="N32" s="765"/>
      <c r="O32" s="767">
        <v>0</v>
      </c>
      <c r="P32" s="766">
        <v>0</v>
      </c>
    </row>
    <row r="33" spans="1:16" s="1" customFormat="1">
      <c r="A33" s="35"/>
      <c r="B33" s="19"/>
      <c r="C33" s="124"/>
      <c r="D33" s="584">
        <v>0</v>
      </c>
      <c r="E33" s="584">
        <v>0</v>
      </c>
      <c r="F33" s="584">
        <v>0</v>
      </c>
      <c r="G33" s="584">
        <v>0</v>
      </c>
      <c r="H33" s="584">
        <v>0</v>
      </c>
      <c r="I33" s="584">
        <v>0</v>
      </c>
      <c r="J33" s="584">
        <v>0</v>
      </c>
      <c r="K33" s="584">
        <v>0</v>
      </c>
      <c r="L33" s="584">
        <v>0</v>
      </c>
      <c r="M33" s="766">
        <v>0</v>
      </c>
      <c r="N33" s="765"/>
      <c r="O33" s="767">
        <v>0</v>
      </c>
      <c r="P33" s="766">
        <v>0</v>
      </c>
    </row>
    <row r="34" spans="1:16" s="1" customFormat="1">
      <c r="A34" s="35"/>
      <c r="B34" s="19"/>
      <c r="C34" s="124"/>
      <c r="D34" s="584">
        <v>0</v>
      </c>
      <c r="E34" s="584">
        <v>0</v>
      </c>
      <c r="F34" s="584">
        <v>0</v>
      </c>
      <c r="G34" s="584">
        <v>0</v>
      </c>
      <c r="H34" s="584">
        <v>0</v>
      </c>
      <c r="I34" s="584">
        <v>0</v>
      </c>
      <c r="J34" s="584">
        <v>0</v>
      </c>
      <c r="K34" s="584">
        <v>0</v>
      </c>
      <c r="L34" s="584">
        <v>0</v>
      </c>
      <c r="M34" s="766">
        <v>0</v>
      </c>
      <c r="N34" s="765"/>
      <c r="O34" s="767">
        <v>0</v>
      </c>
      <c r="P34" s="766">
        <v>0</v>
      </c>
    </row>
    <row r="35" spans="1:16" s="1" customFormat="1">
      <c r="A35" s="35"/>
      <c r="B35" s="19"/>
      <c r="C35" s="124"/>
      <c r="D35" s="584">
        <v>0</v>
      </c>
      <c r="E35" s="584">
        <v>0</v>
      </c>
      <c r="F35" s="584">
        <v>0</v>
      </c>
      <c r="G35" s="584">
        <v>0</v>
      </c>
      <c r="H35" s="584">
        <v>0</v>
      </c>
      <c r="I35" s="584">
        <v>0</v>
      </c>
      <c r="J35" s="584">
        <v>0</v>
      </c>
      <c r="K35" s="584">
        <v>0</v>
      </c>
      <c r="L35" s="584">
        <v>0</v>
      </c>
      <c r="M35" s="766">
        <v>0</v>
      </c>
      <c r="N35" s="765"/>
      <c r="O35" s="767">
        <v>0</v>
      </c>
      <c r="P35" s="766">
        <v>0</v>
      </c>
    </row>
    <row r="36" spans="1:16" s="1" customFormat="1">
      <c r="A36" s="35"/>
      <c r="B36" s="19"/>
      <c r="C36" s="124"/>
      <c r="D36" s="584">
        <v>0</v>
      </c>
      <c r="E36" s="584">
        <v>0</v>
      </c>
      <c r="F36" s="584">
        <v>0</v>
      </c>
      <c r="G36" s="584">
        <v>0</v>
      </c>
      <c r="H36" s="584">
        <v>0</v>
      </c>
      <c r="I36" s="584">
        <v>0</v>
      </c>
      <c r="J36" s="584">
        <v>0</v>
      </c>
      <c r="K36" s="584">
        <v>0</v>
      </c>
      <c r="L36" s="584">
        <v>0</v>
      </c>
      <c r="M36" s="766">
        <v>0</v>
      </c>
      <c r="N36" s="765"/>
      <c r="O36" s="767">
        <v>0</v>
      </c>
      <c r="P36" s="766">
        <v>0</v>
      </c>
    </row>
    <row r="37" spans="1:16" s="1" customFormat="1">
      <c r="A37" s="35"/>
      <c r="B37" s="19"/>
      <c r="C37" s="124"/>
      <c r="D37" s="584">
        <v>0</v>
      </c>
      <c r="E37" s="584">
        <v>0</v>
      </c>
      <c r="F37" s="584">
        <v>0</v>
      </c>
      <c r="G37" s="584">
        <v>0</v>
      </c>
      <c r="H37" s="584">
        <v>0</v>
      </c>
      <c r="I37" s="584">
        <v>0</v>
      </c>
      <c r="J37" s="584">
        <v>0</v>
      </c>
      <c r="K37" s="584">
        <v>0</v>
      </c>
      <c r="L37" s="584">
        <v>0</v>
      </c>
      <c r="M37" s="766">
        <v>0</v>
      </c>
      <c r="N37" s="765"/>
      <c r="O37" s="767">
        <v>0</v>
      </c>
      <c r="P37" s="766">
        <v>0</v>
      </c>
    </row>
    <row r="38" spans="1:16" s="1" customFormat="1">
      <c r="A38" s="35"/>
      <c r="B38" s="19"/>
      <c r="C38" s="124"/>
      <c r="D38" s="584">
        <v>0</v>
      </c>
      <c r="E38" s="584">
        <v>0</v>
      </c>
      <c r="F38" s="584">
        <v>0</v>
      </c>
      <c r="G38" s="584">
        <v>0</v>
      </c>
      <c r="H38" s="584">
        <v>0</v>
      </c>
      <c r="I38" s="584">
        <v>0</v>
      </c>
      <c r="J38" s="584">
        <v>0</v>
      </c>
      <c r="K38" s="584">
        <v>0</v>
      </c>
      <c r="L38" s="584">
        <v>0</v>
      </c>
      <c r="M38" s="766">
        <v>0</v>
      </c>
      <c r="N38" s="765"/>
      <c r="O38" s="767">
        <v>0</v>
      </c>
      <c r="P38" s="766">
        <v>0</v>
      </c>
    </row>
    <row r="39" spans="1:16" s="1" customFormat="1">
      <c r="A39" s="35"/>
      <c r="B39" s="19"/>
      <c r="C39" s="124"/>
      <c r="D39" s="584">
        <v>0</v>
      </c>
      <c r="E39" s="584">
        <v>0</v>
      </c>
      <c r="F39" s="584">
        <v>0</v>
      </c>
      <c r="G39" s="584">
        <v>0</v>
      </c>
      <c r="H39" s="584">
        <v>0</v>
      </c>
      <c r="I39" s="584">
        <v>0</v>
      </c>
      <c r="J39" s="584">
        <v>0</v>
      </c>
      <c r="K39" s="584">
        <v>0</v>
      </c>
      <c r="L39" s="584">
        <v>0</v>
      </c>
      <c r="M39" s="766">
        <v>0</v>
      </c>
      <c r="N39" s="765"/>
      <c r="O39" s="767">
        <v>0</v>
      </c>
      <c r="P39" s="766">
        <v>0</v>
      </c>
    </row>
    <row r="40" spans="1:16" s="1" customFormat="1">
      <c r="A40" s="35"/>
      <c r="B40" s="19"/>
      <c r="C40" s="124"/>
      <c r="D40" s="584">
        <v>0</v>
      </c>
      <c r="E40" s="584">
        <v>0</v>
      </c>
      <c r="F40" s="584">
        <v>0</v>
      </c>
      <c r="G40" s="584">
        <v>0</v>
      </c>
      <c r="H40" s="584">
        <v>0</v>
      </c>
      <c r="I40" s="584">
        <v>0</v>
      </c>
      <c r="J40" s="584">
        <v>0</v>
      </c>
      <c r="K40" s="584">
        <v>0</v>
      </c>
      <c r="L40" s="584">
        <v>0</v>
      </c>
      <c r="M40" s="766">
        <v>0</v>
      </c>
      <c r="N40" s="765"/>
      <c r="O40" s="767">
        <v>0</v>
      </c>
      <c r="P40" s="766">
        <v>0</v>
      </c>
    </row>
    <row r="41" spans="1:16" s="1" customFormat="1">
      <c r="A41" s="35"/>
      <c r="B41" s="19"/>
      <c r="C41" s="124"/>
      <c r="D41" s="584">
        <v>0</v>
      </c>
      <c r="E41" s="584">
        <v>0</v>
      </c>
      <c r="F41" s="584">
        <v>0</v>
      </c>
      <c r="G41" s="584">
        <v>0</v>
      </c>
      <c r="H41" s="584">
        <v>0</v>
      </c>
      <c r="I41" s="584">
        <v>0</v>
      </c>
      <c r="J41" s="584">
        <v>0</v>
      </c>
      <c r="K41" s="584">
        <v>0</v>
      </c>
      <c r="L41" s="584">
        <v>0</v>
      </c>
      <c r="M41" s="766">
        <v>0</v>
      </c>
      <c r="N41" s="765"/>
      <c r="O41" s="767">
        <v>0</v>
      </c>
      <c r="P41" s="766">
        <v>0</v>
      </c>
    </row>
    <row r="42" spans="1:16" s="1" customFormat="1">
      <c r="A42" s="35"/>
      <c r="B42" s="19"/>
      <c r="C42" s="124"/>
      <c r="D42" s="584"/>
      <c r="E42" s="584"/>
      <c r="F42" s="584"/>
      <c r="G42" s="584"/>
      <c r="H42" s="584"/>
      <c r="I42" s="584"/>
      <c r="J42" s="584"/>
      <c r="K42" s="584"/>
      <c r="L42" s="584"/>
      <c r="M42" s="766"/>
      <c r="N42" s="765"/>
      <c r="O42" s="767"/>
      <c r="P42" s="766"/>
    </row>
    <row r="43" spans="1:16" s="1" customFormat="1">
      <c r="A43" s="35"/>
      <c r="B43" s="19"/>
      <c r="C43" s="124"/>
      <c r="D43" s="584"/>
      <c r="E43" s="584"/>
      <c r="F43" s="584"/>
      <c r="G43" s="584"/>
      <c r="H43" s="584"/>
      <c r="I43" s="584"/>
      <c r="J43" s="584"/>
      <c r="K43" s="584"/>
      <c r="L43" s="584"/>
      <c r="M43" s="766"/>
      <c r="N43" s="765"/>
      <c r="O43" s="767"/>
      <c r="P43" s="766"/>
    </row>
    <row r="44" spans="1:16" s="1" customFormat="1">
      <c r="A44" s="35"/>
      <c r="B44" s="19"/>
      <c r="C44" s="124"/>
      <c r="D44" s="584"/>
      <c r="E44" s="584"/>
      <c r="F44" s="584"/>
      <c r="G44" s="584"/>
      <c r="H44" s="584"/>
      <c r="I44" s="584"/>
      <c r="J44" s="584"/>
      <c r="K44" s="584"/>
      <c r="L44" s="584"/>
      <c r="M44" s="766"/>
      <c r="N44" s="765"/>
      <c r="O44" s="767"/>
      <c r="P44" s="766"/>
    </row>
    <row r="45" spans="1:16" s="1" customFormat="1">
      <c r="A45" s="35"/>
      <c r="B45" s="19"/>
      <c r="C45" s="124"/>
      <c r="D45" s="584"/>
      <c r="E45" s="584"/>
      <c r="F45" s="584"/>
      <c r="G45" s="584"/>
      <c r="H45" s="584"/>
      <c r="I45" s="584"/>
      <c r="J45" s="584"/>
      <c r="K45" s="584"/>
      <c r="L45" s="584"/>
      <c r="M45" s="766"/>
      <c r="N45" s="765"/>
      <c r="O45" s="767"/>
      <c r="P45" s="766"/>
    </row>
    <row r="46" spans="1:16" s="1" customFormat="1">
      <c r="A46" s="35"/>
      <c r="B46" s="19"/>
      <c r="C46" s="124"/>
      <c r="D46" s="584"/>
      <c r="E46" s="584"/>
      <c r="F46" s="584"/>
      <c r="G46" s="584"/>
      <c r="H46" s="584"/>
      <c r="I46" s="584"/>
      <c r="J46" s="584"/>
      <c r="K46" s="584"/>
      <c r="L46" s="584"/>
      <c r="M46" s="766"/>
      <c r="N46" s="765"/>
      <c r="O46" s="767"/>
      <c r="P46" s="766"/>
    </row>
    <row r="47" spans="1:16" s="1" customFormat="1">
      <c r="A47" s="35"/>
      <c r="B47" s="19"/>
      <c r="C47" s="124"/>
      <c r="D47" s="584"/>
      <c r="E47" s="584"/>
      <c r="F47" s="584"/>
      <c r="G47" s="584"/>
      <c r="H47" s="584"/>
      <c r="I47" s="584"/>
      <c r="J47" s="584"/>
      <c r="K47" s="584"/>
      <c r="L47" s="584"/>
      <c r="M47" s="766"/>
      <c r="N47" s="765"/>
      <c r="O47" s="767"/>
      <c r="P47" s="766"/>
    </row>
    <row r="48" spans="1:16" s="1" customFormat="1">
      <c r="A48" s="35"/>
      <c r="B48" s="19"/>
      <c r="C48" s="124"/>
      <c r="D48" s="584"/>
      <c r="E48" s="584"/>
      <c r="F48" s="584"/>
      <c r="G48" s="584"/>
      <c r="H48" s="584"/>
      <c r="I48" s="584"/>
      <c r="J48" s="584"/>
      <c r="K48" s="584"/>
      <c r="L48" s="584"/>
      <c r="M48" s="766"/>
      <c r="N48" s="765"/>
      <c r="O48" s="767"/>
      <c r="P48" s="766"/>
    </row>
    <row r="49" spans="1:16" s="1" customFormat="1">
      <c r="A49" s="35"/>
      <c r="B49" s="19"/>
      <c r="C49" s="124"/>
      <c r="D49" s="584"/>
      <c r="E49" s="584"/>
      <c r="F49" s="584"/>
      <c r="G49" s="584"/>
      <c r="H49" s="584"/>
      <c r="I49" s="584"/>
      <c r="J49" s="584"/>
      <c r="K49" s="584"/>
      <c r="L49" s="584"/>
      <c r="M49" s="766"/>
      <c r="N49" s="765"/>
      <c r="O49" s="767"/>
      <c r="P49" s="766"/>
    </row>
    <row r="50" spans="1:16" s="1" customFormat="1">
      <c r="A50" s="35"/>
      <c r="B50" s="19"/>
      <c r="C50" s="124"/>
      <c r="D50" s="584"/>
      <c r="E50" s="584"/>
      <c r="F50" s="584"/>
      <c r="G50" s="584"/>
      <c r="H50" s="584"/>
      <c r="I50" s="584"/>
      <c r="J50" s="584"/>
      <c r="K50" s="584"/>
      <c r="L50" s="584"/>
      <c r="M50" s="766"/>
      <c r="N50" s="765"/>
      <c r="O50" s="767"/>
      <c r="P50" s="766"/>
    </row>
    <row r="51" spans="1:16" s="1" customFormat="1">
      <c r="A51" s="35"/>
      <c r="B51" s="19"/>
      <c r="C51" s="124"/>
      <c r="D51" s="584"/>
      <c r="E51" s="584"/>
      <c r="F51" s="584"/>
      <c r="G51" s="584"/>
      <c r="H51" s="584"/>
      <c r="I51" s="584"/>
      <c r="J51" s="584"/>
      <c r="K51" s="584"/>
      <c r="L51" s="584"/>
      <c r="M51" s="766"/>
      <c r="N51" s="765"/>
      <c r="O51" s="767"/>
      <c r="P51" s="766"/>
    </row>
    <row r="52" spans="1:16" s="1" customFormat="1">
      <c r="A52" s="35"/>
      <c r="B52" s="19"/>
      <c r="C52" s="124"/>
      <c r="D52" s="584"/>
      <c r="E52" s="584"/>
      <c r="F52" s="584"/>
      <c r="G52" s="584"/>
      <c r="H52" s="584"/>
      <c r="I52" s="584"/>
      <c r="J52" s="584"/>
      <c r="K52" s="584"/>
      <c r="L52" s="584"/>
      <c r="M52" s="766"/>
      <c r="N52" s="765"/>
      <c r="O52" s="767"/>
      <c r="P52" s="766"/>
    </row>
    <row r="53" spans="1:16" s="1" customFormat="1">
      <c r="A53" s="35"/>
      <c r="B53" s="19"/>
      <c r="C53" s="124"/>
      <c r="D53" s="584"/>
      <c r="E53" s="584"/>
      <c r="F53" s="584"/>
      <c r="G53" s="584"/>
      <c r="H53" s="584"/>
      <c r="I53" s="584"/>
      <c r="J53" s="584"/>
      <c r="K53" s="584"/>
      <c r="L53" s="584"/>
      <c r="M53" s="766"/>
      <c r="N53" s="765"/>
      <c r="O53" s="767"/>
      <c r="P53" s="766"/>
    </row>
    <row r="54" spans="1:16" s="1" customFormat="1">
      <c r="A54" s="35"/>
      <c r="B54" s="19"/>
      <c r="C54" s="124"/>
      <c r="D54" s="584"/>
      <c r="E54" s="584"/>
      <c r="F54" s="584"/>
      <c r="G54" s="584"/>
      <c r="H54" s="584"/>
      <c r="I54" s="584"/>
      <c r="J54" s="584"/>
      <c r="K54" s="584"/>
      <c r="L54" s="584"/>
      <c r="M54" s="766"/>
      <c r="N54" s="765"/>
      <c r="O54" s="767"/>
      <c r="P54" s="766"/>
    </row>
    <row r="55" spans="1:16" s="1" customFormat="1">
      <c r="A55" s="35"/>
      <c r="B55" s="19"/>
      <c r="C55" s="124"/>
      <c r="D55" s="584"/>
      <c r="E55" s="584"/>
      <c r="F55" s="584"/>
      <c r="G55" s="584"/>
      <c r="H55" s="584"/>
      <c r="I55" s="584"/>
      <c r="J55" s="584"/>
      <c r="K55" s="584"/>
      <c r="L55" s="584"/>
      <c r="M55" s="766"/>
      <c r="N55" s="765"/>
      <c r="O55" s="767"/>
      <c r="P55" s="766"/>
    </row>
    <row r="56" spans="1:16" s="1" customFormat="1">
      <c r="A56" s="35"/>
      <c r="B56" s="19"/>
      <c r="C56" s="124"/>
      <c r="D56" s="584"/>
      <c r="E56" s="584"/>
      <c r="F56" s="584"/>
      <c r="G56" s="584"/>
      <c r="H56" s="584"/>
      <c r="I56" s="584"/>
      <c r="J56" s="584"/>
      <c r="K56" s="584"/>
      <c r="L56" s="584"/>
      <c r="M56" s="766"/>
      <c r="N56" s="765"/>
      <c r="O56" s="767"/>
      <c r="P56" s="766"/>
    </row>
    <row r="57" spans="1:16" s="1" customFormat="1">
      <c r="A57" s="35"/>
      <c r="B57" s="19"/>
      <c r="C57" s="124"/>
      <c r="D57" s="584"/>
      <c r="E57" s="584"/>
      <c r="F57" s="584"/>
      <c r="G57" s="584"/>
      <c r="H57" s="584"/>
      <c r="I57" s="584"/>
      <c r="J57" s="584"/>
      <c r="K57" s="584"/>
      <c r="L57" s="584"/>
      <c r="M57" s="766"/>
      <c r="N57" s="765"/>
      <c r="O57" s="767"/>
      <c r="P57" s="766"/>
    </row>
    <row r="58" spans="1:16" s="1" customFormat="1">
      <c r="A58" s="35"/>
      <c r="B58" s="19"/>
      <c r="C58" s="124"/>
      <c r="D58" s="584"/>
      <c r="E58" s="584"/>
      <c r="F58" s="584"/>
      <c r="G58" s="584"/>
      <c r="H58" s="584"/>
      <c r="I58" s="584"/>
      <c r="J58" s="584"/>
      <c r="K58" s="584"/>
      <c r="L58" s="584"/>
      <c r="M58" s="766"/>
      <c r="N58" s="765"/>
      <c r="O58" s="767"/>
      <c r="P58" s="766"/>
    </row>
    <row r="59" spans="1:16" s="1" customFormat="1">
      <c r="A59" s="35"/>
      <c r="B59" s="19"/>
      <c r="C59" s="124"/>
      <c r="D59" s="584"/>
      <c r="E59" s="584"/>
      <c r="F59" s="584"/>
      <c r="G59" s="584"/>
      <c r="H59" s="584"/>
      <c r="I59" s="584"/>
      <c r="J59" s="584"/>
      <c r="K59" s="584"/>
      <c r="L59" s="584"/>
      <c r="M59" s="766"/>
      <c r="N59" s="765"/>
      <c r="O59" s="767"/>
      <c r="P59" s="766"/>
    </row>
    <row r="60" spans="1:16" s="1" customFormat="1">
      <c r="A60" s="35"/>
      <c r="B60" s="19"/>
      <c r="C60" s="124"/>
      <c r="D60" s="584"/>
      <c r="E60" s="584"/>
      <c r="F60" s="584"/>
      <c r="G60" s="584"/>
      <c r="H60" s="584"/>
      <c r="I60" s="584"/>
      <c r="J60" s="584"/>
      <c r="K60" s="584"/>
      <c r="L60" s="584"/>
      <c r="M60" s="766"/>
      <c r="N60" s="765"/>
      <c r="O60" s="767"/>
      <c r="P60" s="766"/>
    </row>
    <row r="61" spans="1:16" s="1" customFormat="1">
      <c r="A61" s="35"/>
      <c r="B61" s="19"/>
      <c r="C61" s="124"/>
      <c r="D61" s="584"/>
      <c r="E61" s="584"/>
      <c r="F61" s="584"/>
      <c r="G61" s="584"/>
      <c r="H61" s="584"/>
      <c r="I61" s="584"/>
      <c r="J61" s="584"/>
      <c r="K61" s="584"/>
      <c r="L61" s="584"/>
      <c r="M61" s="766"/>
      <c r="N61" s="765"/>
      <c r="O61" s="767"/>
      <c r="P61" s="766"/>
    </row>
    <row r="62" spans="1:16" s="1" customFormat="1">
      <c r="A62" s="35"/>
      <c r="B62" s="19"/>
      <c r="C62" s="124"/>
      <c r="D62" s="584"/>
      <c r="E62" s="584"/>
      <c r="F62" s="584"/>
      <c r="G62" s="584"/>
      <c r="H62" s="584"/>
      <c r="I62" s="584"/>
      <c r="J62" s="584"/>
      <c r="K62" s="584"/>
      <c r="L62" s="584"/>
      <c r="M62" s="766"/>
      <c r="N62" s="765"/>
      <c r="O62" s="767"/>
      <c r="P62" s="766"/>
    </row>
    <row r="63" spans="1:16" s="1" customFormat="1">
      <c r="A63" s="35"/>
      <c r="B63" s="19"/>
      <c r="C63" s="124"/>
      <c r="D63" s="584"/>
      <c r="E63" s="584"/>
      <c r="F63" s="584"/>
      <c r="G63" s="584"/>
      <c r="H63" s="584"/>
      <c r="I63" s="584"/>
      <c r="J63" s="584"/>
      <c r="K63" s="584"/>
      <c r="L63" s="584"/>
      <c r="M63" s="766"/>
      <c r="N63" s="765"/>
      <c r="O63" s="767"/>
      <c r="P63" s="766"/>
    </row>
    <row r="64" spans="1:16" s="1" customFormat="1">
      <c r="A64" s="35"/>
      <c r="B64" s="19"/>
      <c r="C64" s="124"/>
      <c r="D64" s="584"/>
      <c r="E64" s="584"/>
      <c r="F64" s="584"/>
      <c r="G64" s="584"/>
      <c r="H64" s="584"/>
      <c r="I64" s="584"/>
      <c r="J64" s="584"/>
      <c r="K64" s="584"/>
      <c r="L64" s="584"/>
      <c r="M64" s="766"/>
      <c r="N64" s="765"/>
      <c r="O64" s="767"/>
      <c r="P64" s="766"/>
    </row>
    <row r="65" spans="1:16" s="1" customFormat="1">
      <c r="A65" s="35"/>
      <c r="B65" s="19"/>
      <c r="C65" s="124"/>
      <c r="D65" s="584"/>
      <c r="E65" s="584"/>
      <c r="F65" s="584"/>
      <c r="G65" s="584"/>
      <c r="H65" s="584"/>
      <c r="I65" s="584"/>
      <c r="J65" s="584"/>
      <c r="K65" s="584"/>
      <c r="L65" s="584"/>
      <c r="M65" s="766"/>
      <c r="N65" s="765"/>
      <c r="O65" s="767"/>
      <c r="P65" s="766"/>
    </row>
    <row r="66" spans="1:16" s="1" customFormat="1">
      <c r="A66" s="35"/>
      <c r="B66" s="19"/>
      <c r="C66" s="124"/>
      <c r="D66" s="584"/>
      <c r="E66" s="584"/>
      <c r="F66" s="584"/>
      <c r="G66" s="584"/>
      <c r="H66" s="584"/>
      <c r="I66" s="584"/>
      <c r="J66" s="584"/>
      <c r="K66" s="584"/>
      <c r="L66" s="584"/>
      <c r="M66" s="766"/>
      <c r="N66" s="765"/>
      <c r="O66" s="767"/>
      <c r="P66" s="766"/>
    </row>
    <row r="67" spans="1:16" s="1" customFormat="1">
      <c r="A67" s="35"/>
      <c r="B67" s="19"/>
      <c r="C67" s="124"/>
      <c r="D67" s="584"/>
      <c r="E67" s="584"/>
      <c r="F67" s="584"/>
      <c r="G67" s="584"/>
      <c r="H67" s="584"/>
      <c r="I67" s="584"/>
      <c r="J67" s="584"/>
      <c r="K67" s="584"/>
      <c r="L67" s="584"/>
      <c r="M67" s="766"/>
      <c r="N67" s="765"/>
      <c r="O67" s="767"/>
      <c r="P67" s="766"/>
    </row>
    <row r="68" spans="1:16" s="1" customFormat="1">
      <c r="A68" s="35"/>
      <c r="B68" s="19"/>
      <c r="C68" s="124"/>
      <c r="D68" s="584"/>
      <c r="E68" s="584"/>
      <c r="F68" s="584"/>
      <c r="G68" s="584"/>
      <c r="H68" s="584"/>
      <c r="I68" s="584"/>
      <c r="J68" s="584"/>
      <c r="K68" s="584"/>
      <c r="L68" s="584"/>
      <c r="M68" s="766"/>
      <c r="N68" s="765"/>
      <c r="O68" s="767"/>
      <c r="P68" s="766"/>
    </row>
    <row r="69" spans="1:16" s="1" customFormat="1">
      <c r="A69" s="35"/>
      <c r="B69" s="19"/>
      <c r="C69" s="124"/>
      <c r="D69" s="584"/>
      <c r="E69" s="584"/>
      <c r="F69" s="584"/>
      <c r="G69" s="584"/>
      <c r="H69" s="584"/>
      <c r="I69" s="584"/>
      <c r="J69" s="584"/>
      <c r="K69" s="584"/>
      <c r="L69" s="584"/>
      <c r="M69" s="766"/>
      <c r="N69" s="765"/>
      <c r="O69" s="767"/>
      <c r="P69" s="766"/>
    </row>
    <row r="70" spans="1:16" s="1" customFormat="1">
      <c r="A70" s="35"/>
      <c r="B70" s="19"/>
      <c r="C70" s="124"/>
      <c r="D70" s="584"/>
      <c r="E70" s="584"/>
      <c r="F70" s="584"/>
      <c r="G70" s="584"/>
      <c r="H70" s="584"/>
      <c r="I70" s="584"/>
      <c r="J70" s="584"/>
      <c r="K70" s="584"/>
      <c r="L70" s="584"/>
      <c r="M70" s="766"/>
      <c r="N70" s="765"/>
      <c r="O70" s="767"/>
      <c r="P70" s="766"/>
    </row>
    <row r="71" spans="1:16" s="1" customFormat="1">
      <c r="A71" s="35"/>
      <c r="B71" s="19"/>
      <c r="C71" s="124"/>
      <c r="D71" s="584"/>
      <c r="E71" s="584"/>
      <c r="F71" s="584"/>
      <c r="G71" s="584"/>
      <c r="H71" s="584"/>
      <c r="I71" s="584"/>
      <c r="J71" s="584"/>
      <c r="K71" s="584"/>
      <c r="L71" s="584"/>
      <c r="M71" s="766"/>
      <c r="N71" s="765"/>
      <c r="O71" s="767"/>
      <c r="P71" s="766"/>
    </row>
    <row r="72" spans="1:16" s="1" customFormat="1">
      <c r="A72" s="35"/>
      <c r="B72" s="19"/>
      <c r="C72" s="124"/>
      <c r="D72" s="584"/>
      <c r="E72" s="584"/>
      <c r="F72" s="584"/>
      <c r="G72" s="584"/>
      <c r="H72" s="584"/>
      <c r="I72" s="584"/>
      <c r="J72" s="584"/>
      <c r="K72" s="584"/>
      <c r="L72" s="584"/>
      <c r="M72" s="766"/>
      <c r="N72" s="765"/>
      <c r="O72" s="767"/>
      <c r="P72" s="766"/>
    </row>
    <row r="73" spans="1:16" s="1" customFormat="1">
      <c r="A73" s="35"/>
      <c r="B73" s="19"/>
      <c r="C73" s="124"/>
      <c r="D73" s="584"/>
      <c r="E73" s="584"/>
      <c r="F73" s="584"/>
      <c r="G73" s="584"/>
      <c r="H73" s="584"/>
      <c r="I73" s="584"/>
      <c r="J73" s="584"/>
      <c r="K73" s="584"/>
      <c r="L73" s="584"/>
      <c r="M73" s="766"/>
      <c r="N73" s="765"/>
      <c r="O73" s="767"/>
      <c r="P73" s="766"/>
    </row>
    <row r="74" spans="1:16" s="1" customFormat="1">
      <c r="A74" s="35"/>
      <c r="B74" s="19"/>
      <c r="C74" s="124"/>
      <c r="D74" s="584"/>
      <c r="E74" s="584"/>
      <c r="F74" s="584"/>
      <c r="G74" s="584"/>
      <c r="H74" s="584"/>
      <c r="I74" s="584"/>
      <c r="J74" s="584"/>
      <c r="K74" s="584"/>
      <c r="L74" s="584"/>
      <c r="M74" s="766"/>
      <c r="N74" s="765"/>
      <c r="O74" s="767"/>
      <c r="P74" s="766"/>
    </row>
    <row r="75" spans="1:16" s="1" customFormat="1">
      <c r="A75" s="35"/>
      <c r="B75" s="19"/>
      <c r="C75" s="124"/>
      <c r="D75" s="584"/>
      <c r="E75" s="584"/>
      <c r="F75" s="584"/>
      <c r="G75" s="584"/>
      <c r="H75" s="584"/>
      <c r="I75" s="584"/>
      <c r="J75" s="584"/>
      <c r="K75" s="584"/>
      <c r="L75" s="584"/>
      <c r="M75" s="766"/>
      <c r="N75" s="765"/>
      <c r="O75" s="767"/>
      <c r="P75" s="766"/>
    </row>
    <row r="76" spans="1:16" s="1" customFormat="1">
      <c r="A76" s="35"/>
      <c r="B76" s="19"/>
      <c r="C76" s="124"/>
      <c r="D76" s="584"/>
      <c r="E76" s="584"/>
      <c r="F76" s="584"/>
      <c r="G76" s="584"/>
      <c r="H76" s="584"/>
      <c r="I76" s="584"/>
      <c r="J76" s="584"/>
      <c r="K76" s="584"/>
      <c r="L76" s="584"/>
      <c r="M76" s="766"/>
      <c r="N76" s="765"/>
      <c r="O76" s="767"/>
      <c r="P76" s="766"/>
    </row>
    <row r="77" spans="1:16" s="1" customFormat="1">
      <c r="A77" s="35"/>
      <c r="B77" s="19"/>
      <c r="C77" s="124"/>
      <c r="D77" s="584"/>
      <c r="E77" s="584"/>
      <c r="F77" s="584"/>
      <c r="G77" s="584"/>
      <c r="H77" s="584"/>
      <c r="I77" s="584"/>
      <c r="J77" s="584"/>
      <c r="K77" s="584"/>
      <c r="L77" s="584"/>
      <c r="M77" s="766"/>
      <c r="N77" s="765"/>
      <c r="O77" s="767"/>
      <c r="P77" s="766"/>
    </row>
    <row r="78" spans="1:16" s="1" customFormat="1">
      <c r="A78" s="35"/>
      <c r="B78" s="19"/>
      <c r="C78" s="124"/>
      <c r="D78" s="584"/>
      <c r="E78" s="584"/>
      <c r="F78" s="584"/>
      <c r="G78" s="584"/>
      <c r="H78" s="584"/>
      <c r="I78" s="584"/>
      <c r="J78" s="584"/>
      <c r="K78" s="584"/>
      <c r="L78" s="584"/>
      <c r="M78" s="766"/>
      <c r="N78" s="765"/>
      <c r="O78" s="767"/>
      <c r="P78" s="766"/>
    </row>
    <row r="79" spans="1:16" s="1" customFormat="1">
      <c r="A79" s="35"/>
      <c r="B79" s="19"/>
      <c r="C79" s="124"/>
      <c r="D79" s="584"/>
      <c r="E79" s="584"/>
      <c r="F79" s="584"/>
      <c r="G79" s="584"/>
      <c r="H79" s="584"/>
      <c r="I79" s="584"/>
      <c r="J79" s="584"/>
      <c r="K79" s="584"/>
      <c r="L79" s="584"/>
      <c r="M79" s="766"/>
      <c r="N79" s="765"/>
      <c r="O79" s="767"/>
      <c r="P79" s="766"/>
    </row>
    <row r="80" spans="1:16" s="1" customFormat="1">
      <c r="A80" s="35"/>
      <c r="B80" s="19"/>
      <c r="C80" s="124"/>
      <c r="D80" s="584"/>
      <c r="E80" s="584"/>
      <c r="F80" s="584"/>
      <c r="G80" s="584"/>
      <c r="H80" s="584"/>
      <c r="I80" s="584"/>
      <c r="J80" s="584"/>
      <c r="K80" s="584"/>
      <c r="L80" s="584"/>
      <c r="M80" s="766"/>
      <c r="N80" s="765"/>
      <c r="O80" s="767"/>
      <c r="P80" s="766"/>
    </row>
    <row r="81" spans="1:16" s="1" customFormat="1">
      <c r="A81" s="35"/>
      <c r="B81" s="19"/>
      <c r="C81" s="124"/>
      <c r="D81" s="584"/>
      <c r="E81" s="584"/>
      <c r="F81" s="584"/>
      <c r="G81" s="584"/>
      <c r="H81" s="584"/>
      <c r="I81" s="584"/>
      <c r="J81" s="584"/>
      <c r="K81" s="584"/>
      <c r="L81" s="584"/>
      <c r="M81" s="766"/>
      <c r="N81" s="765"/>
      <c r="O81" s="767"/>
      <c r="P81" s="766"/>
    </row>
    <row r="82" spans="1:16" s="1" customFormat="1">
      <c r="A82" s="35"/>
      <c r="B82" s="19"/>
      <c r="C82" s="124"/>
      <c r="D82" s="584"/>
      <c r="E82" s="584"/>
      <c r="F82" s="584"/>
      <c r="G82" s="584"/>
      <c r="H82" s="584"/>
      <c r="I82" s="584"/>
      <c r="J82" s="584"/>
      <c r="K82" s="584"/>
      <c r="L82" s="584"/>
      <c r="M82" s="766"/>
      <c r="N82" s="765"/>
      <c r="O82" s="767"/>
      <c r="P82" s="766"/>
    </row>
    <row r="83" spans="1:16" s="1" customFormat="1">
      <c r="A83" s="35"/>
      <c r="B83" s="19"/>
      <c r="C83" s="124"/>
      <c r="D83" s="584"/>
      <c r="E83" s="584"/>
      <c r="F83" s="584"/>
      <c r="G83" s="584"/>
      <c r="H83" s="584"/>
      <c r="I83" s="584"/>
      <c r="J83" s="584"/>
      <c r="K83" s="584"/>
      <c r="L83" s="584"/>
      <c r="M83" s="766"/>
      <c r="N83" s="765"/>
      <c r="O83" s="767"/>
      <c r="P83" s="766"/>
    </row>
    <row r="84" spans="1:16">
      <c r="A84" s="35">
        <f>+A26+1</f>
        <v>21</v>
      </c>
      <c r="B84" s="792" t="s">
        <v>43</v>
      </c>
      <c r="C84" s="793"/>
      <c r="D84" s="764">
        <v>37339.40638</v>
      </c>
      <c r="E84" s="764">
        <v>37339.40638</v>
      </c>
      <c r="F84" s="764">
        <v>0</v>
      </c>
      <c r="G84" s="764">
        <v>0</v>
      </c>
      <c r="H84" s="764">
        <v>37339.40638</v>
      </c>
      <c r="I84" s="764">
        <v>37339.40638</v>
      </c>
      <c r="J84" s="764">
        <v>0</v>
      </c>
      <c r="K84" s="764">
        <v>0</v>
      </c>
      <c r="L84" s="764">
        <v>0</v>
      </c>
      <c r="M84" s="768">
        <v>0</v>
      </c>
      <c r="N84" s="769"/>
      <c r="O84" s="770">
        <v>303.19067999999999</v>
      </c>
      <c r="P84" s="764">
        <v>74653.531730000002</v>
      </c>
    </row>
    <row r="85" spans="1:16">
      <c r="A85" s="35">
        <f>+A84+1</f>
        <v>22</v>
      </c>
      <c r="B85" s="439" t="s">
        <v>295</v>
      </c>
      <c r="C85" s="240"/>
      <c r="D85" s="584">
        <v>37001.42353</v>
      </c>
      <c r="E85" s="584">
        <v>37001.42353</v>
      </c>
      <c r="F85" s="584">
        <v>0</v>
      </c>
      <c r="G85" s="584">
        <v>0</v>
      </c>
      <c r="H85" s="584">
        <v>37001.42353</v>
      </c>
      <c r="I85" s="584">
        <v>37001.42353</v>
      </c>
      <c r="J85" s="584">
        <v>0</v>
      </c>
      <c r="K85" s="584">
        <v>0</v>
      </c>
      <c r="L85" s="584">
        <v>0</v>
      </c>
      <c r="M85" s="584">
        <v>0</v>
      </c>
      <c r="N85" s="769"/>
      <c r="O85" s="767">
        <v>0</v>
      </c>
      <c r="P85" s="584">
        <v>0</v>
      </c>
    </row>
    <row r="86" spans="1:16">
      <c r="A86" s="35">
        <f>+A85+1</f>
        <v>23</v>
      </c>
      <c r="B86" s="439" t="s">
        <v>296</v>
      </c>
      <c r="C86" s="440"/>
      <c r="D86" s="584">
        <v>0</v>
      </c>
      <c r="E86" s="584">
        <v>0</v>
      </c>
      <c r="F86" s="584">
        <v>0</v>
      </c>
      <c r="G86" s="584">
        <v>0</v>
      </c>
      <c r="H86" s="584">
        <v>0</v>
      </c>
      <c r="I86" s="584">
        <v>0</v>
      </c>
      <c r="J86" s="584">
        <v>0</v>
      </c>
      <c r="K86" s="584">
        <v>0</v>
      </c>
      <c r="L86" s="584">
        <v>0</v>
      </c>
      <c r="M86" s="584">
        <v>0</v>
      </c>
      <c r="N86" s="769"/>
      <c r="O86" s="767">
        <v>151.59533999999999</v>
      </c>
      <c r="P86" s="584">
        <v>37491.00172</v>
      </c>
    </row>
    <row r="87" spans="1:16">
      <c r="A87" s="35">
        <f>A86+1</f>
        <v>24</v>
      </c>
      <c r="B87" s="439" t="s">
        <v>297</v>
      </c>
      <c r="C87" s="440"/>
      <c r="D87" s="584">
        <v>0</v>
      </c>
      <c r="E87" s="584">
        <v>0</v>
      </c>
      <c r="F87" s="584">
        <v>0</v>
      </c>
      <c r="G87" s="584">
        <v>0</v>
      </c>
      <c r="H87" s="584">
        <v>0</v>
      </c>
      <c r="I87" s="584">
        <v>0</v>
      </c>
      <c r="J87" s="584">
        <v>0</v>
      </c>
      <c r="K87" s="584">
        <v>0</v>
      </c>
      <c r="L87" s="584">
        <v>0</v>
      </c>
      <c r="M87" s="584">
        <v>0</v>
      </c>
      <c r="N87" s="769"/>
      <c r="O87" s="767">
        <v>151.59533999999999</v>
      </c>
      <c r="P87" s="584">
        <v>37153.018870000007</v>
      </c>
    </row>
    <row r="88" spans="1:16">
      <c r="A88" s="35">
        <f>+A87+1</f>
        <v>25</v>
      </c>
      <c r="B88" s="439" t="s">
        <v>298</v>
      </c>
      <c r="C88" s="440"/>
      <c r="D88" s="584">
        <v>9.5111399999999993</v>
      </c>
      <c r="E88" s="584">
        <v>9.5111399999999993</v>
      </c>
      <c r="F88" s="584">
        <v>0</v>
      </c>
      <c r="G88" s="584">
        <v>0</v>
      </c>
      <c r="H88" s="584">
        <v>9.5111399999999993</v>
      </c>
      <c r="I88" s="584">
        <v>9.5111399999999993</v>
      </c>
      <c r="J88" s="584">
        <v>0</v>
      </c>
      <c r="K88" s="584">
        <v>0</v>
      </c>
      <c r="L88" s="584">
        <v>0</v>
      </c>
      <c r="M88" s="584">
        <v>0</v>
      </c>
      <c r="N88" s="769"/>
      <c r="O88" s="767">
        <v>0</v>
      </c>
      <c r="P88" s="584">
        <v>0</v>
      </c>
    </row>
    <row r="89" spans="1:16">
      <c r="A89" s="35">
        <f>A88+1</f>
        <v>26</v>
      </c>
      <c r="B89" s="439" t="s">
        <v>299</v>
      </c>
      <c r="C89" s="440"/>
      <c r="D89" s="584">
        <v>0</v>
      </c>
      <c r="E89" s="584">
        <v>0</v>
      </c>
      <c r="F89" s="584">
        <v>0</v>
      </c>
      <c r="G89" s="584">
        <v>0</v>
      </c>
      <c r="H89" s="584">
        <v>0</v>
      </c>
      <c r="I89" s="584">
        <v>0</v>
      </c>
      <c r="J89" s="584">
        <v>0</v>
      </c>
      <c r="K89" s="584">
        <v>0</v>
      </c>
      <c r="L89" s="584">
        <v>0</v>
      </c>
      <c r="M89" s="584">
        <v>0</v>
      </c>
      <c r="N89" s="769"/>
      <c r="O89" s="767">
        <v>0</v>
      </c>
      <c r="P89" s="584">
        <v>0</v>
      </c>
    </row>
    <row r="90" spans="1:16">
      <c r="A90" s="35">
        <f>+A89+1</f>
        <v>27</v>
      </c>
      <c r="B90" s="439" t="s">
        <v>300</v>
      </c>
      <c r="C90" s="440"/>
      <c r="D90" s="584">
        <v>0</v>
      </c>
      <c r="E90" s="584">
        <v>0</v>
      </c>
      <c r="F90" s="584">
        <v>0</v>
      </c>
      <c r="G90" s="584">
        <v>0</v>
      </c>
      <c r="H90" s="584">
        <v>0</v>
      </c>
      <c r="I90" s="584">
        <v>0</v>
      </c>
      <c r="J90" s="584">
        <v>0</v>
      </c>
      <c r="K90" s="584">
        <v>0</v>
      </c>
      <c r="L90" s="584">
        <v>0</v>
      </c>
      <c r="M90" s="584">
        <v>0</v>
      </c>
      <c r="N90" s="769"/>
      <c r="O90" s="767">
        <v>0</v>
      </c>
      <c r="P90" s="584">
        <v>9.5111399999999993</v>
      </c>
    </row>
    <row r="91" spans="1:16" ht="15.75" thickBot="1">
      <c r="A91" s="35">
        <f>+A90+1</f>
        <v>28</v>
      </c>
      <c r="B91" s="441" t="s">
        <v>301</v>
      </c>
      <c r="C91" s="440"/>
      <c r="D91" s="584">
        <v>328.47171000000003</v>
      </c>
      <c r="E91" s="584">
        <v>328.47171000000003</v>
      </c>
      <c r="F91" s="584">
        <v>0</v>
      </c>
      <c r="G91" s="584">
        <v>0</v>
      </c>
      <c r="H91" s="584">
        <v>328.47171000000003</v>
      </c>
      <c r="I91" s="584">
        <v>328.47171000000003</v>
      </c>
      <c r="J91" s="584">
        <v>0</v>
      </c>
      <c r="K91" s="584">
        <v>0</v>
      </c>
      <c r="L91" s="584">
        <v>0</v>
      </c>
      <c r="M91" s="584">
        <v>0</v>
      </c>
      <c r="N91" s="769"/>
      <c r="O91" s="767">
        <v>0</v>
      </c>
      <c r="P91" s="584">
        <v>0</v>
      </c>
    </row>
    <row r="92" spans="1:16" ht="15.75" thickBot="1">
      <c r="A92" s="35">
        <f>+A91+1</f>
        <v>29</v>
      </c>
      <c r="B92" s="221" t="s">
        <v>21</v>
      </c>
      <c r="C92" s="222"/>
      <c r="D92" s="771">
        <v>1708492.1715299997</v>
      </c>
      <c r="E92" s="771">
        <v>1708492.1715299997</v>
      </c>
      <c r="F92" s="771">
        <v>29703</v>
      </c>
      <c r="G92" s="771">
        <v>29703</v>
      </c>
      <c r="H92" s="771">
        <v>1738058.4825299997</v>
      </c>
      <c r="I92" s="771">
        <v>1738058.4825299997</v>
      </c>
      <c r="J92" s="771">
        <v>0</v>
      </c>
      <c r="K92" s="771">
        <v>138351.45439000003</v>
      </c>
      <c r="L92" s="771">
        <v>10075.6808</v>
      </c>
      <c r="M92" s="772">
        <v>0</v>
      </c>
      <c r="N92" s="769"/>
      <c r="O92" s="773">
        <v>22221.985829999998</v>
      </c>
      <c r="P92" s="771">
        <v>1797428.0920299997</v>
      </c>
    </row>
    <row r="93" spans="1:16">
      <c r="A93" s="42"/>
      <c r="B93" s="442"/>
      <c r="C93" s="443"/>
      <c r="D93" s="444"/>
      <c r="E93" s="444"/>
      <c r="F93" s="445"/>
      <c r="G93" s="445"/>
      <c r="H93" s="444"/>
      <c r="I93" s="444"/>
      <c r="J93" s="446"/>
      <c r="K93" s="446"/>
      <c r="L93" s="446"/>
      <c r="M93" s="446"/>
      <c r="N93" s="444"/>
      <c r="O93" s="445"/>
      <c r="P93" s="444"/>
    </row>
    <row r="94" spans="1:16">
      <c r="A94" s="42"/>
      <c r="B94" s="442"/>
      <c r="C94" s="443"/>
      <c r="D94" s="445"/>
      <c r="E94" s="445"/>
      <c r="F94" s="445"/>
      <c r="G94" s="445"/>
      <c r="H94" s="445"/>
      <c r="I94" s="445"/>
      <c r="J94" s="446"/>
      <c r="K94" s="446"/>
      <c r="L94" s="446"/>
      <c r="M94" s="446"/>
      <c r="N94" s="444"/>
      <c r="O94" s="445"/>
      <c r="P94" s="445"/>
    </row>
    <row r="95" spans="1:16">
      <c r="A95" s="42"/>
      <c r="B95" s="442"/>
      <c r="C95" s="443"/>
      <c r="D95" s="445"/>
      <c r="E95" s="445"/>
      <c r="F95" s="445"/>
      <c r="G95" s="445"/>
      <c r="H95" s="445"/>
      <c r="I95" s="445"/>
      <c r="J95" s="446"/>
      <c r="K95" s="446"/>
      <c r="L95" s="446"/>
      <c r="M95" s="446"/>
      <c r="N95" s="444"/>
      <c r="O95" s="445"/>
      <c r="P95" s="444"/>
    </row>
    <row r="96" spans="1:16">
      <c r="A96" s="42"/>
      <c r="B96" s="442"/>
      <c r="C96" s="443"/>
      <c r="D96" s="444"/>
      <c r="E96" s="444"/>
      <c r="F96" s="445"/>
      <c r="G96" s="445"/>
      <c r="H96" s="444"/>
      <c r="I96" s="444"/>
      <c r="J96" s="446"/>
      <c r="K96" s="446"/>
      <c r="L96" s="446"/>
      <c r="M96" s="446"/>
      <c r="N96" s="444"/>
      <c r="O96" s="445"/>
      <c r="P96" s="445"/>
    </row>
    <row r="97" spans="1:16">
      <c r="A97" s="42"/>
      <c r="B97" s="43"/>
      <c r="C97" s="44"/>
      <c r="D97" s="444"/>
      <c r="E97" s="444"/>
      <c r="F97" s="444"/>
      <c r="G97" s="444"/>
      <c r="H97" s="444"/>
      <c r="I97" s="444"/>
      <c r="J97" s="444"/>
      <c r="K97" s="444"/>
      <c r="L97" s="444"/>
      <c r="M97" s="444"/>
      <c r="N97" s="444"/>
      <c r="O97" s="444"/>
      <c r="P97" s="444"/>
    </row>
    <row r="98" spans="1:16">
      <c r="A98" s="447"/>
      <c r="B98" s="448"/>
      <c r="C98" s="449"/>
      <c r="D98" s="450"/>
      <c r="E98" s="450"/>
      <c r="F98" s="450"/>
      <c r="G98" s="450"/>
      <c r="H98" s="450"/>
      <c r="I98" s="450"/>
      <c r="J98" s="450"/>
      <c r="K98" s="450"/>
      <c r="L98" s="450"/>
      <c r="M98" s="450"/>
      <c r="N98" s="451"/>
      <c r="O98" s="450"/>
      <c r="P98" s="450"/>
    </row>
    <row r="99" spans="1:16">
      <c r="A99" s="3" t="s">
        <v>11</v>
      </c>
      <c r="B99" s="2"/>
      <c r="C99" s="2"/>
      <c r="D99" s="433"/>
      <c r="E99" s="43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>
      <c r="A100" s="779" t="s">
        <v>302</v>
      </c>
      <c r="B100" s="779"/>
      <c r="C100" s="779"/>
      <c r="D100" s="779"/>
      <c r="E100" s="779"/>
      <c r="F100" s="779"/>
      <c r="G100" s="779"/>
      <c r="H100" s="779"/>
      <c r="I100" s="779"/>
      <c r="J100" s="779"/>
      <c r="K100" s="779"/>
      <c r="L100" s="779"/>
      <c r="M100" s="779"/>
      <c r="N100" s="779"/>
      <c r="O100" s="779"/>
      <c r="P100" s="779"/>
    </row>
    <row r="101" spans="1:16">
      <c r="A101" s="779" t="s">
        <v>49</v>
      </c>
      <c r="B101" s="779"/>
      <c r="C101" s="779"/>
      <c r="D101" s="779"/>
      <c r="E101" s="779"/>
      <c r="F101" s="779"/>
      <c r="G101" s="779"/>
      <c r="H101" s="779"/>
      <c r="I101" s="779"/>
      <c r="J101" s="779"/>
      <c r="K101" s="779"/>
      <c r="L101" s="779"/>
      <c r="M101" s="779"/>
      <c r="N101" s="779"/>
      <c r="O101" s="779"/>
      <c r="P101" s="779"/>
    </row>
    <row r="102" spans="1:16">
      <c r="A102" s="779" t="s">
        <v>97</v>
      </c>
      <c r="B102" s="779"/>
      <c r="C102" s="779"/>
      <c r="D102" s="779"/>
      <c r="E102" s="779"/>
      <c r="F102" s="779"/>
      <c r="G102" s="779"/>
      <c r="H102" s="779"/>
      <c r="I102" s="779"/>
      <c r="J102" s="779"/>
      <c r="K102" s="779"/>
      <c r="L102" s="779"/>
      <c r="M102" s="779"/>
      <c r="N102" s="779"/>
      <c r="O102" s="779"/>
      <c r="P102" s="779"/>
    </row>
    <row r="103" spans="1:16">
      <c r="A103" s="779" t="s">
        <v>50</v>
      </c>
      <c r="B103" s="779"/>
      <c r="C103" s="779"/>
      <c r="D103" s="779"/>
      <c r="E103" s="779"/>
      <c r="F103" s="779"/>
      <c r="G103" s="779"/>
      <c r="H103" s="779"/>
      <c r="I103" s="779"/>
      <c r="J103" s="779"/>
      <c r="K103" s="779"/>
      <c r="L103" s="779"/>
      <c r="M103" s="779"/>
      <c r="N103" s="779"/>
      <c r="O103" s="779"/>
      <c r="P103" s="779"/>
    </row>
    <row r="104" spans="1:16">
      <c r="A104" s="779" t="s">
        <v>52</v>
      </c>
      <c r="B104" s="779"/>
      <c r="C104" s="779"/>
      <c r="D104" s="779"/>
      <c r="E104" s="779"/>
      <c r="F104" s="779"/>
      <c r="G104" s="779"/>
      <c r="H104" s="779"/>
      <c r="I104" s="779"/>
      <c r="J104" s="779"/>
      <c r="K104" s="779"/>
      <c r="L104" s="779"/>
      <c r="M104" s="779"/>
      <c r="N104" s="779"/>
      <c r="O104" s="779"/>
      <c r="P104" s="779"/>
    </row>
    <row r="105" spans="1:16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</row>
    <row r="106" spans="1:16">
      <c r="A106" s="11" t="s">
        <v>303</v>
      </c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9">
    <mergeCell ref="A4:A6"/>
    <mergeCell ref="B4:C6"/>
    <mergeCell ref="D4:E4"/>
    <mergeCell ref="F4:G4"/>
    <mergeCell ref="H4:I4"/>
    <mergeCell ref="J4:L4"/>
    <mergeCell ref="M4:M5"/>
    <mergeCell ref="O4:O5"/>
    <mergeCell ref="P4:P5"/>
    <mergeCell ref="B8:C8"/>
    <mergeCell ref="B17:C17"/>
    <mergeCell ref="B24:C24"/>
    <mergeCell ref="A104:P104"/>
    <mergeCell ref="B25:C25"/>
    <mergeCell ref="B84:C84"/>
    <mergeCell ref="A100:P100"/>
    <mergeCell ref="A101:P101"/>
    <mergeCell ref="A102:P102"/>
    <mergeCell ref="A103:P10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33.75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33">
        <f>+A6+1</f>
        <v>1</v>
      </c>
      <c r="B7" s="31" t="s">
        <v>15</v>
      </c>
      <c r="C7" s="34"/>
      <c r="D7" s="55">
        <f t="shared" ref="D7:M7" si="0">+D8+D17</f>
        <v>471676.40899999999</v>
      </c>
      <c r="E7" s="55">
        <f t="shared" si="0"/>
        <v>473343.40899999999</v>
      </c>
      <c r="F7" s="55">
        <f t="shared" si="0"/>
        <v>1690</v>
      </c>
      <c r="G7" s="55">
        <f t="shared" si="0"/>
        <v>1690</v>
      </c>
      <c r="H7" s="55">
        <f t="shared" si="0"/>
        <v>473366.40899999999</v>
      </c>
      <c r="I7" s="55">
        <f t="shared" si="0"/>
        <v>475033.40899999999</v>
      </c>
      <c r="J7" s="55">
        <f t="shared" si="0"/>
        <v>0</v>
      </c>
      <c r="K7" s="55">
        <f t="shared" si="0"/>
        <v>86325.940820000018</v>
      </c>
      <c r="L7" s="55">
        <f t="shared" si="0"/>
        <v>0</v>
      </c>
      <c r="M7" s="56">
        <f t="shared" si="0"/>
        <v>-1667</v>
      </c>
      <c r="N7" s="57"/>
      <c r="O7" s="54">
        <f>+O8+O17</f>
        <v>0</v>
      </c>
      <c r="P7" s="56">
        <f>+P8+P17</f>
        <v>475033.40899999999</v>
      </c>
    </row>
    <row r="8" spans="1:16">
      <c r="A8" s="30">
        <f>+A7+1</f>
        <v>2</v>
      </c>
      <c r="B8" s="785" t="s">
        <v>45</v>
      </c>
      <c r="C8" s="786"/>
      <c r="D8" s="58">
        <f t="shared" ref="D8:M8" si="1">SUM(D9:D16)</f>
        <v>463345.26699999999</v>
      </c>
      <c r="E8" s="59">
        <f t="shared" si="1"/>
        <v>465012.26699999999</v>
      </c>
      <c r="F8" s="59">
        <f t="shared" si="1"/>
        <v>750</v>
      </c>
      <c r="G8" s="59">
        <f t="shared" si="1"/>
        <v>750</v>
      </c>
      <c r="H8" s="59">
        <f t="shared" si="1"/>
        <v>464095.26699999999</v>
      </c>
      <c r="I8" s="59">
        <f t="shared" si="1"/>
        <v>465762.26699999999</v>
      </c>
      <c r="J8" s="59">
        <f t="shared" si="1"/>
        <v>0</v>
      </c>
      <c r="K8" s="59">
        <f t="shared" si="1"/>
        <v>86325.940820000018</v>
      </c>
      <c r="L8" s="59">
        <f t="shared" si="1"/>
        <v>0</v>
      </c>
      <c r="M8" s="60">
        <f t="shared" si="1"/>
        <v>-1667</v>
      </c>
      <c r="N8" s="65"/>
      <c r="O8" s="58">
        <f>SUM(O9:O16)</f>
        <v>0</v>
      </c>
      <c r="P8" s="60">
        <f>SUM(P9:P16)</f>
        <v>465762.26699999999</v>
      </c>
    </row>
    <row r="9" spans="1:16">
      <c r="A9" s="35">
        <f>+A8+1</f>
        <v>3</v>
      </c>
      <c r="B9" s="19" t="s">
        <v>57</v>
      </c>
      <c r="C9" s="20" t="s">
        <v>58</v>
      </c>
      <c r="D9" s="452">
        <v>386020.09299999999</v>
      </c>
      <c r="E9" s="62">
        <v>386020.09299999999</v>
      </c>
      <c r="F9" s="62"/>
      <c r="G9" s="62"/>
      <c r="H9" s="62">
        <f t="shared" ref="H9:I16" si="2">+D9+F9</f>
        <v>386020.09299999999</v>
      </c>
      <c r="I9" s="62">
        <f t="shared" si="2"/>
        <v>386020.09299999999</v>
      </c>
      <c r="J9" s="62"/>
      <c r="K9" s="62">
        <v>85016.065220000004</v>
      </c>
      <c r="L9" s="62"/>
      <c r="M9" s="64">
        <f t="shared" ref="M9:M16" si="3">+H9-I9</f>
        <v>0</v>
      </c>
      <c r="N9" s="72"/>
      <c r="O9" s="61"/>
      <c r="P9" s="64">
        <f t="shared" ref="P9:P16" si="4">+I9+O9</f>
        <v>386020.09299999999</v>
      </c>
    </row>
    <row r="10" spans="1:16">
      <c r="A10" s="35">
        <f>A9+1</f>
        <v>4</v>
      </c>
      <c r="B10" s="19" t="s">
        <v>27</v>
      </c>
      <c r="C10" s="20" t="s">
        <v>28</v>
      </c>
      <c r="D10" s="62">
        <v>38362.5</v>
      </c>
      <c r="E10" s="62">
        <v>38362.5</v>
      </c>
      <c r="F10" s="62"/>
      <c r="G10" s="62"/>
      <c r="H10" s="62">
        <f t="shared" si="2"/>
        <v>38362.5</v>
      </c>
      <c r="I10" s="62">
        <f t="shared" si="2"/>
        <v>38362.5</v>
      </c>
      <c r="J10" s="62"/>
      <c r="K10" s="62">
        <v>978.7</v>
      </c>
      <c r="L10" s="62"/>
      <c r="M10" s="64">
        <f t="shared" si="3"/>
        <v>0</v>
      </c>
      <c r="N10" s="72"/>
      <c r="O10" s="61"/>
      <c r="P10" s="64">
        <f t="shared" si="4"/>
        <v>38362.5</v>
      </c>
    </row>
    <row r="11" spans="1:16">
      <c r="A11" s="35">
        <f t="shared" ref="A11:A17" si="5">+A10+1</f>
        <v>5</v>
      </c>
      <c r="B11" s="47" t="s">
        <v>29</v>
      </c>
      <c r="C11" s="48" t="s">
        <v>59</v>
      </c>
      <c r="D11" s="62">
        <v>3745</v>
      </c>
      <c r="E11" s="62">
        <v>3745</v>
      </c>
      <c r="F11" s="62"/>
      <c r="G11" s="62"/>
      <c r="H11" s="62">
        <f t="shared" si="2"/>
        <v>3745</v>
      </c>
      <c r="I11" s="62">
        <f t="shared" si="2"/>
        <v>3745</v>
      </c>
      <c r="J11" s="62"/>
      <c r="K11" s="62">
        <v>106.09312</v>
      </c>
      <c r="L11" s="62"/>
      <c r="M11" s="64">
        <f t="shared" si="3"/>
        <v>0</v>
      </c>
      <c r="N11" s="72"/>
      <c r="O11" s="61"/>
      <c r="P11" s="64">
        <f t="shared" si="4"/>
        <v>3745</v>
      </c>
    </row>
    <row r="12" spans="1:16">
      <c r="A12" s="35">
        <f t="shared" si="5"/>
        <v>6</v>
      </c>
      <c r="B12" s="19" t="s">
        <v>30</v>
      </c>
      <c r="C12" s="20" t="s">
        <v>31</v>
      </c>
      <c r="D12" s="62">
        <v>695</v>
      </c>
      <c r="E12" s="62">
        <v>695</v>
      </c>
      <c r="F12" s="62"/>
      <c r="G12" s="62"/>
      <c r="H12" s="62">
        <f t="shared" si="2"/>
        <v>695</v>
      </c>
      <c r="I12" s="62">
        <f t="shared" si="2"/>
        <v>695</v>
      </c>
      <c r="J12" s="62"/>
      <c r="K12" s="62">
        <v>1.9302999999999999</v>
      </c>
      <c r="L12" s="62"/>
      <c r="M12" s="64">
        <f t="shared" si="3"/>
        <v>0</v>
      </c>
      <c r="N12" s="72"/>
      <c r="O12" s="61"/>
      <c r="P12" s="64">
        <f t="shared" si="4"/>
        <v>695</v>
      </c>
    </row>
    <row r="13" spans="1:16">
      <c r="A13" s="35">
        <f t="shared" si="5"/>
        <v>7</v>
      </c>
      <c r="B13" s="19" t="s">
        <v>34</v>
      </c>
      <c r="C13" s="20" t="s">
        <v>62</v>
      </c>
      <c r="D13" s="62">
        <v>20771</v>
      </c>
      <c r="E13" s="62">
        <v>22438</v>
      </c>
      <c r="F13" s="62">
        <v>750</v>
      </c>
      <c r="G13" s="62">
        <v>750</v>
      </c>
      <c r="H13" s="62">
        <f t="shared" si="2"/>
        <v>21521</v>
      </c>
      <c r="I13" s="62">
        <f t="shared" si="2"/>
        <v>23188</v>
      </c>
      <c r="J13" s="62"/>
      <c r="K13" s="62">
        <v>142.34818000000001</v>
      </c>
      <c r="L13" s="62"/>
      <c r="M13" s="64">
        <f t="shared" si="3"/>
        <v>-1667</v>
      </c>
      <c r="N13" s="72"/>
      <c r="O13" s="61"/>
      <c r="P13" s="64">
        <f t="shared" si="4"/>
        <v>23188</v>
      </c>
    </row>
    <row r="14" spans="1:16">
      <c r="A14" s="35">
        <f t="shared" si="5"/>
        <v>8</v>
      </c>
      <c r="B14" s="19" t="s">
        <v>60</v>
      </c>
      <c r="C14" s="21" t="s">
        <v>32</v>
      </c>
      <c r="D14" s="62">
        <v>500.07400000000001</v>
      </c>
      <c r="E14" s="62">
        <v>500.07400000000001</v>
      </c>
      <c r="F14" s="62"/>
      <c r="G14" s="62"/>
      <c r="H14" s="62">
        <f t="shared" si="2"/>
        <v>500.07400000000001</v>
      </c>
      <c r="I14" s="62">
        <f t="shared" si="2"/>
        <v>500.07400000000001</v>
      </c>
      <c r="J14" s="62"/>
      <c r="K14" s="62">
        <v>80.804000000000002</v>
      </c>
      <c r="L14" s="62"/>
      <c r="M14" s="64">
        <f t="shared" si="3"/>
        <v>0</v>
      </c>
      <c r="N14" s="72"/>
      <c r="O14" s="61"/>
      <c r="P14" s="64">
        <f t="shared" si="4"/>
        <v>500.07400000000001</v>
      </c>
    </row>
    <row r="15" spans="1:16">
      <c r="A15" s="35">
        <f t="shared" si="5"/>
        <v>9</v>
      </c>
      <c r="B15" s="22" t="s">
        <v>61</v>
      </c>
      <c r="C15" s="23" t="s">
        <v>33</v>
      </c>
      <c r="D15" s="62">
        <v>13251.6</v>
      </c>
      <c r="E15" s="62">
        <v>13251.6</v>
      </c>
      <c r="F15" s="62"/>
      <c r="G15" s="62"/>
      <c r="H15" s="62">
        <f t="shared" si="2"/>
        <v>13251.6</v>
      </c>
      <c r="I15" s="62">
        <f t="shared" si="2"/>
        <v>13251.6</v>
      </c>
      <c r="J15" s="62"/>
      <c r="K15" s="62"/>
      <c r="L15" s="62"/>
      <c r="M15" s="64">
        <f t="shared" si="3"/>
        <v>0</v>
      </c>
      <c r="N15" s="72"/>
      <c r="O15" s="61"/>
      <c r="P15" s="64">
        <f t="shared" si="4"/>
        <v>13251.6</v>
      </c>
    </row>
    <row r="16" spans="1:16">
      <c r="A16" s="35">
        <f t="shared" si="5"/>
        <v>10</v>
      </c>
      <c r="B16" s="22"/>
      <c r="C16" s="24" t="s">
        <v>40</v>
      </c>
      <c r="D16" s="62"/>
      <c r="E16" s="62"/>
      <c r="F16" s="62"/>
      <c r="G16" s="62"/>
      <c r="H16" s="62">
        <f t="shared" si="2"/>
        <v>0</v>
      </c>
      <c r="I16" s="62">
        <f t="shared" si="2"/>
        <v>0</v>
      </c>
      <c r="J16" s="62"/>
      <c r="K16" s="62"/>
      <c r="L16" s="62"/>
      <c r="M16" s="64">
        <f t="shared" si="3"/>
        <v>0</v>
      </c>
      <c r="N16" s="72"/>
      <c r="O16" s="61"/>
      <c r="P16" s="64">
        <f t="shared" si="4"/>
        <v>0</v>
      </c>
    </row>
    <row r="17" spans="1:16">
      <c r="A17" s="30">
        <f t="shared" si="5"/>
        <v>11</v>
      </c>
      <c r="B17" s="801" t="s">
        <v>46</v>
      </c>
      <c r="C17" s="781"/>
      <c r="D17" s="59">
        <f t="shared" ref="D17:M17" si="6">SUM(D18:D23)</f>
        <v>8331.1419999999998</v>
      </c>
      <c r="E17" s="59">
        <f t="shared" si="6"/>
        <v>8331.1419999999998</v>
      </c>
      <c r="F17" s="59">
        <f t="shared" si="6"/>
        <v>940</v>
      </c>
      <c r="G17" s="59">
        <f t="shared" si="6"/>
        <v>940</v>
      </c>
      <c r="H17" s="59">
        <f t="shared" si="6"/>
        <v>9271.1419999999998</v>
      </c>
      <c r="I17" s="59">
        <f t="shared" si="6"/>
        <v>9271.1419999999998</v>
      </c>
      <c r="J17" s="59">
        <f t="shared" si="6"/>
        <v>0</v>
      </c>
      <c r="K17" s="59">
        <f t="shared" si="6"/>
        <v>0</v>
      </c>
      <c r="L17" s="59">
        <f t="shared" si="6"/>
        <v>0</v>
      </c>
      <c r="M17" s="60">
        <f t="shared" si="6"/>
        <v>0</v>
      </c>
      <c r="N17" s="65"/>
      <c r="O17" s="58">
        <f>SUM(O18:O23)</f>
        <v>0</v>
      </c>
      <c r="P17" s="60">
        <f>SUM(P18:P23)</f>
        <v>9271.1419999999998</v>
      </c>
    </row>
    <row r="18" spans="1:16">
      <c r="A18" s="49">
        <f>A17+1</f>
        <v>12</v>
      </c>
      <c r="B18" s="47" t="s">
        <v>29</v>
      </c>
      <c r="C18" s="48" t="s">
        <v>59</v>
      </c>
      <c r="D18" s="62">
        <v>28.5</v>
      </c>
      <c r="E18" s="62">
        <v>28.5</v>
      </c>
      <c r="F18" s="62"/>
      <c r="G18" s="62"/>
      <c r="H18" s="62">
        <f t="shared" ref="H18:I23" si="7">+D18+F18</f>
        <v>28.5</v>
      </c>
      <c r="I18" s="62">
        <f t="shared" si="7"/>
        <v>28.5</v>
      </c>
      <c r="J18" s="62"/>
      <c r="K18" s="62"/>
      <c r="L18" s="62"/>
      <c r="M18" s="64">
        <f t="shared" ref="M18:M23" si="8">+H18-I18</f>
        <v>0</v>
      </c>
      <c r="N18" s="72"/>
      <c r="O18" s="61"/>
      <c r="P18" s="64">
        <f t="shared" ref="P18:P23" si="9">+I18+O18</f>
        <v>28.5</v>
      </c>
    </row>
    <row r="19" spans="1:16">
      <c r="A19" s="35">
        <f>A18+1</f>
        <v>13</v>
      </c>
      <c r="B19" s="19" t="s">
        <v>30</v>
      </c>
      <c r="C19" s="20" t="s">
        <v>31</v>
      </c>
      <c r="D19" s="62">
        <v>1535.2819999999999</v>
      </c>
      <c r="E19" s="62">
        <v>1535.2819999999999</v>
      </c>
      <c r="F19" s="62"/>
      <c r="G19" s="62"/>
      <c r="H19" s="62">
        <f t="shared" si="7"/>
        <v>1535.2819999999999</v>
      </c>
      <c r="I19" s="62">
        <f t="shared" si="7"/>
        <v>1535.2819999999999</v>
      </c>
      <c r="J19" s="62"/>
      <c r="K19" s="62"/>
      <c r="L19" s="62"/>
      <c r="M19" s="64">
        <f t="shared" si="8"/>
        <v>0</v>
      </c>
      <c r="N19" s="72"/>
      <c r="O19" s="61"/>
      <c r="P19" s="64">
        <f t="shared" si="9"/>
        <v>1535.2819999999999</v>
      </c>
    </row>
    <row r="20" spans="1:16">
      <c r="A20" s="35">
        <f>A19+1</f>
        <v>14</v>
      </c>
      <c r="B20" s="19" t="s">
        <v>34</v>
      </c>
      <c r="C20" s="20" t="s">
        <v>63</v>
      </c>
      <c r="D20" s="62">
        <v>1667</v>
      </c>
      <c r="E20" s="62">
        <v>1667</v>
      </c>
      <c r="F20" s="62">
        <v>940</v>
      </c>
      <c r="G20" s="62">
        <v>940</v>
      </c>
      <c r="H20" s="62">
        <f t="shared" si="7"/>
        <v>2607</v>
      </c>
      <c r="I20" s="62">
        <f t="shared" si="7"/>
        <v>2607</v>
      </c>
      <c r="J20" s="62"/>
      <c r="K20" s="62"/>
      <c r="L20" s="62"/>
      <c r="M20" s="64">
        <f t="shared" si="8"/>
        <v>0</v>
      </c>
      <c r="N20" s="72"/>
      <c r="O20" s="61"/>
      <c r="P20" s="64">
        <f t="shared" si="9"/>
        <v>2607</v>
      </c>
    </row>
    <row r="21" spans="1:16">
      <c r="A21" s="35">
        <f>+A20+1</f>
        <v>15</v>
      </c>
      <c r="B21" s="19" t="s">
        <v>35</v>
      </c>
      <c r="C21" s="20" t="s">
        <v>36</v>
      </c>
      <c r="D21" s="62">
        <v>1706</v>
      </c>
      <c r="E21" s="62">
        <v>1706</v>
      </c>
      <c r="F21" s="62"/>
      <c r="G21" s="62"/>
      <c r="H21" s="62">
        <f t="shared" si="7"/>
        <v>1706</v>
      </c>
      <c r="I21" s="62">
        <f t="shared" si="7"/>
        <v>1706</v>
      </c>
      <c r="J21" s="62"/>
      <c r="K21" s="62"/>
      <c r="L21" s="62"/>
      <c r="M21" s="64">
        <f t="shared" si="8"/>
        <v>0</v>
      </c>
      <c r="N21" s="72"/>
      <c r="O21" s="61"/>
      <c r="P21" s="64">
        <f t="shared" si="9"/>
        <v>1706</v>
      </c>
    </row>
    <row r="22" spans="1:16">
      <c r="A22" s="35"/>
      <c r="B22" s="22"/>
      <c r="C22" s="20" t="s">
        <v>178</v>
      </c>
      <c r="D22" s="62">
        <v>3394.36</v>
      </c>
      <c r="E22" s="62">
        <v>3394.36</v>
      </c>
      <c r="F22" s="62"/>
      <c r="G22" s="62"/>
      <c r="H22" s="62">
        <f t="shared" si="7"/>
        <v>3394.36</v>
      </c>
      <c r="I22" s="62">
        <f t="shared" si="7"/>
        <v>3394.36</v>
      </c>
      <c r="J22" s="62"/>
      <c r="K22" s="62"/>
      <c r="L22" s="62"/>
      <c r="M22" s="64">
        <f t="shared" si="8"/>
        <v>0</v>
      </c>
      <c r="N22" s="72"/>
      <c r="O22" s="61"/>
      <c r="P22" s="64">
        <f t="shared" si="9"/>
        <v>3394.36</v>
      </c>
    </row>
    <row r="23" spans="1:16">
      <c r="A23" s="35">
        <f>+A21+1</f>
        <v>16</v>
      </c>
      <c r="B23" s="22"/>
      <c r="C23" s="24" t="s">
        <v>40</v>
      </c>
      <c r="D23" s="62"/>
      <c r="E23" s="62"/>
      <c r="F23" s="62"/>
      <c r="G23" s="62"/>
      <c r="H23" s="62">
        <f t="shared" si="7"/>
        <v>0</v>
      </c>
      <c r="I23" s="62">
        <f t="shared" si="7"/>
        <v>0</v>
      </c>
      <c r="J23" s="62"/>
      <c r="K23" s="62"/>
      <c r="L23" s="62"/>
      <c r="M23" s="64">
        <f t="shared" si="8"/>
        <v>0</v>
      </c>
      <c r="N23" s="72"/>
      <c r="O23" s="61"/>
      <c r="P23" s="64">
        <f t="shared" si="9"/>
        <v>0</v>
      </c>
    </row>
    <row r="24" spans="1:16">
      <c r="A24" s="33">
        <f>+A23+1</f>
        <v>17</v>
      </c>
      <c r="B24" s="792" t="s">
        <v>42</v>
      </c>
      <c r="C24" s="793"/>
      <c r="D24" s="67">
        <f>+D25</f>
        <v>0</v>
      </c>
      <c r="E24" s="67">
        <f t="shared" ref="E24:P25" si="10">+E25</f>
        <v>0</v>
      </c>
      <c r="F24" s="67">
        <f t="shared" si="10"/>
        <v>0</v>
      </c>
      <c r="G24" s="67">
        <f t="shared" si="10"/>
        <v>0</v>
      </c>
      <c r="H24" s="67">
        <f t="shared" si="10"/>
        <v>0</v>
      </c>
      <c r="I24" s="67">
        <f t="shared" si="10"/>
        <v>0</v>
      </c>
      <c r="J24" s="67">
        <f t="shared" si="10"/>
        <v>0</v>
      </c>
      <c r="K24" s="67">
        <f t="shared" si="10"/>
        <v>0</v>
      </c>
      <c r="L24" s="67">
        <f t="shared" si="10"/>
        <v>0</v>
      </c>
      <c r="M24" s="68">
        <f t="shared" si="10"/>
        <v>0</v>
      </c>
      <c r="N24" s="57"/>
      <c r="O24" s="66">
        <f t="shared" si="10"/>
        <v>0</v>
      </c>
      <c r="P24" s="68">
        <f t="shared" si="10"/>
        <v>0</v>
      </c>
    </row>
    <row r="25" spans="1:16">
      <c r="A25" s="30">
        <f>+A24+1</f>
        <v>18</v>
      </c>
      <c r="B25" s="780" t="s">
        <v>47</v>
      </c>
      <c r="C25" s="781"/>
      <c r="D25" s="59">
        <f>+D26</f>
        <v>0</v>
      </c>
      <c r="E25" s="59">
        <f t="shared" si="10"/>
        <v>0</v>
      </c>
      <c r="F25" s="59">
        <f t="shared" si="10"/>
        <v>0</v>
      </c>
      <c r="G25" s="59">
        <f t="shared" si="10"/>
        <v>0</v>
      </c>
      <c r="H25" s="59">
        <f t="shared" si="10"/>
        <v>0</v>
      </c>
      <c r="I25" s="59">
        <f t="shared" si="10"/>
        <v>0</v>
      </c>
      <c r="J25" s="59">
        <f t="shared" si="10"/>
        <v>0</v>
      </c>
      <c r="K25" s="59">
        <f t="shared" si="10"/>
        <v>0</v>
      </c>
      <c r="L25" s="59">
        <f t="shared" si="10"/>
        <v>0</v>
      </c>
      <c r="M25" s="60">
        <f t="shared" si="10"/>
        <v>0</v>
      </c>
      <c r="N25" s="65"/>
      <c r="O25" s="58">
        <f t="shared" si="10"/>
        <v>0</v>
      </c>
      <c r="P25" s="60">
        <f t="shared" si="10"/>
        <v>0</v>
      </c>
    </row>
    <row r="26" spans="1:16">
      <c r="A26" s="35">
        <f>+A25+1</f>
        <v>19</v>
      </c>
      <c r="B26" s="19"/>
      <c r="C26" s="24" t="s">
        <v>40</v>
      </c>
      <c r="D26" s="62"/>
      <c r="E26" s="62"/>
      <c r="F26" s="62"/>
      <c r="G26" s="62"/>
      <c r="H26" s="62">
        <f>+D26+F26</f>
        <v>0</v>
      </c>
      <c r="I26" s="62">
        <f>+E26+G26</f>
        <v>0</v>
      </c>
      <c r="J26" s="62"/>
      <c r="K26" s="62"/>
      <c r="L26" s="62"/>
      <c r="M26" s="64">
        <f>+H26-I26</f>
        <v>0</v>
      </c>
      <c r="N26" s="72"/>
      <c r="O26" s="61"/>
      <c r="P26" s="64">
        <f>+I26+O26</f>
        <v>0</v>
      </c>
    </row>
    <row r="27" spans="1:16" s="1" customFormat="1" hidden="1">
      <c r="A27" s="35"/>
      <c r="B27" s="19"/>
      <c r="C27" s="24"/>
      <c r="D27" s="62"/>
      <c r="E27" s="62"/>
      <c r="F27" s="62"/>
      <c r="G27" s="62"/>
      <c r="H27" s="62"/>
      <c r="I27" s="62"/>
      <c r="J27" s="62"/>
      <c r="K27" s="62"/>
      <c r="L27" s="62"/>
      <c r="M27" s="64"/>
      <c r="N27" s="72"/>
      <c r="O27" s="61"/>
      <c r="P27" s="64"/>
    </row>
    <row r="28" spans="1:16" s="1" customFormat="1" hidden="1">
      <c r="A28" s="35"/>
      <c r="B28" s="19"/>
      <c r="C28" s="24"/>
      <c r="D28" s="62"/>
      <c r="E28" s="62"/>
      <c r="F28" s="62"/>
      <c r="G28" s="62"/>
      <c r="H28" s="62"/>
      <c r="I28" s="62"/>
      <c r="J28" s="62"/>
      <c r="K28" s="62"/>
      <c r="L28" s="62"/>
      <c r="M28" s="64"/>
      <c r="N28" s="72"/>
      <c r="O28" s="61"/>
      <c r="P28" s="64"/>
    </row>
    <row r="29" spans="1:16" s="1" customFormat="1" hidden="1">
      <c r="A29" s="35"/>
      <c r="B29" s="19"/>
      <c r="C29" s="24"/>
      <c r="D29" s="62"/>
      <c r="E29" s="62"/>
      <c r="F29" s="62"/>
      <c r="G29" s="62"/>
      <c r="H29" s="62"/>
      <c r="I29" s="62"/>
      <c r="J29" s="62"/>
      <c r="K29" s="62"/>
      <c r="L29" s="62"/>
      <c r="M29" s="64"/>
      <c r="N29" s="72"/>
      <c r="O29" s="61"/>
      <c r="P29" s="64"/>
    </row>
    <row r="30" spans="1:16" s="1" customFormat="1" hidden="1">
      <c r="A30" s="35"/>
      <c r="B30" s="19"/>
      <c r="C30" s="24"/>
      <c r="D30" s="62"/>
      <c r="E30" s="62"/>
      <c r="F30" s="62"/>
      <c r="G30" s="62"/>
      <c r="H30" s="62"/>
      <c r="I30" s="62"/>
      <c r="J30" s="62"/>
      <c r="K30" s="62"/>
      <c r="L30" s="62"/>
      <c r="M30" s="64"/>
      <c r="N30" s="72"/>
      <c r="O30" s="61"/>
      <c r="P30" s="64"/>
    </row>
    <row r="31" spans="1:16" s="1" customFormat="1" hidden="1">
      <c r="A31" s="35"/>
      <c r="B31" s="19"/>
      <c r="C31" s="24"/>
      <c r="D31" s="62"/>
      <c r="E31" s="62"/>
      <c r="F31" s="62"/>
      <c r="G31" s="62"/>
      <c r="H31" s="62"/>
      <c r="I31" s="62"/>
      <c r="J31" s="62"/>
      <c r="K31" s="62"/>
      <c r="L31" s="62"/>
      <c r="M31" s="64"/>
      <c r="N31" s="72"/>
      <c r="O31" s="61"/>
      <c r="P31" s="64"/>
    </row>
    <row r="32" spans="1:16" s="1" customFormat="1" hidden="1">
      <c r="A32" s="35"/>
      <c r="B32" s="19"/>
      <c r="C32" s="24"/>
      <c r="D32" s="62"/>
      <c r="E32" s="62"/>
      <c r="F32" s="62"/>
      <c r="G32" s="62"/>
      <c r="H32" s="62"/>
      <c r="I32" s="62"/>
      <c r="J32" s="62"/>
      <c r="K32" s="62"/>
      <c r="L32" s="62"/>
      <c r="M32" s="64"/>
      <c r="N32" s="72"/>
      <c r="O32" s="61"/>
      <c r="P32" s="64"/>
    </row>
    <row r="33" spans="1:16" s="1" customFormat="1" hidden="1">
      <c r="A33" s="35"/>
      <c r="B33" s="19"/>
      <c r="C33" s="24"/>
      <c r="D33" s="62"/>
      <c r="E33" s="62"/>
      <c r="F33" s="62"/>
      <c r="G33" s="62"/>
      <c r="H33" s="62"/>
      <c r="I33" s="62"/>
      <c r="J33" s="62"/>
      <c r="K33" s="62"/>
      <c r="L33" s="62"/>
      <c r="M33" s="64"/>
      <c r="N33" s="72"/>
      <c r="O33" s="61"/>
      <c r="P33" s="64"/>
    </row>
    <row r="34" spans="1:16" s="1" customFormat="1" hidden="1">
      <c r="A34" s="35"/>
      <c r="B34" s="19"/>
      <c r="C34" s="24"/>
      <c r="D34" s="62"/>
      <c r="E34" s="62"/>
      <c r="F34" s="62"/>
      <c r="G34" s="62"/>
      <c r="H34" s="62"/>
      <c r="I34" s="62"/>
      <c r="J34" s="62"/>
      <c r="K34" s="62"/>
      <c r="L34" s="62"/>
      <c r="M34" s="64"/>
      <c r="N34" s="72"/>
      <c r="O34" s="61"/>
      <c r="P34" s="64"/>
    </row>
    <row r="35" spans="1:16" s="1" customFormat="1" hidden="1">
      <c r="A35" s="35"/>
      <c r="B35" s="19"/>
      <c r="C35" s="24"/>
      <c r="D35" s="62"/>
      <c r="E35" s="62"/>
      <c r="F35" s="62"/>
      <c r="G35" s="62"/>
      <c r="H35" s="62"/>
      <c r="I35" s="62"/>
      <c r="J35" s="62"/>
      <c r="K35" s="62"/>
      <c r="L35" s="62"/>
      <c r="M35" s="64"/>
      <c r="N35" s="72"/>
      <c r="O35" s="61"/>
      <c r="P35" s="64"/>
    </row>
    <row r="36" spans="1:16" s="1" customFormat="1" hidden="1">
      <c r="A36" s="35"/>
      <c r="B36" s="19"/>
      <c r="C36" s="24"/>
      <c r="D36" s="62"/>
      <c r="E36" s="62"/>
      <c r="F36" s="62"/>
      <c r="G36" s="62"/>
      <c r="H36" s="62"/>
      <c r="I36" s="62"/>
      <c r="J36" s="62"/>
      <c r="K36" s="62"/>
      <c r="L36" s="62"/>
      <c r="M36" s="64"/>
      <c r="N36" s="72"/>
      <c r="O36" s="61"/>
      <c r="P36" s="64"/>
    </row>
    <row r="37" spans="1:16" s="1" customFormat="1" hidden="1">
      <c r="A37" s="35"/>
      <c r="B37" s="19"/>
      <c r="C37" s="24"/>
      <c r="D37" s="62"/>
      <c r="E37" s="62"/>
      <c r="F37" s="62"/>
      <c r="G37" s="62"/>
      <c r="H37" s="62"/>
      <c r="I37" s="62"/>
      <c r="J37" s="62"/>
      <c r="K37" s="62"/>
      <c r="L37" s="62"/>
      <c r="M37" s="64"/>
      <c r="N37" s="72"/>
      <c r="O37" s="61"/>
      <c r="P37" s="64"/>
    </row>
    <row r="38" spans="1:16" s="1" customFormat="1" hidden="1">
      <c r="A38" s="35"/>
      <c r="B38" s="19"/>
      <c r="C38" s="24"/>
      <c r="D38" s="62"/>
      <c r="E38" s="62"/>
      <c r="F38" s="62"/>
      <c r="G38" s="62"/>
      <c r="H38" s="62"/>
      <c r="I38" s="62"/>
      <c r="J38" s="62"/>
      <c r="K38" s="62"/>
      <c r="L38" s="62"/>
      <c r="M38" s="64"/>
      <c r="N38" s="72"/>
      <c r="O38" s="61"/>
      <c r="P38" s="64"/>
    </row>
    <row r="39" spans="1:16" s="1" customFormat="1" hidden="1">
      <c r="A39" s="35"/>
      <c r="B39" s="19"/>
      <c r="C39" s="24"/>
      <c r="D39" s="62"/>
      <c r="E39" s="62"/>
      <c r="F39" s="62"/>
      <c r="G39" s="62"/>
      <c r="H39" s="62"/>
      <c r="I39" s="62"/>
      <c r="J39" s="62"/>
      <c r="K39" s="62"/>
      <c r="L39" s="62"/>
      <c r="M39" s="64"/>
      <c r="N39" s="72"/>
      <c r="O39" s="61"/>
      <c r="P39" s="64"/>
    </row>
    <row r="40" spans="1:16" s="1" customFormat="1" hidden="1">
      <c r="A40" s="35"/>
      <c r="B40" s="19"/>
      <c r="C40" s="24"/>
      <c r="D40" s="62"/>
      <c r="E40" s="62"/>
      <c r="F40" s="62"/>
      <c r="G40" s="62"/>
      <c r="H40" s="62"/>
      <c r="I40" s="62"/>
      <c r="J40" s="62"/>
      <c r="K40" s="62"/>
      <c r="L40" s="62"/>
      <c r="M40" s="64"/>
      <c r="N40" s="72"/>
      <c r="O40" s="61"/>
      <c r="P40" s="64"/>
    </row>
    <row r="41" spans="1:16" s="1" customFormat="1" hidden="1">
      <c r="A41" s="35"/>
      <c r="B41" s="19"/>
      <c r="C41" s="24"/>
      <c r="D41" s="62"/>
      <c r="E41" s="62"/>
      <c r="F41" s="62"/>
      <c r="G41" s="62"/>
      <c r="H41" s="62"/>
      <c r="I41" s="62"/>
      <c r="J41" s="62"/>
      <c r="K41" s="62"/>
      <c r="L41" s="62"/>
      <c r="M41" s="64"/>
      <c r="N41" s="72"/>
      <c r="O41" s="61"/>
      <c r="P41" s="64"/>
    </row>
    <row r="42" spans="1:16">
      <c r="A42" s="33">
        <f>+A26+1</f>
        <v>20</v>
      </c>
      <c r="B42" s="792" t="s">
        <v>41</v>
      </c>
      <c r="C42" s="793"/>
      <c r="D42" s="67">
        <f>+D43</f>
        <v>0</v>
      </c>
      <c r="E42" s="67">
        <f t="shared" ref="E42:P43" si="11">+E43</f>
        <v>0</v>
      </c>
      <c r="F42" s="67">
        <f t="shared" si="11"/>
        <v>0</v>
      </c>
      <c r="G42" s="67">
        <f t="shared" si="11"/>
        <v>0</v>
      </c>
      <c r="H42" s="67">
        <f t="shared" si="11"/>
        <v>0</v>
      </c>
      <c r="I42" s="67">
        <f t="shared" si="11"/>
        <v>0</v>
      </c>
      <c r="J42" s="67">
        <f t="shared" si="11"/>
        <v>0</v>
      </c>
      <c r="K42" s="67">
        <f t="shared" si="11"/>
        <v>0</v>
      </c>
      <c r="L42" s="67">
        <f t="shared" si="11"/>
        <v>0</v>
      </c>
      <c r="M42" s="68">
        <f t="shared" si="11"/>
        <v>0</v>
      </c>
      <c r="N42" s="57"/>
      <c r="O42" s="66">
        <f t="shared" si="11"/>
        <v>0</v>
      </c>
      <c r="P42" s="68">
        <f t="shared" si="11"/>
        <v>0</v>
      </c>
    </row>
    <row r="43" spans="1:16">
      <c r="A43" s="30">
        <f>+A42+1</f>
        <v>21</v>
      </c>
      <c r="B43" s="780" t="s">
        <v>47</v>
      </c>
      <c r="C43" s="781"/>
      <c r="D43" s="59">
        <f>+D44</f>
        <v>0</v>
      </c>
      <c r="E43" s="59">
        <f t="shared" si="11"/>
        <v>0</v>
      </c>
      <c r="F43" s="59">
        <f t="shared" si="11"/>
        <v>0</v>
      </c>
      <c r="G43" s="59">
        <f t="shared" si="11"/>
        <v>0</v>
      </c>
      <c r="H43" s="59">
        <f t="shared" si="11"/>
        <v>0</v>
      </c>
      <c r="I43" s="59">
        <f t="shared" si="11"/>
        <v>0</v>
      </c>
      <c r="J43" s="59">
        <f t="shared" si="11"/>
        <v>0</v>
      </c>
      <c r="K43" s="59">
        <f t="shared" si="11"/>
        <v>0</v>
      </c>
      <c r="L43" s="59">
        <f t="shared" si="11"/>
        <v>0</v>
      </c>
      <c r="M43" s="60">
        <f t="shared" si="11"/>
        <v>0</v>
      </c>
      <c r="N43" s="65"/>
      <c r="O43" s="58">
        <f t="shared" si="11"/>
        <v>0</v>
      </c>
      <c r="P43" s="60">
        <f t="shared" si="11"/>
        <v>0</v>
      </c>
    </row>
    <row r="44" spans="1:16">
      <c r="A44" s="35">
        <f>+A43+1</f>
        <v>22</v>
      </c>
      <c r="B44" s="38"/>
      <c r="C44" s="24" t="s">
        <v>40</v>
      </c>
      <c r="D44" s="62"/>
      <c r="E44" s="62"/>
      <c r="F44" s="62"/>
      <c r="G44" s="62"/>
      <c r="H44" s="62">
        <f>+D44+F44</f>
        <v>0</v>
      </c>
      <c r="I44" s="62">
        <f>+E44+G44</f>
        <v>0</v>
      </c>
      <c r="J44" s="62"/>
      <c r="K44" s="62"/>
      <c r="L44" s="62"/>
      <c r="M44" s="64">
        <f>+H44-I44</f>
        <v>0</v>
      </c>
      <c r="N44" s="73"/>
      <c r="O44" s="61"/>
      <c r="P44" s="64">
        <f>+I44+O44</f>
        <v>0</v>
      </c>
    </row>
    <row r="45" spans="1:16" s="1" customFormat="1" hidden="1">
      <c r="A45" s="35"/>
      <c r="B45" s="38"/>
      <c r="C45" s="24"/>
      <c r="D45" s="62"/>
      <c r="E45" s="62"/>
      <c r="F45" s="62"/>
      <c r="G45" s="62"/>
      <c r="H45" s="62"/>
      <c r="I45" s="62"/>
      <c r="J45" s="62"/>
      <c r="K45" s="62"/>
      <c r="L45" s="62"/>
      <c r="M45" s="64"/>
      <c r="N45" s="73"/>
      <c r="O45" s="61"/>
      <c r="P45" s="64"/>
    </row>
    <row r="46" spans="1:16" s="1" customFormat="1" hidden="1">
      <c r="A46" s="35"/>
      <c r="B46" s="38"/>
      <c r="C46" s="24"/>
      <c r="D46" s="62"/>
      <c r="E46" s="62"/>
      <c r="F46" s="62"/>
      <c r="G46" s="62"/>
      <c r="H46" s="62"/>
      <c r="I46" s="62"/>
      <c r="J46" s="62"/>
      <c r="K46" s="62"/>
      <c r="L46" s="62"/>
      <c r="M46" s="64"/>
      <c r="N46" s="73"/>
      <c r="O46" s="61"/>
      <c r="P46" s="64"/>
    </row>
    <row r="47" spans="1:16" s="1" customFormat="1" hidden="1">
      <c r="A47" s="35"/>
      <c r="B47" s="38"/>
      <c r="C47" s="24"/>
      <c r="D47" s="62"/>
      <c r="E47" s="62"/>
      <c r="F47" s="62"/>
      <c r="G47" s="62"/>
      <c r="H47" s="62"/>
      <c r="I47" s="62"/>
      <c r="J47" s="62"/>
      <c r="K47" s="62"/>
      <c r="L47" s="62"/>
      <c r="M47" s="64"/>
      <c r="N47" s="73"/>
      <c r="O47" s="61"/>
      <c r="P47" s="64"/>
    </row>
    <row r="48" spans="1:16" s="1" customFormat="1" hidden="1">
      <c r="A48" s="35"/>
      <c r="B48" s="38"/>
      <c r="C48" s="24"/>
      <c r="D48" s="62"/>
      <c r="E48" s="62"/>
      <c r="F48" s="62"/>
      <c r="G48" s="62"/>
      <c r="H48" s="62"/>
      <c r="I48" s="62"/>
      <c r="J48" s="62"/>
      <c r="K48" s="62"/>
      <c r="L48" s="62"/>
      <c r="M48" s="64"/>
      <c r="N48" s="73"/>
      <c r="O48" s="61"/>
      <c r="P48" s="64"/>
    </row>
    <row r="49" spans="1:16" s="1" customFormat="1" hidden="1">
      <c r="A49" s="35"/>
      <c r="B49" s="38"/>
      <c r="C49" s="24"/>
      <c r="D49" s="62"/>
      <c r="E49" s="62"/>
      <c r="F49" s="62"/>
      <c r="G49" s="62"/>
      <c r="H49" s="62"/>
      <c r="I49" s="62"/>
      <c r="J49" s="62"/>
      <c r="K49" s="62"/>
      <c r="L49" s="62"/>
      <c r="M49" s="64"/>
      <c r="N49" s="73"/>
      <c r="O49" s="61"/>
      <c r="P49" s="64"/>
    </row>
    <row r="50" spans="1:16" s="1" customFormat="1" hidden="1">
      <c r="A50" s="35"/>
      <c r="B50" s="38"/>
      <c r="C50" s="24"/>
      <c r="D50" s="62"/>
      <c r="E50" s="62"/>
      <c r="F50" s="62"/>
      <c r="G50" s="62"/>
      <c r="H50" s="62"/>
      <c r="I50" s="62"/>
      <c r="J50" s="62"/>
      <c r="K50" s="62"/>
      <c r="L50" s="62"/>
      <c r="M50" s="64"/>
      <c r="N50" s="73"/>
      <c r="O50" s="61"/>
      <c r="P50" s="64"/>
    </row>
    <row r="51" spans="1:16" s="1" customFormat="1" hidden="1">
      <c r="A51" s="35"/>
      <c r="B51" s="38"/>
      <c r="C51" s="24"/>
      <c r="D51" s="62"/>
      <c r="E51" s="62"/>
      <c r="F51" s="62"/>
      <c r="G51" s="62"/>
      <c r="H51" s="62"/>
      <c r="I51" s="62"/>
      <c r="J51" s="62"/>
      <c r="K51" s="62"/>
      <c r="L51" s="62"/>
      <c r="M51" s="64"/>
      <c r="N51" s="73"/>
      <c r="O51" s="61"/>
      <c r="P51" s="64"/>
    </row>
    <row r="52" spans="1:16" s="1" customFormat="1" hidden="1">
      <c r="A52" s="35"/>
      <c r="B52" s="38"/>
      <c r="C52" s="24"/>
      <c r="D52" s="62"/>
      <c r="E52" s="62"/>
      <c r="F52" s="62"/>
      <c r="G52" s="62"/>
      <c r="H52" s="62"/>
      <c r="I52" s="62"/>
      <c r="J52" s="62"/>
      <c r="K52" s="62"/>
      <c r="L52" s="62"/>
      <c r="M52" s="64"/>
      <c r="N52" s="73"/>
      <c r="O52" s="61"/>
      <c r="P52" s="64"/>
    </row>
    <row r="53" spans="1:16" s="1" customFormat="1" hidden="1">
      <c r="A53" s="35"/>
      <c r="B53" s="38"/>
      <c r="C53" s="24"/>
      <c r="D53" s="62"/>
      <c r="E53" s="62"/>
      <c r="F53" s="62"/>
      <c r="G53" s="62"/>
      <c r="H53" s="62"/>
      <c r="I53" s="62"/>
      <c r="J53" s="62"/>
      <c r="K53" s="62"/>
      <c r="L53" s="62"/>
      <c r="M53" s="64"/>
      <c r="N53" s="73"/>
      <c r="O53" s="61"/>
      <c r="P53" s="64"/>
    </row>
    <row r="54" spans="1:16" s="1" customFormat="1" hidden="1">
      <c r="A54" s="35"/>
      <c r="B54" s="38"/>
      <c r="C54" s="24"/>
      <c r="D54" s="62"/>
      <c r="E54" s="62"/>
      <c r="F54" s="62"/>
      <c r="G54" s="62"/>
      <c r="H54" s="62"/>
      <c r="I54" s="62"/>
      <c r="J54" s="62"/>
      <c r="K54" s="62"/>
      <c r="L54" s="62"/>
      <c r="M54" s="64"/>
      <c r="N54" s="73"/>
      <c r="O54" s="61"/>
      <c r="P54" s="64"/>
    </row>
    <row r="55" spans="1:16" s="1" customFormat="1" hidden="1">
      <c r="A55" s="35"/>
      <c r="B55" s="38"/>
      <c r="C55" s="24"/>
      <c r="D55" s="62"/>
      <c r="E55" s="62"/>
      <c r="F55" s="62"/>
      <c r="G55" s="62"/>
      <c r="H55" s="62"/>
      <c r="I55" s="62"/>
      <c r="J55" s="62"/>
      <c r="K55" s="62"/>
      <c r="L55" s="62"/>
      <c r="M55" s="64"/>
      <c r="N55" s="73"/>
      <c r="O55" s="61"/>
      <c r="P55" s="64"/>
    </row>
    <row r="56" spans="1:16" s="1" customFormat="1" hidden="1">
      <c r="A56" s="35"/>
      <c r="B56" s="38"/>
      <c r="C56" s="24"/>
      <c r="D56" s="62"/>
      <c r="E56" s="62"/>
      <c r="F56" s="62"/>
      <c r="G56" s="62"/>
      <c r="H56" s="62"/>
      <c r="I56" s="62"/>
      <c r="J56" s="62"/>
      <c r="K56" s="62"/>
      <c r="L56" s="62"/>
      <c r="M56" s="64"/>
      <c r="N56" s="73"/>
      <c r="O56" s="61"/>
      <c r="P56" s="64"/>
    </row>
    <row r="57" spans="1:16" s="1" customFormat="1" hidden="1">
      <c r="A57" s="35"/>
      <c r="B57" s="38"/>
      <c r="C57" s="24"/>
      <c r="D57" s="62"/>
      <c r="E57" s="62"/>
      <c r="F57" s="62"/>
      <c r="G57" s="62"/>
      <c r="H57" s="62"/>
      <c r="I57" s="62"/>
      <c r="J57" s="62"/>
      <c r="K57" s="62"/>
      <c r="L57" s="62"/>
      <c r="M57" s="64"/>
      <c r="N57" s="73"/>
      <c r="O57" s="61"/>
      <c r="P57" s="64"/>
    </row>
    <row r="58" spans="1:16" s="1" customFormat="1" hidden="1">
      <c r="A58" s="35"/>
      <c r="B58" s="38"/>
      <c r="C58" s="24"/>
      <c r="D58" s="62"/>
      <c r="E58" s="62"/>
      <c r="F58" s="62"/>
      <c r="G58" s="62"/>
      <c r="H58" s="62"/>
      <c r="I58" s="62"/>
      <c r="J58" s="62"/>
      <c r="K58" s="62"/>
      <c r="L58" s="62"/>
      <c r="M58" s="64"/>
      <c r="N58" s="73"/>
      <c r="O58" s="61"/>
      <c r="P58" s="64"/>
    </row>
    <row r="59" spans="1:16" s="1" customFormat="1" hidden="1">
      <c r="A59" s="35"/>
      <c r="B59" s="38"/>
      <c r="C59" s="24"/>
      <c r="D59" s="62"/>
      <c r="E59" s="62"/>
      <c r="F59" s="62"/>
      <c r="G59" s="62"/>
      <c r="H59" s="62"/>
      <c r="I59" s="62"/>
      <c r="J59" s="62"/>
      <c r="K59" s="62"/>
      <c r="L59" s="62"/>
      <c r="M59" s="64"/>
      <c r="N59" s="73"/>
      <c r="O59" s="61"/>
      <c r="P59" s="64"/>
    </row>
    <row r="60" spans="1:16" s="1" customFormat="1" hidden="1">
      <c r="A60" s="35"/>
      <c r="B60" s="38"/>
      <c r="C60" s="24"/>
      <c r="D60" s="62"/>
      <c r="E60" s="62"/>
      <c r="F60" s="62"/>
      <c r="G60" s="62"/>
      <c r="H60" s="62"/>
      <c r="I60" s="62"/>
      <c r="J60" s="62"/>
      <c r="K60" s="62"/>
      <c r="L60" s="62"/>
      <c r="M60" s="64"/>
      <c r="N60" s="73"/>
      <c r="O60" s="61"/>
      <c r="P60" s="64"/>
    </row>
    <row r="61" spans="1:16" s="1" customFormat="1" hidden="1">
      <c r="A61" s="35"/>
      <c r="B61" s="38"/>
      <c r="C61" s="24"/>
      <c r="D61" s="62"/>
      <c r="E61" s="62"/>
      <c r="F61" s="62"/>
      <c r="G61" s="62"/>
      <c r="H61" s="62"/>
      <c r="I61" s="62"/>
      <c r="J61" s="62"/>
      <c r="K61" s="62"/>
      <c r="L61" s="62"/>
      <c r="M61" s="64"/>
      <c r="N61" s="73"/>
      <c r="O61" s="61"/>
      <c r="P61" s="64"/>
    </row>
    <row r="62" spans="1:16" s="1" customFormat="1" hidden="1">
      <c r="A62" s="35"/>
      <c r="B62" s="38"/>
      <c r="C62" s="24"/>
      <c r="D62" s="62"/>
      <c r="E62" s="62"/>
      <c r="F62" s="62"/>
      <c r="G62" s="62"/>
      <c r="H62" s="62"/>
      <c r="I62" s="62"/>
      <c r="J62" s="62"/>
      <c r="K62" s="62"/>
      <c r="L62" s="62"/>
      <c r="M62" s="64"/>
      <c r="N62" s="73"/>
      <c r="O62" s="61"/>
      <c r="P62" s="64"/>
    </row>
    <row r="63" spans="1:16" s="1" customFormat="1" hidden="1">
      <c r="A63" s="35"/>
      <c r="B63" s="38"/>
      <c r="C63" s="24"/>
      <c r="D63" s="62"/>
      <c r="E63" s="62"/>
      <c r="F63" s="62"/>
      <c r="G63" s="62"/>
      <c r="H63" s="62"/>
      <c r="I63" s="62"/>
      <c r="J63" s="62"/>
      <c r="K63" s="62"/>
      <c r="L63" s="62"/>
      <c r="M63" s="64"/>
      <c r="N63" s="73"/>
      <c r="O63" s="61"/>
      <c r="P63" s="64"/>
    </row>
    <row r="64" spans="1:16" s="1" customFormat="1" hidden="1">
      <c r="A64" s="35"/>
      <c r="B64" s="38"/>
      <c r="C64" s="24"/>
      <c r="D64" s="62"/>
      <c r="E64" s="62"/>
      <c r="F64" s="62"/>
      <c r="G64" s="62"/>
      <c r="H64" s="62"/>
      <c r="I64" s="62"/>
      <c r="J64" s="62"/>
      <c r="K64" s="62"/>
      <c r="L64" s="62"/>
      <c r="M64" s="64"/>
      <c r="N64" s="73"/>
      <c r="O64" s="61"/>
      <c r="P64" s="64"/>
    </row>
    <row r="65" spans="1:16" s="1" customFormat="1" hidden="1">
      <c r="A65" s="35"/>
      <c r="B65" s="38"/>
      <c r="C65" s="24"/>
      <c r="D65" s="62"/>
      <c r="E65" s="62"/>
      <c r="F65" s="62"/>
      <c r="G65" s="62"/>
      <c r="H65" s="62"/>
      <c r="I65" s="62"/>
      <c r="J65" s="62"/>
      <c r="K65" s="62"/>
      <c r="L65" s="62"/>
      <c r="M65" s="64"/>
      <c r="N65" s="73"/>
      <c r="O65" s="61"/>
      <c r="P65" s="64"/>
    </row>
    <row r="66" spans="1:16" s="1" customFormat="1" hidden="1">
      <c r="A66" s="35"/>
      <c r="B66" s="38"/>
      <c r="C66" s="24"/>
      <c r="D66" s="62"/>
      <c r="E66" s="62"/>
      <c r="F66" s="62"/>
      <c r="G66" s="62"/>
      <c r="H66" s="62"/>
      <c r="I66" s="62"/>
      <c r="J66" s="62"/>
      <c r="K66" s="62"/>
      <c r="L66" s="62"/>
      <c r="M66" s="64"/>
      <c r="N66" s="73"/>
      <c r="O66" s="61"/>
      <c r="P66" s="64"/>
    </row>
    <row r="67" spans="1:16" s="1" customFormat="1" hidden="1">
      <c r="A67" s="35"/>
      <c r="B67" s="38"/>
      <c r="C67" s="24"/>
      <c r="D67" s="62"/>
      <c r="E67" s="62"/>
      <c r="F67" s="62"/>
      <c r="G67" s="62"/>
      <c r="H67" s="62"/>
      <c r="I67" s="62"/>
      <c r="J67" s="62"/>
      <c r="K67" s="62"/>
      <c r="L67" s="62"/>
      <c r="M67" s="64"/>
      <c r="N67" s="73"/>
      <c r="O67" s="61"/>
      <c r="P67" s="64"/>
    </row>
    <row r="68" spans="1:16" s="1" customFormat="1" hidden="1">
      <c r="A68" s="35"/>
      <c r="B68" s="38"/>
      <c r="C68" s="24"/>
      <c r="D68" s="62"/>
      <c r="E68" s="62"/>
      <c r="F68" s="62"/>
      <c r="G68" s="62"/>
      <c r="H68" s="62"/>
      <c r="I68" s="62"/>
      <c r="J68" s="62"/>
      <c r="K68" s="62"/>
      <c r="L68" s="62"/>
      <c r="M68" s="64"/>
      <c r="N68" s="73"/>
      <c r="O68" s="61"/>
      <c r="P68" s="64"/>
    </row>
    <row r="69" spans="1:16" s="1" customFormat="1" hidden="1">
      <c r="A69" s="35"/>
      <c r="B69" s="38"/>
      <c r="C69" s="24"/>
      <c r="D69" s="62"/>
      <c r="E69" s="62"/>
      <c r="F69" s="62"/>
      <c r="G69" s="62"/>
      <c r="H69" s="62"/>
      <c r="I69" s="62"/>
      <c r="J69" s="62"/>
      <c r="K69" s="62"/>
      <c r="L69" s="62"/>
      <c r="M69" s="64"/>
      <c r="N69" s="73"/>
      <c r="O69" s="61"/>
      <c r="P69" s="64"/>
    </row>
    <row r="70" spans="1:16" s="1" customFormat="1" hidden="1">
      <c r="A70" s="35"/>
      <c r="B70" s="38"/>
      <c r="C70" s="24"/>
      <c r="D70" s="62"/>
      <c r="E70" s="62"/>
      <c r="F70" s="62"/>
      <c r="G70" s="62"/>
      <c r="H70" s="62"/>
      <c r="I70" s="62"/>
      <c r="J70" s="62"/>
      <c r="K70" s="62"/>
      <c r="L70" s="62"/>
      <c r="M70" s="64"/>
      <c r="N70" s="73"/>
      <c r="O70" s="61"/>
      <c r="P70" s="64"/>
    </row>
    <row r="71" spans="1:16" s="1" customFormat="1" hidden="1">
      <c r="A71" s="35"/>
      <c r="B71" s="38"/>
      <c r="C71" s="24"/>
      <c r="D71" s="62"/>
      <c r="E71" s="62"/>
      <c r="F71" s="62"/>
      <c r="G71" s="62"/>
      <c r="H71" s="62"/>
      <c r="I71" s="62"/>
      <c r="J71" s="62"/>
      <c r="K71" s="62"/>
      <c r="L71" s="62"/>
      <c r="M71" s="64"/>
      <c r="N71" s="73"/>
      <c r="O71" s="61"/>
      <c r="P71" s="64"/>
    </row>
    <row r="72" spans="1:16" s="1" customFormat="1" hidden="1">
      <c r="A72" s="35"/>
      <c r="B72" s="38"/>
      <c r="C72" s="24"/>
      <c r="D72" s="62"/>
      <c r="E72" s="62"/>
      <c r="F72" s="62"/>
      <c r="G72" s="62"/>
      <c r="H72" s="62"/>
      <c r="I72" s="62"/>
      <c r="J72" s="62"/>
      <c r="K72" s="62"/>
      <c r="L72" s="62"/>
      <c r="M72" s="64"/>
      <c r="N72" s="73"/>
      <c r="O72" s="61"/>
      <c r="P72" s="64"/>
    </row>
    <row r="73" spans="1:16" s="1" customFormat="1" hidden="1">
      <c r="A73" s="35"/>
      <c r="B73" s="38"/>
      <c r="C73" s="24"/>
      <c r="D73" s="62"/>
      <c r="E73" s="62"/>
      <c r="F73" s="62"/>
      <c r="G73" s="62"/>
      <c r="H73" s="62"/>
      <c r="I73" s="62"/>
      <c r="J73" s="62"/>
      <c r="K73" s="62"/>
      <c r="L73" s="62"/>
      <c r="M73" s="64"/>
      <c r="N73" s="73"/>
      <c r="O73" s="61"/>
      <c r="P73" s="64"/>
    </row>
    <row r="74" spans="1:16" s="1" customFormat="1" hidden="1">
      <c r="A74" s="35"/>
      <c r="B74" s="38"/>
      <c r="C74" s="24"/>
      <c r="D74" s="62"/>
      <c r="E74" s="62"/>
      <c r="F74" s="62"/>
      <c r="G74" s="62"/>
      <c r="H74" s="62"/>
      <c r="I74" s="62"/>
      <c r="J74" s="62"/>
      <c r="K74" s="62"/>
      <c r="L74" s="62"/>
      <c r="M74" s="64"/>
      <c r="N74" s="73"/>
      <c r="O74" s="61"/>
      <c r="P74" s="64"/>
    </row>
    <row r="75" spans="1:16" s="1" customFormat="1" hidden="1">
      <c r="A75" s="35"/>
      <c r="B75" s="38"/>
      <c r="C75" s="24"/>
      <c r="D75" s="62"/>
      <c r="E75" s="62"/>
      <c r="F75" s="62"/>
      <c r="G75" s="62"/>
      <c r="H75" s="62"/>
      <c r="I75" s="62"/>
      <c r="J75" s="62"/>
      <c r="K75" s="62"/>
      <c r="L75" s="62"/>
      <c r="M75" s="64"/>
      <c r="N75" s="73"/>
      <c r="O75" s="61"/>
      <c r="P75" s="64"/>
    </row>
    <row r="76" spans="1:16" s="1" customFormat="1" hidden="1">
      <c r="A76" s="35"/>
      <c r="B76" s="38"/>
      <c r="C76" s="24"/>
      <c r="D76" s="62"/>
      <c r="E76" s="62"/>
      <c r="F76" s="62"/>
      <c r="G76" s="62"/>
      <c r="H76" s="62"/>
      <c r="I76" s="62"/>
      <c r="J76" s="62"/>
      <c r="K76" s="62"/>
      <c r="L76" s="62"/>
      <c r="M76" s="64"/>
      <c r="N76" s="73"/>
      <c r="O76" s="61"/>
      <c r="P76" s="64"/>
    </row>
    <row r="77" spans="1:16" s="1" customFormat="1" hidden="1">
      <c r="A77" s="35"/>
      <c r="B77" s="38"/>
      <c r="C77" s="24"/>
      <c r="D77" s="62"/>
      <c r="E77" s="62"/>
      <c r="F77" s="62"/>
      <c r="G77" s="62"/>
      <c r="H77" s="62"/>
      <c r="I77" s="62"/>
      <c r="J77" s="62"/>
      <c r="K77" s="62"/>
      <c r="L77" s="62"/>
      <c r="M77" s="64"/>
      <c r="N77" s="73"/>
      <c r="O77" s="61"/>
      <c r="P77" s="64"/>
    </row>
    <row r="78" spans="1:16" s="1" customFormat="1" hidden="1">
      <c r="A78" s="35"/>
      <c r="B78" s="38"/>
      <c r="C78" s="24"/>
      <c r="D78" s="62"/>
      <c r="E78" s="62"/>
      <c r="F78" s="62"/>
      <c r="G78" s="62"/>
      <c r="H78" s="62"/>
      <c r="I78" s="62"/>
      <c r="J78" s="62"/>
      <c r="K78" s="62"/>
      <c r="L78" s="62"/>
      <c r="M78" s="64"/>
      <c r="N78" s="73"/>
      <c r="O78" s="61"/>
      <c r="P78" s="64"/>
    </row>
    <row r="79" spans="1:16" s="1" customFormat="1" hidden="1">
      <c r="A79" s="35"/>
      <c r="B79" s="38"/>
      <c r="C79" s="24"/>
      <c r="D79" s="62"/>
      <c r="E79" s="62"/>
      <c r="F79" s="62"/>
      <c r="G79" s="62"/>
      <c r="H79" s="62"/>
      <c r="I79" s="62"/>
      <c r="J79" s="62"/>
      <c r="K79" s="62"/>
      <c r="L79" s="62"/>
      <c r="M79" s="64"/>
      <c r="N79" s="73"/>
      <c r="O79" s="61"/>
      <c r="P79" s="64"/>
    </row>
    <row r="80" spans="1:16" s="1" customFormat="1" hidden="1">
      <c r="A80" s="35"/>
      <c r="B80" s="38"/>
      <c r="C80" s="24"/>
      <c r="D80" s="62"/>
      <c r="E80" s="62"/>
      <c r="F80" s="62"/>
      <c r="G80" s="62"/>
      <c r="H80" s="62"/>
      <c r="I80" s="62"/>
      <c r="J80" s="62"/>
      <c r="K80" s="62"/>
      <c r="L80" s="62"/>
      <c r="M80" s="64"/>
      <c r="N80" s="73"/>
      <c r="O80" s="61"/>
      <c r="P80" s="64"/>
    </row>
    <row r="81" spans="1:16" s="1" customFormat="1" hidden="1">
      <c r="A81" s="35"/>
      <c r="B81" s="38"/>
      <c r="C81" s="24"/>
      <c r="D81" s="62"/>
      <c r="E81" s="62"/>
      <c r="F81" s="62"/>
      <c r="G81" s="62"/>
      <c r="H81" s="62"/>
      <c r="I81" s="62"/>
      <c r="J81" s="62"/>
      <c r="K81" s="62"/>
      <c r="L81" s="62"/>
      <c r="M81" s="64"/>
      <c r="N81" s="73"/>
      <c r="O81" s="61"/>
      <c r="P81" s="64"/>
    </row>
    <row r="82" spans="1:16" s="1" customFormat="1" hidden="1">
      <c r="A82" s="35"/>
      <c r="B82" s="38"/>
      <c r="C82" s="24"/>
      <c r="D82" s="62"/>
      <c r="E82" s="62"/>
      <c r="F82" s="62"/>
      <c r="G82" s="62"/>
      <c r="H82" s="62"/>
      <c r="I82" s="62"/>
      <c r="J82" s="62"/>
      <c r="K82" s="62"/>
      <c r="L82" s="62"/>
      <c r="M82" s="64"/>
      <c r="N82" s="73"/>
      <c r="O82" s="61"/>
      <c r="P82" s="64"/>
    </row>
    <row r="83" spans="1:16" s="1" customFormat="1" hidden="1">
      <c r="A83" s="35"/>
      <c r="B83" s="38"/>
      <c r="C83" s="24"/>
      <c r="D83" s="62"/>
      <c r="E83" s="62"/>
      <c r="F83" s="62"/>
      <c r="G83" s="62"/>
      <c r="H83" s="62"/>
      <c r="I83" s="62"/>
      <c r="J83" s="62"/>
      <c r="K83" s="62"/>
      <c r="L83" s="62"/>
      <c r="M83" s="64"/>
      <c r="N83" s="73"/>
      <c r="O83" s="61"/>
      <c r="P83" s="64"/>
    </row>
    <row r="84" spans="1:16">
      <c r="A84" s="33">
        <f>+A44+1</f>
        <v>23</v>
      </c>
      <c r="B84" s="792" t="s">
        <v>43</v>
      </c>
      <c r="C84" s="793"/>
      <c r="D84" s="67">
        <f>+D85</f>
        <v>2715.3996299999999</v>
      </c>
      <c r="E84" s="67">
        <f t="shared" ref="E84:P84" si="12">+E85</f>
        <v>2715.3996299999999</v>
      </c>
      <c r="F84" s="67">
        <f t="shared" si="12"/>
        <v>0</v>
      </c>
      <c r="G84" s="67">
        <f t="shared" si="12"/>
        <v>0</v>
      </c>
      <c r="H84" s="67">
        <f t="shared" si="12"/>
        <v>2715.3996299999999</v>
      </c>
      <c r="I84" s="67">
        <f t="shared" si="12"/>
        <v>2715.3996299999999</v>
      </c>
      <c r="J84" s="67">
        <f t="shared" si="12"/>
        <v>0</v>
      </c>
      <c r="K84" s="67">
        <f t="shared" si="12"/>
        <v>0</v>
      </c>
      <c r="L84" s="67">
        <f t="shared" si="12"/>
        <v>0</v>
      </c>
      <c r="M84" s="68">
        <f t="shared" si="12"/>
        <v>0</v>
      </c>
      <c r="N84" s="57"/>
      <c r="O84" s="66">
        <f t="shared" si="12"/>
        <v>0</v>
      </c>
      <c r="P84" s="68">
        <f t="shared" si="12"/>
        <v>2715.3996299999999</v>
      </c>
    </row>
    <row r="85" spans="1:16">
      <c r="A85" s="30">
        <f>+A84+1</f>
        <v>24</v>
      </c>
      <c r="B85" s="780" t="s">
        <v>47</v>
      </c>
      <c r="C85" s="781"/>
      <c r="D85" s="59">
        <f>D86</f>
        <v>2715.3996299999999</v>
      </c>
      <c r="E85" s="59">
        <f t="shared" ref="E85:M85" si="13">E86</f>
        <v>2715.3996299999999</v>
      </c>
      <c r="F85" s="59">
        <f t="shared" si="13"/>
        <v>0</v>
      </c>
      <c r="G85" s="59">
        <f t="shared" si="13"/>
        <v>0</v>
      </c>
      <c r="H85" s="59">
        <f t="shared" si="13"/>
        <v>2715.3996299999999</v>
      </c>
      <c r="I85" s="59">
        <f t="shared" si="13"/>
        <v>2715.3996299999999</v>
      </c>
      <c r="J85" s="59">
        <f t="shared" si="13"/>
        <v>0</v>
      </c>
      <c r="K85" s="59">
        <f t="shared" si="13"/>
        <v>0</v>
      </c>
      <c r="L85" s="59">
        <f t="shared" si="13"/>
        <v>0</v>
      </c>
      <c r="M85" s="59">
        <f t="shared" si="13"/>
        <v>0</v>
      </c>
      <c r="N85" s="65"/>
      <c r="O85" s="58">
        <f>O86</f>
        <v>0</v>
      </c>
      <c r="P85" s="60">
        <f>P86</f>
        <v>2715.3996299999999</v>
      </c>
    </row>
    <row r="86" spans="1:16">
      <c r="A86" s="453"/>
      <c r="B86" s="78"/>
      <c r="C86" s="454" t="s">
        <v>157</v>
      </c>
      <c r="D86" s="59">
        <v>2715.3996299999999</v>
      </c>
      <c r="E86" s="59">
        <f>D86</f>
        <v>2715.3996299999999</v>
      </c>
      <c r="F86" s="59"/>
      <c r="G86" s="59"/>
      <c r="H86" s="59">
        <f>+D86+F86</f>
        <v>2715.3996299999999</v>
      </c>
      <c r="I86" s="59">
        <f>+E86+G86</f>
        <v>2715.3996299999999</v>
      </c>
      <c r="J86" s="59"/>
      <c r="K86" s="59"/>
      <c r="L86" s="59"/>
      <c r="M86" s="64">
        <f>+H86-I86</f>
        <v>0</v>
      </c>
      <c r="N86" s="65"/>
      <c r="O86" s="58"/>
      <c r="P86" s="64">
        <f>+I86+O86</f>
        <v>2715.3996299999999</v>
      </c>
    </row>
    <row r="87" spans="1:16" ht="15.75" thickBot="1">
      <c r="A87" s="36">
        <f>+A85+1</f>
        <v>25</v>
      </c>
      <c r="B87" s="25"/>
      <c r="C87" s="51" t="s">
        <v>40</v>
      </c>
      <c r="D87" s="62"/>
      <c r="E87" s="62"/>
      <c r="F87" s="62"/>
      <c r="G87" s="62"/>
      <c r="H87" s="62">
        <f>+D87+F87</f>
        <v>0</v>
      </c>
      <c r="I87" s="62">
        <f>+E87+G87</f>
        <v>0</v>
      </c>
      <c r="J87" s="62"/>
      <c r="K87" s="62"/>
      <c r="L87" s="62"/>
      <c r="M87" s="64">
        <f>+H87-I87</f>
        <v>0</v>
      </c>
      <c r="N87" s="72"/>
      <c r="O87" s="61"/>
      <c r="P87" s="64">
        <f>+I87+O87</f>
        <v>0</v>
      </c>
    </row>
    <row r="88" spans="1:16" ht="15.75" thickBot="1">
      <c r="A88" s="37">
        <f>+A87+1</f>
        <v>26</v>
      </c>
      <c r="B88" s="26" t="s">
        <v>21</v>
      </c>
      <c r="C88" s="27"/>
      <c r="D88" s="70">
        <f t="shared" ref="D88:M88" si="14">+D7+D24+D42+D84</f>
        <v>474391.80862999998</v>
      </c>
      <c r="E88" s="70">
        <f t="shared" si="14"/>
        <v>476058.80862999998</v>
      </c>
      <c r="F88" s="70">
        <f t="shared" si="14"/>
        <v>1690</v>
      </c>
      <c r="G88" s="70">
        <f t="shared" si="14"/>
        <v>1690</v>
      </c>
      <c r="H88" s="70">
        <f t="shared" si="14"/>
        <v>476081.80862999998</v>
      </c>
      <c r="I88" s="70">
        <f t="shared" si="14"/>
        <v>477748.80862999998</v>
      </c>
      <c r="J88" s="70">
        <f t="shared" si="14"/>
        <v>0</v>
      </c>
      <c r="K88" s="70">
        <f t="shared" si="14"/>
        <v>86325.940820000018</v>
      </c>
      <c r="L88" s="70">
        <f t="shared" si="14"/>
        <v>0</v>
      </c>
      <c r="M88" s="71">
        <f t="shared" si="14"/>
        <v>-1667</v>
      </c>
      <c r="N88" s="74"/>
      <c r="O88" s="69">
        <f>+O7+O24+O42+O84</f>
        <v>0</v>
      </c>
      <c r="P88" s="71">
        <f>+P7+P24+P42+P84</f>
        <v>477748.80862999998</v>
      </c>
    </row>
  </sheetData>
  <mergeCells count="17">
    <mergeCell ref="O4:O5"/>
    <mergeCell ref="P4:P5"/>
    <mergeCell ref="B8:C8"/>
    <mergeCell ref="B17:C17"/>
    <mergeCell ref="B24:C24"/>
    <mergeCell ref="A4:A6"/>
    <mergeCell ref="B4:C6"/>
    <mergeCell ref="D4:E4"/>
    <mergeCell ref="F4:G4"/>
    <mergeCell ref="H4:I4"/>
    <mergeCell ref="B25:C25"/>
    <mergeCell ref="B42:C42"/>
    <mergeCell ref="B43:C43"/>
    <mergeCell ref="B84:C84"/>
    <mergeCell ref="B85:C85"/>
    <mergeCell ref="M4:M5"/>
    <mergeCell ref="J4:L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297" t="s">
        <v>55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15.75">
      <c r="A2" s="297"/>
      <c r="B2" s="298"/>
      <c r="C2" s="455" t="s">
        <v>48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</row>
    <row r="3" spans="1:16" ht="15.75" thickBo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301" t="s">
        <v>1</v>
      </c>
    </row>
    <row r="4" spans="1:16" ht="33" customHeight="1">
      <c r="A4" s="952" t="s">
        <v>0</v>
      </c>
      <c r="B4" s="955" t="s">
        <v>278</v>
      </c>
      <c r="C4" s="956"/>
      <c r="D4" s="900" t="s">
        <v>221</v>
      </c>
      <c r="E4" s="901"/>
      <c r="F4" s="901" t="s">
        <v>222</v>
      </c>
      <c r="G4" s="901"/>
      <c r="H4" s="901" t="s">
        <v>223</v>
      </c>
      <c r="I4" s="901"/>
      <c r="J4" s="902" t="s">
        <v>224</v>
      </c>
      <c r="K4" s="903"/>
      <c r="L4" s="904"/>
      <c r="M4" s="883" t="s">
        <v>22</v>
      </c>
      <c r="N4" s="455"/>
      <c r="O4" s="885" t="s">
        <v>304</v>
      </c>
      <c r="P4" s="887" t="s">
        <v>20</v>
      </c>
    </row>
    <row r="5" spans="1:16">
      <c r="A5" s="953"/>
      <c r="B5" s="957"/>
      <c r="C5" s="958"/>
      <c r="D5" s="112" t="s">
        <v>12</v>
      </c>
      <c r="E5" s="302" t="s">
        <v>16</v>
      </c>
      <c r="F5" s="303" t="s">
        <v>12</v>
      </c>
      <c r="G5" s="302" t="s">
        <v>16</v>
      </c>
      <c r="H5" s="303" t="s">
        <v>12</v>
      </c>
      <c r="I5" s="302" t="s">
        <v>16</v>
      </c>
      <c r="J5" s="304" t="s">
        <v>23</v>
      </c>
      <c r="K5" s="304" t="s">
        <v>24</v>
      </c>
      <c r="L5" s="304" t="s">
        <v>25</v>
      </c>
      <c r="M5" s="884"/>
      <c r="N5" s="455"/>
      <c r="O5" s="886"/>
      <c r="P5" s="888"/>
    </row>
    <row r="6" spans="1:16" ht="15.75" thickBot="1">
      <c r="A6" s="954"/>
      <c r="B6" s="959"/>
      <c r="C6" s="960"/>
      <c r="D6" s="305" t="s">
        <v>3</v>
      </c>
      <c r="E6" s="306" t="s">
        <v>4</v>
      </c>
      <c r="F6" s="306" t="s">
        <v>5</v>
      </c>
      <c r="G6" s="306" t="s">
        <v>6</v>
      </c>
      <c r="H6" s="306" t="s">
        <v>13</v>
      </c>
      <c r="I6" s="306" t="s">
        <v>14</v>
      </c>
      <c r="J6" s="307" t="s">
        <v>7</v>
      </c>
      <c r="K6" s="308" t="s">
        <v>8</v>
      </c>
      <c r="L6" s="308" t="s">
        <v>9</v>
      </c>
      <c r="M6" s="309" t="s">
        <v>44</v>
      </c>
      <c r="N6" s="455"/>
      <c r="O6" s="310" t="s">
        <v>10</v>
      </c>
      <c r="P6" s="309" t="s">
        <v>26</v>
      </c>
    </row>
    <row r="7" spans="1:16">
      <c r="A7" s="456">
        <f>+A6+1</f>
        <v>1</v>
      </c>
      <c r="B7" s="457" t="s">
        <v>15</v>
      </c>
      <c r="C7" s="458"/>
      <c r="D7" s="55">
        <f t="shared" ref="D7:M7" si="0">+D8+D17</f>
        <v>732061</v>
      </c>
      <c r="E7" s="55">
        <f t="shared" si="0"/>
        <v>731966</v>
      </c>
      <c r="F7" s="55">
        <f t="shared" si="0"/>
        <v>28257</v>
      </c>
      <c r="G7" s="55">
        <f t="shared" si="0"/>
        <v>28257</v>
      </c>
      <c r="H7" s="55">
        <f t="shared" si="0"/>
        <v>760318</v>
      </c>
      <c r="I7" s="55">
        <f t="shared" si="0"/>
        <v>760223</v>
      </c>
      <c r="J7" s="55">
        <f t="shared" si="0"/>
        <v>0</v>
      </c>
      <c r="K7" s="55">
        <f t="shared" si="0"/>
        <v>44684</v>
      </c>
      <c r="L7" s="55">
        <f t="shared" si="0"/>
        <v>22</v>
      </c>
      <c r="M7" s="56">
        <f t="shared" si="0"/>
        <v>95</v>
      </c>
      <c r="N7" s="459"/>
      <c r="O7" s="54">
        <f>+O8+O17</f>
        <v>0</v>
      </c>
      <c r="P7" s="56">
        <f>+P8+P17</f>
        <v>760223</v>
      </c>
    </row>
    <row r="8" spans="1:16">
      <c r="A8" s="460">
        <f>+A7+1</f>
        <v>2</v>
      </c>
      <c r="B8" s="948" t="s">
        <v>45</v>
      </c>
      <c r="C8" s="949"/>
      <c r="D8" s="59">
        <f t="shared" ref="D8:M8" si="1">SUM(D9:D15)</f>
        <v>711204</v>
      </c>
      <c r="E8" s="59">
        <f t="shared" si="1"/>
        <v>711204</v>
      </c>
      <c r="F8" s="59">
        <f t="shared" si="1"/>
        <v>26397</v>
      </c>
      <c r="G8" s="59">
        <f t="shared" si="1"/>
        <v>26397</v>
      </c>
      <c r="H8" s="59">
        <f t="shared" si="1"/>
        <v>737601</v>
      </c>
      <c r="I8" s="59">
        <f t="shared" si="1"/>
        <v>737601</v>
      </c>
      <c r="J8" s="59">
        <f t="shared" si="1"/>
        <v>0</v>
      </c>
      <c r="K8" s="59">
        <f t="shared" si="1"/>
        <v>44684</v>
      </c>
      <c r="L8" s="59">
        <f t="shared" si="1"/>
        <v>0</v>
      </c>
      <c r="M8" s="60">
        <f t="shared" si="1"/>
        <v>0</v>
      </c>
      <c r="N8" s="461"/>
      <c r="O8" s="58">
        <f>SUM(O9:O15)</f>
        <v>0</v>
      </c>
      <c r="P8" s="60">
        <f>SUM(P9:P15)</f>
        <v>737601</v>
      </c>
    </row>
    <row r="9" spans="1:16">
      <c r="A9" s="49">
        <f>+A8+1</f>
        <v>3</v>
      </c>
      <c r="B9" s="47" t="s">
        <v>57</v>
      </c>
      <c r="C9" s="48" t="s">
        <v>321</v>
      </c>
      <c r="D9" s="62">
        <v>597309</v>
      </c>
      <c r="E9" s="62">
        <v>597309</v>
      </c>
      <c r="F9" s="62">
        <v>17897</v>
      </c>
      <c r="G9" s="62">
        <v>17897</v>
      </c>
      <c r="H9" s="62">
        <f t="shared" ref="H9:I21" si="2">+D9+F9</f>
        <v>615206</v>
      </c>
      <c r="I9" s="62">
        <f t="shared" si="2"/>
        <v>615206</v>
      </c>
      <c r="J9" s="62">
        <v>0</v>
      </c>
      <c r="K9" s="62">
        <v>41225</v>
      </c>
      <c r="L9" s="62">
        <v>0</v>
      </c>
      <c r="M9" s="64">
        <f t="shared" ref="M9:M15" si="3">+H9-I9</f>
        <v>0</v>
      </c>
      <c r="N9" s="462"/>
      <c r="O9" s="61">
        <v>0</v>
      </c>
      <c r="P9" s="64">
        <f t="shared" ref="P9:P15" si="4">+I9+O9</f>
        <v>615206</v>
      </c>
    </row>
    <row r="10" spans="1:16">
      <c r="A10" s="49">
        <f>A9+1</f>
        <v>4</v>
      </c>
      <c r="B10" s="47" t="s">
        <v>27</v>
      </c>
      <c r="C10" s="48" t="s">
        <v>28</v>
      </c>
      <c r="D10" s="62">
        <v>25088</v>
      </c>
      <c r="E10" s="62">
        <v>25088</v>
      </c>
      <c r="F10" s="62">
        <v>0</v>
      </c>
      <c r="G10" s="62">
        <v>0</v>
      </c>
      <c r="H10" s="62">
        <f t="shared" si="2"/>
        <v>25088</v>
      </c>
      <c r="I10" s="62">
        <f t="shared" si="2"/>
        <v>25088</v>
      </c>
      <c r="J10" s="62">
        <v>0</v>
      </c>
      <c r="K10" s="62">
        <v>0</v>
      </c>
      <c r="L10" s="62">
        <v>0</v>
      </c>
      <c r="M10" s="64">
        <f t="shared" si="3"/>
        <v>0</v>
      </c>
      <c r="N10" s="462"/>
      <c r="O10" s="61">
        <v>0</v>
      </c>
      <c r="P10" s="64">
        <f t="shared" si="4"/>
        <v>25088</v>
      </c>
    </row>
    <row r="11" spans="1:16">
      <c r="A11" s="49">
        <f>+A10+1</f>
        <v>5</v>
      </c>
      <c r="B11" s="47" t="s">
        <v>29</v>
      </c>
      <c r="C11" s="48" t="s">
        <v>59</v>
      </c>
      <c r="D11" s="62">
        <v>9532</v>
      </c>
      <c r="E11" s="62">
        <v>9532</v>
      </c>
      <c r="F11" s="62">
        <v>0</v>
      </c>
      <c r="G11" s="62">
        <v>0</v>
      </c>
      <c r="H11" s="62">
        <f t="shared" si="2"/>
        <v>9532</v>
      </c>
      <c r="I11" s="62">
        <f t="shared" si="2"/>
        <v>9532</v>
      </c>
      <c r="J11" s="62">
        <v>0</v>
      </c>
      <c r="K11" s="62">
        <v>3415</v>
      </c>
      <c r="L11" s="62">
        <v>0</v>
      </c>
      <c r="M11" s="64">
        <f t="shared" si="3"/>
        <v>0</v>
      </c>
      <c r="N11" s="462"/>
      <c r="O11" s="61">
        <v>0</v>
      </c>
      <c r="P11" s="64">
        <f t="shared" si="4"/>
        <v>9532</v>
      </c>
    </row>
    <row r="12" spans="1:16">
      <c r="A12" s="49">
        <f>+A11+1</f>
        <v>6</v>
      </c>
      <c r="B12" s="47" t="s">
        <v>30</v>
      </c>
      <c r="C12" s="48" t="s">
        <v>31</v>
      </c>
      <c r="D12" s="62">
        <v>18853</v>
      </c>
      <c r="E12" s="62">
        <v>18853</v>
      </c>
      <c r="F12" s="62">
        <v>0</v>
      </c>
      <c r="G12" s="62">
        <v>0</v>
      </c>
      <c r="H12" s="62">
        <f>+D12+F12</f>
        <v>18853</v>
      </c>
      <c r="I12" s="62">
        <f t="shared" si="2"/>
        <v>18853</v>
      </c>
      <c r="J12" s="62">
        <v>0</v>
      </c>
      <c r="K12" s="62">
        <v>0</v>
      </c>
      <c r="L12" s="62">
        <v>0</v>
      </c>
      <c r="M12" s="64">
        <f t="shared" si="3"/>
        <v>0</v>
      </c>
      <c r="N12" s="462"/>
      <c r="O12" s="61">
        <v>0</v>
      </c>
      <c r="P12" s="64">
        <f t="shared" si="4"/>
        <v>18853</v>
      </c>
    </row>
    <row r="13" spans="1:16">
      <c r="A13" s="49">
        <f>+A12+1</f>
        <v>7</v>
      </c>
      <c r="B13" s="47" t="s">
        <v>34</v>
      </c>
      <c r="C13" s="48" t="s">
        <v>62</v>
      </c>
      <c r="D13" s="62">
        <v>30843</v>
      </c>
      <c r="E13" s="62">
        <v>30843</v>
      </c>
      <c r="F13" s="62">
        <v>8500</v>
      </c>
      <c r="G13" s="62">
        <v>8500</v>
      </c>
      <c r="H13" s="62">
        <f>+D13+F13</f>
        <v>39343</v>
      </c>
      <c r="I13" s="62">
        <f>+E13+G13</f>
        <v>39343</v>
      </c>
      <c r="J13" s="62">
        <v>0</v>
      </c>
      <c r="K13" s="62">
        <v>0</v>
      </c>
      <c r="L13" s="62">
        <v>0</v>
      </c>
      <c r="M13" s="64">
        <f t="shared" si="3"/>
        <v>0</v>
      </c>
      <c r="N13" s="462"/>
      <c r="O13" s="61">
        <v>0</v>
      </c>
      <c r="P13" s="64">
        <f t="shared" si="4"/>
        <v>39343</v>
      </c>
    </row>
    <row r="14" spans="1:16">
      <c r="A14" s="49">
        <f>+A13+1</f>
        <v>8</v>
      </c>
      <c r="B14" s="47" t="s">
        <v>60</v>
      </c>
      <c r="C14" s="329" t="s">
        <v>32</v>
      </c>
      <c r="D14" s="62">
        <v>927</v>
      </c>
      <c r="E14" s="62">
        <v>927</v>
      </c>
      <c r="F14" s="62">
        <v>0</v>
      </c>
      <c r="G14" s="62">
        <v>0</v>
      </c>
      <c r="H14" s="62">
        <f t="shared" si="2"/>
        <v>927</v>
      </c>
      <c r="I14" s="62">
        <f t="shared" si="2"/>
        <v>927</v>
      </c>
      <c r="J14" s="62">
        <v>0</v>
      </c>
      <c r="K14" s="62">
        <v>41</v>
      </c>
      <c r="L14" s="62">
        <v>0</v>
      </c>
      <c r="M14" s="64">
        <f t="shared" si="3"/>
        <v>0</v>
      </c>
      <c r="N14" s="462"/>
      <c r="O14" s="61">
        <v>0</v>
      </c>
      <c r="P14" s="64">
        <f t="shared" si="4"/>
        <v>927</v>
      </c>
    </row>
    <row r="15" spans="1:16">
      <c r="A15" s="49">
        <f>+A14+1</f>
        <v>9</v>
      </c>
      <c r="B15" s="330" t="s">
        <v>61</v>
      </c>
      <c r="C15" s="331" t="s">
        <v>33</v>
      </c>
      <c r="D15" s="62">
        <v>28652</v>
      </c>
      <c r="E15" s="62">
        <v>28652</v>
      </c>
      <c r="F15" s="62">
        <v>0</v>
      </c>
      <c r="G15" s="62">
        <v>0</v>
      </c>
      <c r="H15" s="62">
        <f t="shared" si="2"/>
        <v>28652</v>
      </c>
      <c r="I15" s="62">
        <f t="shared" si="2"/>
        <v>28652</v>
      </c>
      <c r="J15" s="62">
        <v>0</v>
      </c>
      <c r="K15" s="62">
        <v>3</v>
      </c>
      <c r="L15" s="62">
        <v>0</v>
      </c>
      <c r="M15" s="64">
        <f t="shared" si="3"/>
        <v>0</v>
      </c>
      <c r="N15" s="462"/>
      <c r="O15" s="61">
        <v>0</v>
      </c>
      <c r="P15" s="64">
        <f t="shared" si="4"/>
        <v>28652</v>
      </c>
    </row>
    <row r="16" spans="1:16" s="1" customFormat="1" hidden="1">
      <c r="A16" s="49"/>
      <c r="B16" s="330"/>
      <c r="C16" s="331"/>
      <c r="D16" s="62"/>
      <c r="E16" s="62"/>
      <c r="F16" s="62"/>
      <c r="G16" s="62"/>
      <c r="H16" s="62"/>
      <c r="I16" s="62"/>
      <c r="J16" s="62"/>
      <c r="K16" s="62"/>
      <c r="L16" s="62"/>
      <c r="M16" s="64"/>
      <c r="N16" s="462"/>
      <c r="O16" s="61"/>
      <c r="P16" s="64"/>
    </row>
    <row r="17" spans="1:16">
      <c r="A17" s="460">
        <f>+A15+1</f>
        <v>10</v>
      </c>
      <c r="B17" s="950" t="s">
        <v>46</v>
      </c>
      <c r="C17" s="951"/>
      <c r="D17" s="59">
        <f t="shared" ref="D17:M17" si="5">SUM(D18:D22)</f>
        <v>20857</v>
      </c>
      <c r="E17" s="59">
        <f t="shared" si="5"/>
        <v>20762</v>
      </c>
      <c r="F17" s="59">
        <f t="shared" si="5"/>
        <v>1860</v>
      </c>
      <c r="G17" s="59">
        <f t="shared" si="5"/>
        <v>1860</v>
      </c>
      <c r="H17" s="59">
        <f t="shared" si="5"/>
        <v>22717</v>
      </c>
      <c r="I17" s="59">
        <f t="shared" si="5"/>
        <v>22622</v>
      </c>
      <c r="J17" s="59">
        <f t="shared" si="5"/>
        <v>0</v>
      </c>
      <c r="K17" s="59">
        <f t="shared" si="5"/>
        <v>0</v>
      </c>
      <c r="L17" s="59">
        <f t="shared" si="5"/>
        <v>22</v>
      </c>
      <c r="M17" s="60">
        <f t="shared" si="5"/>
        <v>95</v>
      </c>
      <c r="N17" s="461"/>
      <c r="O17" s="58">
        <f>SUM(O18:O22)</f>
        <v>0</v>
      </c>
      <c r="P17" s="60">
        <f>SUM(P18:P22)</f>
        <v>22622</v>
      </c>
    </row>
    <row r="18" spans="1:16">
      <c r="A18" s="49">
        <f>+A17+1</f>
        <v>11</v>
      </c>
      <c r="B18" s="47" t="s">
        <v>29</v>
      </c>
      <c r="C18" s="48" t="s">
        <v>59</v>
      </c>
      <c r="D18" s="62">
        <v>1592</v>
      </c>
      <c r="E18" s="62">
        <v>1592</v>
      </c>
      <c r="F18" s="62">
        <v>0</v>
      </c>
      <c r="G18" s="62">
        <v>0</v>
      </c>
      <c r="H18" s="62">
        <f t="shared" si="2"/>
        <v>1592</v>
      </c>
      <c r="I18" s="62">
        <f t="shared" si="2"/>
        <v>1592</v>
      </c>
      <c r="J18" s="62">
        <v>0</v>
      </c>
      <c r="K18" s="62">
        <v>0</v>
      </c>
      <c r="L18" s="62">
        <v>22</v>
      </c>
      <c r="M18" s="64">
        <f>+H18-I18</f>
        <v>0</v>
      </c>
      <c r="N18" s="462"/>
      <c r="O18" s="61">
        <v>0</v>
      </c>
      <c r="P18" s="64">
        <f>+I18+O18</f>
        <v>1592</v>
      </c>
    </row>
    <row r="19" spans="1:16">
      <c r="A19" s="49">
        <f>+A18+1</f>
        <v>12</v>
      </c>
      <c r="B19" s="47" t="s">
        <v>30</v>
      </c>
      <c r="C19" s="48" t="s">
        <v>31</v>
      </c>
      <c r="D19" s="62">
        <v>0</v>
      </c>
      <c r="E19" s="62">
        <v>0</v>
      </c>
      <c r="F19" s="62">
        <v>0</v>
      </c>
      <c r="G19" s="62">
        <v>0</v>
      </c>
      <c r="H19" s="62">
        <f t="shared" si="2"/>
        <v>0</v>
      </c>
      <c r="I19" s="62">
        <f t="shared" si="2"/>
        <v>0</v>
      </c>
      <c r="J19" s="62">
        <v>0</v>
      </c>
      <c r="K19" s="62">
        <v>0</v>
      </c>
      <c r="L19" s="62">
        <v>0</v>
      </c>
      <c r="M19" s="64">
        <f>+H19-I19</f>
        <v>0</v>
      </c>
      <c r="N19" s="462"/>
      <c r="O19" s="61">
        <v>0</v>
      </c>
      <c r="P19" s="64">
        <f>+I19+O19</f>
        <v>0</v>
      </c>
    </row>
    <row r="20" spans="1:16">
      <c r="A20" s="49">
        <f>+A19+1</f>
        <v>13</v>
      </c>
      <c r="B20" s="47" t="s">
        <v>34</v>
      </c>
      <c r="C20" s="48" t="s">
        <v>63</v>
      </c>
      <c r="D20" s="62">
        <v>4703</v>
      </c>
      <c r="E20" s="62">
        <v>4703</v>
      </c>
      <c r="F20" s="62">
        <v>1860</v>
      </c>
      <c r="G20" s="62">
        <v>1860</v>
      </c>
      <c r="H20" s="62">
        <f t="shared" si="2"/>
        <v>6563</v>
      </c>
      <c r="I20" s="62">
        <f t="shared" si="2"/>
        <v>6563</v>
      </c>
      <c r="J20" s="62">
        <v>0</v>
      </c>
      <c r="K20" s="62">
        <v>0</v>
      </c>
      <c r="L20" s="62">
        <v>0</v>
      </c>
      <c r="M20" s="64">
        <f>+H20-I20</f>
        <v>0</v>
      </c>
      <c r="N20" s="462"/>
      <c r="O20" s="61">
        <v>0</v>
      </c>
      <c r="P20" s="64">
        <f>+I20+O20</f>
        <v>6563</v>
      </c>
    </row>
    <row r="21" spans="1:16">
      <c r="A21" s="49">
        <f>+A20+1</f>
        <v>14</v>
      </c>
      <c r="B21" s="47" t="s">
        <v>35</v>
      </c>
      <c r="C21" s="48" t="s">
        <v>36</v>
      </c>
      <c r="D21" s="62">
        <v>7765</v>
      </c>
      <c r="E21" s="62">
        <v>7765</v>
      </c>
      <c r="F21" s="62">
        <v>0</v>
      </c>
      <c r="G21" s="62">
        <v>0</v>
      </c>
      <c r="H21" s="62">
        <f t="shared" si="2"/>
        <v>7765</v>
      </c>
      <c r="I21" s="62">
        <f t="shared" si="2"/>
        <v>7765</v>
      </c>
      <c r="J21" s="62">
        <v>0</v>
      </c>
      <c r="K21" s="62">
        <v>0</v>
      </c>
      <c r="L21" s="62">
        <v>0</v>
      </c>
      <c r="M21" s="64">
        <f>+H21-I21</f>
        <v>0</v>
      </c>
      <c r="N21" s="462"/>
      <c r="O21" s="61">
        <v>0</v>
      </c>
      <c r="P21" s="64">
        <f>+I21+O21</f>
        <v>7765</v>
      </c>
    </row>
    <row r="22" spans="1:16">
      <c r="A22" s="49">
        <f>+A21+1</f>
        <v>15</v>
      </c>
      <c r="B22" s="330"/>
      <c r="C22" s="48" t="s">
        <v>178</v>
      </c>
      <c r="D22" s="62">
        <v>6797</v>
      </c>
      <c r="E22" s="62">
        <v>6702</v>
      </c>
      <c r="F22" s="62">
        <v>0</v>
      </c>
      <c r="G22" s="62">
        <v>0</v>
      </c>
      <c r="H22" s="62">
        <f>+D22+F22</f>
        <v>6797</v>
      </c>
      <c r="I22" s="62">
        <f>+E22+G22</f>
        <v>6702</v>
      </c>
      <c r="J22" s="62">
        <v>0</v>
      </c>
      <c r="K22" s="62">
        <v>0</v>
      </c>
      <c r="L22" s="62">
        <v>0</v>
      </c>
      <c r="M22" s="64">
        <f>+H22-I22</f>
        <v>95</v>
      </c>
      <c r="N22" s="462"/>
      <c r="O22" s="61">
        <v>0</v>
      </c>
      <c r="P22" s="64">
        <f>+I22+O22</f>
        <v>6702</v>
      </c>
    </row>
    <row r="23" spans="1:16" s="1" customFormat="1" hidden="1">
      <c r="A23" s="49"/>
      <c r="B23" s="330"/>
      <c r="C23" s="48"/>
      <c r="D23" s="62"/>
      <c r="E23" s="62"/>
      <c r="F23" s="62"/>
      <c r="G23" s="62"/>
      <c r="H23" s="62"/>
      <c r="I23" s="62"/>
      <c r="J23" s="62"/>
      <c r="K23" s="62"/>
      <c r="L23" s="62"/>
      <c r="M23" s="64"/>
      <c r="N23" s="462"/>
      <c r="O23" s="61"/>
      <c r="P23" s="64"/>
    </row>
    <row r="24" spans="1:16">
      <c r="A24" s="456">
        <f>+A22+1</f>
        <v>16</v>
      </c>
      <c r="B24" s="947" t="s">
        <v>42</v>
      </c>
      <c r="C24" s="882"/>
      <c r="D24" s="67">
        <f>SUM(D25:D27)</f>
        <v>565</v>
      </c>
      <c r="E24" s="67">
        <f t="shared" ref="E24:M24" si="6">SUM(E25:E27)</f>
        <v>475</v>
      </c>
      <c r="F24" s="67">
        <f t="shared" si="6"/>
        <v>0</v>
      </c>
      <c r="G24" s="67">
        <f t="shared" si="6"/>
        <v>0</v>
      </c>
      <c r="H24" s="67">
        <f t="shared" si="6"/>
        <v>565</v>
      </c>
      <c r="I24" s="67">
        <f t="shared" si="6"/>
        <v>475</v>
      </c>
      <c r="J24" s="67">
        <f t="shared" si="6"/>
        <v>0</v>
      </c>
      <c r="K24" s="67">
        <f t="shared" si="6"/>
        <v>0</v>
      </c>
      <c r="L24" s="67">
        <f t="shared" si="6"/>
        <v>0</v>
      </c>
      <c r="M24" s="68">
        <f t="shared" si="6"/>
        <v>90</v>
      </c>
      <c r="N24" s="459"/>
      <c r="O24" s="66">
        <f>SUM(O25:O27)</f>
        <v>0</v>
      </c>
      <c r="P24" s="68">
        <f>SUM(P25:P27)</f>
        <v>475</v>
      </c>
    </row>
    <row r="25" spans="1:16">
      <c r="A25" s="464">
        <f>+A24+1</f>
        <v>17</v>
      </c>
      <c r="B25" s="945" t="s">
        <v>135</v>
      </c>
      <c r="C25" s="946"/>
      <c r="D25" s="62">
        <v>27</v>
      </c>
      <c r="E25" s="62">
        <v>27</v>
      </c>
      <c r="F25" s="62">
        <v>0</v>
      </c>
      <c r="G25" s="62">
        <v>0</v>
      </c>
      <c r="H25" s="62">
        <f t="shared" ref="H25:I27" si="7">+D25+F25</f>
        <v>27</v>
      </c>
      <c r="I25" s="62">
        <f t="shared" si="7"/>
        <v>27</v>
      </c>
      <c r="J25" s="62">
        <v>0</v>
      </c>
      <c r="K25" s="62">
        <v>0</v>
      </c>
      <c r="L25" s="62">
        <v>0</v>
      </c>
      <c r="M25" s="64">
        <f>+H25-I25</f>
        <v>0</v>
      </c>
      <c r="N25" s="467"/>
      <c r="O25" s="61">
        <v>0</v>
      </c>
      <c r="P25" s="64">
        <f>+I25+O25</f>
        <v>27</v>
      </c>
    </row>
    <row r="26" spans="1:16">
      <c r="A26" s="464">
        <f>+A25+1</f>
        <v>18</v>
      </c>
      <c r="B26" s="468" t="s">
        <v>305</v>
      </c>
      <c r="C26" s="466"/>
      <c r="D26" s="62">
        <v>216</v>
      </c>
      <c r="E26" s="62">
        <v>216</v>
      </c>
      <c r="F26" s="62">
        <v>0</v>
      </c>
      <c r="G26" s="62">
        <v>0</v>
      </c>
      <c r="H26" s="62">
        <f t="shared" si="7"/>
        <v>216</v>
      </c>
      <c r="I26" s="62">
        <f t="shared" si="7"/>
        <v>216</v>
      </c>
      <c r="J26" s="62">
        <v>0</v>
      </c>
      <c r="K26" s="62">
        <v>0</v>
      </c>
      <c r="L26" s="62">
        <v>0</v>
      </c>
      <c r="M26" s="64">
        <f>+H26-I26</f>
        <v>0</v>
      </c>
      <c r="N26" s="467"/>
      <c r="O26" s="61">
        <v>0</v>
      </c>
      <c r="P26" s="64">
        <f>+I26+O26</f>
        <v>216</v>
      </c>
    </row>
    <row r="27" spans="1:16">
      <c r="A27" s="464">
        <f>+A26+1</f>
        <v>19</v>
      </c>
      <c r="B27" s="468" t="s">
        <v>306</v>
      </c>
      <c r="C27" s="466"/>
      <c r="D27" s="62">
        <v>322</v>
      </c>
      <c r="E27" s="62">
        <v>232</v>
      </c>
      <c r="F27" s="62">
        <v>0</v>
      </c>
      <c r="G27" s="62">
        <v>0</v>
      </c>
      <c r="H27" s="62">
        <f t="shared" si="7"/>
        <v>322</v>
      </c>
      <c r="I27" s="62">
        <f t="shared" si="7"/>
        <v>232</v>
      </c>
      <c r="J27" s="62">
        <v>0</v>
      </c>
      <c r="K27" s="62">
        <v>0</v>
      </c>
      <c r="L27" s="62">
        <v>0</v>
      </c>
      <c r="M27" s="64">
        <f>+H27-I27</f>
        <v>90</v>
      </c>
      <c r="N27" s="467"/>
      <c r="O27" s="61">
        <v>0</v>
      </c>
      <c r="P27" s="64">
        <f>+I27+O27</f>
        <v>232</v>
      </c>
    </row>
    <row r="28" spans="1:16" s="1" customFormat="1" hidden="1">
      <c r="A28" s="464"/>
      <c r="B28" s="468"/>
      <c r="C28" s="466"/>
      <c r="D28" s="62"/>
      <c r="E28" s="62"/>
      <c r="F28" s="62"/>
      <c r="G28" s="62"/>
      <c r="H28" s="62"/>
      <c r="I28" s="62"/>
      <c r="J28" s="62"/>
      <c r="K28" s="62"/>
      <c r="L28" s="62"/>
      <c r="M28" s="64"/>
      <c r="N28" s="467"/>
      <c r="O28" s="61"/>
      <c r="P28" s="64"/>
    </row>
    <row r="29" spans="1:16" s="1" customFormat="1" hidden="1">
      <c r="A29" s="464"/>
      <c r="B29" s="468"/>
      <c r="C29" s="466"/>
      <c r="D29" s="62"/>
      <c r="E29" s="62"/>
      <c r="F29" s="62"/>
      <c r="G29" s="62"/>
      <c r="H29" s="62"/>
      <c r="I29" s="62"/>
      <c r="J29" s="62"/>
      <c r="K29" s="62"/>
      <c r="L29" s="62"/>
      <c r="M29" s="64"/>
      <c r="N29" s="467"/>
      <c r="O29" s="61"/>
      <c r="P29" s="64"/>
    </row>
    <row r="30" spans="1:16" s="1" customFormat="1" hidden="1">
      <c r="A30" s="464"/>
      <c r="B30" s="468"/>
      <c r="C30" s="466"/>
      <c r="D30" s="62"/>
      <c r="E30" s="62"/>
      <c r="F30" s="62"/>
      <c r="G30" s="62"/>
      <c r="H30" s="62"/>
      <c r="I30" s="62"/>
      <c r="J30" s="62"/>
      <c r="K30" s="62"/>
      <c r="L30" s="62"/>
      <c r="M30" s="64"/>
      <c r="N30" s="467"/>
      <c r="O30" s="61"/>
      <c r="P30" s="64"/>
    </row>
    <row r="31" spans="1:16" s="1" customFormat="1" hidden="1">
      <c r="A31" s="464"/>
      <c r="B31" s="468"/>
      <c r="C31" s="466"/>
      <c r="D31" s="62"/>
      <c r="E31" s="62"/>
      <c r="F31" s="62"/>
      <c r="G31" s="62"/>
      <c r="H31" s="62"/>
      <c r="I31" s="62"/>
      <c r="J31" s="62"/>
      <c r="K31" s="62"/>
      <c r="L31" s="62"/>
      <c r="M31" s="64"/>
      <c r="N31" s="467"/>
      <c r="O31" s="61"/>
      <c r="P31" s="64"/>
    </row>
    <row r="32" spans="1:16" s="1" customFormat="1" hidden="1">
      <c r="A32" s="464"/>
      <c r="B32" s="468"/>
      <c r="C32" s="466"/>
      <c r="D32" s="62"/>
      <c r="E32" s="62"/>
      <c r="F32" s="62"/>
      <c r="G32" s="62"/>
      <c r="H32" s="62"/>
      <c r="I32" s="62"/>
      <c r="J32" s="62"/>
      <c r="K32" s="62"/>
      <c r="L32" s="62"/>
      <c r="M32" s="64"/>
      <c r="N32" s="467"/>
      <c r="O32" s="61"/>
      <c r="P32" s="64"/>
    </row>
    <row r="33" spans="1:16" s="1" customFormat="1" hidden="1">
      <c r="A33" s="464"/>
      <c r="B33" s="468"/>
      <c r="C33" s="466"/>
      <c r="D33" s="62"/>
      <c r="E33" s="62"/>
      <c r="F33" s="62"/>
      <c r="G33" s="62"/>
      <c r="H33" s="62"/>
      <c r="I33" s="62"/>
      <c r="J33" s="62"/>
      <c r="K33" s="62"/>
      <c r="L33" s="62"/>
      <c r="M33" s="64"/>
      <c r="N33" s="467"/>
      <c r="O33" s="61"/>
      <c r="P33" s="64"/>
    </row>
    <row r="34" spans="1:16" s="1" customFormat="1" hidden="1">
      <c r="A34" s="464"/>
      <c r="B34" s="468"/>
      <c r="C34" s="466"/>
      <c r="D34" s="62"/>
      <c r="E34" s="62"/>
      <c r="F34" s="62"/>
      <c r="G34" s="62"/>
      <c r="H34" s="62"/>
      <c r="I34" s="62"/>
      <c r="J34" s="62"/>
      <c r="K34" s="62"/>
      <c r="L34" s="62"/>
      <c r="M34" s="64"/>
      <c r="N34" s="467"/>
      <c r="O34" s="61"/>
      <c r="P34" s="64"/>
    </row>
    <row r="35" spans="1:16" s="1" customFormat="1" hidden="1">
      <c r="A35" s="464"/>
      <c r="B35" s="468"/>
      <c r="C35" s="466"/>
      <c r="D35" s="62"/>
      <c r="E35" s="62"/>
      <c r="F35" s="62"/>
      <c r="G35" s="62"/>
      <c r="H35" s="62"/>
      <c r="I35" s="62"/>
      <c r="J35" s="62"/>
      <c r="K35" s="62"/>
      <c r="L35" s="62"/>
      <c r="M35" s="64"/>
      <c r="N35" s="467"/>
      <c r="O35" s="61"/>
      <c r="P35" s="64"/>
    </row>
    <row r="36" spans="1:16" s="1" customFormat="1" hidden="1">
      <c r="A36" s="464"/>
      <c r="B36" s="468"/>
      <c r="C36" s="466"/>
      <c r="D36" s="62"/>
      <c r="E36" s="62"/>
      <c r="F36" s="62"/>
      <c r="G36" s="62"/>
      <c r="H36" s="62"/>
      <c r="I36" s="62"/>
      <c r="J36" s="62"/>
      <c r="K36" s="62"/>
      <c r="L36" s="62"/>
      <c r="M36" s="64"/>
      <c r="N36" s="467"/>
      <c r="O36" s="61"/>
      <c r="P36" s="64"/>
    </row>
    <row r="37" spans="1:16" s="1" customFormat="1" hidden="1">
      <c r="A37" s="464"/>
      <c r="B37" s="468"/>
      <c r="C37" s="466"/>
      <c r="D37" s="62"/>
      <c r="E37" s="62"/>
      <c r="F37" s="62"/>
      <c r="G37" s="62"/>
      <c r="H37" s="62"/>
      <c r="I37" s="62"/>
      <c r="J37" s="62"/>
      <c r="K37" s="62"/>
      <c r="L37" s="62"/>
      <c r="M37" s="64"/>
      <c r="N37" s="467"/>
      <c r="O37" s="61"/>
      <c r="P37" s="64"/>
    </row>
    <row r="38" spans="1:16" s="1" customFormat="1" hidden="1">
      <c r="A38" s="464"/>
      <c r="B38" s="468"/>
      <c r="C38" s="466"/>
      <c r="D38" s="62"/>
      <c r="E38" s="62"/>
      <c r="F38" s="62"/>
      <c r="G38" s="62"/>
      <c r="H38" s="62"/>
      <c r="I38" s="62"/>
      <c r="J38" s="62"/>
      <c r="K38" s="62"/>
      <c r="L38" s="62"/>
      <c r="M38" s="64"/>
      <c r="N38" s="467"/>
      <c r="O38" s="61"/>
      <c r="P38" s="64"/>
    </row>
    <row r="39" spans="1:16" s="1" customFormat="1" hidden="1">
      <c r="A39" s="464"/>
      <c r="B39" s="468"/>
      <c r="C39" s="466"/>
      <c r="D39" s="62"/>
      <c r="E39" s="62"/>
      <c r="F39" s="62"/>
      <c r="G39" s="62"/>
      <c r="H39" s="62"/>
      <c r="I39" s="62"/>
      <c r="J39" s="62"/>
      <c r="K39" s="62"/>
      <c r="L39" s="62"/>
      <c r="M39" s="64"/>
      <c r="N39" s="467"/>
      <c r="O39" s="61"/>
      <c r="P39" s="64"/>
    </row>
    <row r="40" spans="1:16" s="1" customFormat="1" hidden="1">
      <c r="A40" s="464"/>
      <c r="B40" s="468"/>
      <c r="C40" s="466"/>
      <c r="D40" s="62"/>
      <c r="E40" s="62"/>
      <c r="F40" s="62"/>
      <c r="G40" s="62"/>
      <c r="H40" s="62"/>
      <c r="I40" s="62"/>
      <c r="J40" s="62"/>
      <c r="K40" s="62"/>
      <c r="L40" s="62"/>
      <c r="M40" s="64"/>
      <c r="N40" s="467"/>
      <c r="O40" s="61"/>
      <c r="P40" s="64"/>
    </row>
    <row r="41" spans="1:16" s="1" customFormat="1" hidden="1">
      <c r="A41" s="464"/>
      <c r="B41" s="468"/>
      <c r="C41" s="466"/>
      <c r="D41" s="62"/>
      <c r="E41" s="62"/>
      <c r="F41" s="62"/>
      <c r="G41" s="62"/>
      <c r="H41" s="62"/>
      <c r="I41" s="62"/>
      <c r="J41" s="62"/>
      <c r="K41" s="62"/>
      <c r="L41" s="62"/>
      <c r="M41" s="64"/>
      <c r="N41" s="467"/>
      <c r="O41" s="61"/>
      <c r="P41" s="64"/>
    </row>
    <row r="42" spans="1:16">
      <c r="A42" s="456">
        <f>+A27+1</f>
        <v>20</v>
      </c>
      <c r="B42" s="947" t="s">
        <v>41</v>
      </c>
      <c r="C42" s="882"/>
      <c r="D42" s="67">
        <f>SUM(D43:D49)</f>
        <v>6531</v>
      </c>
      <c r="E42" s="67">
        <f t="shared" ref="E42:M42" si="8">SUM(E43:E49)</f>
        <v>6531</v>
      </c>
      <c r="F42" s="67">
        <f t="shared" si="8"/>
        <v>117</v>
      </c>
      <c r="G42" s="67">
        <f t="shared" si="8"/>
        <v>117</v>
      </c>
      <c r="H42" s="67">
        <f t="shared" si="8"/>
        <v>6648</v>
      </c>
      <c r="I42" s="67">
        <f t="shared" si="8"/>
        <v>6648</v>
      </c>
      <c r="J42" s="67">
        <f t="shared" si="8"/>
        <v>0</v>
      </c>
      <c r="K42" s="67">
        <f t="shared" si="8"/>
        <v>0</v>
      </c>
      <c r="L42" s="67">
        <f t="shared" si="8"/>
        <v>0</v>
      </c>
      <c r="M42" s="68">
        <f t="shared" si="8"/>
        <v>0</v>
      </c>
      <c r="N42" s="459"/>
      <c r="O42" s="66">
        <f>SUM(O43:O49)</f>
        <v>0</v>
      </c>
      <c r="P42" s="68">
        <f>SUM(P43:P49)</f>
        <v>6648</v>
      </c>
    </row>
    <row r="43" spans="1:16">
      <c r="A43" s="464">
        <f t="shared" ref="A43:A49" si="9">+A42+1</f>
        <v>21</v>
      </c>
      <c r="B43" s="945" t="s">
        <v>307</v>
      </c>
      <c r="C43" s="946"/>
      <c r="D43" s="62">
        <v>70</v>
      </c>
      <c r="E43" s="62">
        <v>70</v>
      </c>
      <c r="F43" s="62">
        <v>0</v>
      </c>
      <c r="G43" s="62">
        <v>0</v>
      </c>
      <c r="H43" s="62">
        <f t="shared" ref="H43:I49" si="10">+D43+F43</f>
        <v>70</v>
      </c>
      <c r="I43" s="62">
        <f t="shared" si="10"/>
        <v>70</v>
      </c>
      <c r="J43" s="62">
        <v>0</v>
      </c>
      <c r="K43" s="62">
        <v>0</v>
      </c>
      <c r="L43" s="62">
        <v>0</v>
      </c>
      <c r="M43" s="64">
        <f t="shared" ref="M43:M49" si="11">+H43-I43</f>
        <v>0</v>
      </c>
      <c r="N43" s="467"/>
      <c r="O43" s="61">
        <v>0</v>
      </c>
      <c r="P43" s="64">
        <f t="shared" ref="P43:P49" si="12">+I43+O43</f>
        <v>70</v>
      </c>
    </row>
    <row r="44" spans="1:16">
      <c r="A44" s="464">
        <f t="shared" si="9"/>
        <v>22</v>
      </c>
      <c r="B44" s="468" t="s">
        <v>308</v>
      </c>
      <c r="C44" s="466"/>
      <c r="D44" s="62">
        <v>63</v>
      </c>
      <c r="E44" s="62">
        <v>63</v>
      </c>
      <c r="F44" s="62">
        <v>0</v>
      </c>
      <c r="G44" s="62">
        <v>0</v>
      </c>
      <c r="H44" s="62">
        <f t="shared" si="10"/>
        <v>63</v>
      </c>
      <c r="I44" s="62">
        <f t="shared" si="10"/>
        <v>63</v>
      </c>
      <c r="J44" s="62">
        <v>0</v>
      </c>
      <c r="K44" s="62">
        <v>0</v>
      </c>
      <c r="L44" s="62">
        <v>0</v>
      </c>
      <c r="M44" s="64">
        <f t="shared" si="11"/>
        <v>0</v>
      </c>
      <c r="N44" s="467"/>
      <c r="O44" s="61">
        <v>0</v>
      </c>
      <c r="P44" s="64">
        <f t="shared" si="12"/>
        <v>63</v>
      </c>
    </row>
    <row r="45" spans="1:16">
      <c r="A45" s="464">
        <f t="shared" si="9"/>
        <v>23</v>
      </c>
      <c r="B45" s="468" t="s">
        <v>309</v>
      </c>
      <c r="C45" s="466"/>
      <c r="D45" s="62">
        <v>383</v>
      </c>
      <c r="E45" s="62">
        <v>383</v>
      </c>
      <c r="F45" s="62">
        <v>117</v>
      </c>
      <c r="G45" s="62">
        <v>117</v>
      </c>
      <c r="H45" s="62">
        <f t="shared" si="10"/>
        <v>500</v>
      </c>
      <c r="I45" s="62">
        <f t="shared" si="10"/>
        <v>500</v>
      </c>
      <c r="J45" s="62">
        <v>0</v>
      </c>
      <c r="K45" s="62">
        <v>0</v>
      </c>
      <c r="L45" s="62">
        <v>0</v>
      </c>
      <c r="M45" s="64">
        <f t="shared" si="11"/>
        <v>0</v>
      </c>
      <c r="N45" s="467"/>
      <c r="O45" s="61">
        <v>0</v>
      </c>
      <c r="P45" s="64">
        <f t="shared" si="12"/>
        <v>500</v>
      </c>
    </row>
    <row r="46" spans="1:16">
      <c r="A46" s="464">
        <f t="shared" si="9"/>
        <v>24</v>
      </c>
      <c r="B46" s="468" t="s">
        <v>310</v>
      </c>
      <c r="C46" s="466"/>
      <c r="D46" s="62">
        <v>160</v>
      </c>
      <c r="E46" s="62">
        <v>160</v>
      </c>
      <c r="F46" s="62">
        <v>0</v>
      </c>
      <c r="G46" s="62">
        <v>0</v>
      </c>
      <c r="H46" s="62">
        <f t="shared" si="10"/>
        <v>160</v>
      </c>
      <c r="I46" s="62">
        <f t="shared" si="10"/>
        <v>160</v>
      </c>
      <c r="J46" s="62">
        <v>0</v>
      </c>
      <c r="K46" s="62">
        <v>0</v>
      </c>
      <c r="L46" s="62">
        <v>0</v>
      </c>
      <c r="M46" s="64">
        <f t="shared" si="11"/>
        <v>0</v>
      </c>
      <c r="N46" s="467"/>
      <c r="O46" s="61">
        <v>0</v>
      </c>
      <c r="P46" s="64">
        <f t="shared" si="12"/>
        <v>160</v>
      </c>
    </row>
    <row r="47" spans="1:16">
      <c r="A47" s="464">
        <f t="shared" si="9"/>
        <v>25</v>
      </c>
      <c r="B47" s="468" t="s">
        <v>311</v>
      </c>
      <c r="C47" s="466"/>
      <c r="D47" s="62">
        <v>3290</v>
      </c>
      <c r="E47" s="62">
        <v>3290</v>
      </c>
      <c r="F47" s="62">
        <v>0</v>
      </c>
      <c r="G47" s="62">
        <v>0</v>
      </c>
      <c r="H47" s="62">
        <f t="shared" si="10"/>
        <v>3290</v>
      </c>
      <c r="I47" s="62">
        <f t="shared" si="10"/>
        <v>3290</v>
      </c>
      <c r="J47" s="62">
        <v>0</v>
      </c>
      <c r="K47" s="62">
        <v>0</v>
      </c>
      <c r="L47" s="62">
        <v>0</v>
      </c>
      <c r="M47" s="64">
        <f t="shared" si="11"/>
        <v>0</v>
      </c>
      <c r="N47" s="467"/>
      <c r="O47" s="61">
        <v>0</v>
      </c>
      <c r="P47" s="64">
        <f t="shared" si="12"/>
        <v>3290</v>
      </c>
    </row>
    <row r="48" spans="1:16">
      <c r="A48" s="464">
        <f t="shared" si="9"/>
        <v>26</v>
      </c>
      <c r="B48" s="468" t="s">
        <v>312</v>
      </c>
      <c r="C48" s="466"/>
      <c r="D48" s="62">
        <v>1560</v>
      </c>
      <c r="E48" s="62">
        <v>1560</v>
      </c>
      <c r="F48" s="62">
        <v>0</v>
      </c>
      <c r="G48" s="62">
        <v>0</v>
      </c>
      <c r="H48" s="62">
        <f t="shared" si="10"/>
        <v>1560</v>
      </c>
      <c r="I48" s="62">
        <f t="shared" si="10"/>
        <v>1560</v>
      </c>
      <c r="J48" s="62">
        <v>0</v>
      </c>
      <c r="K48" s="62">
        <v>0</v>
      </c>
      <c r="L48" s="62">
        <v>0</v>
      </c>
      <c r="M48" s="64">
        <f t="shared" si="11"/>
        <v>0</v>
      </c>
      <c r="N48" s="467"/>
      <c r="O48" s="61">
        <v>0</v>
      </c>
      <c r="P48" s="64">
        <f t="shared" si="12"/>
        <v>1560</v>
      </c>
    </row>
    <row r="49" spans="1:16">
      <c r="A49" s="464">
        <f t="shared" si="9"/>
        <v>27</v>
      </c>
      <c r="B49" s="468" t="s">
        <v>313</v>
      </c>
      <c r="C49" s="466"/>
      <c r="D49" s="62">
        <v>1005</v>
      </c>
      <c r="E49" s="62">
        <v>1005</v>
      </c>
      <c r="F49" s="62">
        <v>0</v>
      </c>
      <c r="G49" s="62">
        <v>0</v>
      </c>
      <c r="H49" s="62">
        <f t="shared" si="10"/>
        <v>1005</v>
      </c>
      <c r="I49" s="62">
        <f t="shared" si="10"/>
        <v>1005</v>
      </c>
      <c r="J49" s="62">
        <v>0</v>
      </c>
      <c r="K49" s="62">
        <v>0</v>
      </c>
      <c r="L49" s="62">
        <v>0</v>
      </c>
      <c r="M49" s="64">
        <f t="shared" si="11"/>
        <v>0</v>
      </c>
      <c r="N49" s="467"/>
      <c r="O49" s="61">
        <v>0</v>
      </c>
      <c r="P49" s="64">
        <f t="shared" si="12"/>
        <v>1005</v>
      </c>
    </row>
    <row r="50" spans="1:16" s="1" customFormat="1" hidden="1">
      <c r="A50" s="464"/>
      <c r="B50" s="468"/>
      <c r="C50" s="466"/>
      <c r="D50" s="62"/>
      <c r="E50" s="62"/>
      <c r="F50" s="62"/>
      <c r="G50" s="62"/>
      <c r="H50" s="62"/>
      <c r="I50" s="62"/>
      <c r="J50" s="62"/>
      <c r="K50" s="62"/>
      <c r="L50" s="62"/>
      <c r="M50" s="64"/>
      <c r="N50" s="467"/>
      <c r="O50" s="61"/>
      <c r="P50" s="64"/>
    </row>
    <row r="51" spans="1:16" s="1" customFormat="1" hidden="1">
      <c r="A51" s="464"/>
      <c r="B51" s="468"/>
      <c r="C51" s="466"/>
      <c r="D51" s="62"/>
      <c r="E51" s="62"/>
      <c r="F51" s="62"/>
      <c r="G51" s="62"/>
      <c r="H51" s="62"/>
      <c r="I51" s="62"/>
      <c r="J51" s="62"/>
      <c r="K51" s="62"/>
      <c r="L51" s="62"/>
      <c r="M51" s="64"/>
      <c r="N51" s="467"/>
      <c r="O51" s="61"/>
      <c r="P51" s="64"/>
    </row>
    <row r="52" spans="1:16" s="1" customFormat="1" hidden="1">
      <c r="A52" s="464"/>
      <c r="B52" s="468"/>
      <c r="C52" s="466"/>
      <c r="D52" s="62"/>
      <c r="E52" s="62"/>
      <c r="F52" s="62"/>
      <c r="G52" s="62"/>
      <c r="H52" s="62"/>
      <c r="I52" s="62"/>
      <c r="J52" s="62"/>
      <c r="K52" s="62"/>
      <c r="L52" s="62"/>
      <c r="M52" s="64"/>
      <c r="N52" s="467"/>
      <c r="O52" s="61"/>
      <c r="P52" s="64"/>
    </row>
    <row r="53" spans="1:16" s="1" customFormat="1" hidden="1">
      <c r="A53" s="464"/>
      <c r="B53" s="468"/>
      <c r="C53" s="466"/>
      <c r="D53" s="62"/>
      <c r="E53" s="62"/>
      <c r="F53" s="62"/>
      <c r="G53" s="62"/>
      <c r="H53" s="62"/>
      <c r="I53" s="62"/>
      <c r="J53" s="62"/>
      <c r="K53" s="62"/>
      <c r="L53" s="62"/>
      <c r="M53" s="64"/>
      <c r="N53" s="467"/>
      <c r="O53" s="61"/>
      <c r="P53" s="64"/>
    </row>
    <row r="54" spans="1:16" s="1" customFormat="1" hidden="1">
      <c r="A54" s="464"/>
      <c r="B54" s="468"/>
      <c r="C54" s="466"/>
      <c r="D54" s="62"/>
      <c r="E54" s="62"/>
      <c r="F54" s="62"/>
      <c r="G54" s="62"/>
      <c r="H54" s="62"/>
      <c r="I54" s="62"/>
      <c r="J54" s="62"/>
      <c r="K54" s="62"/>
      <c r="L54" s="62"/>
      <c r="M54" s="64"/>
      <c r="N54" s="467"/>
      <c r="O54" s="61"/>
      <c r="P54" s="64"/>
    </row>
    <row r="55" spans="1:16" s="1" customFormat="1" hidden="1">
      <c r="A55" s="464"/>
      <c r="B55" s="468"/>
      <c r="C55" s="466"/>
      <c r="D55" s="62"/>
      <c r="E55" s="62"/>
      <c r="F55" s="62"/>
      <c r="G55" s="62"/>
      <c r="H55" s="62"/>
      <c r="I55" s="62"/>
      <c r="J55" s="62"/>
      <c r="K55" s="62"/>
      <c r="L55" s="62"/>
      <c r="M55" s="64"/>
      <c r="N55" s="467"/>
      <c r="O55" s="61"/>
      <c r="P55" s="64"/>
    </row>
    <row r="56" spans="1:16" s="1" customFormat="1" hidden="1">
      <c r="A56" s="464"/>
      <c r="B56" s="468"/>
      <c r="C56" s="466"/>
      <c r="D56" s="62"/>
      <c r="E56" s="62"/>
      <c r="F56" s="62"/>
      <c r="G56" s="62"/>
      <c r="H56" s="62"/>
      <c r="I56" s="62"/>
      <c r="J56" s="62"/>
      <c r="K56" s="62"/>
      <c r="L56" s="62"/>
      <c r="M56" s="64"/>
      <c r="N56" s="467"/>
      <c r="O56" s="61"/>
      <c r="P56" s="64"/>
    </row>
    <row r="57" spans="1:16" s="1" customFormat="1" hidden="1">
      <c r="A57" s="464"/>
      <c r="B57" s="468"/>
      <c r="C57" s="466"/>
      <c r="D57" s="62"/>
      <c r="E57" s="62"/>
      <c r="F57" s="62"/>
      <c r="G57" s="62"/>
      <c r="H57" s="62"/>
      <c r="I57" s="62"/>
      <c r="J57" s="62"/>
      <c r="K57" s="62"/>
      <c r="L57" s="62"/>
      <c r="M57" s="64"/>
      <c r="N57" s="467"/>
      <c r="O57" s="61"/>
      <c r="P57" s="64"/>
    </row>
    <row r="58" spans="1:16" s="1" customFormat="1" hidden="1">
      <c r="A58" s="464"/>
      <c r="B58" s="468"/>
      <c r="C58" s="466"/>
      <c r="D58" s="62"/>
      <c r="E58" s="62"/>
      <c r="F58" s="62"/>
      <c r="G58" s="62"/>
      <c r="H58" s="62"/>
      <c r="I58" s="62"/>
      <c r="J58" s="62"/>
      <c r="K58" s="62"/>
      <c r="L58" s="62"/>
      <c r="M58" s="64"/>
      <c r="N58" s="467"/>
      <c r="O58" s="61"/>
      <c r="P58" s="64"/>
    </row>
    <row r="59" spans="1:16" s="1" customFormat="1" hidden="1">
      <c r="A59" s="464"/>
      <c r="B59" s="468"/>
      <c r="C59" s="466"/>
      <c r="D59" s="62"/>
      <c r="E59" s="62"/>
      <c r="F59" s="62"/>
      <c r="G59" s="62"/>
      <c r="H59" s="62"/>
      <c r="I59" s="62"/>
      <c r="J59" s="62"/>
      <c r="K59" s="62"/>
      <c r="L59" s="62"/>
      <c r="M59" s="64"/>
      <c r="N59" s="467"/>
      <c r="O59" s="61"/>
      <c r="P59" s="64"/>
    </row>
    <row r="60" spans="1:16" s="1" customFormat="1" hidden="1">
      <c r="A60" s="464"/>
      <c r="B60" s="468"/>
      <c r="C60" s="466"/>
      <c r="D60" s="62"/>
      <c r="E60" s="62"/>
      <c r="F60" s="62"/>
      <c r="G60" s="62"/>
      <c r="H60" s="62"/>
      <c r="I60" s="62"/>
      <c r="J60" s="62"/>
      <c r="K60" s="62"/>
      <c r="L60" s="62"/>
      <c r="M60" s="64"/>
      <c r="N60" s="467"/>
      <c r="O60" s="61"/>
      <c r="P60" s="64"/>
    </row>
    <row r="61" spans="1:16" s="1" customFormat="1" hidden="1">
      <c r="A61" s="464"/>
      <c r="B61" s="468"/>
      <c r="C61" s="466"/>
      <c r="D61" s="62"/>
      <c r="E61" s="62"/>
      <c r="F61" s="62"/>
      <c r="G61" s="62"/>
      <c r="H61" s="62"/>
      <c r="I61" s="62"/>
      <c r="J61" s="62"/>
      <c r="K61" s="62"/>
      <c r="L61" s="62"/>
      <c r="M61" s="64"/>
      <c r="N61" s="467"/>
      <c r="O61" s="61"/>
      <c r="P61" s="64"/>
    </row>
    <row r="62" spans="1:16" s="1" customFormat="1" hidden="1">
      <c r="A62" s="464"/>
      <c r="B62" s="468"/>
      <c r="C62" s="466"/>
      <c r="D62" s="62"/>
      <c r="E62" s="62"/>
      <c r="F62" s="62"/>
      <c r="G62" s="62"/>
      <c r="H62" s="62"/>
      <c r="I62" s="62"/>
      <c r="J62" s="62"/>
      <c r="K62" s="62"/>
      <c r="L62" s="62"/>
      <c r="M62" s="64"/>
      <c r="N62" s="467"/>
      <c r="O62" s="61"/>
      <c r="P62" s="64"/>
    </row>
    <row r="63" spans="1:16" s="1" customFormat="1" hidden="1">
      <c r="A63" s="464"/>
      <c r="B63" s="468"/>
      <c r="C63" s="466"/>
      <c r="D63" s="62"/>
      <c r="E63" s="62"/>
      <c r="F63" s="62"/>
      <c r="G63" s="62"/>
      <c r="H63" s="62"/>
      <c r="I63" s="62"/>
      <c r="J63" s="62"/>
      <c r="K63" s="62"/>
      <c r="L63" s="62"/>
      <c r="M63" s="64"/>
      <c r="N63" s="467"/>
      <c r="O63" s="61"/>
      <c r="P63" s="64"/>
    </row>
    <row r="64" spans="1:16" s="1" customFormat="1" hidden="1">
      <c r="A64" s="464"/>
      <c r="B64" s="468"/>
      <c r="C64" s="466"/>
      <c r="D64" s="62"/>
      <c r="E64" s="62"/>
      <c r="F64" s="62"/>
      <c r="G64" s="62"/>
      <c r="H64" s="62"/>
      <c r="I64" s="62"/>
      <c r="J64" s="62"/>
      <c r="K64" s="62"/>
      <c r="L64" s="62"/>
      <c r="M64" s="64"/>
      <c r="N64" s="467"/>
      <c r="O64" s="61"/>
      <c r="P64" s="64"/>
    </row>
    <row r="65" spans="1:16" s="1" customFormat="1" hidden="1">
      <c r="A65" s="464"/>
      <c r="B65" s="468"/>
      <c r="C65" s="466"/>
      <c r="D65" s="62"/>
      <c r="E65" s="62"/>
      <c r="F65" s="62"/>
      <c r="G65" s="62"/>
      <c r="H65" s="62"/>
      <c r="I65" s="62"/>
      <c r="J65" s="62"/>
      <c r="K65" s="62"/>
      <c r="L65" s="62"/>
      <c r="M65" s="64"/>
      <c r="N65" s="467"/>
      <c r="O65" s="61"/>
      <c r="P65" s="64"/>
    </row>
    <row r="66" spans="1:16" s="1" customFormat="1" hidden="1">
      <c r="A66" s="464"/>
      <c r="B66" s="468"/>
      <c r="C66" s="466"/>
      <c r="D66" s="62"/>
      <c r="E66" s="62"/>
      <c r="F66" s="62"/>
      <c r="G66" s="62"/>
      <c r="H66" s="62"/>
      <c r="I66" s="62"/>
      <c r="J66" s="62"/>
      <c r="K66" s="62"/>
      <c r="L66" s="62"/>
      <c r="M66" s="64"/>
      <c r="N66" s="467"/>
      <c r="O66" s="61"/>
      <c r="P66" s="64"/>
    </row>
    <row r="67" spans="1:16" s="1" customFormat="1" hidden="1">
      <c r="A67" s="464"/>
      <c r="B67" s="468"/>
      <c r="C67" s="466"/>
      <c r="D67" s="62"/>
      <c r="E67" s="62"/>
      <c r="F67" s="62"/>
      <c r="G67" s="62"/>
      <c r="H67" s="62"/>
      <c r="I67" s="62"/>
      <c r="J67" s="62"/>
      <c r="K67" s="62"/>
      <c r="L67" s="62"/>
      <c r="M67" s="64"/>
      <c r="N67" s="467"/>
      <c r="O67" s="61"/>
      <c r="P67" s="64"/>
    </row>
    <row r="68" spans="1:16" s="1" customFormat="1" hidden="1">
      <c r="A68" s="464"/>
      <c r="B68" s="468"/>
      <c r="C68" s="466"/>
      <c r="D68" s="62"/>
      <c r="E68" s="62"/>
      <c r="F68" s="62"/>
      <c r="G68" s="62"/>
      <c r="H68" s="62"/>
      <c r="I68" s="62"/>
      <c r="J68" s="62"/>
      <c r="K68" s="62"/>
      <c r="L68" s="62"/>
      <c r="M68" s="64"/>
      <c r="N68" s="467"/>
      <c r="O68" s="61"/>
      <c r="P68" s="64"/>
    </row>
    <row r="69" spans="1:16" s="1" customFormat="1" hidden="1">
      <c r="A69" s="464"/>
      <c r="B69" s="468"/>
      <c r="C69" s="466"/>
      <c r="D69" s="62"/>
      <c r="E69" s="62"/>
      <c r="F69" s="62"/>
      <c r="G69" s="62"/>
      <c r="H69" s="62"/>
      <c r="I69" s="62"/>
      <c r="J69" s="62"/>
      <c r="K69" s="62"/>
      <c r="L69" s="62"/>
      <c r="M69" s="64"/>
      <c r="N69" s="467"/>
      <c r="O69" s="61"/>
      <c r="P69" s="64"/>
    </row>
    <row r="70" spans="1:16" s="1" customFormat="1" hidden="1">
      <c r="A70" s="464"/>
      <c r="B70" s="468"/>
      <c r="C70" s="466"/>
      <c r="D70" s="62"/>
      <c r="E70" s="62"/>
      <c r="F70" s="62"/>
      <c r="G70" s="62"/>
      <c r="H70" s="62"/>
      <c r="I70" s="62"/>
      <c r="J70" s="62"/>
      <c r="K70" s="62"/>
      <c r="L70" s="62"/>
      <c r="M70" s="64"/>
      <c r="N70" s="467"/>
      <c r="O70" s="61"/>
      <c r="P70" s="64"/>
    </row>
    <row r="71" spans="1:16" s="1" customFormat="1" hidden="1">
      <c r="A71" s="464"/>
      <c r="B71" s="468"/>
      <c r="C71" s="466"/>
      <c r="D71" s="62"/>
      <c r="E71" s="62"/>
      <c r="F71" s="62"/>
      <c r="G71" s="62"/>
      <c r="H71" s="62"/>
      <c r="I71" s="62"/>
      <c r="J71" s="62"/>
      <c r="K71" s="62"/>
      <c r="L71" s="62"/>
      <c r="M71" s="64"/>
      <c r="N71" s="467"/>
      <c r="O71" s="61"/>
      <c r="P71" s="64"/>
    </row>
    <row r="72" spans="1:16" s="1" customFormat="1" hidden="1">
      <c r="A72" s="464"/>
      <c r="B72" s="468"/>
      <c r="C72" s="466"/>
      <c r="D72" s="62"/>
      <c r="E72" s="62"/>
      <c r="F72" s="62"/>
      <c r="G72" s="62"/>
      <c r="H72" s="62"/>
      <c r="I72" s="62"/>
      <c r="J72" s="62"/>
      <c r="K72" s="62"/>
      <c r="L72" s="62"/>
      <c r="M72" s="64"/>
      <c r="N72" s="467"/>
      <c r="O72" s="61"/>
      <c r="P72" s="64"/>
    </row>
    <row r="73" spans="1:16" s="1" customFormat="1" hidden="1">
      <c r="A73" s="464"/>
      <c r="B73" s="468"/>
      <c r="C73" s="466"/>
      <c r="D73" s="62"/>
      <c r="E73" s="62"/>
      <c r="F73" s="62"/>
      <c r="G73" s="62"/>
      <c r="H73" s="62"/>
      <c r="I73" s="62"/>
      <c r="J73" s="62"/>
      <c r="K73" s="62"/>
      <c r="L73" s="62"/>
      <c r="M73" s="64"/>
      <c r="N73" s="467"/>
      <c r="O73" s="61"/>
      <c r="P73" s="64"/>
    </row>
    <row r="74" spans="1:16" s="1" customFormat="1" hidden="1">
      <c r="A74" s="464"/>
      <c r="B74" s="468"/>
      <c r="C74" s="466"/>
      <c r="D74" s="62"/>
      <c r="E74" s="62"/>
      <c r="F74" s="62"/>
      <c r="G74" s="62"/>
      <c r="H74" s="62"/>
      <c r="I74" s="62"/>
      <c r="J74" s="62"/>
      <c r="K74" s="62"/>
      <c r="L74" s="62"/>
      <c r="M74" s="64"/>
      <c r="N74" s="467"/>
      <c r="O74" s="61"/>
      <c r="P74" s="64"/>
    </row>
    <row r="75" spans="1:16" s="1" customFormat="1" hidden="1">
      <c r="A75" s="464"/>
      <c r="B75" s="468"/>
      <c r="C75" s="466"/>
      <c r="D75" s="62"/>
      <c r="E75" s="62"/>
      <c r="F75" s="62"/>
      <c r="G75" s="62"/>
      <c r="H75" s="62"/>
      <c r="I75" s="62"/>
      <c r="J75" s="62"/>
      <c r="K75" s="62"/>
      <c r="L75" s="62"/>
      <c r="M75" s="64"/>
      <c r="N75" s="467"/>
      <c r="O75" s="61"/>
      <c r="P75" s="64"/>
    </row>
    <row r="76" spans="1:16" s="1" customFormat="1" hidden="1">
      <c r="A76" s="464"/>
      <c r="B76" s="468"/>
      <c r="C76" s="466"/>
      <c r="D76" s="62"/>
      <c r="E76" s="62"/>
      <c r="F76" s="62"/>
      <c r="G76" s="62"/>
      <c r="H76" s="62"/>
      <c r="I76" s="62"/>
      <c r="J76" s="62"/>
      <c r="K76" s="62"/>
      <c r="L76" s="62"/>
      <c r="M76" s="64"/>
      <c r="N76" s="467"/>
      <c r="O76" s="61"/>
      <c r="P76" s="64"/>
    </row>
    <row r="77" spans="1:16" s="1" customFormat="1" hidden="1">
      <c r="A77" s="464"/>
      <c r="B77" s="468"/>
      <c r="C77" s="466"/>
      <c r="D77" s="62"/>
      <c r="E77" s="62"/>
      <c r="F77" s="62"/>
      <c r="G77" s="62"/>
      <c r="H77" s="62"/>
      <c r="I77" s="62"/>
      <c r="J77" s="62"/>
      <c r="K77" s="62"/>
      <c r="L77" s="62"/>
      <c r="M77" s="64"/>
      <c r="N77" s="467"/>
      <c r="O77" s="61"/>
      <c r="P77" s="64"/>
    </row>
    <row r="78" spans="1:16" s="1" customFormat="1" hidden="1">
      <c r="A78" s="464"/>
      <c r="B78" s="468"/>
      <c r="C78" s="466"/>
      <c r="D78" s="62"/>
      <c r="E78" s="62"/>
      <c r="F78" s="62"/>
      <c r="G78" s="62"/>
      <c r="H78" s="62"/>
      <c r="I78" s="62"/>
      <c r="J78" s="62"/>
      <c r="K78" s="62"/>
      <c r="L78" s="62"/>
      <c r="M78" s="64"/>
      <c r="N78" s="467"/>
      <c r="O78" s="61"/>
      <c r="P78" s="64"/>
    </row>
    <row r="79" spans="1:16" s="1" customFormat="1" hidden="1">
      <c r="A79" s="464"/>
      <c r="B79" s="468"/>
      <c r="C79" s="466"/>
      <c r="D79" s="62"/>
      <c r="E79" s="62"/>
      <c r="F79" s="62"/>
      <c r="G79" s="62"/>
      <c r="H79" s="62"/>
      <c r="I79" s="62"/>
      <c r="J79" s="62"/>
      <c r="K79" s="62"/>
      <c r="L79" s="62"/>
      <c r="M79" s="64"/>
      <c r="N79" s="467"/>
      <c r="O79" s="61"/>
      <c r="P79" s="64"/>
    </row>
    <row r="80" spans="1:16" s="1" customFormat="1" hidden="1">
      <c r="A80" s="464"/>
      <c r="B80" s="468"/>
      <c r="C80" s="466"/>
      <c r="D80" s="62"/>
      <c r="E80" s="62"/>
      <c r="F80" s="62"/>
      <c r="G80" s="62"/>
      <c r="H80" s="62"/>
      <c r="I80" s="62"/>
      <c r="J80" s="62"/>
      <c r="K80" s="62"/>
      <c r="L80" s="62"/>
      <c r="M80" s="64"/>
      <c r="N80" s="467"/>
      <c r="O80" s="61"/>
      <c r="P80" s="64"/>
    </row>
    <row r="81" spans="1:16" s="1" customFormat="1" hidden="1">
      <c r="A81" s="464"/>
      <c r="B81" s="468"/>
      <c r="C81" s="466"/>
      <c r="D81" s="62"/>
      <c r="E81" s="62"/>
      <c r="F81" s="62"/>
      <c r="G81" s="62"/>
      <c r="H81" s="62"/>
      <c r="I81" s="62"/>
      <c r="J81" s="62"/>
      <c r="K81" s="62"/>
      <c r="L81" s="62"/>
      <c r="M81" s="64"/>
      <c r="N81" s="467"/>
      <c r="O81" s="61"/>
      <c r="P81" s="64"/>
    </row>
    <row r="82" spans="1:16" s="1" customFormat="1" hidden="1">
      <c r="A82" s="464"/>
      <c r="B82" s="468"/>
      <c r="C82" s="466"/>
      <c r="D82" s="62"/>
      <c r="E82" s="62"/>
      <c r="F82" s="62"/>
      <c r="G82" s="62"/>
      <c r="H82" s="62"/>
      <c r="I82" s="62"/>
      <c r="J82" s="62"/>
      <c r="K82" s="62"/>
      <c r="L82" s="62"/>
      <c r="M82" s="64"/>
      <c r="N82" s="467"/>
      <c r="O82" s="61"/>
      <c r="P82" s="64"/>
    </row>
    <row r="83" spans="1:16" s="1" customFormat="1" hidden="1">
      <c r="A83" s="464"/>
      <c r="B83" s="468"/>
      <c r="C83" s="466"/>
      <c r="D83" s="62"/>
      <c r="E83" s="62"/>
      <c r="F83" s="62"/>
      <c r="G83" s="62"/>
      <c r="H83" s="62"/>
      <c r="I83" s="62"/>
      <c r="J83" s="62"/>
      <c r="K83" s="62"/>
      <c r="L83" s="62"/>
      <c r="M83" s="64"/>
      <c r="N83" s="467"/>
      <c r="O83" s="61"/>
      <c r="P83" s="64"/>
    </row>
    <row r="84" spans="1:16">
      <c r="A84" s="456">
        <f>+A49+1</f>
        <v>28</v>
      </c>
      <c r="B84" s="947" t="s">
        <v>241</v>
      </c>
      <c r="C84" s="882"/>
      <c r="D84" s="67">
        <f>SUM(D85:D91)</f>
        <v>25722</v>
      </c>
      <c r="E84" s="67">
        <f t="shared" ref="E84:M84" si="13">SUM(E85:E91)</f>
        <v>25722</v>
      </c>
      <c r="F84" s="67">
        <f t="shared" si="13"/>
        <v>0</v>
      </c>
      <c r="G84" s="67">
        <f t="shared" si="13"/>
        <v>0</v>
      </c>
      <c r="H84" s="67">
        <f t="shared" si="13"/>
        <v>25722</v>
      </c>
      <c r="I84" s="67">
        <f t="shared" si="13"/>
        <v>25722</v>
      </c>
      <c r="J84" s="67">
        <f t="shared" si="13"/>
        <v>0</v>
      </c>
      <c r="K84" s="67">
        <f t="shared" si="13"/>
        <v>0</v>
      </c>
      <c r="L84" s="67">
        <f t="shared" si="13"/>
        <v>0</v>
      </c>
      <c r="M84" s="68">
        <f t="shared" si="13"/>
        <v>0</v>
      </c>
      <c r="N84" s="459"/>
      <c r="O84" s="66">
        <f>SUM(O85:O91)</f>
        <v>0</v>
      </c>
      <c r="P84" s="68">
        <f>SUM(P85:P91)</f>
        <v>25722</v>
      </c>
    </row>
    <row r="85" spans="1:16">
      <c r="A85" s="464">
        <f t="shared" ref="A85:A92" si="14">+A84+1</f>
        <v>29</v>
      </c>
      <c r="B85" s="945" t="s">
        <v>314</v>
      </c>
      <c r="C85" s="946"/>
      <c r="D85" s="62">
        <v>398</v>
      </c>
      <c r="E85" s="62">
        <v>398</v>
      </c>
      <c r="F85" s="62">
        <v>0</v>
      </c>
      <c r="G85" s="62">
        <v>0</v>
      </c>
      <c r="H85" s="62">
        <f t="shared" ref="H85:I91" si="15">+D85+F85</f>
        <v>398</v>
      </c>
      <c r="I85" s="62">
        <f t="shared" si="15"/>
        <v>398</v>
      </c>
      <c r="J85" s="62">
        <v>0</v>
      </c>
      <c r="K85" s="62">
        <v>0</v>
      </c>
      <c r="L85" s="62">
        <v>0</v>
      </c>
      <c r="M85" s="64">
        <f t="shared" ref="M85:M91" si="16">+H85-I85</f>
        <v>0</v>
      </c>
      <c r="N85" s="467"/>
      <c r="O85" s="61">
        <v>0</v>
      </c>
      <c r="P85" s="64">
        <f t="shared" ref="P85:P91" si="17">+I85+O85</f>
        <v>398</v>
      </c>
    </row>
    <row r="86" spans="1:16">
      <c r="A86" s="469">
        <f t="shared" si="14"/>
        <v>30</v>
      </c>
      <c r="B86" s="470" t="s">
        <v>315</v>
      </c>
      <c r="C86" s="471"/>
      <c r="D86" s="62">
        <v>214</v>
      </c>
      <c r="E86" s="62">
        <v>214</v>
      </c>
      <c r="F86" s="62">
        <v>0</v>
      </c>
      <c r="G86" s="62">
        <v>0</v>
      </c>
      <c r="H86" s="62">
        <f t="shared" si="15"/>
        <v>214</v>
      </c>
      <c r="I86" s="62">
        <f t="shared" si="15"/>
        <v>214</v>
      </c>
      <c r="J86" s="62">
        <v>0</v>
      </c>
      <c r="K86" s="62">
        <v>0</v>
      </c>
      <c r="L86" s="62">
        <v>0</v>
      </c>
      <c r="M86" s="64">
        <f t="shared" si="16"/>
        <v>0</v>
      </c>
      <c r="N86" s="467"/>
      <c r="O86" s="61">
        <v>0</v>
      </c>
      <c r="P86" s="64">
        <f t="shared" si="17"/>
        <v>214</v>
      </c>
    </row>
    <row r="87" spans="1:16">
      <c r="A87" s="469">
        <f t="shared" si="14"/>
        <v>31</v>
      </c>
      <c r="B87" s="465" t="s">
        <v>316</v>
      </c>
      <c r="C87" s="471"/>
      <c r="D87" s="62">
        <v>91</v>
      </c>
      <c r="E87" s="62">
        <v>91</v>
      </c>
      <c r="F87" s="62">
        <v>0</v>
      </c>
      <c r="G87" s="62">
        <v>0</v>
      </c>
      <c r="H87" s="62">
        <f t="shared" si="15"/>
        <v>91</v>
      </c>
      <c r="I87" s="62">
        <f t="shared" si="15"/>
        <v>91</v>
      </c>
      <c r="J87" s="62">
        <v>0</v>
      </c>
      <c r="K87" s="62">
        <v>0</v>
      </c>
      <c r="L87" s="62">
        <v>0</v>
      </c>
      <c r="M87" s="64">
        <f t="shared" si="16"/>
        <v>0</v>
      </c>
      <c r="N87" s="467"/>
      <c r="O87" s="61">
        <v>0</v>
      </c>
      <c r="P87" s="64">
        <f t="shared" si="17"/>
        <v>91</v>
      </c>
    </row>
    <row r="88" spans="1:16">
      <c r="A88" s="469">
        <f t="shared" si="14"/>
        <v>32</v>
      </c>
      <c r="B88" s="465" t="s">
        <v>317</v>
      </c>
      <c r="C88" s="471"/>
      <c r="D88" s="62">
        <v>858</v>
      </c>
      <c r="E88" s="62">
        <v>858</v>
      </c>
      <c r="F88" s="62">
        <v>0</v>
      </c>
      <c r="G88" s="62">
        <v>0</v>
      </c>
      <c r="H88" s="62">
        <f t="shared" si="15"/>
        <v>858</v>
      </c>
      <c r="I88" s="62">
        <f t="shared" si="15"/>
        <v>858</v>
      </c>
      <c r="J88" s="62">
        <v>0</v>
      </c>
      <c r="K88" s="62">
        <v>0</v>
      </c>
      <c r="L88" s="62">
        <v>0</v>
      </c>
      <c r="M88" s="64">
        <f t="shared" si="16"/>
        <v>0</v>
      </c>
      <c r="N88" s="467"/>
      <c r="O88" s="61">
        <v>0</v>
      </c>
      <c r="P88" s="64">
        <f t="shared" si="17"/>
        <v>858</v>
      </c>
    </row>
    <row r="89" spans="1:16">
      <c r="A89" s="469">
        <f t="shared" si="14"/>
        <v>33</v>
      </c>
      <c r="B89" s="465" t="s">
        <v>318</v>
      </c>
      <c r="C89" s="471"/>
      <c r="D89" s="62">
        <v>1423</v>
      </c>
      <c r="E89" s="62">
        <v>1423</v>
      </c>
      <c r="F89" s="62">
        <v>0</v>
      </c>
      <c r="G89" s="62">
        <v>0</v>
      </c>
      <c r="H89" s="62">
        <f t="shared" si="15"/>
        <v>1423</v>
      </c>
      <c r="I89" s="62">
        <f t="shared" si="15"/>
        <v>1423</v>
      </c>
      <c r="J89" s="62">
        <v>0</v>
      </c>
      <c r="K89" s="62">
        <v>0</v>
      </c>
      <c r="L89" s="62">
        <v>0</v>
      </c>
      <c r="M89" s="64">
        <f t="shared" si="16"/>
        <v>0</v>
      </c>
      <c r="N89" s="467"/>
      <c r="O89" s="61">
        <v>0</v>
      </c>
      <c r="P89" s="64">
        <f t="shared" si="17"/>
        <v>1423</v>
      </c>
    </row>
    <row r="90" spans="1:16">
      <c r="A90" s="469">
        <f t="shared" si="14"/>
        <v>34</v>
      </c>
      <c r="B90" s="465" t="s">
        <v>319</v>
      </c>
      <c r="C90" s="471"/>
      <c r="D90" s="62">
        <v>81</v>
      </c>
      <c r="E90" s="62">
        <v>81</v>
      </c>
      <c r="F90" s="62">
        <v>0</v>
      </c>
      <c r="G90" s="62">
        <v>0</v>
      </c>
      <c r="H90" s="62">
        <f t="shared" si="15"/>
        <v>81</v>
      </c>
      <c r="I90" s="62">
        <f t="shared" si="15"/>
        <v>81</v>
      </c>
      <c r="J90" s="62">
        <v>0</v>
      </c>
      <c r="K90" s="62">
        <v>0</v>
      </c>
      <c r="L90" s="62">
        <v>0</v>
      </c>
      <c r="M90" s="64">
        <f t="shared" si="16"/>
        <v>0</v>
      </c>
      <c r="N90" s="467"/>
      <c r="O90" s="61">
        <v>0</v>
      </c>
      <c r="P90" s="64">
        <f t="shared" si="17"/>
        <v>81</v>
      </c>
    </row>
    <row r="91" spans="1:16" ht="15.75" thickBot="1">
      <c r="A91" s="469">
        <f t="shared" si="14"/>
        <v>35</v>
      </c>
      <c r="B91" s="472" t="s">
        <v>320</v>
      </c>
      <c r="C91" s="471"/>
      <c r="D91" s="62">
        <v>22657</v>
      </c>
      <c r="E91" s="62">
        <v>22657</v>
      </c>
      <c r="F91" s="62">
        <v>0</v>
      </c>
      <c r="G91" s="62">
        <v>0</v>
      </c>
      <c r="H91" s="62">
        <f t="shared" si="15"/>
        <v>22657</v>
      </c>
      <c r="I91" s="62">
        <f t="shared" si="15"/>
        <v>22657</v>
      </c>
      <c r="J91" s="62">
        <v>0</v>
      </c>
      <c r="K91" s="62">
        <v>0</v>
      </c>
      <c r="L91" s="62">
        <v>0</v>
      </c>
      <c r="M91" s="64">
        <f t="shared" si="16"/>
        <v>0</v>
      </c>
      <c r="N91" s="467"/>
      <c r="O91" s="61">
        <v>0</v>
      </c>
      <c r="P91" s="64">
        <f t="shared" si="17"/>
        <v>22657</v>
      </c>
    </row>
    <row r="92" spans="1:16" ht="15.75" thickBot="1">
      <c r="A92" s="473">
        <f t="shared" si="14"/>
        <v>36</v>
      </c>
      <c r="B92" s="474" t="s">
        <v>21</v>
      </c>
      <c r="C92" s="475"/>
      <c r="D92" s="70">
        <f t="shared" ref="D92:M92" si="18">+D7+D24+D42+D84</f>
        <v>764879</v>
      </c>
      <c r="E92" s="70">
        <f t="shared" si="18"/>
        <v>764694</v>
      </c>
      <c r="F92" s="70">
        <f t="shared" si="18"/>
        <v>28374</v>
      </c>
      <c r="G92" s="70">
        <f t="shared" si="18"/>
        <v>28374</v>
      </c>
      <c r="H92" s="70">
        <f t="shared" si="18"/>
        <v>793253</v>
      </c>
      <c r="I92" s="70">
        <f t="shared" si="18"/>
        <v>793068</v>
      </c>
      <c r="J92" s="70">
        <f t="shared" si="18"/>
        <v>0</v>
      </c>
      <c r="K92" s="70">
        <f t="shared" si="18"/>
        <v>44684</v>
      </c>
      <c r="L92" s="70">
        <f t="shared" si="18"/>
        <v>22</v>
      </c>
      <c r="M92" s="71">
        <f t="shared" si="18"/>
        <v>185</v>
      </c>
      <c r="N92" s="462"/>
      <c r="O92" s="69">
        <f>+O7+O24+O42+O84</f>
        <v>0</v>
      </c>
      <c r="P92" s="71">
        <f>+P7+P24+P42+P84</f>
        <v>793068</v>
      </c>
    </row>
  </sheetData>
  <mergeCells count="17">
    <mergeCell ref="O4:O5"/>
    <mergeCell ref="P4:P5"/>
    <mergeCell ref="B8:C8"/>
    <mergeCell ref="B17:C17"/>
    <mergeCell ref="B24:C24"/>
    <mergeCell ref="A4:A6"/>
    <mergeCell ref="B4:C6"/>
    <mergeCell ref="D4:E4"/>
    <mergeCell ref="F4:G4"/>
    <mergeCell ref="H4:I4"/>
    <mergeCell ref="B25:C25"/>
    <mergeCell ref="B42:C42"/>
    <mergeCell ref="B43:C43"/>
    <mergeCell ref="B84:C84"/>
    <mergeCell ref="B85:C85"/>
    <mergeCell ref="M4:M5"/>
    <mergeCell ref="J4:L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57.5703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476" t="s">
        <v>55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</row>
    <row r="2" spans="1:16" ht="15.75">
      <c r="A2" s="476"/>
      <c r="B2" s="477"/>
      <c r="C2" s="477" t="s">
        <v>48</v>
      </c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</row>
    <row r="3" spans="1:16" ht="16.5" thickBot="1">
      <c r="A3" s="477"/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8" t="s">
        <v>1</v>
      </c>
    </row>
    <row r="4" spans="1:16" ht="42.75" customHeight="1">
      <c r="A4" s="977" t="s">
        <v>0</v>
      </c>
      <c r="B4" s="980" t="s">
        <v>322</v>
      </c>
      <c r="C4" s="981"/>
      <c r="D4" s="986" t="s">
        <v>323</v>
      </c>
      <c r="E4" s="987"/>
      <c r="F4" s="987" t="s">
        <v>324</v>
      </c>
      <c r="G4" s="987"/>
      <c r="H4" s="987" t="s">
        <v>325</v>
      </c>
      <c r="I4" s="987"/>
      <c r="J4" s="967" t="s">
        <v>172</v>
      </c>
      <c r="K4" s="968"/>
      <c r="L4" s="969"/>
      <c r="M4" s="965" t="s">
        <v>22</v>
      </c>
      <c r="N4" s="477"/>
      <c r="O4" s="970" t="s">
        <v>173</v>
      </c>
      <c r="P4" s="972" t="s">
        <v>20</v>
      </c>
    </row>
    <row r="5" spans="1:16" ht="15.75">
      <c r="A5" s="978"/>
      <c r="B5" s="982"/>
      <c r="C5" s="983"/>
      <c r="D5" s="479" t="s">
        <v>174</v>
      </c>
      <c r="E5" s="480" t="s">
        <v>175</v>
      </c>
      <c r="F5" s="481" t="s">
        <v>12</v>
      </c>
      <c r="G5" s="480" t="s">
        <v>16</v>
      </c>
      <c r="H5" s="481" t="s">
        <v>12</v>
      </c>
      <c r="I5" s="480" t="s">
        <v>16</v>
      </c>
      <c r="J5" s="482" t="s">
        <v>23</v>
      </c>
      <c r="K5" s="482" t="s">
        <v>24</v>
      </c>
      <c r="L5" s="482" t="s">
        <v>25</v>
      </c>
      <c r="M5" s="966"/>
      <c r="N5" s="477"/>
      <c r="O5" s="971"/>
      <c r="P5" s="973"/>
    </row>
    <row r="6" spans="1:16" ht="16.5" thickBot="1">
      <c r="A6" s="979"/>
      <c r="B6" s="984"/>
      <c r="C6" s="985"/>
      <c r="D6" s="483" t="s">
        <v>3</v>
      </c>
      <c r="E6" s="484" t="s">
        <v>4</v>
      </c>
      <c r="F6" s="484" t="s">
        <v>5</v>
      </c>
      <c r="G6" s="484" t="s">
        <v>6</v>
      </c>
      <c r="H6" s="484" t="s">
        <v>13</v>
      </c>
      <c r="I6" s="484" t="s">
        <v>14</v>
      </c>
      <c r="J6" s="485" t="s">
        <v>7</v>
      </c>
      <c r="K6" s="486" t="s">
        <v>8</v>
      </c>
      <c r="L6" s="486" t="s">
        <v>9</v>
      </c>
      <c r="M6" s="487" t="s">
        <v>44</v>
      </c>
      <c r="N6" s="477"/>
      <c r="O6" s="488" t="s">
        <v>10</v>
      </c>
      <c r="P6" s="487" t="s">
        <v>26</v>
      </c>
    </row>
    <row r="7" spans="1:16" ht="15.75">
      <c r="A7" s="489">
        <f>+A6+1</f>
        <v>1</v>
      </c>
      <c r="B7" s="490" t="s">
        <v>15</v>
      </c>
      <c r="C7" s="491"/>
      <c r="D7" s="492">
        <f t="shared" ref="D7:M7" si="0">+D8+D17</f>
        <v>432000</v>
      </c>
      <c r="E7" s="492">
        <f t="shared" si="0"/>
        <v>431914</v>
      </c>
      <c r="F7" s="492">
        <f t="shared" si="0"/>
        <v>10592</v>
      </c>
      <c r="G7" s="492">
        <f t="shared" si="0"/>
        <v>10589</v>
      </c>
      <c r="H7" s="492">
        <f t="shared" si="0"/>
        <v>442592</v>
      </c>
      <c r="I7" s="492">
        <f t="shared" si="0"/>
        <v>442503</v>
      </c>
      <c r="J7" s="492">
        <f t="shared" si="0"/>
        <v>6464</v>
      </c>
      <c r="K7" s="492">
        <f t="shared" si="0"/>
        <v>39412</v>
      </c>
      <c r="L7" s="492">
        <f t="shared" si="0"/>
        <v>0</v>
      </c>
      <c r="M7" s="493">
        <f t="shared" si="0"/>
        <v>89</v>
      </c>
      <c r="N7" s="494"/>
      <c r="O7" s="495">
        <f>+O8+O17</f>
        <v>0</v>
      </c>
      <c r="P7" s="493">
        <f>+P8+P17</f>
        <v>442503</v>
      </c>
    </row>
    <row r="8" spans="1:16" ht="15.75">
      <c r="A8" s="496">
        <f>+A7+1</f>
        <v>2</v>
      </c>
      <c r="B8" s="974" t="s">
        <v>45</v>
      </c>
      <c r="C8" s="975"/>
      <c r="D8" s="497">
        <f>SUM(D9:D16)</f>
        <v>421718</v>
      </c>
      <c r="E8" s="497">
        <f>SUM(E9:E16)</f>
        <v>421718</v>
      </c>
      <c r="F8" s="497">
        <f t="shared" ref="F8:M8" si="1">SUM(F9:F16)</f>
        <v>10162</v>
      </c>
      <c r="G8" s="497">
        <f t="shared" si="1"/>
        <v>10162</v>
      </c>
      <c r="H8" s="497">
        <f t="shared" si="1"/>
        <v>431880</v>
      </c>
      <c r="I8" s="497">
        <f t="shared" si="1"/>
        <v>431880</v>
      </c>
      <c r="J8" s="497">
        <f t="shared" si="1"/>
        <v>6464</v>
      </c>
      <c r="K8" s="497">
        <f t="shared" si="1"/>
        <v>39412</v>
      </c>
      <c r="L8" s="497">
        <f t="shared" si="1"/>
        <v>0</v>
      </c>
      <c r="M8" s="498">
        <f t="shared" si="1"/>
        <v>0</v>
      </c>
      <c r="N8" s="499"/>
      <c r="O8" s="500">
        <f>SUM(O9:O16)</f>
        <v>0</v>
      </c>
      <c r="P8" s="498">
        <f>SUM(P9:P16)</f>
        <v>431880</v>
      </c>
    </row>
    <row r="9" spans="1:16" ht="15.75">
      <c r="A9" s="501">
        <f>+A8+1</f>
        <v>3</v>
      </c>
      <c r="B9" s="502" t="s">
        <v>57</v>
      </c>
      <c r="C9" s="503" t="s">
        <v>176</v>
      </c>
      <c r="D9" s="504">
        <v>357970</v>
      </c>
      <c r="E9" s="504">
        <v>357970</v>
      </c>
      <c r="F9" s="504">
        <v>0</v>
      </c>
      <c r="G9" s="504">
        <v>0</v>
      </c>
      <c r="H9" s="504">
        <f t="shared" ref="H9:I16" si="2">+D9+F9</f>
        <v>357970</v>
      </c>
      <c r="I9" s="504">
        <f t="shared" si="2"/>
        <v>357970</v>
      </c>
      <c r="J9" s="504">
        <v>0</v>
      </c>
      <c r="K9" s="504">
        <v>33751</v>
      </c>
      <c r="L9" s="504">
        <v>0</v>
      </c>
      <c r="M9" s="505">
        <f t="shared" ref="M9:M15" si="3">+H9-I9</f>
        <v>0</v>
      </c>
      <c r="N9" s="499"/>
      <c r="O9" s="506">
        <v>0</v>
      </c>
      <c r="P9" s="505">
        <f t="shared" ref="P9:P16" si="4">+I9+O9</f>
        <v>357970</v>
      </c>
    </row>
    <row r="10" spans="1:16" ht="15.75">
      <c r="A10" s="501">
        <f>A9+1</f>
        <v>4</v>
      </c>
      <c r="B10" s="502" t="s">
        <v>27</v>
      </c>
      <c r="C10" s="503" t="s">
        <v>28</v>
      </c>
      <c r="D10" s="504">
        <v>14242</v>
      </c>
      <c r="E10" s="504">
        <v>14242</v>
      </c>
      <c r="F10" s="504">
        <v>0</v>
      </c>
      <c r="G10" s="504">
        <v>0</v>
      </c>
      <c r="H10" s="504">
        <f t="shared" si="2"/>
        <v>14242</v>
      </c>
      <c r="I10" s="504">
        <f t="shared" si="2"/>
        <v>14242</v>
      </c>
      <c r="J10" s="504">
        <v>0</v>
      </c>
      <c r="K10" s="504">
        <v>110</v>
      </c>
      <c r="L10" s="504">
        <v>0</v>
      </c>
      <c r="M10" s="505">
        <f t="shared" si="3"/>
        <v>0</v>
      </c>
      <c r="N10" s="499"/>
      <c r="O10" s="506">
        <v>0</v>
      </c>
      <c r="P10" s="505">
        <f t="shared" si="4"/>
        <v>14242</v>
      </c>
    </row>
    <row r="11" spans="1:16" ht="15.75">
      <c r="A11" s="501">
        <f t="shared" ref="A11:A17" si="5">+A10+1</f>
        <v>5</v>
      </c>
      <c r="B11" s="507" t="s">
        <v>29</v>
      </c>
      <c r="C11" s="508" t="s">
        <v>59</v>
      </c>
      <c r="D11" s="504">
        <v>6237</v>
      </c>
      <c r="E11" s="504">
        <v>6237</v>
      </c>
      <c r="F11" s="504">
        <v>0</v>
      </c>
      <c r="G11" s="504">
        <v>0</v>
      </c>
      <c r="H11" s="504">
        <f t="shared" si="2"/>
        <v>6237</v>
      </c>
      <c r="I11" s="504">
        <f t="shared" si="2"/>
        <v>6237</v>
      </c>
      <c r="J11" s="504">
        <v>0</v>
      </c>
      <c r="K11" s="504">
        <v>4518</v>
      </c>
      <c r="L11" s="504">
        <v>0</v>
      </c>
      <c r="M11" s="505">
        <f t="shared" si="3"/>
        <v>0</v>
      </c>
      <c r="N11" s="499"/>
      <c r="O11" s="506">
        <v>0</v>
      </c>
      <c r="P11" s="505">
        <f t="shared" si="4"/>
        <v>6237</v>
      </c>
    </row>
    <row r="12" spans="1:16" ht="15.75">
      <c r="A12" s="501">
        <f t="shared" si="5"/>
        <v>6</v>
      </c>
      <c r="B12" s="502" t="s">
        <v>30</v>
      </c>
      <c r="C12" s="503" t="s">
        <v>31</v>
      </c>
      <c r="D12" s="504">
        <v>14935</v>
      </c>
      <c r="E12" s="504">
        <v>14935</v>
      </c>
      <c r="F12" s="504">
        <v>390</v>
      </c>
      <c r="G12" s="504">
        <v>390</v>
      </c>
      <c r="H12" s="504">
        <f t="shared" si="2"/>
        <v>15325</v>
      </c>
      <c r="I12" s="504">
        <f t="shared" si="2"/>
        <v>15325</v>
      </c>
      <c r="J12" s="504">
        <v>61</v>
      </c>
      <c r="K12" s="504">
        <v>843</v>
      </c>
      <c r="L12" s="504">
        <v>0</v>
      </c>
      <c r="M12" s="505">
        <f t="shared" si="3"/>
        <v>0</v>
      </c>
      <c r="N12" s="499"/>
      <c r="O12" s="506">
        <v>0</v>
      </c>
      <c r="P12" s="505">
        <f t="shared" si="4"/>
        <v>15325</v>
      </c>
    </row>
    <row r="13" spans="1:16" ht="15.75">
      <c r="A13" s="501">
        <f t="shared" si="5"/>
        <v>7</v>
      </c>
      <c r="B13" s="502" t="s">
        <v>34</v>
      </c>
      <c r="C13" s="503" t="s">
        <v>62</v>
      </c>
      <c r="D13" s="504">
        <v>14061</v>
      </c>
      <c r="E13" s="504">
        <v>14061</v>
      </c>
      <c r="F13" s="504">
        <v>9772</v>
      </c>
      <c r="G13" s="504">
        <v>9772</v>
      </c>
      <c r="H13" s="504">
        <f t="shared" si="2"/>
        <v>23833</v>
      </c>
      <c r="I13" s="504">
        <f t="shared" si="2"/>
        <v>23833</v>
      </c>
      <c r="J13" s="504">
        <v>6403</v>
      </c>
      <c r="K13" s="504">
        <v>27</v>
      </c>
      <c r="L13" s="504">
        <v>0</v>
      </c>
      <c r="M13" s="505">
        <f t="shared" si="3"/>
        <v>0</v>
      </c>
      <c r="N13" s="499"/>
      <c r="O13" s="506">
        <v>0</v>
      </c>
      <c r="P13" s="505">
        <f t="shared" si="4"/>
        <v>23833</v>
      </c>
    </row>
    <row r="14" spans="1:16" ht="15.75">
      <c r="A14" s="501">
        <f t="shared" si="5"/>
        <v>8</v>
      </c>
      <c r="B14" s="502" t="s">
        <v>60</v>
      </c>
      <c r="C14" s="509" t="s">
        <v>32</v>
      </c>
      <c r="D14" s="504">
        <v>849</v>
      </c>
      <c r="E14" s="504">
        <v>849</v>
      </c>
      <c r="F14" s="504">
        <v>0</v>
      </c>
      <c r="G14" s="504">
        <v>0</v>
      </c>
      <c r="H14" s="504">
        <f t="shared" si="2"/>
        <v>849</v>
      </c>
      <c r="I14" s="504">
        <f t="shared" si="2"/>
        <v>849</v>
      </c>
      <c r="J14" s="504">
        <v>0</v>
      </c>
      <c r="K14" s="504">
        <v>161</v>
      </c>
      <c r="L14" s="504">
        <v>0</v>
      </c>
      <c r="M14" s="505">
        <f t="shared" si="3"/>
        <v>0</v>
      </c>
      <c r="N14" s="499"/>
      <c r="O14" s="506">
        <v>0</v>
      </c>
      <c r="P14" s="505">
        <f t="shared" si="4"/>
        <v>849</v>
      </c>
    </row>
    <row r="15" spans="1:16" ht="15.75">
      <c r="A15" s="501">
        <f t="shared" si="5"/>
        <v>9</v>
      </c>
      <c r="B15" s="510" t="s">
        <v>61</v>
      </c>
      <c r="C15" s="511" t="s">
        <v>33</v>
      </c>
      <c r="D15" s="504">
        <v>13284</v>
      </c>
      <c r="E15" s="504">
        <v>13284</v>
      </c>
      <c r="F15" s="504">
        <v>0</v>
      </c>
      <c r="G15" s="504">
        <v>0</v>
      </c>
      <c r="H15" s="504">
        <f t="shared" si="2"/>
        <v>13284</v>
      </c>
      <c r="I15" s="504">
        <f t="shared" si="2"/>
        <v>13284</v>
      </c>
      <c r="J15" s="504">
        <v>0</v>
      </c>
      <c r="K15" s="504">
        <v>2</v>
      </c>
      <c r="L15" s="504">
        <v>0</v>
      </c>
      <c r="M15" s="505">
        <f t="shared" si="3"/>
        <v>0</v>
      </c>
      <c r="N15" s="499"/>
      <c r="O15" s="506">
        <v>0</v>
      </c>
      <c r="P15" s="505">
        <f t="shared" si="4"/>
        <v>13284</v>
      </c>
    </row>
    <row r="16" spans="1:16" ht="15.75">
      <c r="A16" s="501">
        <f t="shared" si="5"/>
        <v>10</v>
      </c>
      <c r="B16" s="510" t="s">
        <v>54</v>
      </c>
      <c r="C16" s="503" t="s">
        <v>326</v>
      </c>
      <c r="D16" s="504">
        <v>140</v>
      </c>
      <c r="E16" s="504">
        <v>140</v>
      </c>
      <c r="F16" s="504">
        <v>0</v>
      </c>
      <c r="G16" s="504">
        <v>0</v>
      </c>
      <c r="H16" s="504">
        <f t="shared" si="2"/>
        <v>140</v>
      </c>
      <c r="I16" s="504">
        <f t="shared" si="2"/>
        <v>140</v>
      </c>
      <c r="J16" s="504">
        <v>0</v>
      </c>
      <c r="K16" s="504">
        <v>0</v>
      </c>
      <c r="L16" s="504">
        <v>0</v>
      </c>
      <c r="M16" s="505">
        <v>0</v>
      </c>
      <c r="N16" s="499"/>
      <c r="O16" s="506">
        <v>0</v>
      </c>
      <c r="P16" s="505">
        <f t="shared" si="4"/>
        <v>140</v>
      </c>
    </row>
    <row r="17" spans="1:16" ht="15.75">
      <c r="A17" s="496">
        <f t="shared" si="5"/>
        <v>11</v>
      </c>
      <c r="B17" s="976" t="s">
        <v>46</v>
      </c>
      <c r="C17" s="962"/>
      <c r="D17" s="497">
        <f t="shared" ref="D17:M17" si="6">SUM(D18:D22)</f>
        <v>10282</v>
      </c>
      <c r="E17" s="497">
        <f t="shared" si="6"/>
        <v>10196</v>
      </c>
      <c r="F17" s="497">
        <f t="shared" si="6"/>
        <v>430</v>
      </c>
      <c r="G17" s="497">
        <f t="shared" si="6"/>
        <v>427</v>
      </c>
      <c r="H17" s="497">
        <f t="shared" si="6"/>
        <v>10712</v>
      </c>
      <c r="I17" s="497">
        <f t="shared" si="6"/>
        <v>10623</v>
      </c>
      <c r="J17" s="497">
        <f t="shared" si="6"/>
        <v>0</v>
      </c>
      <c r="K17" s="497">
        <f t="shared" si="6"/>
        <v>0</v>
      </c>
      <c r="L17" s="497">
        <f t="shared" si="6"/>
        <v>0</v>
      </c>
      <c r="M17" s="498">
        <f t="shared" si="6"/>
        <v>89</v>
      </c>
      <c r="N17" s="499"/>
      <c r="O17" s="500">
        <f>SUM(O18:O22)</f>
        <v>0</v>
      </c>
      <c r="P17" s="498">
        <f>SUM(P18:P22)</f>
        <v>10623</v>
      </c>
    </row>
    <row r="18" spans="1:16" ht="15.75">
      <c r="A18" s="512">
        <f>A17+1</f>
        <v>12</v>
      </c>
      <c r="B18" s="507" t="s">
        <v>29</v>
      </c>
      <c r="C18" s="508" t="s">
        <v>59</v>
      </c>
      <c r="D18" s="504">
        <v>3247</v>
      </c>
      <c r="E18" s="504">
        <v>3191</v>
      </c>
      <c r="F18" s="504">
        <v>0</v>
      </c>
      <c r="G18" s="504">
        <v>0</v>
      </c>
      <c r="H18" s="504">
        <v>3247</v>
      </c>
      <c r="I18" s="504">
        <f>+E18+G18</f>
        <v>3191</v>
      </c>
      <c r="J18" s="504">
        <v>0</v>
      </c>
      <c r="K18" s="504">
        <v>0</v>
      </c>
      <c r="L18" s="504">
        <v>0</v>
      </c>
      <c r="M18" s="505">
        <f>+H18-I18</f>
        <v>56</v>
      </c>
      <c r="N18" s="499"/>
      <c r="O18" s="506">
        <v>0</v>
      </c>
      <c r="P18" s="505">
        <f>+I18+O18</f>
        <v>3191</v>
      </c>
    </row>
    <row r="19" spans="1:16" ht="15.75">
      <c r="A19" s="501">
        <f>A18+1</f>
        <v>13</v>
      </c>
      <c r="B19" s="502" t="s">
        <v>30</v>
      </c>
      <c r="C19" s="503" t="s">
        <v>31</v>
      </c>
      <c r="D19" s="504">
        <v>0</v>
      </c>
      <c r="E19" s="504">
        <v>0</v>
      </c>
      <c r="F19" s="504">
        <v>0</v>
      </c>
      <c r="G19" s="504">
        <v>0</v>
      </c>
      <c r="H19" s="504">
        <f>+D19+F19</f>
        <v>0</v>
      </c>
      <c r="I19" s="504">
        <f>+E19+G19</f>
        <v>0</v>
      </c>
      <c r="J19" s="504">
        <v>0</v>
      </c>
      <c r="K19" s="504">
        <v>0</v>
      </c>
      <c r="L19" s="504">
        <v>0</v>
      </c>
      <c r="M19" s="505">
        <f>+H19-I19</f>
        <v>0</v>
      </c>
      <c r="N19" s="499"/>
      <c r="O19" s="506">
        <v>0</v>
      </c>
      <c r="P19" s="505">
        <f>+I19+O19</f>
        <v>0</v>
      </c>
    </row>
    <row r="20" spans="1:16" ht="15.75">
      <c r="A20" s="501">
        <f>A19+1</f>
        <v>14</v>
      </c>
      <c r="B20" s="502" t="s">
        <v>34</v>
      </c>
      <c r="C20" s="503" t="s">
        <v>63</v>
      </c>
      <c r="D20" s="504">
        <v>4528</v>
      </c>
      <c r="E20" s="504">
        <v>4498</v>
      </c>
      <c r="F20" s="504">
        <v>430</v>
      </c>
      <c r="G20" s="504">
        <v>427</v>
      </c>
      <c r="H20" s="504">
        <f>+D20+F20</f>
        <v>4958</v>
      </c>
      <c r="I20" s="504">
        <f>+E20+G20</f>
        <v>4925</v>
      </c>
      <c r="J20" s="504">
        <v>0</v>
      </c>
      <c r="K20" s="504">
        <v>0</v>
      </c>
      <c r="L20" s="504">
        <v>0</v>
      </c>
      <c r="M20" s="505">
        <f>+H20-I20</f>
        <v>33</v>
      </c>
      <c r="N20" s="499"/>
      <c r="O20" s="506">
        <v>0</v>
      </c>
      <c r="P20" s="505">
        <f>+I20+O20</f>
        <v>4925</v>
      </c>
    </row>
    <row r="21" spans="1:16" ht="15.75">
      <c r="A21" s="501">
        <f>+A20+1</f>
        <v>15</v>
      </c>
      <c r="B21" s="502" t="s">
        <v>35</v>
      </c>
      <c r="C21" s="503" t="s">
        <v>36</v>
      </c>
      <c r="D21" s="504">
        <v>2507</v>
      </c>
      <c r="E21" s="504">
        <v>2507</v>
      </c>
      <c r="F21" s="504">
        <v>0</v>
      </c>
      <c r="G21" s="504">
        <v>0</v>
      </c>
      <c r="H21" s="504">
        <f>+D21+F21</f>
        <v>2507</v>
      </c>
      <c r="I21" s="504">
        <f>+E21+G21</f>
        <v>2507</v>
      </c>
      <c r="J21" s="504">
        <v>0</v>
      </c>
      <c r="K21" s="504">
        <v>0</v>
      </c>
      <c r="L21" s="504">
        <v>0</v>
      </c>
      <c r="M21" s="505">
        <f>+H21-I21</f>
        <v>0</v>
      </c>
      <c r="N21" s="499"/>
      <c r="O21" s="506">
        <v>0</v>
      </c>
      <c r="P21" s="505">
        <f>+I21+O21</f>
        <v>2507</v>
      </c>
    </row>
    <row r="22" spans="1:16" ht="15.75">
      <c r="A22" s="501">
        <f>+A21+1</f>
        <v>16</v>
      </c>
      <c r="B22" s="510"/>
      <c r="C22" s="513" t="s">
        <v>40</v>
      </c>
      <c r="D22" s="504">
        <v>0</v>
      </c>
      <c r="E22" s="504">
        <v>0</v>
      </c>
      <c r="F22" s="504">
        <v>0</v>
      </c>
      <c r="G22" s="504">
        <v>0</v>
      </c>
      <c r="H22" s="504">
        <f>+D22+F22</f>
        <v>0</v>
      </c>
      <c r="I22" s="504">
        <f>+E22+G22</f>
        <v>0</v>
      </c>
      <c r="J22" s="504"/>
      <c r="K22" s="504"/>
      <c r="L22" s="504"/>
      <c r="M22" s="505">
        <f>+H22-I22</f>
        <v>0</v>
      </c>
      <c r="N22" s="499"/>
      <c r="O22" s="506"/>
      <c r="P22" s="505">
        <f>+I22+O22</f>
        <v>0</v>
      </c>
    </row>
    <row r="23" spans="1:16" s="1" customFormat="1" ht="15.75" hidden="1">
      <c r="A23" s="501"/>
      <c r="B23" s="510"/>
      <c r="C23" s="513"/>
      <c r="D23" s="504"/>
      <c r="E23" s="504"/>
      <c r="F23" s="504"/>
      <c r="G23" s="504"/>
      <c r="H23" s="504"/>
      <c r="I23" s="504"/>
      <c r="J23" s="504"/>
      <c r="K23" s="504"/>
      <c r="L23" s="504"/>
      <c r="M23" s="505"/>
      <c r="N23" s="499"/>
      <c r="O23" s="506"/>
      <c r="P23" s="505"/>
    </row>
    <row r="24" spans="1:16" ht="15.75">
      <c r="A24" s="489">
        <f>+A22+1</f>
        <v>17</v>
      </c>
      <c r="B24" s="963" t="s">
        <v>42</v>
      </c>
      <c r="C24" s="964"/>
      <c r="D24" s="514">
        <f>+D25</f>
        <v>350</v>
      </c>
      <c r="E24" s="514">
        <f t="shared" ref="E24:P25" si="7">+E25</f>
        <v>50</v>
      </c>
      <c r="F24" s="514">
        <f t="shared" si="7"/>
        <v>0</v>
      </c>
      <c r="G24" s="514">
        <f t="shared" si="7"/>
        <v>0</v>
      </c>
      <c r="H24" s="514">
        <f t="shared" si="7"/>
        <v>350</v>
      </c>
      <c r="I24" s="514">
        <f t="shared" si="7"/>
        <v>50</v>
      </c>
      <c r="J24" s="514">
        <f t="shared" si="7"/>
        <v>0</v>
      </c>
      <c r="K24" s="514">
        <f t="shared" si="7"/>
        <v>0</v>
      </c>
      <c r="L24" s="514">
        <f t="shared" si="7"/>
        <v>0</v>
      </c>
      <c r="M24" s="515">
        <f t="shared" si="7"/>
        <v>300</v>
      </c>
      <c r="N24" s="494"/>
      <c r="O24" s="516">
        <f t="shared" si="7"/>
        <v>0</v>
      </c>
      <c r="P24" s="515">
        <f t="shared" si="7"/>
        <v>50</v>
      </c>
    </row>
    <row r="25" spans="1:16" ht="15.75">
      <c r="A25" s="496">
        <f>+A24+1</f>
        <v>18</v>
      </c>
      <c r="B25" s="961" t="s">
        <v>47</v>
      </c>
      <c r="C25" s="962"/>
      <c r="D25" s="497">
        <f>+D26</f>
        <v>350</v>
      </c>
      <c r="E25" s="497">
        <f t="shared" si="7"/>
        <v>50</v>
      </c>
      <c r="F25" s="497">
        <f t="shared" si="7"/>
        <v>0</v>
      </c>
      <c r="G25" s="497">
        <f t="shared" si="7"/>
        <v>0</v>
      </c>
      <c r="H25" s="497">
        <f t="shared" si="7"/>
        <v>350</v>
      </c>
      <c r="I25" s="497">
        <f t="shared" si="7"/>
        <v>50</v>
      </c>
      <c r="J25" s="497">
        <f t="shared" si="7"/>
        <v>0</v>
      </c>
      <c r="K25" s="497">
        <f t="shared" si="7"/>
        <v>0</v>
      </c>
      <c r="L25" s="497">
        <f t="shared" si="7"/>
        <v>0</v>
      </c>
      <c r="M25" s="498">
        <f t="shared" si="7"/>
        <v>300</v>
      </c>
      <c r="N25" s="499"/>
      <c r="O25" s="500">
        <f t="shared" si="7"/>
        <v>0</v>
      </c>
      <c r="P25" s="498">
        <f t="shared" si="7"/>
        <v>50</v>
      </c>
    </row>
    <row r="26" spans="1:16" ht="15.75">
      <c r="A26" s="501">
        <f>+A25+1</f>
        <v>19</v>
      </c>
      <c r="B26" s="502"/>
      <c r="C26" s="513" t="s">
        <v>135</v>
      </c>
      <c r="D26" s="504">
        <v>350</v>
      </c>
      <c r="E26" s="504">
        <v>50</v>
      </c>
      <c r="F26" s="504">
        <v>0</v>
      </c>
      <c r="G26" s="504">
        <v>0</v>
      </c>
      <c r="H26" s="504">
        <f>+D26+F26</f>
        <v>350</v>
      </c>
      <c r="I26" s="504">
        <f>+E26+G26</f>
        <v>50</v>
      </c>
      <c r="J26" s="504">
        <v>0</v>
      </c>
      <c r="K26" s="504">
        <v>0</v>
      </c>
      <c r="L26" s="504">
        <v>0</v>
      </c>
      <c r="M26" s="505">
        <f>+H26-I26</f>
        <v>300</v>
      </c>
      <c r="N26" s="499"/>
      <c r="O26" s="506"/>
      <c r="P26" s="505">
        <f>+I26+O26</f>
        <v>50</v>
      </c>
    </row>
    <row r="27" spans="1:16" s="1" customFormat="1" ht="15.75" hidden="1">
      <c r="A27" s="501"/>
      <c r="B27" s="502"/>
      <c r="C27" s="513"/>
      <c r="D27" s="504"/>
      <c r="E27" s="504"/>
      <c r="F27" s="504"/>
      <c r="G27" s="504"/>
      <c r="H27" s="504"/>
      <c r="I27" s="504"/>
      <c r="J27" s="504"/>
      <c r="K27" s="504"/>
      <c r="L27" s="504"/>
      <c r="M27" s="505"/>
      <c r="N27" s="499"/>
      <c r="O27" s="506"/>
      <c r="P27" s="505"/>
    </row>
    <row r="28" spans="1:16" s="1" customFormat="1" ht="15.75" hidden="1">
      <c r="A28" s="501"/>
      <c r="B28" s="502"/>
      <c r="C28" s="513"/>
      <c r="D28" s="504"/>
      <c r="E28" s="504"/>
      <c r="F28" s="504"/>
      <c r="G28" s="504"/>
      <c r="H28" s="504"/>
      <c r="I28" s="504"/>
      <c r="J28" s="504"/>
      <c r="K28" s="504"/>
      <c r="L28" s="504"/>
      <c r="M28" s="505"/>
      <c r="N28" s="499"/>
      <c r="O28" s="506"/>
      <c r="P28" s="505"/>
    </row>
    <row r="29" spans="1:16" s="1" customFormat="1" ht="15.75" hidden="1">
      <c r="A29" s="501"/>
      <c r="B29" s="502"/>
      <c r="C29" s="513"/>
      <c r="D29" s="504"/>
      <c r="E29" s="504"/>
      <c r="F29" s="504"/>
      <c r="G29" s="504"/>
      <c r="H29" s="504"/>
      <c r="I29" s="504"/>
      <c r="J29" s="504"/>
      <c r="K29" s="504"/>
      <c r="L29" s="504"/>
      <c r="M29" s="505"/>
      <c r="N29" s="499"/>
      <c r="O29" s="506"/>
      <c r="P29" s="505"/>
    </row>
    <row r="30" spans="1:16" s="1" customFormat="1" ht="15.75" hidden="1">
      <c r="A30" s="501"/>
      <c r="B30" s="502"/>
      <c r="C30" s="513"/>
      <c r="D30" s="504"/>
      <c r="E30" s="504"/>
      <c r="F30" s="504"/>
      <c r="G30" s="504"/>
      <c r="H30" s="504"/>
      <c r="I30" s="504"/>
      <c r="J30" s="504"/>
      <c r="K30" s="504"/>
      <c r="L30" s="504"/>
      <c r="M30" s="505"/>
      <c r="N30" s="499"/>
      <c r="O30" s="506"/>
      <c r="P30" s="505"/>
    </row>
    <row r="31" spans="1:16" s="1" customFormat="1" ht="15.75" hidden="1">
      <c r="A31" s="501"/>
      <c r="B31" s="502"/>
      <c r="C31" s="513"/>
      <c r="D31" s="504"/>
      <c r="E31" s="504"/>
      <c r="F31" s="504"/>
      <c r="G31" s="504"/>
      <c r="H31" s="504"/>
      <c r="I31" s="504"/>
      <c r="J31" s="504"/>
      <c r="K31" s="504"/>
      <c r="L31" s="504"/>
      <c r="M31" s="505"/>
      <c r="N31" s="499"/>
      <c r="O31" s="506"/>
      <c r="P31" s="505"/>
    </row>
    <row r="32" spans="1:16" s="1" customFormat="1" ht="15.75" hidden="1">
      <c r="A32" s="501"/>
      <c r="B32" s="502"/>
      <c r="C32" s="513"/>
      <c r="D32" s="504"/>
      <c r="E32" s="504"/>
      <c r="F32" s="504"/>
      <c r="G32" s="504"/>
      <c r="H32" s="504"/>
      <c r="I32" s="504"/>
      <c r="J32" s="504"/>
      <c r="K32" s="504"/>
      <c r="L32" s="504"/>
      <c r="M32" s="505"/>
      <c r="N32" s="499"/>
      <c r="O32" s="506"/>
      <c r="P32" s="505"/>
    </row>
    <row r="33" spans="1:16" s="1" customFormat="1" ht="15.75" hidden="1">
      <c r="A33" s="501"/>
      <c r="B33" s="502"/>
      <c r="C33" s="513"/>
      <c r="D33" s="504"/>
      <c r="E33" s="504"/>
      <c r="F33" s="504"/>
      <c r="G33" s="504"/>
      <c r="H33" s="504"/>
      <c r="I33" s="504"/>
      <c r="J33" s="504"/>
      <c r="K33" s="504"/>
      <c r="L33" s="504"/>
      <c r="M33" s="505"/>
      <c r="N33" s="499"/>
      <c r="O33" s="506"/>
      <c r="P33" s="505"/>
    </row>
    <row r="34" spans="1:16" s="1" customFormat="1" ht="15.75" hidden="1">
      <c r="A34" s="501"/>
      <c r="B34" s="502"/>
      <c r="C34" s="513"/>
      <c r="D34" s="504"/>
      <c r="E34" s="504"/>
      <c r="F34" s="504"/>
      <c r="G34" s="504"/>
      <c r="H34" s="504"/>
      <c r="I34" s="504"/>
      <c r="J34" s="504"/>
      <c r="K34" s="504"/>
      <c r="L34" s="504"/>
      <c r="M34" s="505"/>
      <c r="N34" s="499"/>
      <c r="O34" s="506"/>
      <c r="P34" s="505"/>
    </row>
    <row r="35" spans="1:16" s="1" customFormat="1" ht="15.75" hidden="1">
      <c r="A35" s="501"/>
      <c r="B35" s="502"/>
      <c r="C35" s="513"/>
      <c r="D35" s="504"/>
      <c r="E35" s="504"/>
      <c r="F35" s="504"/>
      <c r="G35" s="504"/>
      <c r="H35" s="504"/>
      <c r="I35" s="504"/>
      <c r="J35" s="504"/>
      <c r="K35" s="504"/>
      <c r="L35" s="504"/>
      <c r="M35" s="505"/>
      <c r="N35" s="499"/>
      <c r="O35" s="506"/>
      <c r="P35" s="505"/>
    </row>
    <row r="36" spans="1:16" s="1" customFormat="1" ht="15.75" hidden="1">
      <c r="A36" s="501"/>
      <c r="B36" s="502"/>
      <c r="C36" s="513"/>
      <c r="D36" s="504"/>
      <c r="E36" s="504"/>
      <c r="F36" s="504"/>
      <c r="G36" s="504"/>
      <c r="H36" s="504"/>
      <c r="I36" s="504"/>
      <c r="J36" s="504"/>
      <c r="K36" s="504"/>
      <c r="L36" s="504"/>
      <c r="M36" s="505"/>
      <c r="N36" s="499"/>
      <c r="O36" s="506"/>
      <c r="P36" s="505"/>
    </row>
    <row r="37" spans="1:16" s="1" customFormat="1" ht="15.75" hidden="1">
      <c r="A37" s="501"/>
      <c r="B37" s="502"/>
      <c r="C37" s="513"/>
      <c r="D37" s="504"/>
      <c r="E37" s="504"/>
      <c r="F37" s="504"/>
      <c r="G37" s="504"/>
      <c r="H37" s="504"/>
      <c r="I37" s="504"/>
      <c r="J37" s="504"/>
      <c r="K37" s="504"/>
      <c r="L37" s="504"/>
      <c r="M37" s="505"/>
      <c r="N37" s="499"/>
      <c r="O37" s="506"/>
      <c r="P37" s="505"/>
    </row>
    <row r="38" spans="1:16" s="1" customFormat="1" ht="15.75" hidden="1">
      <c r="A38" s="501"/>
      <c r="B38" s="502"/>
      <c r="C38" s="513"/>
      <c r="D38" s="504"/>
      <c r="E38" s="504"/>
      <c r="F38" s="504"/>
      <c r="G38" s="504"/>
      <c r="H38" s="504"/>
      <c r="I38" s="504"/>
      <c r="J38" s="504"/>
      <c r="K38" s="504"/>
      <c r="L38" s="504"/>
      <c r="M38" s="505"/>
      <c r="N38" s="499"/>
      <c r="O38" s="506"/>
      <c r="P38" s="505"/>
    </row>
    <row r="39" spans="1:16" s="1" customFormat="1" ht="15.75" hidden="1">
      <c r="A39" s="501"/>
      <c r="B39" s="502"/>
      <c r="C39" s="513"/>
      <c r="D39" s="504"/>
      <c r="E39" s="504"/>
      <c r="F39" s="504"/>
      <c r="G39" s="504"/>
      <c r="H39" s="504"/>
      <c r="I39" s="504"/>
      <c r="J39" s="504"/>
      <c r="K39" s="504"/>
      <c r="L39" s="504"/>
      <c r="M39" s="505"/>
      <c r="N39" s="499"/>
      <c r="O39" s="506"/>
      <c r="P39" s="505"/>
    </row>
    <row r="40" spans="1:16" s="1" customFormat="1" ht="15.75" hidden="1">
      <c r="A40" s="501"/>
      <c r="B40" s="502"/>
      <c r="C40" s="513"/>
      <c r="D40" s="504"/>
      <c r="E40" s="504"/>
      <c r="F40" s="504"/>
      <c r="G40" s="504"/>
      <c r="H40" s="504"/>
      <c r="I40" s="504"/>
      <c r="J40" s="504"/>
      <c r="K40" s="504"/>
      <c r="L40" s="504"/>
      <c r="M40" s="505"/>
      <c r="N40" s="499"/>
      <c r="O40" s="506"/>
      <c r="P40" s="505"/>
    </row>
    <row r="41" spans="1:16" s="1" customFormat="1" ht="15.75" hidden="1">
      <c r="A41" s="501"/>
      <c r="B41" s="502"/>
      <c r="C41" s="513"/>
      <c r="D41" s="504"/>
      <c r="E41" s="504"/>
      <c r="F41" s="504"/>
      <c r="G41" s="504"/>
      <c r="H41" s="504"/>
      <c r="I41" s="504"/>
      <c r="J41" s="504"/>
      <c r="K41" s="504"/>
      <c r="L41" s="504"/>
      <c r="M41" s="505"/>
      <c r="N41" s="499"/>
      <c r="O41" s="506"/>
      <c r="P41" s="505"/>
    </row>
    <row r="42" spans="1:16" ht="15.75">
      <c r="A42" s="489">
        <f>+A26+1</f>
        <v>20</v>
      </c>
      <c r="B42" s="963" t="s">
        <v>41</v>
      </c>
      <c r="C42" s="964"/>
      <c r="D42" s="514">
        <f>+D43</f>
        <v>711</v>
      </c>
      <c r="E42" s="514">
        <f t="shared" ref="E42:P43" si="8">+E43</f>
        <v>711</v>
      </c>
      <c r="F42" s="514">
        <f t="shared" si="8"/>
        <v>0</v>
      </c>
      <c r="G42" s="514">
        <f t="shared" si="8"/>
        <v>0</v>
      </c>
      <c r="H42" s="514">
        <f t="shared" si="8"/>
        <v>711</v>
      </c>
      <c r="I42" s="514">
        <f t="shared" si="8"/>
        <v>711</v>
      </c>
      <c r="J42" s="514">
        <f t="shared" si="8"/>
        <v>0</v>
      </c>
      <c r="K42" s="514">
        <f t="shared" si="8"/>
        <v>0</v>
      </c>
      <c r="L42" s="514">
        <f t="shared" si="8"/>
        <v>0</v>
      </c>
      <c r="M42" s="515">
        <f t="shared" si="8"/>
        <v>0</v>
      </c>
      <c r="N42" s="494"/>
      <c r="O42" s="516">
        <f t="shared" si="8"/>
        <v>0</v>
      </c>
      <c r="P42" s="515">
        <f t="shared" si="8"/>
        <v>711</v>
      </c>
    </row>
    <row r="43" spans="1:16" ht="15.75">
      <c r="A43" s="496">
        <f>+A42+1</f>
        <v>21</v>
      </c>
      <c r="B43" s="961" t="s">
        <v>47</v>
      </c>
      <c r="C43" s="962"/>
      <c r="D43" s="497">
        <f>+D44</f>
        <v>711</v>
      </c>
      <c r="E43" s="497">
        <f t="shared" si="8"/>
        <v>711</v>
      </c>
      <c r="F43" s="497">
        <f t="shared" si="8"/>
        <v>0</v>
      </c>
      <c r="G43" s="497">
        <f t="shared" si="8"/>
        <v>0</v>
      </c>
      <c r="H43" s="497">
        <f t="shared" si="8"/>
        <v>711</v>
      </c>
      <c r="I43" s="497">
        <f t="shared" si="8"/>
        <v>711</v>
      </c>
      <c r="J43" s="497">
        <f t="shared" si="8"/>
        <v>0</v>
      </c>
      <c r="K43" s="497">
        <f t="shared" si="8"/>
        <v>0</v>
      </c>
      <c r="L43" s="497">
        <f t="shared" si="8"/>
        <v>0</v>
      </c>
      <c r="M43" s="498">
        <f t="shared" si="8"/>
        <v>0</v>
      </c>
      <c r="N43" s="499"/>
      <c r="O43" s="500">
        <f t="shared" si="8"/>
        <v>0</v>
      </c>
      <c r="P43" s="498">
        <f t="shared" si="8"/>
        <v>711</v>
      </c>
    </row>
    <row r="44" spans="1:16" ht="15.75">
      <c r="A44" s="501">
        <f>+A43+1</f>
        <v>22</v>
      </c>
      <c r="B44" s="517"/>
      <c r="C44" s="513" t="s">
        <v>327</v>
      </c>
      <c r="D44" s="504">
        <v>711</v>
      </c>
      <c r="E44" s="504">
        <v>711</v>
      </c>
      <c r="F44" s="504">
        <v>0</v>
      </c>
      <c r="G44" s="504">
        <v>0</v>
      </c>
      <c r="H44" s="504">
        <f>+D44+F44</f>
        <v>711</v>
      </c>
      <c r="I44" s="504">
        <f>+E44+G44</f>
        <v>711</v>
      </c>
      <c r="J44" s="504">
        <v>0</v>
      </c>
      <c r="K44" s="504">
        <v>0</v>
      </c>
      <c r="L44" s="504">
        <v>0</v>
      </c>
      <c r="M44" s="505">
        <f>+H44-I44</f>
        <v>0</v>
      </c>
      <c r="N44" s="518"/>
      <c r="O44" s="506">
        <v>0</v>
      </c>
      <c r="P44" s="505">
        <f>+I44+O44</f>
        <v>711</v>
      </c>
    </row>
    <row r="45" spans="1:16" s="1" customFormat="1" ht="15.75" hidden="1">
      <c r="A45" s="501"/>
      <c r="B45" s="517"/>
      <c r="C45" s="513"/>
      <c r="D45" s="504"/>
      <c r="E45" s="504"/>
      <c r="F45" s="504"/>
      <c r="G45" s="504"/>
      <c r="H45" s="504"/>
      <c r="I45" s="504"/>
      <c r="J45" s="504"/>
      <c r="K45" s="504"/>
      <c r="L45" s="504"/>
      <c r="M45" s="505"/>
      <c r="N45" s="518"/>
      <c r="O45" s="506"/>
      <c r="P45" s="505"/>
    </row>
    <row r="46" spans="1:16" s="1" customFormat="1" ht="15.75" hidden="1">
      <c r="A46" s="501"/>
      <c r="B46" s="517"/>
      <c r="C46" s="513"/>
      <c r="D46" s="504"/>
      <c r="E46" s="504"/>
      <c r="F46" s="504"/>
      <c r="G46" s="504"/>
      <c r="H46" s="504"/>
      <c r="I46" s="504"/>
      <c r="J46" s="504"/>
      <c r="K46" s="504"/>
      <c r="L46" s="504"/>
      <c r="M46" s="505"/>
      <c r="N46" s="518"/>
      <c r="O46" s="506"/>
      <c r="P46" s="505"/>
    </row>
    <row r="47" spans="1:16" s="1" customFormat="1" ht="15.75" hidden="1">
      <c r="A47" s="501"/>
      <c r="B47" s="517"/>
      <c r="C47" s="513"/>
      <c r="D47" s="504"/>
      <c r="E47" s="504"/>
      <c r="F47" s="504"/>
      <c r="G47" s="504"/>
      <c r="H47" s="504"/>
      <c r="I47" s="504"/>
      <c r="J47" s="504"/>
      <c r="K47" s="504"/>
      <c r="L47" s="504"/>
      <c r="M47" s="505"/>
      <c r="N47" s="518"/>
      <c r="O47" s="506"/>
      <c r="P47" s="505"/>
    </row>
    <row r="48" spans="1:16" s="1" customFormat="1" ht="15.75" hidden="1">
      <c r="A48" s="501"/>
      <c r="B48" s="517"/>
      <c r="C48" s="513"/>
      <c r="D48" s="504"/>
      <c r="E48" s="504"/>
      <c r="F48" s="504"/>
      <c r="G48" s="504"/>
      <c r="H48" s="504"/>
      <c r="I48" s="504"/>
      <c r="J48" s="504"/>
      <c r="K48" s="504"/>
      <c r="L48" s="504"/>
      <c r="M48" s="505"/>
      <c r="N48" s="518"/>
      <c r="O48" s="506"/>
      <c r="P48" s="505"/>
    </row>
    <row r="49" spans="1:16" s="1" customFormat="1" ht="15.75" hidden="1">
      <c r="A49" s="501"/>
      <c r="B49" s="517"/>
      <c r="C49" s="513"/>
      <c r="D49" s="504"/>
      <c r="E49" s="504"/>
      <c r="F49" s="504"/>
      <c r="G49" s="504"/>
      <c r="H49" s="504"/>
      <c r="I49" s="504"/>
      <c r="J49" s="504"/>
      <c r="K49" s="504"/>
      <c r="L49" s="504"/>
      <c r="M49" s="505"/>
      <c r="N49" s="518"/>
      <c r="O49" s="506"/>
      <c r="P49" s="505"/>
    </row>
    <row r="50" spans="1:16" s="1" customFormat="1" ht="15.75" hidden="1">
      <c r="A50" s="501"/>
      <c r="B50" s="517"/>
      <c r="C50" s="513"/>
      <c r="D50" s="504"/>
      <c r="E50" s="504"/>
      <c r="F50" s="504"/>
      <c r="G50" s="504"/>
      <c r="H50" s="504"/>
      <c r="I50" s="504"/>
      <c r="J50" s="504"/>
      <c r="K50" s="504"/>
      <c r="L50" s="504"/>
      <c r="M50" s="505"/>
      <c r="N50" s="518"/>
      <c r="O50" s="506"/>
      <c r="P50" s="505"/>
    </row>
    <row r="51" spans="1:16" s="1" customFormat="1" ht="15.75" hidden="1">
      <c r="A51" s="501"/>
      <c r="B51" s="517"/>
      <c r="C51" s="513"/>
      <c r="D51" s="504"/>
      <c r="E51" s="504"/>
      <c r="F51" s="504"/>
      <c r="G51" s="504"/>
      <c r="H51" s="504"/>
      <c r="I51" s="504"/>
      <c r="J51" s="504"/>
      <c r="K51" s="504"/>
      <c r="L51" s="504"/>
      <c r="M51" s="505"/>
      <c r="N51" s="518"/>
      <c r="O51" s="506"/>
      <c r="P51" s="505"/>
    </row>
    <row r="52" spans="1:16" s="1" customFormat="1" ht="15.75" hidden="1">
      <c r="A52" s="501"/>
      <c r="B52" s="517"/>
      <c r="C52" s="513"/>
      <c r="D52" s="504"/>
      <c r="E52" s="504"/>
      <c r="F52" s="504"/>
      <c r="G52" s="504"/>
      <c r="H52" s="504"/>
      <c r="I52" s="504"/>
      <c r="J52" s="504"/>
      <c r="K52" s="504"/>
      <c r="L52" s="504"/>
      <c r="M52" s="505"/>
      <c r="N52" s="518"/>
      <c r="O52" s="506"/>
      <c r="P52" s="505"/>
    </row>
    <row r="53" spans="1:16" s="1" customFormat="1" ht="15.75" hidden="1">
      <c r="A53" s="501"/>
      <c r="B53" s="517"/>
      <c r="C53" s="513"/>
      <c r="D53" s="504"/>
      <c r="E53" s="504"/>
      <c r="F53" s="504"/>
      <c r="G53" s="504"/>
      <c r="H53" s="504"/>
      <c r="I53" s="504"/>
      <c r="J53" s="504"/>
      <c r="K53" s="504"/>
      <c r="L53" s="504"/>
      <c r="M53" s="505"/>
      <c r="N53" s="518"/>
      <c r="O53" s="506"/>
      <c r="P53" s="505"/>
    </row>
    <row r="54" spans="1:16" s="1" customFormat="1" ht="15.75" hidden="1">
      <c r="A54" s="501"/>
      <c r="B54" s="517"/>
      <c r="C54" s="513"/>
      <c r="D54" s="504"/>
      <c r="E54" s="504"/>
      <c r="F54" s="504"/>
      <c r="G54" s="504"/>
      <c r="H54" s="504"/>
      <c r="I54" s="504"/>
      <c r="J54" s="504"/>
      <c r="K54" s="504"/>
      <c r="L54" s="504"/>
      <c r="M54" s="505"/>
      <c r="N54" s="518"/>
      <c r="O54" s="506"/>
      <c r="P54" s="505"/>
    </row>
    <row r="55" spans="1:16" s="1" customFormat="1" ht="15.75" hidden="1">
      <c r="A55" s="501"/>
      <c r="B55" s="517"/>
      <c r="C55" s="513"/>
      <c r="D55" s="504"/>
      <c r="E55" s="504"/>
      <c r="F55" s="504"/>
      <c r="G55" s="504"/>
      <c r="H55" s="504"/>
      <c r="I55" s="504"/>
      <c r="J55" s="504"/>
      <c r="K55" s="504"/>
      <c r="L55" s="504"/>
      <c r="M55" s="505"/>
      <c r="N55" s="518"/>
      <c r="O55" s="506"/>
      <c r="P55" s="505"/>
    </row>
    <row r="56" spans="1:16" s="1" customFormat="1" ht="15.75" hidden="1">
      <c r="A56" s="501"/>
      <c r="B56" s="517"/>
      <c r="C56" s="513"/>
      <c r="D56" s="504"/>
      <c r="E56" s="504"/>
      <c r="F56" s="504"/>
      <c r="G56" s="504"/>
      <c r="H56" s="504"/>
      <c r="I56" s="504"/>
      <c r="J56" s="504"/>
      <c r="K56" s="504"/>
      <c r="L56" s="504"/>
      <c r="M56" s="505"/>
      <c r="N56" s="518"/>
      <c r="O56" s="506"/>
      <c r="P56" s="505"/>
    </row>
    <row r="57" spans="1:16" s="1" customFormat="1" ht="15.75" hidden="1">
      <c r="A57" s="501"/>
      <c r="B57" s="517"/>
      <c r="C57" s="513"/>
      <c r="D57" s="504"/>
      <c r="E57" s="504"/>
      <c r="F57" s="504"/>
      <c r="G57" s="504"/>
      <c r="H57" s="504"/>
      <c r="I57" s="504"/>
      <c r="J57" s="504"/>
      <c r="K57" s="504"/>
      <c r="L57" s="504"/>
      <c r="M57" s="505"/>
      <c r="N57" s="518"/>
      <c r="O57" s="506"/>
      <c r="P57" s="505"/>
    </row>
    <row r="58" spans="1:16" s="1" customFormat="1" ht="15.75" hidden="1">
      <c r="A58" s="501"/>
      <c r="B58" s="517"/>
      <c r="C58" s="513"/>
      <c r="D58" s="504"/>
      <c r="E58" s="504"/>
      <c r="F58" s="504"/>
      <c r="G58" s="504"/>
      <c r="H58" s="504"/>
      <c r="I58" s="504"/>
      <c r="J58" s="504"/>
      <c r="K58" s="504"/>
      <c r="L58" s="504"/>
      <c r="M58" s="505"/>
      <c r="N58" s="518"/>
      <c r="O58" s="506"/>
      <c r="P58" s="505"/>
    </row>
    <row r="59" spans="1:16" s="1" customFormat="1" ht="15.75" hidden="1">
      <c r="A59" s="501"/>
      <c r="B59" s="517"/>
      <c r="C59" s="513"/>
      <c r="D59" s="504"/>
      <c r="E59" s="504"/>
      <c r="F59" s="504"/>
      <c r="G59" s="504"/>
      <c r="H59" s="504"/>
      <c r="I59" s="504"/>
      <c r="J59" s="504"/>
      <c r="K59" s="504"/>
      <c r="L59" s="504"/>
      <c r="M59" s="505"/>
      <c r="N59" s="518"/>
      <c r="O59" s="506"/>
      <c r="P59" s="505"/>
    </row>
    <row r="60" spans="1:16" s="1" customFormat="1" ht="15.75" hidden="1">
      <c r="A60" s="501"/>
      <c r="B60" s="517"/>
      <c r="C60" s="513"/>
      <c r="D60" s="504"/>
      <c r="E60" s="504"/>
      <c r="F60" s="504"/>
      <c r="G60" s="504"/>
      <c r="H60" s="504"/>
      <c r="I60" s="504"/>
      <c r="J60" s="504"/>
      <c r="K60" s="504"/>
      <c r="L60" s="504"/>
      <c r="M60" s="505"/>
      <c r="N60" s="518"/>
      <c r="O60" s="506"/>
      <c r="P60" s="505"/>
    </row>
    <row r="61" spans="1:16" s="1" customFormat="1" ht="15.75" hidden="1">
      <c r="A61" s="501"/>
      <c r="B61" s="517"/>
      <c r="C61" s="513"/>
      <c r="D61" s="504"/>
      <c r="E61" s="504"/>
      <c r="F61" s="504"/>
      <c r="G61" s="504"/>
      <c r="H61" s="504"/>
      <c r="I61" s="504"/>
      <c r="J61" s="504"/>
      <c r="K61" s="504"/>
      <c r="L61" s="504"/>
      <c r="M61" s="505"/>
      <c r="N61" s="518"/>
      <c r="O61" s="506"/>
      <c r="P61" s="505"/>
    </row>
    <row r="62" spans="1:16" s="1" customFormat="1" ht="15.75" hidden="1">
      <c r="A62" s="501"/>
      <c r="B62" s="517"/>
      <c r="C62" s="513"/>
      <c r="D62" s="504"/>
      <c r="E62" s="504"/>
      <c r="F62" s="504"/>
      <c r="G62" s="504"/>
      <c r="H62" s="504"/>
      <c r="I62" s="504"/>
      <c r="J62" s="504"/>
      <c r="K62" s="504"/>
      <c r="L62" s="504"/>
      <c r="M62" s="505"/>
      <c r="N62" s="518"/>
      <c r="O62" s="506"/>
      <c r="P62" s="505"/>
    </row>
    <row r="63" spans="1:16" s="1" customFormat="1" ht="15.75" hidden="1">
      <c r="A63" s="501"/>
      <c r="B63" s="517"/>
      <c r="C63" s="513"/>
      <c r="D63" s="504"/>
      <c r="E63" s="504"/>
      <c r="F63" s="504"/>
      <c r="G63" s="504"/>
      <c r="H63" s="504"/>
      <c r="I63" s="504"/>
      <c r="J63" s="504"/>
      <c r="K63" s="504"/>
      <c r="L63" s="504"/>
      <c r="M63" s="505"/>
      <c r="N63" s="518"/>
      <c r="O63" s="506"/>
      <c r="P63" s="505"/>
    </row>
    <row r="64" spans="1:16" s="1" customFormat="1" ht="15.75" hidden="1">
      <c r="A64" s="501"/>
      <c r="B64" s="517"/>
      <c r="C64" s="513"/>
      <c r="D64" s="504"/>
      <c r="E64" s="504"/>
      <c r="F64" s="504"/>
      <c r="G64" s="504"/>
      <c r="H64" s="504"/>
      <c r="I64" s="504"/>
      <c r="J64" s="504"/>
      <c r="K64" s="504"/>
      <c r="L64" s="504"/>
      <c r="M64" s="505"/>
      <c r="N64" s="518"/>
      <c r="O64" s="506"/>
      <c r="P64" s="505"/>
    </row>
    <row r="65" spans="1:16" s="1" customFormat="1" ht="15.75" hidden="1">
      <c r="A65" s="501"/>
      <c r="B65" s="517"/>
      <c r="C65" s="513"/>
      <c r="D65" s="504"/>
      <c r="E65" s="504"/>
      <c r="F65" s="504"/>
      <c r="G65" s="504"/>
      <c r="H65" s="504"/>
      <c r="I65" s="504"/>
      <c r="J65" s="504"/>
      <c r="K65" s="504"/>
      <c r="L65" s="504"/>
      <c r="M65" s="505"/>
      <c r="N65" s="518"/>
      <c r="O65" s="506"/>
      <c r="P65" s="505"/>
    </row>
    <row r="66" spans="1:16" s="1" customFormat="1" ht="15.75" hidden="1">
      <c r="A66" s="501"/>
      <c r="B66" s="517"/>
      <c r="C66" s="513"/>
      <c r="D66" s="504"/>
      <c r="E66" s="504"/>
      <c r="F66" s="504"/>
      <c r="G66" s="504"/>
      <c r="H66" s="504"/>
      <c r="I66" s="504"/>
      <c r="J66" s="504"/>
      <c r="K66" s="504"/>
      <c r="L66" s="504"/>
      <c r="M66" s="505"/>
      <c r="N66" s="518"/>
      <c r="O66" s="506"/>
      <c r="P66" s="505"/>
    </row>
    <row r="67" spans="1:16" s="1" customFormat="1" ht="15.75" hidden="1">
      <c r="A67" s="501"/>
      <c r="B67" s="517"/>
      <c r="C67" s="513"/>
      <c r="D67" s="504"/>
      <c r="E67" s="504"/>
      <c r="F67" s="504"/>
      <c r="G67" s="504"/>
      <c r="H67" s="504"/>
      <c r="I67" s="504"/>
      <c r="J67" s="504"/>
      <c r="K67" s="504"/>
      <c r="L67" s="504"/>
      <c r="M67" s="505"/>
      <c r="N67" s="518"/>
      <c r="O67" s="506"/>
      <c r="P67" s="505"/>
    </row>
    <row r="68" spans="1:16" s="1" customFormat="1" ht="15.75" hidden="1">
      <c r="A68" s="501"/>
      <c r="B68" s="517"/>
      <c r="C68" s="513"/>
      <c r="D68" s="504"/>
      <c r="E68" s="504"/>
      <c r="F68" s="504"/>
      <c r="G68" s="504"/>
      <c r="H68" s="504"/>
      <c r="I68" s="504"/>
      <c r="J68" s="504"/>
      <c r="K68" s="504"/>
      <c r="L68" s="504"/>
      <c r="M68" s="505"/>
      <c r="N68" s="518"/>
      <c r="O68" s="506"/>
      <c r="P68" s="505"/>
    </row>
    <row r="69" spans="1:16" s="1" customFormat="1" ht="15.75" hidden="1">
      <c r="A69" s="501"/>
      <c r="B69" s="517"/>
      <c r="C69" s="513"/>
      <c r="D69" s="504"/>
      <c r="E69" s="504"/>
      <c r="F69" s="504"/>
      <c r="G69" s="504"/>
      <c r="H69" s="504"/>
      <c r="I69" s="504"/>
      <c r="J69" s="504"/>
      <c r="K69" s="504"/>
      <c r="L69" s="504"/>
      <c r="M69" s="505"/>
      <c r="N69" s="518"/>
      <c r="O69" s="506"/>
      <c r="P69" s="505"/>
    </row>
    <row r="70" spans="1:16" s="1" customFormat="1" ht="15.75" hidden="1">
      <c r="A70" s="501"/>
      <c r="B70" s="517"/>
      <c r="C70" s="513"/>
      <c r="D70" s="504"/>
      <c r="E70" s="504"/>
      <c r="F70" s="504"/>
      <c r="G70" s="504"/>
      <c r="H70" s="504"/>
      <c r="I70" s="504"/>
      <c r="J70" s="504"/>
      <c r="K70" s="504"/>
      <c r="L70" s="504"/>
      <c r="M70" s="505"/>
      <c r="N70" s="518"/>
      <c r="O70" s="506"/>
      <c r="P70" s="505"/>
    </row>
    <row r="71" spans="1:16" s="1" customFormat="1" ht="15.75" hidden="1">
      <c r="A71" s="501"/>
      <c r="B71" s="517"/>
      <c r="C71" s="513"/>
      <c r="D71" s="504"/>
      <c r="E71" s="504"/>
      <c r="F71" s="504"/>
      <c r="G71" s="504"/>
      <c r="H71" s="504"/>
      <c r="I71" s="504"/>
      <c r="J71" s="504"/>
      <c r="K71" s="504"/>
      <c r="L71" s="504"/>
      <c r="M71" s="505"/>
      <c r="N71" s="518"/>
      <c r="O71" s="506"/>
      <c r="P71" s="505"/>
    </row>
    <row r="72" spans="1:16" s="1" customFormat="1" ht="15.75" hidden="1">
      <c r="A72" s="501"/>
      <c r="B72" s="517"/>
      <c r="C72" s="513"/>
      <c r="D72" s="504"/>
      <c r="E72" s="504"/>
      <c r="F72" s="504"/>
      <c r="G72" s="504"/>
      <c r="H72" s="504"/>
      <c r="I72" s="504"/>
      <c r="J72" s="504"/>
      <c r="K72" s="504"/>
      <c r="L72" s="504"/>
      <c r="M72" s="505"/>
      <c r="N72" s="518"/>
      <c r="O72" s="506"/>
      <c r="P72" s="505"/>
    </row>
    <row r="73" spans="1:16" s="1" customFormat="1" ht="15.75" hidden="1">
      <c r="A73" s="501"/>
      <c r="B73" s="517"/>
      <c r="C73" s="513"/>
      <c r="D73" s="504"/>
      <c r="E73" s="504"/>
      <c r="F73" s="504"/>
      <c r="G73" s="504"/>
      <c r="H73" s="504"/>
      <c r="I73" s="504"/>
      <c r="J73" s="504"/>
      <c r="K73" s="504"/>
      <c r="L73" s="504"/>
      <c r="M73" s="505"/>
      <c r="N73" s="518"/>
      <c r="O73" s="506"/>
      <c r="P73" s="505"/>
    </row>
    <row r="74" spans="1:16" s="1" customFormat="1" ht="15.75" hidden="1">
      <c r="A74" s="501"/>
      <c r="B74" s="517"/>
      <c r="C74" s="513"/>
      <c r="D74" s="504"/>
      <c r="E74" s="504"/>
      <c r="F74" s="504"/>
      <c r="G74" s="504"/>
      <c r="H74" s="504"/>
      <c r="I74" s="504"/>
      <c r="J74" s="504"/>
      <c r="K74" s="504"/>
      <c r="L74" s="504"/>
      <c r="M74" s="505"/>
      <c r="N74" s="518"/>
      <c r="O74" s="506"/>
      <c r="P74" s="505"/>
    </row>
    <row r="75" spans="1:16" s="1" customFormat="1" ht="15.75" hidden="1">
      <c r="A75" s="501"/>
      <c r="B75" s="517"/>
      <c r="C75" s="513"/>
      <c r="D75" s="504"/>
      <c r="E75" s="504"/>
      <c r="F75" s="504"/>
      <c r="G75" s="504"/>
      <c r="H75" s="504"/>
      <c r="I75" s="504"/>
      <c r="J75" s="504"/>
      <c r="K75" s="504"/>
      <c r="L75" s="504"/>
      <c r="M75" s="505"/>
      <c r="N75" s="518"/>
      <c r="O75" s="506"/>
      <c r="P75" s="505"/>
    </row>
    <row r="76" spans="1:16" s="1" customFormat="1" ht="15.75" hidden="1">
      <c r="A76" s="501"/>
      <c r="B76" s="517"/>
      <c r="C76" s="513"/>
      <c r="D76" s="504"/>
      <c r="E76" s="504"/>
      <c r="F76" s="504"/>
      <c r="G76" s="504"/>
      <c r="H76" s="504"/>
      <c r="I76" s="504"/>
      <c r="J76" s="504"/>
      <c r="K76" s="504"/>
      <c r="L76" s="504"/>
      <c r="M76" s="505"/>
      <c r="N76" s="518"/>
      <c r="O76" s="506"/>
      <c r="P76" s="505"/>
    </row>
    <row r="77" spans="1:16" s="1" customFormat="1" ht="15.75" hidden="1">
      <c r="A77" s="501"/>
      <c r="B77" s="517"/>
      <c r="C77" s="513"/>
      <c r="D77" s="504"/>
      <c r="E77" s="504"/>
      <c r="F77" s="504"/>
      <c r="G77" s="504"/>
      <c r="H77" s="504"/>
      <c r="I77" s="504"/>
      <c r="J77" s="504"/>
      <c r="K77" s="504"/>
      <c r="L77" s="504"/>
      <c r="M77" s="505"/>
      <c r="N77" s="518"/>
      <c r="O77" s="506"/>
      <c r="P77" s="505"/>
    </row>
    <row r="78" spans="1:16" s="1" customFormat="1" ht="15.75" hidden="1">
      <c r="A78" s="501"/>
      <c r="B78" s="517"/>
      <c r="C78" s="513"/>
      <c r="D78" s="504"/>
      <c r="E78" s="504"/>
      <c r="F78" s="504"/>
      <c r="G78" s="504"/>
      <c r="H78" s="504"/>
      <c r="I78" s="504"/>
      <c r="J78" s="504"/>
      <c r="K78" s="504"/>
      <c r="L78" s="504"/>
      <c r="M78" s="505"/>
      <c r="N78" s="518"/>
      <c r="O78" s="506"/>
      <c r="P78" s="505"/>
    </row>
    <row r="79" spans="1:16" s="1" customFormat="1" ht="15.75" hidden="1">
      <c r="A79" s="501"/>
      <c r="B79" s="517"/>
      <c r="C79" s="513"/>
      <c r="D79" s="504"/>
      <c r="E79" s="504"/>
      <c r="F79" s="504"/>
      <c r="G79" s="504"/>
      <c r="H79" s="504"/>
      <c r="I79" s="504"/>
      <c r="J79" s="504"/>
      <c r="K79" s="504"/>
      <c r="L79" s="504"/>
      <c r="M79" s="505"/>
      <c r="N79" s="518"/>
      <c r="O79" s="506"/>
      <c r="P79" s="505"/>
    </row>
    <row r="80" spans="1:16" s="1" customFormat="1" ht="15.75" hidden="1">
      <c r="A80" s="501"/>
      <c r="B80" s="517"/>
      <c r="C80" s="513"/>
      <c r="D80" s="504"/>
      <c r="E80" s="504"/>
      <c r="F80" s="504"/>
      <c r="G80" s="504"/>
      <c r="H80" s="504"/>
      <c r="I80" s="504"/>
      <c r="J80" s="504"/>
      <c r="K80" s="504"/>
      <c r="L80" s="504"/>
      <c r="M80" s="505"/>
      <c r="N80" s="518"/>
      <c r="O80" s="506"/>
      <c r="P80" s="505"/>
    </row>
    <row r="81" spans="1:16" s="1" customFormat="1" ht="15.75" hidden="1">
      <c r="A81" s="501"/>
      <c r="B81" s="517"/>
      <c r="C81" s="513"/>
      <c r="D81" s="504"/>
      <c r="E81" s="504"/>
      <c r="F81" s="504"/>
      <c r="G81" s="504"/>
      <c r="H81" s="504"/>
      <c r="I81" s="504"/>
      <c r="J81" s="504"/>
      <c r="K81" s="504"/>
      <c r="L81" s="504"/>
      <c r="M81" s="505"/>
      <c r="N81" s="518"/>
      <c r="O81" s="506"/>
      <c r="P81" s="505"/>
    </row>
    <row r="82" spans="1:16" s="1" customFormat="1" ht="15.75" hidden="1">
      <c r="A82" s="501"/>
      <c r="B82" s="517"/>
      <c r="C82" s="513"/>
      <c r="D82" s="504"/>
      <c r="E82" s="504"/>
      <c r="F82" s="504"/>
      <c r="G82" s="504"/>
      <c r="H82" s="504"/>
      <c r="I82" s="504"/>
      <c r="J82" s="504"/>
      <c r="K82" s="504"/>
      <c r="L82" s="504"/>
      <c r="M82" s="505"/>
      <c r="N82" s="518"/>
      <c r="O82" s="506"/>
      <c r="P82" s="505"/>
    </row>
    <row r="83" spans="1:16" s="1" customFormat="1" ht="15.75" hidden="1">
      <c r="A83" s="501"/>
      <c r="B83" s="517"/>
      <c r="C83" s="513"/>
      <c r="D83" s="504"/>
      <c r="E83" s="504"/>
      <c r="F83" s="504"/>
      <c r="G83" s="504"/>
      <c r="H83" s="504"/>
      <c r="I83" s="504"/>
      <c r="J83" s="504"/>
      <c r="K83" s="504"/>
      <c r="L83" s="504"/>
      <c r="M83" s="505"/>
      <c r="N83" s="518"/>
      <c r="O83" s="506"/>
      <c r="P83" s="505"/>
    </row>
    <row r="84" spans="1:16" ht="15.75">
      <c r="A84" s="489">
        <f>+A44+1</f>
        <v>23</v>
      </c>
      <c r="B84" s="963" t="s">
        <v>328</v>
      </c>
      <c r="C84" s="964"/>
      <c r="D84" s="514">
        <f>+D85</f>
        <v>13132</v>
      </c>
      <c r="E84" s="514">
        <f t="shared" ref="E84:P85" si="9">+E85</f>
        <v>14060</v>
      </c>
      <c r="F84" s="514">
        <f t="shared" si="9"/>
        <v>0</v>
      </c>
      <c r="G84" s="514">
        <f t="shared" si="9"/>
        <v>0</v>
      </c>
      <c r="H84" s="514">
        <f t="shared" si="9"/>
        <v>13132</v>
      </c>
      <c r="I84" s="514">
        <f t="shared" si="9"/>
        <v>14060</v>
      </c>
      <c r="J84" s="514">
        <f t="shared" si="9"/>
        <v>0</v>
      </c>
      <c r="K84" s="514">
        <f t="shared" si="9"/>
        <v>0</v>
      </c>
      <c r="L84" s="514">
        <f t="shared" si="9"/>
        <v>0</v>
      </c>
      <c r="M84" s="515">
        <f t="shared" si="9"/>
        <v>0</v>
      </c>
      <c r="N84" s="494"/>
      <c r="O84" s="516">
        <f t="shared" si="9"/>
        <v>0</v>
      </c>
      <c r="P84" s="515">
        <f t="shared" si="9"/>
        <v>14060</v>
      </c>
    </row>
    <row r="85" spans="1:16" ht="15.75">
      <c r="A85" s="496">
        <f>+A84+1</f>
        <v>24</v>
      </c>
      <c r="B85" s="961" t="s">
        <v>47</v>
      </c>
      <c r="C85" s="962"/>
      <c r="D85" s="497">
        <f>+D86</f>
        <v>13132</v>
      </c>
      <c r="E85" s="497">
        <f t="shared" si="9"/>
        <v>14060</v>
      </c>
      <c r="F85" s="497">
        <f t="shared" si="9"/>
        <v>0</v>
      </c>
      <c r="G85" s="497">
        <f t="shared" si="9"/>
        <v>0</v>
      </c>
      <c r="H85" s="497">
        <f t="shared" si="9"/>
        <v>13132</v>
      </c>
      <c r="I85" s="497">
        <f t="shared" si="9"/>
        <v>14060</v>
      </c>
      <c r="J85" s="497">
        <f t="shared" si="9"/>
        <v>0</v>
      </c>
      <c r="K85" s="497">
        <f t="shared" si="9"/>
        <v>0</v>
      </c>
      <c r="L85" s="497">
        <f t="shared" si="9"/>
        <v>0</v>
      </c>
      <c r="M85" s="498">
        <f t="shared" si="9"/>
        <v>0</v>
      </c>
      <c r="N85" s="499"/>
      <c r="O85" s="500">
        <f t="shared" si="9"/>
        <v>0</v>
      </c>
      <c r="P85" s="498">
        <f t="shared" si="9"/>
        <v>14060</v>
      </c>
    </row>
    <row r="86" spans="1:16" ht="16.5" thickBot="1">
      <c r="A86" s="519">
        <f>+A85+1</f>
        <v>25</v>
      </c>
      <c r="B86" s="520"/>
      <c r="C86" s="521" t="s">
        <v>206</v>
      </c>
      <c r="D86" s="504">
        <v>13132</v>
      </c>
      <c r="E86" s="504">
        <v>14060</v>
      </c>
      <c r="F86" s="504">
        <v>0</v>
      </c>
      <c r="G86" s="504">
        <v>0</v>
      </c>
      <c r="H86" s="504">
        <f>+D86+F86</f>
        <v>13132</v>
      </c>
      <c r="I86" s="504">
        <f>+E86+G86</f>
        <v>14060</v>
      </c>
      <c r="J86" s="504">
        <v>0</v>
      </c>
      <c r="K86" s="504">
        <v>0</v>
      </c>
      <c r="L86" s="504">
        <v>0</v>
      </c>
      <c r="M86" s="505">
        <v>0</v>
      </c>
      <c r="N86" s="499"/>
      <c r="O86" s="506"/>
      <c r="P86" s="505">
        <f>+I86+O86</f>
        <v>14060</v>
      </c>
    </row>
    <row r="87" spans="1:16" ht="16.5" thickBot="1">
      <c r="A87" s="522">
        <f>+A86+1</f>
        <v>26</v>
      </c>
      <c r="B87" s="523" t="s">
        <v>21</v>
      </c>
      <c r="C87" s="524"/>
      <c r="D87" s="525">
        <f t="shared" ref="D87:M87" si="10">+D7+D24+D42+D84</f>
        <v>446193</v>
      </c>
      <c r="E87" s="525">
        <f t="shared" si="10"/>
        <v>446735</v>
      </c>
      <c r="F87" s="525">
        <f t="shared" si="10"/>
        <v>10592</v>
      </c>
      <c r="G87" s="525">
        <f t="shared" si="10"/>
        <v>10589</v>
      </c>
      <c r="H87" s="525">
        <f t="shared" si="10"/>
        <v>456785</v>
      </c>
      <c r="I87" s="525">
        <f t="shared" si="10"/>
        <v>457324</v>
      </c>
      <c r="J87" s="525">
        <f t="shared" si="10"/>
        <v>6464</v>
      </c>
      <c r="K87" s="525">
        <f t="shared" si="10"/>
        <v>39412</v>
      </c>
      <c r="L87" s="525">
        <f t="shared" si="10"/>
        <v>0</v>
      </c>
      <c r="M87" s="526">
        <f t="shared" si="10"/>
        <v>389</v>
      </c>
      <c r="N87" s="499"/>
      <c r="O87" s="527">
        <f>+O7+O24+O42+O84</f>
        <v>0</v>
      </c>
      <c r="P87" s="526">
        <f>+P7+P24+P42+P84</f>
        <v>457324</v>
      </c>
    </row>
  </sheetData>
  <mergeCells count="17">
    <mergeCell ref="O4:O5"/>
    <mergeCell ref="P4:P5"/>
    <mergeCell ref="B8:C8"/>
    <mergeCell ref="B17:C17"/>
    <mergeCell ref="B24:C24"/>
    <mergeCell ref="A4:A6"/>
    <mergeCell ref="B4:C6"/>
    <mergeCell ref="D4:E4"/>
    <mergeCell ref="F4:G4"/>
    <mergeCell ref="H4:I4"/>
    <mergeCell ref="B25:C25"/>
    <mergeCell ref="B42:C42"/>
    <mergeCell ref="B43:C43"/>
    <mergeCell ref="B84:C84"/>
    <mergeCell ref="B85:C85"/>
    <mergeCell ref="M4:M5"/>
    <mergeCell ref="J4:L4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zoomScale="85" zoomScaleNormal="85" workbookViewId="0">
      <selection activeCell="H42" sqref="H42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31.5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33">
        <f t="shared" ref="A7:A17" si="0">+A6+1</f>
        <v>1</v>
      </c>
      <c r="B7" s="31" t="s">
        <v>15</v>
      </c>
      <c r="C7" s="34"/>
      <c r="D7" s="55">
        <f t="shared" ref="D7:M7" si="1">+D8+D17</f>
        <v>492914.1970000001</v>
      </c>
      <c r="E7" s="55">
        <f t="shared" si="1"/>
        <v>492830.23400000011</v>
      </c>
      <c r="F7" s="55">
        <f t="shared" si="1"/>
        <v>25665</v>
      </c>
      <c r="G7" s="55">
        <f t="shared" si="1"/>
        <v>25665</v>
      </c>
      <c r="H7" s="55">
        <f t="shared" si="1"/>
        <v>518579.1970000001</v>
      </c>
      <c r="I7" s="55">
        <f t="shared" si="1"/>
        <v>518495.23400000011</v>
      </c>
      <c r="J7" s="55">
        <f t="shared" si="1"/>
        <v>1767.211</v>
      </c>
      <c r="K7" s="55">
        <f t="shared" si="1"/>
        <v>180459.50400000002</v>
      </c>
      <c r="L7" s="55">
        <f t="shared" si="1"/>
        <v>0</v>
      </c>
      <c r="M7" s="56">
        <f t="shared" si="1"/>
        <v>83.962999999999909</v>
      </c>
      <c r="N7" s="57"/>
      <c r="O7" s="54">
        <f>+O8+O17</f>
        <v>0</v>
      </c>
      <c r="P7" s="56">
        <f>+P8+P17</f>
        <v>518495.23400000011</v>
      </c>
    </row>
    <row r="8" spans="1:16">
      <c r="A8" s="30">
        <f t="shared" si="0"/>
        <v>2</v>
      </c>
      <c r="B8" s="785" t="s">
        <v>45</v>
      </c>
      <c r="C8" s="786"/>
      <c r="D8" s="59">
        <f t="shared" ref="D8:M8" si="2">SUM(D9:D16)</f>
        <v>479537.7900000001</v>
      </c>
      <c r="E8" s="59">
        <f t="shared" si="2"/>
        <v>479537.7900000001</v>
      </c>
      <c r="F8" s="59">
        <f t="shared" si="2"/>
        <v>22300</v>
      </c>
      <c r="G8" s="59">
        <f t="shared" si="2"/>
        <v>22300</v>
      </c>
      <c r="H8" s="59">
        <f t="shared" si="2"/>
        <v>501837.7900000001</v>
      </c>
      <c r="I8" s="59">
        <f t="shared" si="2"/>
        <v>501837.7900000001</v>
      </c>
      <c r="J8" s="59">
        <f t="shared" si="2"/>
        <v>1767.211</v>
      </c>
      <c r="K8" s="59">
        <f t="shared" si="2"/>
        <v>180459.50400000002</v>
      </c>
      <c r="L8" s="59">
        <f t="shared" si="2"/>
        <v>0</v>
      </c>
      <c r="M8" s="60">
        <f t="shared" si="2"/>
        <v>0</v>
      </c>
      <c r="N8" s="65"/>
      <c r="O8" s="58">
        <f>SUM(O9:O16)</f>
        <v>0</v>
      </c>
      <c r="P8" s="60">
        <f>SUM(P9:P16)</f>
        <v>501837.7900000001</v>
      </c>
    </row>
    <row r="9" spans="1:16">
      <c r="A9" s="35">
        <f t="shared" si="0"/>
        <v>3</v>
      </c>
      <c r="B9" s="19" t="s">
        <v>57</v>
      </c>
      <c r="C9" s="20" t="s">
        <v>58</v>
      </c>
      <c r="D9" s="62">
        <v>417696.77500000002</v>
      </c>
      <c r="E9" s="62">
        <v>417696.77500000002</v>
      </c>
      <c r="F9" s="62">
        <v>10000</v>
      </c>
      <c r="G9" s="62">
        <v>10000</v>
      </c>
      <c r="H9" s="62">
        <f t="shared" ref="H9:I16" si="3">+D9+F9</f>
        <v>427696.77500000002</v>
      </c>
      <c r="I9" s="62">
        <f t="shared" si="3"/>
        <v>427696.77500000002</v>
      </c>
      <c r="J9" s="62">
        <v>1767.211</v>
      </c>
      <c r="K9" s="62">
        <v>169690.93400000001</v>
      </c>
      <c r="L9" s="62">
        <v>0</v>
      </c>
      <c r="M9" s="64">
        <f t="shared" ref="M9:M16" si="4">+H9-I9</f>
        <v>0</v>
      </c>
      <c r="N9" s="72"/>
      <c r="O9" s="61">
        <v>0</v>
      </c>
      <c r="P9" s="64">
        <f t="shared" ref="P9:P16" si="5">+I9+O9</f>
        <v>427696.77500000002</v>
      </c>
    </row>
    <row r="10" spans="1:16">
      <c r="A10" s="35">
        <f t="shared" si="0"/>
        <v>4</v>
      </c>
      <c r="B10" s="19" t="s">
        <v>27</v>
      </c>
      <c r="C10" s="20" t="s">
        <v>28</v>
      </c>
      <c r="D10" s="62">
        <v>17572.5</v>
      </c>
      <c r="E10" s="62">
        <v>17572.5</v>
      </c>
      <c r="F10" s="62">
        <v>0</v>
      </c>
      <c r="G10" s="62">
        <v>0</v>
      </c>
      <c r="H10" s="62">
        <f t="shared" si="3"/>
        <v>17572.5</v>
      </c>
      <c r="I10" s="62">
        <f t="shared" si="3"/>
        <v>17572.5</v>
      </c>
      <c r="J10" s="62">
        <v>0</v>
      </c>
      <c r="K10" s="62">
        <v>4580.6729999999998</v>
      </c>
      <c r="L10" s="62">
        <v>0</v>
      </c>
      <c r="M10" s="64">
        <f t="shared" si="4"/>
        <v>0</v>
      </c>
      <c r="N10" s="72"/>
      <c r="O10" s="61">
        <v>0</v>
      </c>
      <c r="P10" s="64">
        <f t="shared" si="5"/>
        <v>17572.5</v>
      </c>
    </row>
    <row r="11" spans="1:16">
      <c r="A11" s="35">
        <f t="shared" si="0"/>
        <v>5</v>
      </c>
      <c r="B11" s="47" t="s">
        <v>29</v>
      </c>
      <c r="C11" s="48" t="s">
        <v>59</v>
      </c>
      <c r="D11" s="62">
        <v>6067</v>
      </c>
      <c r="E11" s="62">
        <v>6067</v>
      </c>
      <c r="F11" s="62">
        <v>0</v>
      </c>
      <c r="G11" s="62">
        <v>0</v>
      </c>
      <c r="H11" s="62">
        <f t="shared" si="3"/>
        <v>6067</v>
      </c>
      <c r="I11" s="62">
        <f t="shared" si="3"/>
        <v>6067</v>
      </c>
      <c r="J11" s="62">
        <v>0</v>
      </c>
      <c r="K11" s="62">
        <v>1372.029</v>
      </c>
      <c r="L11" s="62">
        <v>0</v>
      </c>
      <c r="M11" s="64">
        <f t="shared" si="4"/>
        <v>0</v>
      </c>
      <c r="N11" s="72"/>
      <c r="O11" s="61">
        <v>0</v>
      </c>
      <c r="P11" s="64">
        <f t="shared" si="5"/>
        <v>6067</v>
      </c>
    </row>
    <row r="12" spans="1:16">
      <c r="A12" s="35">
        <f t="shared" si="0"/>
        <v>6</v>
      </c>
      <c r="B12" s="19" t="s">
        <v>30</v>
      </c>
      <c r="C12" s="20" t="s">
        <v>31</v>
      </c>
      <c r="D12" s="62">
        <v>3424.9920000000002</v>
      </c>
      <c r="E12" s="62">
        <v>3424.9920000000002</v>
      </c>
      <c r="F12" s="62">
        <v>0</v>
      </c>
      <c r="G12" s="62">
        <v>0</v>
      </c>
      <c r="H12" s="62">
        <f t="shared" si="3"/>
        <v>3424.9920000000002</v>
      </c>
      <c r="I12" s="62">
        <f t="shared" si="3"/>
        <v>3424.9920000000002</v>
      </c>
      <c r="J12" s="62">
        <v>0</v>
      </c>
      <c r="K12" s="62">
        <v>1887.915</v>
      </c>
      <c r="L12" s="62">
        <v>0</v>
      </c>
      <c r="M12" s="64">
        <f t="shared" si="4"/>
        <v>0</v>
      </c>
      <c r="N12" s="72"/>
      <c r="O12" s="61">
        <v>0</v>
      </c>
      <c r="P12" s="64">
        <f t="shared" si="5"/>
        <v>3424.9920000000002</v>
      </c>
    </row>
    <row r="13" spans="1:16">
      <c r="A13" s="35">
        <f t="shared" si="0"/>
        <v>7</v>
      </c>
      <c r="B13" s="19" t="s">
        <v>34</v>
      </c>
      <c r="C13" s="20" t="s">
        <v>62</v>
      </c>
      <c r="D13" s="62">
        <v>13255</v>
      </c>
      <c r="E13" s="62">
        <v>13255</v>
      </c>
      <c r="F13" s="62">
        <v>12300</v>
      </c>
      <c r="G13" s="62">
        <v>12300</v>
      </c>
      <c r="H13" s="62">
        <f t="shared" si="3"/>
        <v>25555</v>
      </c>
      <c r="I13" s="62">
        <f t="shared" si="3"/>
        <v>25555</v>
      </c>
      <c r="J13" s="62">
        <v>0</v>
      </c>
      <c r="K13" s="62">
        <v>2078.386</v>
      </c>
      <c r="L13" s="62">
        <v>0</v>
      </c>
      <c r="M13" s="64">
        <f t="shared" si="4"/>
        <v>0</v>
      </c>
      <c r="N13" s="72"/>
      <c r="O13" s="61">
        <v>0</v>
      </c>
      <c r="P13" s="64">
        <f t="shared" si="5"/>
        <v>25555</v>
      </c>
    </row>
    <row r="14" spans="1:16">
      <c r="A14" s="35">
        <f t="shared" si="0"/>
        <v>8</v>
      </c>
      <c r="B14" s="19" t="s">
        <v>60</v>
      </c>
      <c r="C14" s="21" t="s">
        <v>32</v>
      </c>
      <c r="D14" s="62">
        <v>1231.347</v>
      </c>
      <c r="E14" s="62">
        <v>1231.347</v>
      </c>
      <c r="F14" s="62">
        <v>0</v>
      </c>
      <c r="G14" s="62">
        <v>0</v>
      </c>
      <c r="H14" s="62">
        <f t="shared" si="3"/>
        <v>1231.347</v>
      </c>
      <c r="I14" s="62">
        <f t="shared" si="3"/>
        <v>1231.347</v>
      </c>
      <c r="J14" s="62">
        <v>0</v>
      </c>
      <c r="K14" s="62">
        <v>196.167</v>
      </c>
      <c r="L14" s="62">
        <v>0</v>
      </c>
      <c r="M14" s="64">
        <f t="shared" si="4"/>
        <v>0</v>
      </c>
      <c r="N14" s="72"/>
      <c r="O14" s="61">
        <v>0</v>
      </c>
      <c r="P14" s="64">
        <f t="shared" si="5"/>
        <v>1231.347</v>
      </c>
    </row>
    <row r="15" spans="1:16">
      <c r="A15" s="35">
        <f t="shared" si="0"/>
        <v>9</v>
      </c>
      <c r="B15" s="22" t="s">
        <v>61</v>
      </c>
      <c r="C15" s="20" t="s">
        <v>33</v>
      </c>
      <c r="D15" s="62">
        <v>20239.2</v>
      </c>
      <c r="E15" s="62">
        <v>20239.2</v>
      </c>
      <c r="F15" s="62">
        <v>0</v>
      </c>
      <c r="G15" s="62">
        <v>0</v>
      </c>
      <c r="H15" s="62">
        <f t="shared" si="3"/>
        <v>20239.2</v>
      </c>
      <c r="I15" s="62">
        <f t="shared" si="3"/>
        <v>20239.2</v>
      </c>
      <c r="J15" s="62">
        <v>0</v>
      </c>
      <c r="K15" s="62">
        <v>653.4</v>
      </c>
      <c r="L15" s="62">
        <v>0</v>
      </c>
      <c r="M15" s="64">
        <f t="shared" si="4"/>
        <v>0</v>
      </c>
      <c r="N15" s="72"/>
      <c r="O15" s="61">
        <v>0</v>
      </c>
      <c r="P15" s="64">
        <f t="shared" si="5"/>
        <v>20239.2</v>
      </c>
    </row>
    <row r="16" spans="1:16">
      <c r="A16" s="35">
        <f t="shared" si="0"/>
        <v>10</v>
      </c>
      <c r="B16" s="22"/>
      <c r="C16" s="21" t="s">
        <v>329</v>
      </c>
      <c r="D16" s="62">
        <v>50.975999999999999</v>
      </c>
      <c r="E16" s="62">
        <v>50.975999999999999</v>
      </c>
      <c r="F16" s="62">
        <v>0</v>
      </c>
      <c r="G16" s="62">
        <v>0</v>
      </c>
      <c r="H16" s="62">
        <f t="shared" si="3"/>
        <v>50.975999999999999</v>
      </c>
      <c r="I16" s="62">
        <f t="shared" si="3"/>
        <v>50.975999999999999</v>
      </c>
      <c r="J16" s="62">
        <v>0</v>
      </c>
      <c r="K16" s="62">
        <v>0</v>
      </c>
      <c r="L16" s="62">
        <v>0</v>
      </c>
      <c r="M16" s="64">
        <f t="shared" si="4"/>
        <v>0</v>
      </c>
      <c r="N16" s="72"/>
      <c r="O16" s="61">
        <v>0</v>
      </c>
      <c r="P16" s="64">
        <f t="shared" si="5"/>
        <v>50.975999999999999</v>
      </c>
    </row>
    <row r="17" spans="1:16">
      <c r="A17" s="30">
        <f t="shared" si="0"/>
        <v>11</v>
      </c>
      <c r="B17" s="801" t="s">
        <v>46</v>
      </c>
      <c r="C17" s="781"/>
      <c r="D17" s="59">
        <f t="shared" ref="D17:M17" si="6">SUM(D18:D22)</f>
        <v>13376.406999999999</v>
      </c>
      <c r="E17" s="59">
        <f t="shared" si="6"/>
        <v>13292.444</v>
      </c>
      <c r="F17" s="59">
        <f t="shared" si="6"/>
        <v>3365</v>
      </c>
      <c r="G17" s="59">
        <f t="shared" si="6"/>
        <v>3365</v>
      </c>
      <c r="H17" s="59">
        <f t="shared" si="6"/>
        <v>16741.406999999999</v>
      </c>
      <c r="I17" s="59">
        <f t="shared" si="6"/>
        <v>16657.444</v>
      </c>
      <c r="J17" s="59">
        <f t="shared" si="6"/>
        <v>0</v>
      </c>
      <c r="K17" s="59">
        <f t="shared" si="6"/>
        <v>0</v>
      </c>
      <c r="L17" s="59">
        <f t="shared" si="6"/>
        <v>0</v>
      </c>
      <c r="M17" s="60">
        <f t="shared" si="6"/>
        <v>83.962999999999909</v>
      </c>
      <c r="N17" s="65"/>
      <c r="O17" s="58">
        <f>SUM(O18:O22)</f>
        <v>0</v>
      </c>
      <c r="P17" s="60">
        <f>SUM(P18:P22)</f>
        <v>16657.444</v>
      </c>
    </row>
    <row r="18" spans="1:16">
      <c r="A18" s="49">
        <f>A17+1</f>
        <v>12</v>
      </c>
      <c r="B18" s="47" t="s">
        <v>29</v>
      </c>
      <c r="C18" s="48" t="s">
        <v>59</v>
      </c>
      <c r="D18" s="62">
        <v>358.5</v>
      </c>
      <c r="E18" s="62">
        <v>339.3</v>
      </c>
      <c r="F18" s="62">
        <v>0</v>
      </c>
      <c r="G18" s="62">
        <v>0</v>
      </c>
      <c r="H18" s="62">
        <f t="shared" ref="H18:I22" si="7">+D18+F18</f>
        <v>358.5</v>
      </c>
      <c r="I18" s="62">
        <f t="shared" si="7"/>
        <v>339.3</v>
      </c>
      <c r="J18" s="62">
        <v>0</v>
      </c>
      <c r="K18" s="62">
        <v>0</v>
      </c>
      <c r="L18" s="62">
        <v>0</v>
      </c>
      <c r="M18" s="64">
        <f>+H18-I18</f>
        <v>19.199999999999989</v>
      </c>
      <c r="N18" s="72"/>
      <c r="O18" s="61">
        <v>0</v>
      </c>
      <c r="P18" s="64">
        <f>+I18+O18</f>
        <v>339.3</v>
      </c>
    </row>
    <row r="19" spans="1:16">
      <c r="A19" s="35">
        <f>A18+1</f>
        <v>13</v>
      </c>
      <c r="B19" s="19" t="s">
        <v>30</v>
      </c>
      <c r="C19" s="20" t="s">
        <v>31</v>
      </c>
      <c r="D19" s="62">
        <v>0</v>
      </c>
      <c r="E19" s="62">
        <v>0</v>
      </c>
      <c r="F19" s="62">
        <v>0</v>
      </c>
      <c r="G19" s="62">
        <v>0</v>
      </c>
      <c r="H19" s="62">
        <f t="shared" si="7"/>
        <v>0</v>
      </c>
      <c r="I19" s="62">
        <f t="shared" si="7"/>
        <v>0</v>
      </c>
      <c r="J19" s="62">
        <v>0</v>
      </c>
      <c r="K19" s="62">
        <v>0</v>
      </c>
      <c r="L19" s="62">
        <v>0</v>
      </c>
      <c r="M19" s="64">
        <f>+H19-I19</f>
        <v>0</v>
      </c>
      <c r="N19" s="72"/>
      <c r="O19" s="61">
        <v>0</v>
      </c>
      <c r="P19" s="64">
        <f>+I19+O19</f>
        <v>0</v>
      </c>
    </row>
    <row r="20" spans="1:16">
      <c r="A20" s="35">
        <f>A19+1</f>
        <v>14</v>
      </c>
      <c r="B20" s="19" t="s">
        <v>34</v>
      </c>
      <c r="C20" s="20" t="s">
        <v>63</v>
      </c>
      <c r="D20" s="62">
        <v>3913</v>
      </c>
      <c r="E20" s="62">
        <v>3913</v>
      </c>
      <c r="F20" s="62">
        <v>3365</v>
      </c>
      <c r="G20" s="62">
        <v>3365</v>
      </c>
      <c r="H20" s="62">
        <f t="shared" si="7"/>
        <v>7278</v>
      </c>
      <c r="I20" s="62">
        <f t="shared" si="7"/>
        <v>7278</v>
      </c>
      <c r="J20" s="62">
        <v>0</v>
      </c>
      <c r="K20" s="62">
        <v>0</v>
      </c>
      <c r="L20" s="62">
        <v>0</v>
      </c>
      <c r="M20" s="64">
        <f>+H20-I20</f>
        <v>0</v>
      </c>
      <c r="N20" s="72"/>
      <c r="O20" s="61">
        <v>0</v>
      </c>
      <c r="P20" s="64">
        <f>+I20+O20</f>
        <v>7278</v>
      </c>
    </row>
    <row r="21" spans="1:16">
      <c r="A21" s="35">
        <f>+A20+1</f>
        <v>15</v>
      </c>
      <c r="B21" s="19" t="s">
        <v>35</v>
      </c>
      <c r="C21" s="20" t="s">
        <v>36</v>
      </c>
      <c r="D21" s="62">
        <v>4276</v>
      </c>
      <c r="E21" s="62">
        <v>4276</v>
      </c>
      <c r="F21" s="62">
        <v>0</v>
      </c>
      <c r="G21" s="62">
        <v>0</v>
      </c>
      <c r="H21" s="62">
        <f t="shared" si="7"/>
        <v>4276</v>
      </c>
      <c r="I21" s="62">
        <f t="shared" si="7"/>
        <v>4276</v>
      </c>
      <c r="J21" s="62">
        <v>0</v>
      </c>
      <c r="K21" s="62">
        <v>0</v>
      </c>
      <c r="L21" s="62">
        <v>0</v>
      </c>
      <c r="M21" s="64">
        <f>+H21-I21</f>
        <v>0</v>
      </c>
      <c r="N21" s="72"/>
      <c r="O21" s="61">
        <v>0</v>
      </c>
      <c r="P21" s="64">
        <f>+I21+O21</f>
        <v>4276</v>
      </c>
    </row>
    <row r="22" spans="1:16">
      <c r="A22" s="35">
        <f>+A21+1</f>
        <v>16</v>
      </c>
      <c r="B22" s="22"/>
      <c r="C22" s="21" t="s">
        <v>329</v>
      </c>
      <c r="D22" s="62">
        <v>4828.9070000000002</v>
      </c>
      <c r="E22" s="62">
        <v>4764.1440000000002</v>
      </c>
      <c r="F22" s="62">
        <v>0</v>
      </c>
      <c r="G22" s="62">
        <v>0</v>
      </c>
      <c r="H22" s="62">
        <f t="shared" si="7"/>
        <v>4828.9070000000002</v>
      </c>
      <c r="I22" s="62">
        <f t="shared" si="7"/>
        <v>4764.1440000000002</v>
      </c>
      <c r="J22" s="62">
        <v>0</v>
      </c>
      <c r="K22" s="62">
        <v>0</v>
      </c>
      <c r="L22" s="62">
        <v>0</v>
      </c>
      <c r="M22" s="64">
        <f>+H22-I22</f>
        <v>64.76299999999992</v>
      </c>
      <c r="N22" s="72"/>
      <c r="O22" s="61">
        <v>0</v>
      </c>
      <c r="P22" s="64">
        <f>+I22+O22</f>
        <v>4764.1440000000002</v>
      </c>
    </row>
    <row r="23" spans="1:16" s="1" customFormat="1" hidden="1">
      <c r="A23" s="35"/>
      <c r="B23" s="22"/>
      <c r="C23" s="21"/>
      <c r="D23" s="62"/>
      <c r="E23" s="62"/>
      <c r="F23" s="62"/>
      <c r="G23" s="62"/>
      <c r="H23" s="62"/>
      <c r="I23" s="62"/>
      <c r="J23" s="62"/>
      <c r="K23" s="62"/>
      <c r="L23" s="62"/>
      <c r="M23" s="64"/>
      <c r="N23" s="72"/>
      <c r="O23" s="61"/>
      <c r="P23" s="64"/>
    </row>
    <row r="24" spans="1:16">
      <c r="A24" s="33">
        <f>+A22+1</f>
        <v>17</v>
      </c>
      <c r="B24" s="792" t="s">
        <v>42</v>
      </c>
      <c r="C24" s="793"/>
      <c r="D24" s="67">
        <f>+D25</f>
        <v>0</v>
      </c>
      <c r="E24" s="67">
        <f t="shared" ref="E24:P25" si="8">+E25</f>
        <v>0</v>
      </c>
      <c r="F24" s="67">
        <f t="shared" si="8"/>
        <v>0</v>
      </c>
      <c r="G24" s="67">
        <f t="shared" si="8"/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8">
        <f t="shared" si="8"/>
        <v>0</v>
      </c>
      <c r="N24" s="57"/>
      <c r="O24" s="66">
        <f t="shared" si="8"/>
        <v>0</v>
      </c>
      <c r="P24" s="68">
        <f t="shared" si="8"/>
        <v>0</v>
      </c>
    </row>
    <row r="25" spans="1:16">
      <c r="A25" s="30">
        <f>+A24+1</f>
        <v>18</v>
      </c>
      <c r="B25" s="780" t="s">
        <v>47</v>
      </c>
      <c r="C25" s="781"/>
      <c r="D25" s="59">
        <f>+D26</f>
        <v>0</v>
      </c>
      <c r="E25" s="59">
        <f t="shared" si="8"/>
        <v>0</v>
      </c>
      <c r="F25" s="59">
        <f t="shared" si="8"/>
        <v>0</v>
      </c>
      <c r="G25" s="59">
        <f t="shared" si="8"/>
        <v>0</v>
      </c>
      <c r="H25" s="59">
        <f t="shared" si="8"/>
        <v>0</v>
      </c>
      <c r="I25" s="59">
        <f t="shared" si="8"/>
        <v>0</v>
      </c>
      <c r="J25" s="59">
        <f t="shared" si="8"/>
        <v>0</v>
      </c>
      <c r="K25" s="59">
        <f t="shared" si="8"/>
        <v>0</v>
      </c>
      <c r="L25" s="59">
        <f t="shared" si="8"/>
        <v>0</v>
      </c>
      <c r="M25" s="60">
        <f t="shared" si="8"/>
        <v>0</v>
      </c>
      <c r="N25" s="65"/>
      <c r="O25" s="58">
        <f t="shared" si="8"/>
        <v>0</v>
      </c>
      <c r="P25" s="60">
        <f t="shared" si="8"/>
        <v>0</v>
      </c>
    </row>
    <row r="26" spans="1:16">
      <c r="A26" s="35">
        <f>+A25+1</f>
        <v>19</v>
      </c>
      <c r="B26" s="19"/>
      <c r="C26" s="24" t="s">
        <v>40</v>
      </c>
      <c r="D26" s="62">
        <v>0</v>
      </c>
      <c r="E26" s="62">
        <v>0</v>
      </c>
      <c r="F26" s="62">
        <v>0</v>
      </c>
      <c r="G26" s="62">
        <v>0</v>
      </c>
      <c r="H26" s="62">
        <f>+D26+F26</f>
        <v>0</v>
      </c>
      <c r="I26" s="62">
        <f>+E26+G26</f>
        <v>0</v>
      </c>
      <c r="J26" s="62">
        <v>0</v>
      </c>
      <c r="K26" s="62">
        <v>0</v>
      </c>
      <c r="L26" s="62">
        <v>0</v>
      </c>
      <c r="M26" s="64">
        <f>+H26-I26</f>
        <v>0</v>
      </c>
      <c r="N26" s="72"/>
      <c r="O26" s="61">
        <v>0</v>
      </c>
      <c r="P26" s="64">
        <f>+I26+O26</f>
        <v>0</v>
      </c>
    </row>
    <row r="27" spans="1:16" s="1" customFormat="1" hidden="1">
      <c r="A27" s="35"/>
      <c r="B27" s="19"/>
      <c r="C27" s="24"/>
      <c r="D27" s="62"/>
      <c r="E27" s="62"/>
      <c r="F27" s="62"/>
      <c r="G27" s="62"/>
      <c r="H27" s="62"/>
      <c r="I27" s="62"/>
      <c r="J27" s="62"/>
      <c r="K27" s="62"/>
      <c r="L27" s="62"/>
      <c r="M27" s="64"/>
      <c r="N27" s="72"/>
      <c r="O27" s="61"/>
      <c r="P27" s="64"/>
    </row>
    <row r="28" spans="1:16" s="1" customFormat="1" hidden="1">
      <c r="A28" s="35"/>
      <c r="B28" s="19"/>
      <c r="C28" s="24"/>
      <c r="D28" s="62"/>
      <c r="E28" s="62"/>
      <c r="F28" s="62"/>
      <c r="G28" s="62"/>
      <c r="H28" s="62"/>
      <c r="I28" s="62"/>
      <c r="J28" s="62"/>
      <c r="K28" s="62"/>
      <c r="L28" s="62"/>
      <c r="M28" s="64"/>
      <c r="N28" s="72"/>
      <c r="O28" s="61"/>
      <c r="P28" s="64"/>
    </row>
    <row r="29" spans="1:16" s="1" customFormat="1" hidden="1">
      <c r="A29" s="35"/>
      <c r="B29" s="19"/>
      <c r="C29" s="24"/>
      <c r="D29" s="62"/>
      <c r="E29" s="62"/>
      <c r="F29" s="62"/>
      <c r="G29" s="62"/>
      <c r="H29" s="62"/>
      <c r="I29" s="62"/>
      <c r="J29" s="62"/>
      <c r="K29" s="62"/>
      <c r="L29" s="62"/>
      <c r="M29" s="64"/>
      <c r="N29" s="72"/>
      <c r="O29" s="61"/>
      <c r="P29" s="64"/>
    </row>
    <row r="30" spans="1:16" s="1" customFormat="1" hidden="1">
      <c r="A30" s="35"/>
      <c r="B30" s="19"/>
      <c r="C30" s="24"/>
      <c r="D30" s="62"/>
      <c r="E30" s="62"/>
      <c r="F30" s="62"/>
      <c r="G30" s="62"/>
      <c r="H30" s="62"/>
      <c r="I30" s="62"/>
      <c r="J30" s="62"/>
      <c r="K30" s="62"/>
      <c r="L30" s="62"/>
      <c r="M30" s="64"/>
      <c r="N30" s="72"/>
      <c r="O30" s="61"/>
      <c r="P30" s="64"/>
    </row>
    <row r="31" spans="1:16" s="1" customFormat="1" hidden="1">
      <c r="A31" s="35"/>
      <c r="B31" s="19"/>
      <c r="C31" s="24"/>
      <c r="D31" s="62"/>
      <c r="E31" s="62"/>
      <c r="F31" s="62"/>
      <c r="G31" s="62"/>
      <c r="H31" s="62"/>
      <c r="I31" s="62"/>
      <c r="J31" s="62"/>
      <c r="K31" s="62"/>
      <c r="L31" s="62"/>
      <c r="M31" s="64"/>
      <c r="N31" s="72"/>
      <c r="O31" s="61"/>
      <c r="P31" s="64"/>
    </row>
    <row r="32" spans="1:16" s="1" customFormat="1" hidden="1">
      <c r="A32" s="35"/>
      <c r="B32" s="19"/>
      <c r="C32" s="24"/>
      <c r="D32" s="62"/>
      <c r="E32" s="62"/>
      <c r="F32" s="62"/>
      <c r="G32" s="62"/>
      <c r="H32" s="62"/>
      <c r="I32" s="62"/>
      <c r="J32" s="62"/>
      <c r="K32" s="62"/>
      <c r="L32" s="62"/>
      <c r="M32" s="64"/>
      <c r="N32" s="72"/>
      <c r="O32" s="61"/>
      <c r="P32" s="64"/>
    </row>
    <row r="33" spans="1:16" s="1" customFormat="1" hidden="1">
      <c r="A33" s="35"/>
      <c r="B33" s="19"/>
      <c r="C33" s="24"/>
      <c r="D33" s="62"/>
      <c r="E33" s="62"/>
      <c r="F33" s="62"/>
      <c r="G33" s="62"/>
      <c r="H33" s="62"/>
      <c r="I33" s="62"/>
      <c r="J33" s="62"/>
      <c r="K33" s="62"/>
      <c r="L33" s="62"/>
      <c r="M33" s="64"/>
      <c r="N33" s="72"/>
      <c r="O33" s="61"/>
      <c r="P33" s="64"/>
    </row>
    <row r="34" spans="1:16" s="1" customFormat="1" hidden="1">
      <c r="A34" s="35"/>
      <c r="B34" s="19"/>
      <c r="C34" s="24"/>
      <c r="D34" s="62"/>
      <c r="E34" s="62"/>
      <c r="F34" s="62"/>
      <c r="G34" s="62"/>
      <c r="H34" s="62"/>
      <c r="I34" s="62"/>
      <c r="J34" s="62"/>
      <c r="K34" s="62"/>
      <c r="L34" s="62"/>
      <c r="M34" s="64"/>
      <c r="N34" s="72"/>
      <c r="O34" s="61"/>
      <c r="P34" s="64"/>
    </row>
    <row r="35" spans="1:16" s="1" customFormat="1" hidden="1">
      <c r="A35" s="35"/>
      <c r="B35" s="19"/>
      <c r="C35" s="24"/>
      <c r="D35" s="62"/>
      <c r="E35" s="62"/>
      <c r="F35" s="62"/>
      <c r="G35" s="62"/>
      <c r="H35" s="62"/>
      <c r="I35" s="62"/>
      <c r="J35" s="62"/>
      <c r="K35" s="62"/>
      <c r="L35" s="62"/>
      <c r="M35" s="64"/>
      <c r="N35" s="72"/>
      <c r="O35" s="61"/>
      <c r="P35" s="64"/>
    </row>
    <row r="36" spans="1:16" s="1" customFormat="1" hidden="1">
      <c r="A36" s="35"/>
      <c r="B36" s="19"/>
      <c r="C36" s="24"/>
      <c r="D36" s="62"/>
      <c r="E36" s="62"/>
      <c r="F36" s="62"/>
      <c r="G36" s="62"/>
      <c r="H36" s="62"/>
      <c r="I36" s="62"/>
      <c r="J36" s="62"/>
      <c r="K36" s="62"/>
      <c r="L36" s="62"/>
      <c r="M36" s="64"/>
      <c r="N36" s="72"/>
      <c r="O36" s="61"/>
      <c r="P36" s="64"/>
    </row>
    <row r="37" spans="1:16" s="1" customFormat="1" hidden="1">
      <c r="A37" s="35"/>
      <c r="B37" s="19"/>
      <c r="C37" s="24"/>
      <c r="D37" s="62"/>
      <c r="E37" s="62"/>
      <c r="F37" s="62"/>
      <c r="G37" s="62"/>
      <c r="H37" s="62"/>
      <c r="I37" s="62"/>
      <c r="J37" s="62"/>
      <c r="K37" s="62"/>
      <c r="L37" s="62"/>
      <c r="M37" s="64"/>
      <c r="N37" s="72"/>
      <c r="O37" s="61"/>
      <c r="P37" s="64"/>
    </row>
    <row r="38" spans="1:16" s="1" customFormat="1" hidden="1">
      <c r="A38" s="35"/>
      <c r="B38" s="19"/>
      <c r="C38" s="24"/>
      <c r="D38" s="62"/>
      <c r="E38" s="62"/>
      <c r="F38" s="62"/>
      <c r="G38" s="62"/>
      <c r="H38" s="62"/>
      <c r="I38" s="62"/>
      <c r="J38" s="62"/>
      <c r="K38" s="62"/>
      <c r="L38" s="62"/>
      <c r="M38" s="64"/>
      <c r="N38" s="72"/>
      <c r="O38" s="61"/>
      <c r="P38" s="64"/>
    </row>
    <row r="39" spans="1:16" s="1" customFormat="1" hidden="1">
      <c r="A39" s="35"/>
      <c r="B39" s="19"/>
      <c r="C39" s="24"/>
      <c r="D39" s="62"/>
      <c r="E39" s="62"/>
      <c r="F39" s="62"/>
      <c r="G39" s="62"/>
      <c r="H39" s="62"/>
      <c r="I39" s="62"/>
      <c r="J39" s="62"/>
      <c r="K39" s="62"/>
      <c r="L39" s="62"/>
      <c r="M39" s="64"/>
      <c r="N39" s="72"/>
      <c r="O39" s="61"/>
      <c r="P39" s="64"/>
    </row>
    <row r="40" spans="1:16" s="1" customFormat="1" hidden="1">
      <c r="A40" s="35"/>
      <c r="B40" s="19"/>
      <c r="C40" s="24"/>
      <c r="D40" s="62"/>
      <c r="E40" s="62"/>
      <c r="F40" s="62"/>
      <c r="G40" s="62"/>
      <c r="H40" s="62"/>
      <c r="I40" s="62"/>
      <c r="J40" s="62"/>
      <c r="K40" s="62"/>
      <c r="L40" s="62"/>
      <c r="M40" s="64"/>
      <c r="N40" s="72"/>
      <c r="O40" s="61"/>
      <c r="P40" s="64"/>
    </row>
    <row r="41" spans="1:16" s="1" customFormat="1" hidden="1">
      <c r="A41" s="35"/>
      <c r="B41" s="19"/>
      <c r="C41" s="24"/>
      <c r="D41" s="62"/>
      <c r="E41" s="62"/>
      <c r="F41" s="62"/>
      <c r="G41" s="62"/>
      <c r="H41" s="62"/>
      <c r="I41" s="62"/>
      <c r="J41" s="62"/>
      <c r="K41" s="62"/>
      <c r="L41" s="62"/>
      <c r="M41" s="64"/>
      <c r="N41" s="72"/>
      <c r="O41" s="61"/>
      <c r="P41" s="64"/>
    </row>
    <row r="42" spans="1:16">
      <c r="A42" s="33">
        <f>+A26+1</f>
        <v>20</v>
      </c>
      <c r="B42" s="792" t="s">
        <v>41</v>
      </c>
      <c r="C42" s="793"/>
      <c r="D42" s="67">
        <f>+D45+D43</f>
        <v>349.38499999999999</v>
      </c>
      <c r="E42" s="67">
        <f>+E45+E43</f>
        <v>349.38499999999999</v>
      </c>
      <c r="F42" s="67">
        <f>+F45+F43</f>
        <v>0</v>
      </c>
      <c r="G42" s="67">
        <f>+G45+G43</f>
        <v>0</v>
      </c>
      <c r="H42" s="67">
        <f>+H45</f>
        <v>109.38500000000001</v>
      </c>
      <c r="I42" s="67">
        <f>+I45</f>
        <v>109.38500000000001</v>
      </c>
      <c r="J42" s="67">
        <f>+J45+J43</f>
        <v>0</v>
      </c>
      <c r="K42" s="67">
        <f>+K45+K43</f>
        <v>0</v>
      </c>
      <c r="L42" s="67">
        <f>+L45+L43</f>
        <v>0</v>
      </c>
      <c r="M42" s="68">
        <f>+M45+M43</f>
        <v>0</v>
      </c>
      <c r="N42" s="57"/>
      <c r="O42" s="66">
        <f>+O45+O43</f>
        <v>0</v>
      </c>
      <c r="P42" s="68">
        <f>+P45+P43</f>
        <v>349.38499999999999</v>
      </c>
    </row>
    <row r="43" spans="1:16">
      <c r="A43" s="30">
        <f>+A42+1</f>
        <v>21</v>
      </c>
      <c r="B43" s="780" t="s">
        <v>330</v>
      </c>
      <c r="C43" s="781"/>
      <c r="D43" s="59">
        <f>+D44</f>
        <v>240</v>
      </c>
      <c r="E43" s="59">
        <f t="shared" ref="E43:P45" si="9">+E44</f>
        <v>240</v>
      </c>
      <c r="F43" s="59">
        <f t="shared" si="9"/>
        <v>0</v>
      </c>
      <c r="G43" s="59">
        <f t="shared" si="9"/>
        <v>0</v>
      </c>
      <c r="H43" s="59">
        <f t="shared" si="9"/>
        <v>240</v>
      </c>
      <c r="I43" s="59">
        <f t="shared" si="9"/>
        <v>240</v>
      </c>
      <c r="J43" s="59">
        <f t="shared" si="9"/>
        <v>0</v>
      </c>
      <c r="K43" s="59">
        <f t="shared" si="9"/>
        <v>0</v>
      </c>
      <c r="L43" s="59">
        <f t="shared" si="9"/>
        <v>0</v>
      </c>
      <c r="M43" s="60">
        <f t="shared" si="9"/>
        <v>0</v>
      </c>
      <c r="N43" s="65"/>
      <c r="O43" s="58">
        <f t="shared" si="9"/>
        <v>0</v>
      </c>
      <c r="P43" s="60">
        <f t="shared" si="9"/>
        <v>240</v>
      </c>
    </row>
    <row r="44" spans="1:16">
      <c r="A44" s="35">
        <f>+A43+1</f>
        <v>22</v>
      </c>
      <c r="B44" s="38"/>
      <c r="C44" s="122" t="s">
        <v>331</v>
      </c>
      <c r="D44" s="62">
        <v>240</v>
      </c>
      <c r="E44" s="62">
        <v>240</v>
      </c>
      <c r="F44" s="62">
        <v>0</v>
      </c>
      <c r="G44" s="62">
        <v>0</v>
      </c>
      <c r="H44" s="62">
        <f>+D44+F44</f>
        <v>240</v>
      </c>
      <c r="I44" s="62">
        <f>+E44+G44</f>
        <v>240</v>
      </c>
      <c r="J44" s="62">
        <v>0</v>
      </c>
      <c r="K44" s="62">
        <v>0</v>
      </c>
      <c r="L44" s="62">
        <v>0</v>
      </c>
      <c r="M44" s="64">
        <f>+H44-I44</f>
        <v>0</v>
      </c>
      <c r="N44" s="73"/>
      <c r="O44" s="61">
        <v>0</v>
      </c>
      <c r="P44" s="64">
        <f>+I44+O44</f>
        <v>240</v>
      </c>
    </row>
    <row r="45" spans="1:16">
      <c r="A45" s="30">
        <f>+A44+1</f>
        <v>23</v>
      </c>
      <c r="B45" s="780" t="s">
        <v>332</v>
      </c>
      <c r="C45" s="781"/>
      <c r="D45" s="59">
        <f>+D46</f>
        <v>109.38500000000001</v>
      </c>
      <c r="E45" s="59">
        <f t="shared" si="9"/>
        <v>109.38500000000001</v>
      </c>
      <c r="F45" s="59">
        <f t="shared" si="9"/>
        <v>0</v>
      </c>
      <c r="G45" s="59">
        <f t="shared" si="9"/>
        <v>0</v>
      </c>
      <c r="H45" s="59">
        <f t="shared" si="9"/>
        <v>109.38500000000001</v>
      </c>
      <c r="I45" s="59">
        <f t="shared" si="9"/>
        <v>109.38500000000001</v>
      </c>
      <c r="J45" s="59">
        <f t="shared" si="9"/>
        <v>0</v>
      </c>
      <c r="K45" s="59">
        <f t="shared" si="9"/>
        <v>0</v>
      </c>
      <c r="L45" s="59">
        <f t="shared" si="9"/>
        <v>0</v>
      </c>
      <c r="M45" s="60">
        <f t="shared" si="9"/>
        <v>0</v>
      </c>
      <c r="N45" s="65"/>
      <c r="O45" s="58">
        <f t="shared" si="9"/>
        <v>0</v>
      </c>
      <c r="P45" s="60">
        <f t="shared" si="9"/>
        <v>109.38500000000001</v>
      </c>
    </row>
    <row r="46" spans="1:16">
      <c r="A46" s="35">
        <f>+A45+1</f>
        <v>24</v>
      </c>
      <c r="B46" s="38"/>
      <c r="C46" s="122" t="s">
        <v>240</v>
      </c>
      <c r="D46" s="62">
        <v>109.38500000000001</v>
      </c>
      <c r="E46" s="62">
        <v>109.38500000000001</v>
      </c>
      <c r="F46" s="62">
        <v>0</v>
      </c>
      <c r="G46" s="62">
        <v>0</v>
      </c>
      <c r="H46" s="62">
        <f>+D46+F46</f>
        <v>109.38500000000001</v>
      </c>
      <c r="I46" s="62">
        <f>+E46+G46</f>
        <v>109.38500000000001</v>
      </c>
      <c r="J46" s="62">
        <v>0</v>
      </c>
      <c r="K46" s="62">
        <v>0</v>
      </c>
      <c r="L46" s="62">
        <v>0</v>
      </c>
      <c r="M46" s="64">
        <f>+H46-I46</f>
        <v>0</v>
      </c>
      <c r="N46" s="73"/>
      <c r="O46" s="61">
        <v>0</v>
      </c>
      <c r="P46" s="64">
        <f>+I46+O46</f>
        <v>109.38500000000001</v>
      </c>
    </row>
    <row r="47" spans="1:16" s="1" customFormat="1" hidden="1">
      <c r="A47" s="35"/>
      <c r="B47" s="38"/>
      <c r="C47" s="122"/>
      <c r="D47" s="62"/>
      <c r="E47" s="62"/>
      <c r="F47" s="62"/>
      <c r="G47" s="62"/>
      <c r="H47" s="62"/>
      <c r="I47" s="62"/>
      <c r="J47" s="62"/>
      <c r="K47" s="62"/>
      <c r="L47" s="62"/>
      <c r="M47" s="64"/>
      <c r="N47" s="73"/>
      <c r="O47" s="61"/>
      <c r="P47" s="64"/>
    </row>
    <row r="48" spans="1:16" s="1" customFormat="1" hidden="1">
      <c r="A48" s="35"/>
      <c r="B48" s="38"/>
      <c r="C48" s="122"/>
      <c r="D48" s="62"/>
      <c r="E48" s="62"/>
      <c r="F48" s="62"/>
      <c r="G48" s="62"/>
      <c r="H48" s="62"/>
      <c r="I48" s="62"/>
      <c r="J48" s="62"/>
      <c r="K48" s="62"/>
      <c r="L48" s="62"/>
      <c r="M48" s="64"/>
      <c r="N48" s="73"/>
      <c r="O48" s="61"/>
      <c r="P48" s="64"/>
    </row>
    <row r="49" spans="1:16" s="1" customFormat="1" hidden="1">
      <c r="A49" s="35"/>
      <c r="B49" s="38"/>
      <c r="C49" s="122"/>
      <c r="D49" s="62"/>
      <c r="E49" s="62"/>
      <c r="F49" s="62"/>
      <c r="G49" s="62"/>
      <c r="H49" s="62"/>
      <c r="I49" s="62"/>
      <c r="J49" s="62"/>
      <c r="K49" s="62"/>
      <c r="L49" s="62"/>
      <c r="M49" s="64"/>
      <c r="N49" s="73"/>
      <c r="O49" s="61"/>
      <c r="P49" s="64"/>
    </row>
    <row r="50" spans="1:16" s="1" customFormat="1" hidden="1">
      <c r="A50" s="35"/>
      <c r="B50" s="38"/>
      <c r="C50" s="122"/>
      <c r="D50" s="62"/>
      <c r="E50" s="62"/>
      <c r="F50" s="62"/>
      <c r="G50" s="62"/>
      <c r="H50" s="62"/>
      <c r="I50" s="62"/>
      <c r="J50" s="62"/>
      <c r="K50" s="62"/>
      <c r="L50" s="62"/>
      <c r="M50" s="64"/>
      <c r="N50" s="73"/>
      <c r="O50" s="61"/>
      <c r="P50" s="64"/>
    </row>
    <row r="51" spans="1:16" s="1" customFormat="1" hidden="1">
      <c r="A51" s="35"/>
      <c r="B51" s="38"/>
      <c r="C51" s="122"/>
      <c r="D51" s="62"/>
      <c r="E51" s="62"/>
      <c r="F51" s="62"/>
      <c r="G51" s="62"/>
      <c r="H51" s="62"/>
      <c r="I51" s="62"/>
      <c r="J51" s="62"/>
      <c r="K51" s="62"/>
      <c r="L51" s="62"/>
      <c r="M51" s="64"/>
      <c r="N51" s="73"/>
      <c r="O51" s="61"/>
      <c r="P51" s="64"/>
    </row>
    <row r="52" spans="1:16" s="1" customFormat="1" hidden="1">
      <c r="A52" s="35"/>
      <c r="B52" s="38"/>
      <c r="C52" s="122"/>
      <c r="D52" s="62"/>
      <c r="E52" s="62"/>
      <c r="F52" s="62"/>
      <c r="G52" s="62"/>
      <c r="H52" s="62"/>
      <c r="I52" s="62"/>
      <c r="J52" s="62"/>
      <c r="K52" s="62"/>
      <c r="L52" s="62"/>
      <c r="M52" s="64"/>
      <c r="N52" s="73"/>
      <c r="O52" s="61"/>
      <c r="P52" s="64"/>
    </row>
    <row r="53" spans="1:16" s="1" customFormat="1" hidden="1">
      <c r="A53" s="35"/>
      <c r="B53" s="38"/>
      <c r="C53" s="122"/>
      <c r="D53" s="62"/>
      <c r="E53" s="62"/>
      <c r="F53" s="62"/>
      <c r="G53" s="62"/>
      <c r="H53" s="62"/>
      <c r="I53" s="62"/>
      <c r="J53" s="62"/>
      <c r="K53" s="62"/>
      <c r="L53" s="62"/>
      <c r="M53" s="64"/>
      <c r="N53" s="73"/>
      <c r="O53" s="61"/>
      <c r="P53" s="64"/>
    </row>
    <row r="54" spans="1:16" s="1" customFormat="1" hidden="1">
      <c r="A54" s="35"/>
      <c r="B54" s="38"/>
      <c r="C54" s="122"/>
      <c r="D54" s="62"/>
      <c r="E54" s="62"/>
      <c r="F54" s="62"/>
      <c r="G54" s="62"/>
      <c r="H54" s="62"/>
      <c r="I54" s="62"/>
      <c r="J54" s="62"/>
      <c r="K54" s="62"/>
      <c r="L54" s="62"/>
      <c r="M54" s="64"/>
      <c r="N54" s="73"/>
      <c r="O54" s="61"/>
      <c r="P54" s="64"/>
    </row>
    <row r="55" spans="1:16" s="1" customFormat="1" hidden="1">
      <c r="A55" s="35"/>
      <c r="B55" s="38"/>
      <c r="C55" s="122"/>
      <c r="D55" s="62"/>
      <c r="E55" s="62"/>
      <c r="F55" s="62"/>
      <c r="G55" s="62"/>
      <c r="H55" s="62"/>
      <c r="I55" s="62"/>
      <c r="J55" s="62"/>
      <c r="K55" s="62"/>
      <c r="L55" s="62"/>
      <c r="M55" s="64"/>
      <c r="N55" s="73"/>
      <c r="O55" s="61"/>
      <c r="P55" s="64"/>
    </row>
    <row r="56" spans="1:16" s="1" customFormat="1" hidden="1">
      <c r="A56" s="35"/>
      <c r="B56" s="38"/>
      <c r="C56" s="122"/>
      <c r="D56" s="62"/>
      <c r="E56" s="62"/>
      <c r="F56" s="62"/>
      <c r="G56" s="62"/>
      <c r="H56" s="62"/>
      <c r="I56" s="62"/>
      <c r="J56" s="62"/>
      <c r="K56" s="62"/>
      <c r="L56" s="62"/>
      <c r="M56" s="64"/>
      <c r="N56" s="73"/>
      <c r="O56" s="61"/>
      <c r="P56" s="64"/>
    </row>
    <row r="57" spans="1:16" s="1" customFormat="1" hidden="1">
      <c r="A57" s="35"/>
      <c r="B57" s="38"/>
      <c r="C57" s="122"/>
      <c r="D57" s="62"/>
      <c r="E57" s="62"/>
      <c r="F57" s="62"/>
      <c r="G57" s="62"/>
      <c r="H57" s="62"/>
      <c r="I57" s="62"/>
      <c r="J57" s="62"/>
      <c r="K57" s="62"/>
      <c r="L57" s="62"/>
      <c r="M57" s="64"/>
      <c r="N57" s="73"/>
      <c r="O57" s="61"/>
      <c r="P57" s="64"/>
    </row>
    <row r="58" spans="1:16" s="1" customFormat="1" hidden="1">
      <c r="A58" s="35"/>
      <c r="B58" s="38"/>
      <c r="C58" s="122"/>
      <c r="D58" s="62"/>
      <c r="E58" s="62"/>
      <c r="F58" s="62"/>
      <c r="G58" s="62"/>
      <c r="H58" s="62"/>
      <c r="I58" s="62"/>
      <c r="J58" s="62"/>
      <c r="K58" s="62"/>
      <c r="L58" s="62"/>
      <c r="M58" s="64"/>
      <c r="N58" s="73"/>
      <c r="O58" s="61"/>
      <c r="P58" s="64"/>
    </row>
    <row r="59" spans="1:16" s="1" customFormat="1" hidden="1">
      <c r="A59" s="35"/>
      <c r="B59" s="38"/>
      <c r="C59" s="122"/>
      <c r="D59" s="62"/>
      <c r="E59" s="62"/>
      <c r="F59" s="62"/>
      <c r="G59" s="62"/>
      <c r="H59" s="62"/>
      <c r="I59" s="62"/>
      <c r="J59" s="62"/>
      <c r="K59" s="62"/>
      <c r="L59" s="62"/>
      <c r="M59" s="64"/>
      <c r="N59" s="73"/>
      <c r="O59" s="61"/>
      <c r="P59" s="64"/>
    </row>
    <row r="60" spans="1:16" s="1" customFormat="1" hidden="1">
      <c r="A60" s="35"/>
      <c r="B60" s="38"/>
      <c r="C60" s="122"/>
      <c r="D60" s="62"/>
      <c r="E60" s="62"/>
      <c r="F60" s="62"/>
      <c r="G60" s="62"/>
      <c r="H60" s="62"/>
      <c r="I60" s="62"/>
      <c r="J60" s="62"/>
      <c r="K60" s="62"/>
      <c r="L60" s="62"/>
      <c r="M60" s="64"/>
      <c r="N60" s="73"/>
      <c r="O60" s="61"/>
      <c r="P60" s="64"/>
    </row>
    <row r="61" spans="1:16" s="1" customFormat="1" hidden="1">
      <c r="A61" s="35"/>
      <c r="B61" s="38"/>
      <c r="C61" s="122"/>
      <c r="D61" s="62"/>
      <c r="E61" s="62"/>
      <c r="F61" s="62"/>
      <c r="G61" s="62"/>
      <c r="H61" s="62"/>
      <c r="I61" s="62"/>
      <c r="J61" s="62"/>
      <c r="K61" s="62"/>
      <c r="L61" s="62"/>
      <c r="M61" s="64"/>
      <c r="N61" s="73"/>
      <c r="O61" s="61"/>
      <c r="P61" s="64"/>
    </row>
    <row r="62" spans="1:16" s="1" customFormat="1" hidden="1">
      <c r="A62" s="35"/>
      <c r="B62" s="38"/>
      <c r="C62" s="122"/>
      <c r="D62" s="62"/>
      <c r="E62" s="62"/>
      <c r="F62" s="62"/>
      <c r="G62" s="62"/>
      <c r="H62" s="62"/>
      <c r="I62" s="62"/>
      <c r="J62" s="62"/>
      <c r="K62" s="62"/>
      <c r="L62" s="62"/>
      <c r="M62" s="64"/>
      <c r="N62" s="73"/>
      <c r="O62" s="61"/>
      <c r="P62" s="64"/>
    </row>
    <row r="63" spans="1:16" s="1" customFormat="1" hidden="1">
      <c r="A63" s="35"/>
      <c r="B63" s="38"/>
      <c r="C63" s="122"/>
      <c r="D63" s="62"/>
      <c r="E63" s="62"/>
      <c r="F63" s="62"/>
      <c r="G63" s="62"/>
      <c r="H63" s="62"/>
      <c r="I63" s="62"/>
      <c r="J63" s="62"/>
      <c r="K63" s="62"/>
      <c r="L63" s="62"/>
      <c r="M63" s="64"/>
      <c r="N63" s="73"/>
      <c r="O63" s="61"/>
      <c r="P63" s="64"/>
    </row>
    <row r="64" spans="1:16" s="1" customFormat="1" hidden="1">
      <c r="A64" s="35"/>
      <c r="B64" s="38"/>
      <c r="C64" s="122"/>
      <c r="D64" s="62"/>
      <c r="E64" s="62"/>
      <c r="F64" s="62"/>
      <c r="G64" s="62"/>
      <c r="H64" s="62"/>
      <c r="I64" s="62"/>
      <c r="J64" s="62"/>
      <c r="K64" s="62"/>
      <c r="L64" s="62"/>
      <c r="M64" s="64"/>
      <c r="N64" s="73"/>
      <c r="O64" s="61"/>
      <c r="P64" s="64"/>
    </row>
    <row r="65" spans="1:16" s="1" customFormat="1" hidden="1">
      <c r="A65" s="35"/>
      <c r="B65" s="38"/>
      <c r="C65" s="122"/>
      <c r="D65" s="62"/>
      <c r="E65" s="62"/>
      <c r="F65" s="62"/>
      <c r="G65" s="62"/>
      <c r="H65" s="62"/>
      <c r="I65" s="62"/>
      <c r="J65" s="62"/>
      <c r="K65" s="62"/>
      <c r="L65" s="62"/>
      <c r="M65" s="64"/>
      <c r="N65" s="73"/>
      <c r="O65" s="61"/>
      <c r="P65" s="64"/>
    </row>
    <row r="66" spans="1:16" s="1" customFormat="1" hidden="1">
      <c r="A66" s="35"/>
      <c r="B66" s="38"/>
      <c r="C66" s="122"/>
      <c r="D66" s="62"/>
      <c r="E66" s="62"/>
      <c r="F66" s="62"/>
      <c r="G66" s="62"/>
      <c r="H66" s="62"/>
      <c r="I66" s="62"/>
      <c r="J66" s="62"/>
      <c r="K66" s="62"/>
      <c r="L66" s="62"/>
      <c r="M66" s="64"/>
      <c r="N66" s="73"/>
      <c r="O66" s="61"/>
      <c r="P66" s="64"/>
    </row>
    <row r="67" spans="1:16" s="1" customFormat="1" hidden="1">
      <c r="A67" s="35"/>
      <c r="B67" s="38"/>
      <c r="C67" s="122"/>
      <c r="D67" s="62"/>
      <c r="E67" s="62"/>
      <c r="F67" s="62"/>
      <c r="G67" s="62"/>
      <c r="H67" s="62"/>
      <c r="I67" s="62"/>
      <c r="J67" s="62"/>
      <c r="K67" s="62"/>
      <c r="L67" s="62"/>
      <c r="M67" s="64"/>
      <c r="N67" s="73"/>
      <c r="O67" s="61"/>
      <c r="P67" s="64"/>
    </row>
    <row r="68" spans="1:16" s="1" customFormat="1" hidden="1">
      <c r="A68" s="35"/>
      <c r="B68" s="38"/>
      <c r="C68" s="122"/>
      <c r="D68" s="62"/>
      <c r="E68" s="62"/>
      <c r="F68" s="62"/>
      <c r="G68" s="62"/>
      <c r="H68" s="62"/>
      <c r="I68" s="62"/>
      <c r="J68" s="62"/>
      <c r="K68" s="62"/>
      <c r="L68" s="62"/>
      <c r="M68" s="64"/>
      <c r="N68" s="73"/>
      <c r="O68" s="61"/>
      <c r="P68" s="64"/>
    </row>
    <row r="69" spans="1:16" s="1" customFormat="1" hidden="1">
      <c r="A69" s="35"/>
      <c r="B69" s="38"/>
      <c r="C69" s="122"/>
      <c r="D69" s="62"/>
      <c r="E69" s="62"/>
      <c r="F69" s="62"/>
      <c r="G69" s="62"/>
      <c r="H69" s="62"/>
      <c r="I69" s="62"/>
      <c r="J69" s="62"/>
      <c r="K69" s="62"/>
      <c r="L69" s="62"/>
      <c r="M69" s="64"/>
      <c r="N69" s="73"/>
      <c r="O69" s="61"/>
      <c r="P69" s="64"/>
    </row>
    <row r="70" spans="1:16" s="1" customFormat="1" hidden="1">
      <c r="A70" s="35"/>
      <c r="B70" s="38"/>
      <c r="C70" s="122"/>
      <c r="D70" s="62"/>
      <c r="E70" s="62"/>
      <c r="F70" s="62"/>
      <c r="G70" s="62"/>
      <c r="H70" s="62"/>
      <c r="I70" s="62"/>
      <c r="J70" s="62"/>
      <c r="K70" s="62"/>
      <c r="L70" s="62"/>
      <c r="M70" s="64"/>
      <c r="N70" s="73"/>
      <c r="O70" s="61"/>
      <c r="P70" s="64"/>
    </row>
    <row r="71" spans="1:16" s="1" customFormat="1" hidden="1">
      <c r="A71" s="35"/>
      <c r="B71" s="38"/>
      <c r="C71" s="122"/>
      <c r="D71" s="62"/>
      <c r="E71" s="62"/>
      <c r="F71" s="62"/>
      <c r="G71" s="62"/>
      <c r="H71" s="62"/>
      <c r="I71" s="62"/>
      <c r="J71" s="62"/>
      <c r="K71" s="62"/>
      <c r="L71" s="62"/>
      <c r="M71" s="64"/>
      <c r="N71" s="73"/>
      <c r="O71" s="61"/>
      <c r="P71" s="64"/>
    </row>
    <row r="72" spans="1:16" s="1" customFormat="1" hidden="1">
      <c r="A72" s="35"/>
      <c r="B72" s="38"/>
      <c r="C72" s="122"/>
      <c r="D72" s="62"/>
      <c r="E72" s="62"/>
      <c r="F72" s="62"/>
      <c r="G72" s="62"/>
      <c r="H72" s="62"/>
      <c r="I72" s="62"/>
      <c r="J72" s="62"/>
      <c r="K72" s="62"/>
      <c r="L72" s="62"/>
      <c r="M72" s="64"/>
      <c r="N72" s="73"/>
      <c r="O72" s="61"/>
      <c r="P72" s="64"/>
    </row>
    <row r="73" spans="1:16" s="1" customFormat="1" hidden="1">
      <c r="A73" s="35"/>
      <c r="B73" s="38"/>
      <c r="C73" s="122"/>
      <c r="D73" s="62"/>
      <c r="E73" s="62"/>
      <c r="F73" s="62"/>
      <c r="G73" s="62"/>
      <c r="H73" s="62"/>
      <c r="I73" s="62"/>
      <c r="J73" s="62"/>
      <c r="K73" s="62"/>
      <c r="L73" s="62"/>
      <c r="M73" s="64"/>
      <c r="N73" s="73"/>
      <c r="O73" s="61"/>
      <c r="P73" s="64"/>
    </row>
    <row r="74" spans="1:16" s="1" customFormat="1" hidden="1">
      <c r="A74" s="35"/>
      <c r="B74" s="38"/>
      <c r="C74" s="122"/>
      <c r="D74" s="62"/>
      <c r="E74" s="62"/>
      <c r="F74" s="62"/>
      <c r="G74" s="62"/>
      <c r="H74" s="62"/>
      <c r="I74" s="62"/>
      <c r="J74" s="62"/>
      <c r="K74" s="62"/>
      <c r="L74" s="62"/>
      <c r="M74" s="64"/>
      <c r="N74" s="73"/>
      <c r="O74" s="61"/>
      <c r="P74" s="64"/>
    </row>
    <row r="75" spans="1:16" s="1" customFormat="1" hidden="1">
      <c r="A75" s="35"/>
      <c r="B75" s="38"/>
      <c r="C75" s="122"/>
      <c r="D75" s="62"/>
      <c r="E75" s="62"/>
      <c r="F75" s="62"/>
      <c r="G75" s="62"/>
      <c r="H75" s="62"/>
      <c r="I75" s="62"/>
      <c r="J75" s="62"/>
      <c r="K75" s="62"/>
      <c r="L75" s="62"/>
      <c r="M75" s="64"/>
      <c r="N75" s="73"/>
      <c r="O75" s="61"/>
      <c r="P75" s="64"/>
    </row>
    <row r="76" spans="1:16" s="1" customFormat="1" hidden="1">
      <c r="A76" s="35"/>
      <c r="B76" s="38"/>
      <c r="C76" s="122"/>
      <c r="D76" s="62"/>
      <c r="E76" s="62"/>
      <c r="F76" s="62"/>
      <c r="G76" s="62"/>
      <c r="H76" s="62"/>
      <c r="I76" s="62"/>
      <c r="J76" s="62"/>
      <c r="K76" s="62"/>
      <c r="L76" s="62"/>
      <c r="M76" s="64"/>
      <c r="N76" s="73"/>
      <c r="O76" s="61"/>
      <c r="P76" s="64"/>
    </row>
    <row r="77" spans="1:16" s="1" customFormat="1" hidden="1">
      <c r="A77" s="35"/>
      <c r="B77" s="38"/>
      <c r="C77" s="122"/>
      <c r="D77" s="62"/>
      <c r="E77" s="62"/>
      <c r="F77" s="62"/>
      <c r="G77" s="62"/>
      <c r="H77" s="62"/>
      <c r="I77" s="62"/>
      <c r="J77" s="62"/>
      <c r="K77" s="62"/>
      <c r="L77" s="62"/>
      <c r="M77" s="64"/>
      <c r="N77" s="73"/>
      <c r="O77" s="61"/>
      <c r="P77" s="64"/>
    </row>
    <row r="78" spans="1:16" s="1" customFormat="1" hidden="1">
      <c r="A78" s="35"/>
      <c r="B78" s="38"/>
      <c r="C78" s="122"/>
      <c r="D78" s="62"/>
      <c r="E78" s="62"/>
      <c r="F78" s="62"/>
      <c r="G78" s="62"/>
      <c r="H78" s="62"/>
      <c r="I78" s="62"/>
      <c r="J78" s="62"/>
      <c r="K78" s="62"/>
      <c r="L78" s="62"/>
      <c r="M78" s="64"/>
      <c r="N78" s="73"/>
      <c r="O78" s="61"/>
      <c r="P78" s="64"/>
    </row>
    <row r="79" spans="1:16" s="1" customFormat="1" hidden="1">
      <c r="A79" s="35"/>
      <c r="B79" s="38"/>
      <c r="C79" s="122"/>
      <c r="D79" s="62"/>
      <c r="E79" s="62"/>
      <c r="F79" s="62"/>
      <c r="G79" s="62"/>
      <c r="H79" s="62"/>
      <c r="I79" s="62"/>
      <c r="J79" s="62"/>
      <c r="K79" s="62"/>
      <c r="L79" s="62"/>
      <c r="M79" s="64"/>
      <c r="N79" s="73"/>
      <c r="O79" s="61"/>
      <c r="P79" s="64"/>
    </row>
    <row r="80" spans="1:16" s="1" customFormat="1" hidden="1">
      <c r="A80" s="35"/>
      <c r="B80" s="38"/>
      <c r="C80" s="122"/>
      <c r="D80" s="62"/>
      <c r="E80" s="62"/>
      <c r="F80" s="62"/>
      <c r="G80" s="62"/>
      <c r="H80" s="62"/>
      <c r="I80" s="62"/>
      <c r="J80" s="62"/>
      <c r="K80" s="62"/>
      <c r="L80" s="62"/>
      <c r="M80" s="64"/>
      <c r="N80" s="73"/>
      <c r="O80" s="61"/>
      <c r="P80" s="64"/>
    </row>
    <row r="81" spans="1:16" s="1" customFormat="1" hidden="1">
      <c r="A81" s="35"/>
      <c r="B81" s="38"/>
      <c r="C81" s="122"/>
      <c r="D81" s="62"/>
      <c r="E81" s="62"/>
      <c r="F81" s="62"/>
      <c r="G81" s="62"/>
      <c r="H81" s="62"/>
      <c r="I81" s="62"/>
      <c r="J81" s="62"/>
      <c r="K81" s="62"/>
      <c r="L81" s="62"/>
      <c r="M81" s="64"/>
      <c r="N81" s="73"/>
      <c r="O81" s="61"/>
      <c r="P81" s="64"/>
    </row>
    <row r="82" spans="1:16" s="1" customFormat="1" hidden="1">
      <c r="A82" s="35"/>
      <c r="B82" s="38"/>
      <c r="C82" s="122"/>
      <c r="D82" s="62"/>
      <c r="E82" s="62"/>
      <c r="F82" s="62"/>
      <c r="G82" s="62"/>
      <c r="H82" s="62"/>
      <c r="I82" s="62"/>
      <c r="J82" s="62"/>
      <c r="K82" s="62"/>
      <c r="L82" s="62"/>
      <c r="M82" s="64"/>
      <c r="N82" s="73"/>
      <c r="O82" s="61"/>
      <c r="P82" s="64"/>
    </row>
    <row r="83" spans="1:16" s="1" customFormat="1" hidden="1">
      <c r="A83" s="35"/>
      <c r="B83" s="38"/>
      <c r="C83" s="122"/>
      <c r="D83" s="62"/>
      <c r="E83" s="62"/>
      <c r="F83" s="62"/>
      <c r="G83" s="62"/>
      <c r="H83" s="62"/>
      <c r="I83" s="62"/>
      <c r="J83" s="62"/>
      <c r="K83" s="62"/>
      <c r="L83" s="62"/>
      <c r="M83" s="64"/>
      <c r="N83" s="73"/>
      <c r="O83" s="61"/>
      <c r="P83" s="64"/>
    </row>
    <row r="84" spans="1:16">
      <c r="A84" s="33">
        <f>+A46+1</f>
        <v>25</v>
      </c>
      <c r="B84" s="792" t="s">
        <v>43</v>
      </c>
      <c r="C84" s="793"/>
      <c r="D84" s="67">
        <f>D85+D87</f>
        <v>17746.392</v>
      </c>
      <c r="E84" s="67">
        <f t="shared" ref="E84:M84" si="10">E85+E87</f>
        <v>17746.392</v>
      </c>
      <c r="F84" s="67">
        <f t="shared" si="10"/>
        <v>0</v>
      </c>
      <c r="G84" s="67">
        <f t="shared" si="10"/>
        <v>0</v>
      </c>
      <c r="H84" s="67">
        <f t="shared" si="10"/>
        <v>17746.392</v>
      </c>
      <c r="I84" s="67">
        <f t="shared" si="10"/>
        <v>17746.392</v>
      </c>
      <c r="J84" s="67">
        <f t="shared" si="10"/>
        <v>0</v>
      </c>
      <c r="K84" s="67">
        <f t="shared" si="10"/>
        <v>0</v>
      </c>
      <c r="L84" s="67">
        <f t="shared" si="10"/>
        <v>0</v>
      </c>
      <c r="M84" s="68">
        <f t="shared" si="10"/>
        <v>0</v>
      </c>
      <c r="N84" s="57"/>
      <c r="O84" s="66">
        <f>O85+O87</f>
        <v>0</v>
      </c>
      <c r="P84" s="68">
        <f>P85+P87</f>
        <v>17746.392</v>
      </c>
    </row>
    <row r="85" spans="1:16">
      <c r="A85" s="30">
        <f>+A84+1</f>
        <v>26</v>
      </c>
      <c r="B85" s="988" t="s">
        <v>333</v>
      </c>
      <c r="C85" s="951"/>
      <c r="D85" s="59">
        <f>D86</f>
        <v>17731.496999999999</v>
      </c>
      <c r="E85" s="59">
        <f t="shared" ref="E85:M85" si="11">E86</f>
        <v>17731.496999999999</v>
      </c>
      <c r="F85" s="59">
        <f t="shared" si="11"/>
        <v>0</v>
      </c>
      <c r="G85" s="59">
        <f t="shared" si="11"/>
        <v>0</v>
      </c>
      <c r="H85" s="59">
        <f t="shared" si="11"/>
        <v>17731.496999999999</v>
      </c>
      <c r="I85" s="59">
        <f t="shared" si="11"/>
        <v>17731.496999999999</v>
      </c>
      <c r="J85" s="59">
        <f t="shared" si="11"/>
        <v>0</v>
      </c>
      <c r="K85" s="59">
        <f t="shared" si="11"/>
        <v>0</v>
      </c>
      <c r="L85" s="59">
        <f t="shared" si="11"/>
        <v>0</v>
      </c>
      <c r="M85" s="60">
        <f t="shared" si="11"/>
        <v>0</v>
      </c>
      <c r="N85" s="65"/>
      <c r="O85" s="58">
        <f>O86</f>
        <v>0</v>
      </c>
      <c r="P85" s="60">
        <f>P86</f>
        <v>17731.496999999999</v>
      </c>
    </row>
    <row r="86" spans="1:16">
      <c r="A86" s="35">
        <f>+A85+1</f>
        <v>27</v>
      </c>
      <c r="B86" s="19"/>
      <c r="C86" s="122" t="s">
        <v>110</v>
      </c>
      <c r="D86" s="62">
        <v>17731.496999999999</v>
      </c>
      <c r="E86" s="62">
        <v>17731.496999999999</v>
      </c>
      <c r="F86" s="62">
        <v>0</v>
      </c>
      <c r="G86" s="62">
        <v>0</v>
      </c>
      <c r="H86" s="62">
        <f>+D86+F86</f>
        <v>17731.496999999999</v>
      </c>
      <c r="I86" s="62">
        <f>+E86+G86</f>
        <v>17731.496999999999</v>
      </c>
      <c r="J86" s="62">
        <v>0</v>
      </c>
      <c r="K86" s="62">
        <v>0</v>
      </c>
      <c r="L86" s="62">
        <v>0</v>
      </c>
      <c r="M86" s="64">
        <f>+H86-I86</f>
        <v>0</v>
      </c>
      <c r="N86" s="72"/>
      <c r="O86" s="61"/>
      <c r="P86" s="64">
        <f>+I86+O86</f>
        <v>17731.496999999999</v>
      </c>
    </row>
    <row r="87" spans="1:16">
      <c r="A87" s="528">
        <f>+A86+1</f>
        <v>28</v>
      </c>
      <c r="B87" s="988" t="s">
        <v>334</v>
      </c>
      <c r="C87" s="951"/>
      <c r="D87" s="59">
        <f>D88</f>
        <v>14.895</v>
      </c>
      <c r="E87" s="59">
        <f t="shared" ref="E87:M87" si="12">E88</f>
        <v>14.895</v>
      </c>
      <c r="F87" s="59">
        <f t="shared" si="12"/>
        <v>0</v>
      </c>
      <c r="G87" s="59">
        <f t="shared" si="12"/>
        <v>0</v>
      </c>
      <c r="H87" s="59">
        <f t="shared" si="12"/>
        <v>14.895</v>
      </c>
      <c r="I87" s="59">
        <f t="shared" si="12"/>
        <v>14.895</v>
      </c>
      <c r="J87" s="59">
        <f t="shared" si="12"/>
        <v>0</v>
      </c>
      <c r="K87" s="59">
        <f t="shared" si="12"/>
        <v>0</v>
      </c>
      <c r="L87" s="59">
        <f t="shared" si="12"/>
        <v>0</v>
      </c>
      <c r="M87" s="60">
        <f t="shared" si="12"/>
        <v>0</v>
      </c>
      <c r="N87" s="65"/>
      <c r="O87" s="58">
        <f>O88</f>
        <v>0</v>
      </c>
      <c r="P87" s="60">
        <f>P88</f>
        <v>14.895</v>
      </c>
    </row>
    <row r="88" spans="1:16" ht="15.75" thickBot="1">
      <c r="A88" s="35">
        <f>+A87+1</f>
        <v>29</v>
      </c>
      <c r="B88" s="25"/>
      <c r="C88" s="529" t="s">
        <v>245</v>
      </c>
      <c r="D88" s="62">
        <v>14.895</v>
      </c>
      <c r="E88" s="62">
        <v>14.895</v>
      </c>
      <c r="F88" s="62">
        <v>0</v>
      </c>
      <c r="G88" s="62">
        <v>0</v>
      </c>
      <c r="H88" s="62">
        <f>+D88+F88</f>
        <v>14.895</v>
      </c>
      <c r="I88" s="62">
        <f>+E88+G88</f>
        <v>14.895</v>
      </c>
      <c r="J88" s="62">
        <v>0</v>
      </c>
      <c r="K88" s="62">
        <v>0</v>
      </c>
      <c r="L88" s="62">
        <v>0</v>
      </c>
      <c r="M88" s="64">
        <f>+H88-I88</f>
        <v>0</v>
      </c>
      <c r="N88" s="72"/>
      <c r="O88" s="61"/>
      <c r="P88" s="64">
        <f>+I88+O88</f>
        <v>14.895</v>
      </c>
    </row>
    <row r="89" spans="1:16" ht="15.75" thickBot="1">
      <c r="A89" s="37">
        <f>+A88+1</f>
        <v>30</v>
      </c>
      <c r="B89" s="530" t="s">
        <v>21</v>
      </c>
      <c r="C89" s="222"/>
      <c r="D89" s="70">
        <f t="shared" ref="D89:M89" si="13">+D7+D24+D42+D84</f>
        <v>511009.9740000001</v>
      </c>
      <c r="E89" s="70">
        <f t="shared" si="13"/>
        <v>510926.01100000012</v>
      </c>
      <c r="F89" s="70">
        <f t="shared" si="13"/>
        <v>25665</v>
      </c>
      <c r="G89" s="70">
        <f t="shared" si="13"/>
        <v>25665</v>
      </c>
      <c r="H89" s="70">
        <f t="shared" si="13"/>
        <v>536434.97400000016</v>
      </c>
      <c r="I89" s="70">
        <f t="shared" si="13"/>
        <v>536351.01100000017</v>
      </c>
      <c r="J89" s="70">
        <f t="shared" si="13"/>
        <v>1767.211</v>
      </c>
      <c r="K89" s="70">
        <f t="shared" si="13"/>
        <v>180459.50400000002</v>
      </c>
      <c r="L89" s="70">
        <f t="shared" si="13"/>
        <v>0</v>
      </c>
      <c r="M89" s="71">
        <f t="shared" si="13"/>
        <v>83.962999999999909</v>
      </c>
      <c r="N89" s="74"/>
      <c r="O89" s="69">
        <f>+O7+O24+O42+O84</f>
        <v>0</v>
      </c>
      <c r="P89" s="71">
        <f>+P7+P24+P42+P84</f>
        <v>536591.01100000017</v>
      </c>
    </row>
  </sheetData>
  <mergeCells count="19">
    <mergeCell ref="A4:A6"/>
    <mergeCell ref="B4:C6"/>
    <mergeCell ref="D4:E4"/>
    <mergeCell ref="F4:G4"/>
    <mergeCell ref="H4:I4"/>
    <mergeCell ref="J4:L4"/>
    <mergeCell ref="M4:M5"/>
    <mergeCell ref="O4:O5"/>
    <mergeCell ref="P4:P5"/>
    <mergeCell ref="B8:C8"/>
    <mergeCell ref="B17:C17"/>
    <mergeCell ref="B24:C24"/>
    <mergeCell ref="B87:C87"/>
    <mergeCell ref="B25:C25"/>
    <mergeCell ref="B42:C42"/>
    <mergeCell ref="B43:C43"/>
    <mergeCell ref="B45:C45"/>
    <mergeCell ref="B84:C84"/>
    <mergeCell ref="B85:C85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531" t="s">
        <v>55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3"/>
      <c r="O1" s="532"/>
      <c r="P1" s="532"/>
    </row>
    <row r="2" spans="1:16" ht="15.75">
      <c r="A2" s="531"/>
      <c r="B2" s="532"/>
      <c r="C2" s="190" t="s">
        <v>48</v>
      </c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3"/>
      <c r="O2" s="532"/>
      <c r="P2" s="532"/>
    </row>
    <row r="3" spans="1:16" ht="15.75" thickBot="1">
      <c r="A3" s="532"/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3"/>
      <c r="O3" s="532"/>
      <c r="P3" s="534" t="s">
        <v>1</v>
      </c>
    </row>
    <row r="4" spans="1:16" ht="30" customHeight="1">
      <c r="A4" s="782" t="s">
        <v>0</v>
      </c>
      <c r="B4" s="794" t="s">
        <v>278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256</v>
      </c>
      <c r="K4" s="803"/>
      <c r="L4" s="804"/>
      <c r="M4" s="777" t="s">
        <v>22</v>
      </c>
      <c r="N4" s="533"/>
      <c r="O4" s="853" t="s">
        <v>257</v>
      </c>
      <c r="P4" s="787" t="s">
        <v>20</v>
      </c>
    </row>
    <row r="5" spans="1:16">
      <c r="A5" s="783"/>
      <c r="B5" s="796"/>
      <c r="C5" s="797"/>
      <c r="D5" s="15" t="s">
        <v>12</v>
      </c>
      <c r="E5" s="6" t="s">
        <v>16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533"/>
      <c r="O5" s="854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533"/>
      <c r="O6" s="13" t="s">
        <v>10</v>
      </c>
      <c r="P6" s="10" t="s">
        <v>26</v>
      </c>
    </row>
    <row r="7" spans="1:16">
      <c r="A7" s="33">
        <f>+A6+1</f>
        <v>1</v>
      </c>
      <c r="B7" s="31" t="s">
        <v>15</v>
      </c>
      <c r="C7" s="34"/>
      <c r="D7" s="55">
        <f t="shared" ref="D7:M7" si="0">+D8+D17</f>
        <v>1394840</v>
      </c>
      <c r="E7" s="55">
        <f t="shared" si="0"/>
        <v>1394803</v>
      </c>
      <c r="F7" s="55">
        <f t="shared" si="0"/>
        <v>28847</v>
      </c>
      <c r="G7" s="55">
        <f t="shared" si="0"/>
        <v>28847</v>
      </c>
      <c r="H7" s="55">
        <f t="shared" si="0"/>
        <v>1423687</v>
      </c>
      <c r="I7" s="55">
        <f t="shared" si="0"/>
        <v>1423650</v>
      </c>
      <c r="J7" s="55">
        <f t="shared" si="0"/>
        <v>26000</v>
      </c>
      <c r="K7" s="55">
        <f t="shared" si="0"/>
        <v>161084</v>
      </c>
      <c r="L7" s="55">
        <f t="shared" si="0"/>
        <v>0</v>
      </c>
      <c r="M7" s="56">
        <f t="shared" si="0"/>
        <v>37</v>
      </c>
      <c r="N7" s="533"/>
      <c r="O7" s="54">
        <f>+O8+O17</f>
        <v>0</v>
      </c>
      <c r="P7" s="56">
        <f>+P8+P17</f>
        <v>1423650</v>
      </c>
    </row>
    <row r="8" spans="1:16">
      <c r="A8" s="30">
        <f>+A7+1</f>
        <v>2</v>
      </c>
      <c r="B8" s="785" t="s">
        <v>45</v>
      </c>
      <c r="C8" s="786"/>
      <c r="D8" s="59">
        <f t="shared" ref="D8:M8" si="1">SUM(D9:D16)</f>
        <v>1370508</v>
      </c>
      <c r="E8" s="59">
        <f t="shared" si="1"/>
        <v>1370508</v>
      </c>
      <c r="F8" s="59">
        <f t="shared" si="1"/>
        <v>27647</v>
      </c>
      <c r="G8" s="59">
        <f t="shared" si="1"/>
        <v>27647</v>
      </c>
      <c r="H8" s="59">
        <f t="shared" si="1"/>
        <v>1398155</v>
      </c>
      <c r="I8" s="59">
        <f t="shared" si="1"/>
        <v>1398155</v>
      </c>
      <c r="J8" s="59">
        <f t="shared" si="1"/>
        <v>26000</v>
      </c>
      <c r="K8" s="59">
        <f t="shared" si="1"/>
        <v>161084</v>
      </c>
      <c r="L8" s="59">
        <f t="shared" si="1"/>
        <v>0</v>
      </c>
      <c r="M8" s="60">
        <f t="shared" si="1"/>
        <v>0</v>
      </c>
      <c r="N8" s="533"/>
      <c r="O8" s="58">
        <f>SUM(O9:O16)</f>
        <v>0</v>
      </c>
      <c r="P8" s="60">
        <f>SUM(P9:P16)</f>
        <v>1398155</v>
      </c>
    </row>
    <row r="9" spans="1:16">
      <c r="A9" s="535">
        <f>+A8+1</f>
        <v>3</v>
      </c>
      <c r="B9" s="536" t="s">
        <v>57</v>
      </c>
      <c r="C9" s="537" t="s">
        <v>58</v>
      </c>
      <c r="D9" s="538">
        <v>1128478</v>
      </c>
      <c r="E9" s="538">
        <v>1128478</v>
      </c>
      <c r="F9" s="538">
        <v>26000</v>
      </c>
      <c r="G9" s="538">
        <v>26000</v>
      </c>
      <c r="H9" s="538">
        <f t="shared" ref="H9:I16" si="2">+D9+F9</f>
        <v>1154478</v>
      </c>
      <c r="I9" s="538">
        <f t="shared" si="2"/>
        <v>1154478</v>
      </c>
      <c r="J9" s="538">
        <v>26000</v>
      </c>
      <c r="K9" s="538">
        <v>144167</v>
      </c>
      <c r="L9" s="538">
        <v>0</v>
      </c>
      <c r="M9" s="539">
        <f t="shared" ref="M9:M16" si="3">+H9-I9</f>
        <v>0</v>
      </c>
      <c r="N9" s="533"/>
      <c r="O9" s="540">
        <v>0</v>
      </c>
      <c r="P9" s="539">
        <f t="shared" ref="P9:P16" si="4">+I9+O9</f>
        <v>1154478</v>
      </c>
    </row>
    <row r="10" spans="1:16">
      <c r="A10" s="541">
        <f>A9+1</f>
        <v>4</v>
      </c>
      <c r="B10" s="542" t="s">
        <v>27</v>
      </c>
      <c r="C10" s="543" t="s">
        <v>28</v>
      </c>
      <c r="D10" s="53">
        <v>75038</v>
      </c>
      <c r="E10" s="53">
        <v>75038</v>
      </c>
      <c r="F10" s="53">
        <v>0</v>
      </c>
      <c r="G10" s="53">
        <v>0</v>
      </c>
      <c r="H10" s="53">
        <f t="shared" si="2"/>
        <v>75038</v>
      </c>
      <c r="I10" s="53">
        <f t="shared" si="2"/>
        <v>75038</v>
      </c>
      <c r="J10" s="53">
        <v>0</v>
      </c>
      <c r="K10" s="53">
        <v>2129</v>
      </c>
      <c r="L10" s="53">
        <v>0</v>
      </c>
      <c r="M10" s="544">
        <f t="shared" si="3"/>
        <v>0</v>
      </c>
      <c r="N10" s="533"/>
      <c r="O10" s="545">
        <v>0</v>
      </c>
      <c r="P10" s="544">
        <f t="shared" si="4"/>
        <v>75038</v>
      </c>
    </row>
    <row r="11" spans="1:16">
      <c r="A11" s="541">
        <f t="shared" ref="A11:A17" si="5">+A10+1</f>
        <v>5</v>
      </c>
      <c r="B11" s="546" t="s">
        <v>29</v>
      </c>
      <c r="C11" s="547" t="s">
        <v>335</v>
      </c>
      <c r="D11" s="53">
        <v>22068</v>
      </c>
      <c r="E11" s="53">
        <v>22068</v>
      </c>
      <c r="F11" s="53">
        <v>0</v>
      </c>
      <c r="G11" s="53">
        <v>0</v>
      </c>
      <c r="H11" s="53">
        <f t="shared" si="2"/>
        <v>22068</v>
      </c>
      <c r="I11" s="53">
        <f t="shared" si="2"/>
        <v>22068</v>
      </c>
      <c r="J11" s="53">
        <v>0</v>
      </c>
      <c r="K11" s="53">
        <v>6463</v>
      </c>
      <c r="L11" s="53">
        <v>0</v>
      </c>
      <c r="M11" s="544">
        <f t="shared" si="3"/>
        <v>0</v>
      </c>
      <c r="N11" s="533"/>
      <c r="O11" s="545">
        <v>0</v>
      </c>
      <c r="P11" s="544">
        <f t="shared" si="4"/>
        <v>22068</v>
      </c>
    </row>
    <row r="12" spans="1:16">
      <c r="A12" s="548">
        <f t="shared" si="5"/>
        <v>6</v>
      </c>
      <c r="B12" s="542" t="s">
        <v>30</v>
      </c>
      <c r="C12" s="543" t="s">
        <v>336</v>
      </c>
      <c r="D12" s="53">
        <f>2754+1239+258</f>
        <v>4251</v>
      </c>
      <c r="E12" s="53">
        <v>4251</v>
      </c>
      <c r="F12" s="53">
        <v>647</v>
      </c>
      <c r="G12" s="53">
        <v>647</v>
      </c>
      <c r="H12" s="53">
        <f t="shared" si="2"/>
        <v>4898</v>
      </c>
      <c r="I12" s="53">
        <f t="shared" si="2"/>
        <v>4898</v>
      </c>
      <c r="J12" s="53">
        <v>0</v>
      </c>
      <c r="K12" s="53">
        <f>1365+335</f>
        <v>1700</v>
      </c>
      <c r="L12" s="53">
        <v>0</v>
      </c>
      <c r="M12" s="544">
        <f t="shared" si="3"/>
        <v>0</v>
      </c>
      <c r="N12" s="533"/>
      <c r="O12" s="545">
        <v>0</v>
      </c>
      <c r="P12" s="544">
        <f t="shared" si="4"/>
        <v>4898</v>
      </c>
    </row>
    <row r="13" spans="1:16">
      <c r="A13" s="541">
        <f t="shared" si="5"/>
        <v>7</v>
      </c>
      <c r="B13" s="542" t="s">
        <v>34</v>
      </c>
      <c r="C13" s="543" t="s">
        <v>337</v>
      </c>
      <c r="D13" s="53">
        <f>55700+10592</f>
        <v>66292</v>
      </c>
      <c r="E13" s="53">
        <v>66292</v>
      </c>
      <c r="F13" s="53">
        <v>1000</v>
      </c>
      <c r="G13" s="53">
        <v>1000</v>
      </c>
      <c r="H13" s="53">
        <f t="shared" si="2"/>
        <v>67292</v>
      </c>
      <c r="I13" s="53">
        <f t="shared" si="2"/>
        <v>67292</v>
      </c>
      <c r="J13" s="53">
        <v>0</v>
      </c>
      <c r="K13" s="53">
        <v>0</v>
      </c>
      <c r="L13" s="53">
        <v>0</v>
      </c>
      <c r="M13" s="544">
        <f t="shared" si="3"/>
        <v>0</v>
      </c>
      <c r="N13" s="533"/>
      <c r="O13" s="545">
        <v>0</v>
      </c>
      <c r="P13" s="544">
        <f t="shared" si="4"/>
        <v>67292</v>
      </c>
    </row>
    <row r="14" spans="1:16">
      <c r="A14" s="541">
        <f t="shared" si="5"/>
        <v>8</v>
      </c>
      <c r="B14" s="542" t="s">
        <v>60</v>
      </c>
      <c r="C14" s="543" t="s">
        <v>338</v>
      </c>
      <c r="D14" s="53">
        <v>2588</v>
      </c>
      <c r="E14" s="53">
        <v>2588</v>
      </c>
      <c r="F14" s="53">
        <v>0</v>
      </c>
      <c r="G14" s="53">
        <v>0</v>
      </c>
      <c r="H14" s="53">
        <f t="shared" si="2"/>
        <v>2588</v>
      </c>
      <c r="I14" s="53">
        <f t="shared" si="2"/>
        <v>2588</v>
      </c>
      <c r="J14" s="53">
        <v>0</v>
      </c>
      <c r="K14" s="53">
        <v>350</v>
      </c>
      <c r="L14" s="53">
        <v>0</v>
      </c>
      <c r="M14" s="544">
        <f t="shared" si="3"/>
        <v>0</v>
      </c>
      <c r="N14" s="533"/>
      <c r="O14" s="545">
        <v>0</v>
      </c>
      <c r="P14" s="544">
        <f t="shared" si="4"/>
        <v>2588</v>
      </c>
    </row>
    <row r="15" spans="1:16">
      <c r="A15" s="541">
        <f t="shared" si="5"/>
        <v>9</v>
      </c>
      <c r="B15" s="542" t="s">
        <v>61</v>
      </c>
      <c r="C15" s="543" t="s">
        <v>339</v>
      </c>
      <c r="D15" s="53">
        <v>71777</v>
      </c>
      <c r="E15" s="53">
        <v>71777</v>
      </c>
      <c r="F15" s="53">
        <v>0</v>
      </c>
      <c r="G15" s="53">
        <v>0</v>
      </c>
      <c r="H15" s="53">
        <f t="shared" si="2"/>
        <v>71777</v>
      </c>
      <c r="I15" s="53">
        <f t="shared" si="2"/>
        <v>71777</v>
      </c>
      <c r="J15" s="53">
        <v>0</v>
      </c>
      <c r="K15" s="53">
        <f>6276-1</f>
        <v>6275</v>
      </c>
      <c r="L15" s="53">
        <v>0</v>
      </c>
      <c r="M15" s="544">
        <f t="shared" si="3"/>
        <v>0</v>
      </c>
      <c r="N15" s="533"/>
      <c r="O15" s="545">
        <v>0</v>
      </c>
      <c r="P15" s="544">
        <f t="shared" si="4"/>
        <v>71777</v>
      </c>
    </row>
    <row r="16" spans="1:16">
      <c r="A16" s="549">
        <f t="shared" si="5"/>
        <v>10</v>
      </c>
      <c r="B16" s="550"/>
      <c r="C16" s="551" t="s">
        <v>340</v>
      </c>
      <c r="D16" s="52">
        <v>16</v>
      </c>
      <c r="E16" s="52">
        <v>16</v>
      </c>
      <c r="F16" s="52">
        <v>0</v>
      </c>
      <c r="G16" s="52">
        <v>0</v>
      </c>
      <c r="H16" s="52">
        <f t="shared" si="2"/>
        <v>16</v>
      </c>
      <c r="I16" s="52">
        <f t="shared" si="2"/>
        <v>16</v>
      </c>
      <c r="J16" s="52">
        <v>0</v>
      </c>
      <c r="K16" s="52">
        <v>0</v>
      </c>
      <c r="L16" s="52">
        <v>0</v>
      </c>
      <c r="M16" s="552">
        <f t="shared" si="3"/>
        <v>0</v>
      </c>
      <c r="N16" s="533"/>
      <c r="O16" s="553">
        <v>0</v>
      </c>
      <c r="P16" s="552">
        <f t="shared" si="4"/>
        <v>16</v>
      </c>
    </row>
    <row r="17" spans="1:16">
      <c r="A17" s="30">
        <f t="shared" si="5"/>
        <v>11</v>
      </c>
      <c r="B17" s="801" t="s">
        <v>46</v>
      </c>
      <c r="C17" s="781"/>
      <c r="D17" s="59">
        <f>SUM(D18:D22)</f>
        <v>24332</v>
      </c>
      <c r="E17" s="59">
        <f>SUM(E18:E22)</f>
        <v>24295</v>
      </c>
      <c r="F17" s="59">
        <f t="shared" ref="F17:M17" si="6">SUM(F18:F22)</f>
        <v>1200</v>
      </c>
      <c r="G17" s="59">
        <f t="shared" si="6"/>
        <v>1200</v>
      </c>
      <c r="H17" s="59">
        <f>SUM(H18:H22)</f>
        <v>25532</v>
      </c>
      <c r="I17" s="59">
        <f>SUM(I18:I22)</f>
        <v>25495</v>
      </c>
      <c r="J17" s="59">
        <f t="shared" si="6"/>
        <v>0</v>
      </c>
      <c r="K17" s="59">
        <f t="shared" si="6"/>
        <v>0</v>
      </c>
      <c r="L17" s="59">
        <f t="shared" si="6"/>
        <v>0</v>
      </c>
      <c r="M17" s="60">
        <f t="shared" si="6"/>
        <v>37</v>
      </c>
      <c r="N17" s="533"/>
      <c r="O17" s="58">
        <f>SUM(O18:O22)</f>
        <v>0</v>
      </c>
      <c r="P17" s="60">
        <f>SUM(P18:P22)</f>
        <v>25495</v>
      </c>
    </row>
    <row r="18" spans="1:16">
      <c r="A18" s="554">
        <f>A17+1</f>
        <v>12</v>
      </c>
      <c r="B18" s="555" t="s">
        <v>29</v>
      </c>
      <c r="C18" s="556" t="s">
        <v>341</v>
      </c>
      <c r="D18" s="538">
        <f>5144+400+730</f>
        <v>6274</v>
      </c>
      <c r="E18" s="538">
        <v>6237</v>
      </c>
      <c r="F18" s="538">
        <v>0</v>
      </c>
      <c r="G18" s="538">
        <v>0</v>
      </c>
      <c r="H18" s="538">
        <f t="shared" ref="H18:I22" si="7">+D18+F18</f>
        <v>6274</v>
      </c>
      <c r="I18" s="538">
        <f t="shared" si="7"/>
        <v>6237</v>
      </c>
      <c r="J18" s="538">
        <v>0</v>
      </c>
      <c r="K18" s="538">
        <v>0</v>
      </c>
      <c r="L18" s="538">
        <v>0</v>
      </c>
      <c r="M18" s="539">
        <f>+H18-I18</f>
        <v>37</v>
      </c>
      <c r="N18" s="533"/>
      <c r="O18" s="540">
        <v>0</v>
      </c>
      <c r="P18" s="539">
        <f>+I18+O18</f>
        <v>6237</v>
      </c>
    </row>
    <row r="19" spans="1:16">
      <c r="A19" s="541">
        <f>A18+1</f>
        <v>13</v>
      </c>
      <c r="B19" s="542" t="s">
        <v>30</v>
      </c>
      <c r="C19" s="543" t="s">
        <v>31</v>
      </c>
      <c r="D19" s="53">
        <v>0</v>
      </c>
      <c r="E19" s="53">
        <v>0</v>
      </c>
      <c r="F19" s="53">
        <v>0</v>
      </c>
      <c r="G19" s="53">
        <v>0</v>
      </c>
      <c r="H19" s="53">
        <f t="shared" si="7"/>
        <v>0</v>
      </c>
      <c r="I19" s="53">
        <f t="shared" si="7"/>
        <v>0</v>
      </c>
      <c r="J19" s="53">
        <v>0</v>
      </c>
      <c r="K19" s="53">
        <v>0</v>
      </c>
      <c r="L19" s="53">
        <v>0</v>
      </c>
      <c r="M19" s="544">
        <f>+H19-I19</f>
        <v>0</v>
      </c>
      <c r="N19" s="533"/>
      <c r="O19" s="545">
        <v>0</v>
      </c>
      <c r="P19" s="544">
        <f>+I19+O19</f>
        <v>0</v>
      </c>
    </row>
    <row r="20" spans="1:16">
      <c r="A20" s="541">
        <f>A19+1</f>
        <v>14</v>
      </c>
      <c r="B20" s="542" t="s">
        <v>34</v>
      </c>
      <c r="C20" s="543" t="s">
        <v>63</v>
      </c>
      <c r="D20" s="53">
        <v>3436</v>
      </c>
      <c r="E20" s="53">
        <v>3436</v>
      </c>
      <c r="F20" s="53">
        <v>1200</v>
      </c>
      <c r="G20" s="53">
        <v>1200</v>
      </c>
      <c r="H20" s="53">
        <f t="shared" si="7"/>
        <v>4636</v>
      </c>
      <c r="I20" s="53">
        <f t="shared" si="7"/>
        <v>4636</v>
      </c>
      <c r="J20" s="53">
        <v>0</v>
      </c>
      <c r="K20" s="53">
        <v>0</v>
      </c>
      <c r="L20" s="53">
        <v>0</v>
      </c>
      <c r="M20" s="544">
        <f>+H20-I20</f>
        <v>0</v>
      </c>
      <c r="N20" s="533"/>
      <c r="O20" s="545">
        <v>0</v>
      </c>
      <c r="P20" s="544">
        <f>+I20+O20</f>
        <v>4636</v>
      </c>
    </row>
    <row r="21" spans="1:16">
      <c r="A21" s="548">
        <f>+A20+1</f>
        <v>15</v>
      </c>
      <c r="B21" s="542" t="s">
        <v>35</v>
      </c>
      <c r="C21" s="543" t="s">
        <v>36</v>
      </c>
      <c r="D21" s="53">
        <v>14308</v>
      </c>
      <c r="E21" s="53">
        <v>14308</v>
      </c>
      <c r="F21" s="53">
        <v>0</v>
      </c>
      <c r="G21" s="53">
        <v>0</v>
      </c>
      <c r="H21" s="53">
        <f t="shared" si="7"/>
        <v>14308</v>
      </c>
      <c r="I21" s="53">
        <f t="shared" si="7"/>
        <v>14308</v>
      </c>
      <c r="J21" s="53">
        <v>0</v>
      </c>
      <c r="K21" s="53">
        <v>0</v>
      </c>
      <c r="L21" s="53">
        <v>0</v>
      </c>
      <c r="M21" s="544">
        <f>+H21-I21</f>
        <v>0</v>
      </c>
      <c r="N21" s="533"/>
      <c r="O21" s="545">
        <v>0</v>
      </c>
      <c r="P21" s="544">
        <f>+I21+O21</f>
        <v>14308</v>
      </c>
    </row>
    <row r="22" spans="1:16">
      <c r="A22" s="557">
        <f>+A21+1</f>
        <v>16</v>
      </c>
      <c r="B22" s="550"/>
      <c r="C22" s="551" t="s">
        <v>342</v>
      </c>
      <c r="D22" s="52">
        <v>314</v>
      </c>
      <c r="E22" s="52">
        <v>314</v>
      </c>
      <c r="F22" s="52">
        <v>0</v>
      </c>
      <c r="G22" s="52">
        <v>0</v>
      </c>
      <c r="H22" s="52">
        <f t="shared" si="7"/>
        <v>314</v>
      </c>
      <c r="I22" s="52">
        <f t="shared" si="7"/>
        <v>314</v>
      </c>
      <c r="J22" s="52">
        <v>0</v>
      </c>
      <c r="K22" s="52">
        <v>0</v>
      </c>
      <c r="L22" s="52">
        <v>0</v>
      </c>
      <c r="M22" s="552">
        <f>+H22-I22</f>
        <v>0</v>
      </c>
      <c r="N22" s="533"/>
      <c r="O22" s="553">
        <v>0</v>
      </c>
      <c r="P22" s="552">
        <f>+I22+O22</f>
        <v>314</v>
      </c>
    </row>
    <row r="23" spans="1:16" s="1" customFormat="1" hidden="1">
      <c r="A23" s="750"/>
      <c r="B23" s="231"/>
      <c r="C23" s="21"/>
      <c r="D23" s="751"/>
      <c r="E23" s="751"/>
      <c r="F23" s="751"/>
      <c r="G23" s="751"/>
      <c r="H23" s="751"/>
      <c r="I23" s="751"/>
      <c r="J23" s="751"/>
      <c r="K23" s="751"/>
      <c r="L23" s="751"/>
      <c r="M23" s="752"/>
      <c r="N23" s="533"/>
      <c r="O23" s="753"/>
      <c r="P23" s="752"/>
    </row>
    <row r="24" spans="1:16">
      <c r="A24" s="456">
        <f>+A22+1</f>
        <v>17</v>
      </c>
      <c r="B24" s="792" t="s">
        <v>42</v>
      </c>
      <c r="C24" s="793"/>
      <c r="D24" s="67">
        <f>+D25</f>
        <v>0</v>
      </c>
      <c r="E24" s="67">
        <f t="shared" ref="E24:L24" si="8">+E25</f>
        <v>0</v>
      </c>
      <c r="F24" s="67">
        <f t="shared" si="8"/>
        <v>0</v>
      </c>
      <c r="G24" s="67">
        <f t="shared" si="8"/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8">
        <f>+H24-I24</f>
        <v>0</v>
      </c>
      <c r="N24" s="533"/>
      <c r="O24" s="66">
        <f>+O25</f>
        <v>0</v>
      </c>
      <c r="P24" s="68">
        <f>+P25</f>
        <v>0</v>
      </c>
    </row>
    <row r="25" spans="1:16" hidden="1">
      <c r="A25" s="49">
        <f>+A24+1</f>
        <v>18</v>
      </c>
      <c r="B25" s="19"/>
      <c r="C25" s="24"/>
      <c r="D25" s="62"/>
      <c r="E25" s="62"/>
      <c r="F25" s="62"/>
      <c r="G25" s="62"/>
      <c r="H25" s="62"/>
      <c r="I25" s="62"/>
      <c r="J25" s="62"/>
      <c r="K25" s="62"/>
      <c r="L25" s="62"/>
      <c r="M25" s="64">
        <f>+H25-I25</f>
        <v>0</v>
      </c>
      <c r="N25" s="533"/>
      <c r="O25" s="61"/>
      <c r="P25" s="64"/>
    </row>
    <row r="26" spans="1:16" s="1" customFormat="1" hidden="1">
      <c r="A26" s="49"/>
      <c r="B26" s="19"/>
      <c r="C26" s="24"/>
      <c r="D26" s="62"/>
      <c r="E26" s="62"/>
      <c r="F26" s="62"/>
      <c r="G26" s="62"/>
      <c r="H26" s="62"/>
      <c r="I26" s="62"/>
      <c r="J26" s="62"/>
      <c r="K26" s="62"/>
      <c r="L26" s="62"/>
      <c r="M26" s="64"/>
      <c r="N26" s="533"/>
      <c r="O26" s="61"/>
      <c r="P26" s="64"/>
    </row>
    <row r="27" spans="1:16" s="1" customFormat="1" hidden="1">
      <c r="A27" s="49"/>
      <c r="B27" s="19"/>
      <c r="C27" s="24"/>
      <c r="D27" s="62"/>
      <c r="E27" s="62"/>
      <c r="F27" s="62"/>
      <c r="G27" s="62"/>
      <c r="H27" s="62"/>
      <c r="I27" s="62"/>
      <c r="J27" s="62"/>
      <c r="K27" s="62"/>
      <c r="L27" s="62"/>
      <c r="M27" s="64"/>
      <c r="N27" s="533"/>
      <c r="O27" s="61"/>
      <c r="P27" s="64"/>
    </row>
    <row r="28" spans="1:16" s="1" customFormat="1" hidden="1">
      <c r="A28" s="49"/>
      <c r="B28" s="19"/>
      <c r="C28" s="24"/>
      <c r="D28" s="62"/>
      <c r="E28" s="62"/>
      <c r="F28" s="62"/>
      <c r="G28" s="62"/>
      <c r="H28" s="62"/>
      <c r="I28" s="62"/>
      <c r="J28" s="62"/>
      <c r="K28" s="62"/>
      <c r="L28" s="62"/>
      <c r="M28" s="64"/>
      <c r="N28" s="533"/>
      <c r="O28" s="61"/>
      <c r="P28" s="64"/>
    </row>
    <row r="29" spans="1:16" s="1" customFormat="1" hidden="1">
      <c r="A29" s="49"/>
      <c r="B29" s="19"/>
      <c r="C29" s="24"/>
      <c r="D29" s="62"/>
      <c r="E29" s="62"/>
      <c r="F29" s="62"/>
      <c r="G29" s="62"/>
      <c r="H29" s="62"/>
      <c r="I29" s="62"/>
      <c r="J29" s="62"/>
      <c r="K29" s="62"/>
      <c r="L29" s="62"/>
      <c r="M29" s="64"/>
      <c r="N29" s="533"/>
      <c r="O29" s="61"/>
      <c r="P29" s="64"/>
    </row>
    <row r="30" spans="1:16" s="1" customFormat="1" hidden="1">
      <c r="A30" s="49"/>
      <c r="B30" s="19"/>
      <c r="C30" s="24"/>
      <c r="D30" s="62"/>
      <c r="E30" s="62"/>
      <c r="F30" s="62"/>
      <c r="G30" s="62"/>
      <c r="H30" s="62"/>
      <c r="I30" s="62"/>
      <c r="J30" s="62"/>
      <c r="K30" s="62"/>
      <c r="L30" s="62"/>
      <c r="M30" s="64"/>
      <c r="N30" s="533"/>
      <c r="O30" s="61"/>
      <c r="P30" s="64"/>
    </row>
    <row r="31" spans="1:16" s="1" customFormat="1" hidden="1">
      <c r="A31" s="49"/>
      <c r="B31" s="19"/>
      <c r="C31" s="24"/>
      <c r="D31" s="62"/>
      <c r="E31" s="62"/>
      <c r="F31" s="62"/>
      <c r="G31" s="62"/>
      <c r="H31" s="62"/>
      <c r="I31" s="62"/>
      <c r="J31" s="62"/>
      <c r="K31" s="62"/>
      <c r="L31" s="62"/>
      <c r="M31" s="64"/>
      <c r="N31" s="533"/>
      <c r="O31" s="61"/>
      <c r="P31" s="64"/>
    </row>
    <row r="32" spans="1:16" s="1" customFormat="1" hidden="1">
      <c r="A32" s="49"/>
      <c r="B32" s="19"/>
      <c r="C32" s="24"/>
      <c r="D32" s="62"/>
      <c r="E32" s="62"/>
      <c r="F32" s="62"/>
      <c r="G32" s="62"/>
      <c r="H32" s="62"/>
      <c r="I32" s="62"/>
      <c r="J32" s="62"/>
      <c r="K32" s="62"/>
      <c r="L32" s="62"/>
      <c r="M32" s="64"/>
      <c r="N32" s="533"/>
      <c r="O32" s="61"/>
      <c r="P32" s="64"/>
    </row>
    <row r="33" spans="1:16" s="1" customFormat="1" hidden="1">
      <c r="A33" s="49"/>
      <c r="B33" s="19"/>
      <c r="C33" s="24"/>
      <c r="D33" s="62"/>
      <c r="E33" s="62"/>
      <c r="F33" s="62"/>
      <c r="G33" s="62"/>
      <c r="H33" s="62"/>
      <c r="I33" s="62"/>
      <c r="J33" s="62"/>
      <c r="K33" s="62"/>
      <c r="L33" s="62"/>
      <c r="M33" s="64"/>
      <c r="N33" s="533"/>
      <c r="O33" s="61"/>
      <c r="P33" s="64"/>
    </row>
    <row r="34" spans="1:16" s="1" customFormat="1" hidden="1">
      <c r="A34" s="49"/>
      <c r="B34" s="19"/>
      <c r="C34" s="24"/>
      <c r="D34" s="62"/>
      <c r="E34" s="62"/>
      <c r="F34" s="62"/>
      <c r="G34" s="62"/>
      <c r="H34" s="62"/>
      <c r="I34" s="62"/>
      <c r="J34" s="62"/>
      <c r="K34" s="62"/>
      <c r="L34" s="62"/>
      <c r="M34" s="64"/>
      <c r="N34" s="533"/>
      <c r="O34" s="61"/>
      <c r="P34" s="64"/>
    </row>
    <row r="35" spans="1:16" s="1" customFormat="1" hidden="1">
      <c r="A35" s="49"/>
      <c r="B35" s="19"/>
      <c r="C35" s="24"/>
      <c r="D35" s="62"/>
      <c r="E35" s="62"/>
      <c r="F35" s="62"/>
      <c r="G35" s="62"/>
      <c r="H35" s="62"/>
      <c r="I35" s="62"/>
      <c r="J35" s="62"/>
      <c r="K35" s="62"/>
      <c r="L35" s="62"/>
      <c r="M35" s="64"/>
      <c r="N35" s="533"/>
      <c r="O35" s="61"/>
      <c r="P35" s="64"/>
    </row>
    <row r="36" spans="1:16" s="1" customFormat="1" hidden="1">
      <c r="A36" s="49"/>
      <c r="B36" s="19"/>
      <c r="C36" s="24"/>
      <c r="D36" s="62"/>
      <c r="E36" s="62"/>
      <c r="F36" s="62"/>
      <c r="G36" s="62"/>
      <c r="H36" s="62"/>
      <c r="I36" s="62"/>
      <c r="J36" s="62"/>
      <c r="K36" s="62"/>
      <c r="L36" s="62"/>
      <c r="M36" s="64"/>
      <c r="N36" s="533"/>
      <c r="O36" s="61"/>
      <c r="P36" s="64"/>
    </row>
    <row r="37" spans="1:16" s="1" customFormat="1" hidden="1">
      <c r="A37" s="49"/>
      <c r="B37" s="19"/>
      <c r="C37" s="24"/>
      <c r="D37" s="62"/>
      <c r="E37" s="62"/>
      <c r="F37" s="62"/>
      <c r="G37" s="62"/>
      <c r="H37" s="62"/>
      <c r="I37" s="62"/>
      <c r="J37" s="62"/>
      <c r="K37" s="62"/>
      <c r="L37" s="62"/>
      <c r="M37" s="64"/>
      <c r="N37" s="533"/>
      <c r="O37" s="61"/>
      <c r="P37" s="64"/>
    </row>
    <row r="38" spans="1:16" s="1" customFormat="1" hidden="1">
      <c r="A38" s="49"/>
      <c r="B38" s="19"/>
      <c r="C38" s="24"/>
      <c r="D38" s="62"/>
      <c r="E38" s="62"/>
      <c r="F38" s="62"/>
      <c r="G38" s="62"/>
      <c r="H38" s="62"/>
      <c r="I38" s="62"/>
      <c r="J38" s="62"/>
      <c r="K38" s="62"/>
      <c r="L38" s="62"/>
      <c r="M38" s="64"/>
      <c r="N38" s="533"/>
      <c r="O38" s="61"/>
      <c r="P38" s="64"/>
    </row>
    <row r="39" spans="1:16" s="1" customFormat="1" hidden="1">
      <c r="A39" s="49"/>
      <c r="B39" s="19"/>
      <c r="C39" s="24"/>
      <c r="D39" s="62"/>
      <c r="E39" s="62"/>
      <c r="F39" s="62"/>
      <c r="G39" s="62"/>
      <c r="H39" s="62"/>
      <c r="I39" s="62"/>
      <c r="J39" s="62"/>
      <c r="K39" s="62"/>
      <c r="L39" s="62"/>
      <c r="M39" s="64"/>
      <c r="N39" s="533"/>
      <c r="O39" s="61"/>
      <c r="P39" s="64"/>
    </row>
    <row r="40" spans="1:16" s="1" customFormat="1" hidden="1">
      <c r="A40" s="49"/>
      <c r="B40" s="19"/>
      <c r="C40" s="24"/>
      <c r="D40" s="62"/>
      <c r="E40" s="62"/>
      <c r="F40" s="62"/>
      <c r="G40" s="62"/>
      <c r="H40" s="62"/>
      <c r="I40" s="62"/>
      <c r="J40" s="62"/>
      <c r="K40" s="62"/>
      <c r="L40" s="62"/>
      <c r="M40" s="64"/>
      <c r="N40" s="533"/>
      <c r="O40" s="61"/>
      <c r="P40" s="64"/>
    </row>
    <row r="41" spans="1:16" s="1" customFormat="1" hidden="1">
      <c r="A41" s="49"/>
      <c r="B41" s="19"/>
      <c r="C41" s="24"/>
      <c r="D41" s="62"/>
      <c r="E41" s="62"/>
      <c r="F41" s="62"/>
      <c r="G41" s="62"/>
      <c r="H41" s="62"/>
      <c r="I41" s="62"/>
      <c r="J41" s="62"/>
      <c r="K41" s="62"/>
      <c r="L41" s="62"/>
      <c r="M41" s="64"/>
      <c r="N41" s="533"/>
      <c r="O41" s="61"/>
      <c r="P41" s="64"/>
    </row>
    <row r="42" spans="1:16">
      <c r="A42" s="456">
        <f>+A25+1</f>
        <v>19</v>
      </c>
      <c r="B42" s="792" t="s">
        <v>41</v>
      </c>
      <c r="C42" s="793"/>
      <c r="D42" s="67">
        <f>+D43+D44</f>
        <v>1694</v>
      </c>
      <c r="E42" s="67">
        <f>+E43+E44</f>
        <v>1694</v>
      </c>
      <c r="F42" s="67">
        <f>+F43</f>
        <v>0</v>
      </c>
      <c r="G42" s="67">
        <f>+G43</f>
        <v>0</v>
      </c>
      <c r="H42" s="67">
        <f>+H43+H44</f>
        <v>1694</v>
      </c>
      <c r="I42" s="67">
        <f>+I43+I44</f>
        <v>1694</v>
      </c>
      <c r="J42" s="67">
        <f>+J43+J44</f>
        <v>0</v>
      </c>
      <c r="K42" s="67">
        <f>+K43+K44</f>
        <v>0</v>
      </c>
      <c r="L42" s="67">
        <f>+L43+L44</f>
        <v>0</v>
      </c>
      <c r="M42" s="68">
        <f>+H42-I42</f>
        <v>0</v>
      </c>
      <c r="N42" s="533"/>
      <c r="O42" s="66">
        <f>+O43+O44</f>
        <v>0</v>
      </c>
      <c r="P42" s="68">
        <f>+P43+P44</f>
        <v>1694</v>
      </c>
    </row>
    <row r="43" spans="1:16">
      <c r="A43" s="554">
        <f>+A42+1</f>
        <v>20</v>
      </c>
      <c r="B43" s="558"/>
      <c r="C43" s="537" t="s">
        <v>154</v>
      </c>
      <c r="D43" s="559">
        <f>746-1</f>
        <v>745</v>
      </c>
      <c r="E43" s="559">
        <f>1040-294-1</f>
        <v>745</v>
      </c>
      <c r="F43" s="538">
        <v>0</v>
      </c>
      <c r="G43" s="538">
        <v>0</v>
      </c>
      <c r="H43" s="538">
        <f>+D43+F43</f>
        <v>745</v>
      </c>
      <c r="I43" s="538">
        <f>+E43+G43</f>
        <v>745</v>
      </c>
      <c r="J43" s="538">
        <v>0</v>
      </c>
      <c r="K43" s="538">
        <v>0</v>
      </c>
      <c r="L43" s="538">
        <v>0</v>
      </c>
      <c r="M43" s="539">
        <f>+H43-I43</f>
        <v>0</v>
      </c>
      <c r="N43" s="533"/>
      <c r="O43" s="540">
        <v>0</v>
      </c>
      <c r="P43" s="539">
        <f>+I43+O43</f>
        <v>745</v>
      </c>
    </row>
    <row r="44" spans="1:16">
      <c r="A44" s="557">
        <f>+A43+1</f>
        <v>21</v>
      </c>
      <c r="B44" s="558"/>
      <c r="C44" s="551" t="s">
        <v>343</v>
      </c>
      <c r="D44" s="52">
        <v>949</v>
      </c>
      <c r="E44" s="52">
        <f>2496-2057+510</f>
        <v>949</v>
      </c>
      <c r="F44" s="52">
        <v>0</v>
      </c>
      <c r="G44" s="52">
        <v>0</v>
      </c>
      <c r="H44" s="52">
        <f>+D44+F44</f>
        <v>949</v>
      </c>
      <c r="I44" s="52">
        <f>+E44+G44</f>
        <v>949</v>
      </c>
      <c r="J44" s="52">
        <v>0</v>
      </c>
      <c r="K44" s="52">
        <v>0</v>
      </c>
      <c r="L44" s="52">
        <v>0</v>
      </c>
      <c r="M44" s="552">
        <f>+H44-I44</f>
        <v>0</v>
      </c>
      <c r="N44" s="533"/>
      <c r="O44" s="553">
        <v>0</v>
      </c>
      <c r="P44" s="552">
        <f>+I44+O44</f>
        <v>949</v>
      </c>
    </row>
    <row r="45" spans="1:16" s="1" customFormat="1" hidden="1">
      <c r="A45" s="750"/>
      <c r="B45" s="558"/>
      <c r="C45" s="21"/>
      <c r="D45" s="751"/>
      <c r="E45" s="751"/>
      <c r="F45" s="751"/>
      <c r="G45" s="751"/>
      <c r="H45" s="751"/>
      <c r="I45" s="751"/>
      <c r="J45" s="751"/>
      <c r="K45" s="751"/>
      <c r="L45" s="751"/>
      <c r="M45" s="752"/>
      <c r="N45" s="533"/>
      <c r="O45" s="753"/>
      <c r="P45" s="752"/>
    </row>
    <row r="46" spans="1:16" s="1" customFormat="1" hidden="1">
      <c r="A46" s="750"/>
      <c r="B46" s="558"/>
      <c r="C46" s="21"/>
      <c r="D46" s="751"/>
      <c r="E46" s="751"/>
      <c r="F46" s="751"/>
      <c r="G46" s="751"/>
      <c r="H46" s="751"/>
      <c r="I46" s="751"/>
      <c r="J46" s="751"/>
      <c r="K46" s="751"/>
      <c r="L46" s="751"/>
      <c r="M46" s="752"/>
      <c r="N46" s="533"/>
      <c r="O46" s="753"/>
      <c r="P46" s="752"/>
    </row>
    <row r="47" spans="1:16" s="1" customFormat="1" hidden="1">
      <c r="A47" s="750"/>
      <c r="B47" s="558"/>
      <c r="C47" s="21"/>
      <c r="D47" s="751"/>
      <c r="E47" s="751"/>
      <c r="F47" s="751"/>
      <c r="G47" s="751"/>
      <c r="H47" s="751"/>
      <c r="I47" s="751"/>
      <c r="J47" s="751"/>
      <c r="K47" s="751"/>
      <c r="L47" s="751"/>
      <c r="M47" s="752"/>
      <c r="N47" s="533"/>
      <c r="O47" s="753"/>
      <c r="P47" s="752"/>
    </row>
    <row r="48" spans="1:16" s="1" customFormat="1" hidden="1">
      <c r="A48" s="750"/>
      <c r="B48" s="558"/>
      <c r="C48" s="21"/>
      <c r="D48" s="751"/>
      <c r="E48" s="751"/>
      <c r="F48" s="751"/>
      <c r="G48" s="751"/>
      <c r="H48" s="751"/>
      <c r="I48" s="751"/>
      <c r="J48" s="751"/>
      <c r="K48" s="751"/>
      <c r="L48" s="751"/>
      <c r="M48" s="752"/>
      <c r="N48" s="533"/>
      <c r="O48" s="753"/>
      <c r="P48" s="752"/>
    </row>
    <row r="49" spans="1:16" s="1" customFormat="1" hidden="1">
      <c r="A49" s="750"/>
      <c r="B49" s="558"/>
      <c r="C49" s="21"/>
      <c r="D49" s="751"/>
      <c r="E49" s="751"/>
      <c r="F49" s="751"/>
      <c r="G49" s="751"/>
      <c r="H49" s="751"/>
      <c r="I49" s="751"/>
      <c r="J49" s="751"/>
      <c r="K49" s="751"/>
      <c r="L49" s="751"/>
      <c r="M49" s="752"/>
      <c r="N49" s="533"/>
      <c r="O49" s="753"/>
      <c r="P49" s="752"/>
    </row>
    <row r="50" spans="1:16" s="1" customFormat="1" hidden="1">
      <c r="A50" s="750"/>
      <c r="B50" s="558"/>
      <c r="C50" s="21"/>
      <c r="D50" s="751"/>
      <c r="E50" s="751"/>
      <c r="F50" s="751"/>
      <c r="G50" s="751"/>
      <c r="H50" s="751"/>
      <c r="I50" s="751"/>
      <c r="J50" s="751"/>
      <c r="K50" s="751"/>
      <c r="L50" s="751"/>
      <c r="M50" s="752"/>
      <c r="N50" s="533"/>
      <c r="O50" s="753"/>
      <c r="P50" s="752"/>
    </row>
    <row r="51" spans="1:16" s="1" customFormat="1" hidden="1">
      <c r="A51" s="750"/>
      <c r="B51" s="558"/>
      <c r="C51" s="21"/>
      <c r="D51" s="751"/>
      <c r="E51" s="751"/>
      <c r="F51" s="751"/>
      <c r="G51" s="751"/>
      <c r="H51" s="751"/>
      <c r="I51" s="751"/>
      <c r="J51" s="751"/>
      <c r="K51" s="751"/>
      <c r="L51" s="751"/>
      <c r="M51" s="752"/>
      <c r="N51" s="533"/>
      <c r="O51" s="753"/>
      <c r="P51" s="752"/>
    </row>
    <row r="52" spans="1:16" s="1" customFormat="1" hidden="1">
      <c r="A52" s="750"/>
      <c r="B52" s="558"/>
      <c r="C52" s="21"/>
      <c r="D52" s="751"/>
      <c r="E52" s="751"/>
      <c r="F52" s="751"/>
      <c r="G52" s="751"/>
      <c r="H52" s="751"/>
      <c r="I52" s="751"/>
      <c r="J52" s="751"/>
      <c r="K52" s="751"/>
      <c r="L52" s="751"/>
      <c r="M52" s="752"/>
      <c r="N52" s="533"/>
      <c r="O52" s="753"/>
      <c r="P52" s="752"/>
    </row>
    <row r="53" spans="1:16" s="1" customFormat="1" hidden="1">
      <c r="A53" s="750"/>
      <c r="B53" s="558"/>
      <c r="C53" s="21"/>
      <c r="D53" s="751"/>
      <c r="E53" s="751"/>
      <c r="F53" s="751"/>
      <c r="G53" s="751"/>
      <c r="H53" s="751"/>
      <c r="I53" s="751"/>
      <c r="J53" s="751"/>
      <c r="K53" s="751"/>
      <c r="L53" s="751"/>
      <c r="M53" s="752"/>
      <c r="N53" s="533"/>
      <c r="O53" s="753"/>
      <c r="P53" s="752"/>
    </row>
    <row r="54" spans="1:16" s="1" customFormat="1" hidden="1">
      <c r="A54" s="750"/>
      <c r="B54" s="558"/>
      <c r="C54" s="21"/>
      <c r="D54" s="751"/>
      <c r="E54" s="751"/>
      <c r="F54" s="751"/>
      <c r="G54" s="751"/>
      <c r="H54" s="751"/>
      <c r="I54" s="751"/>
      <c r="J54" s="751"/>
      <c r="K54" s="751"/>
      <c r="L54" s="751"/>
      <c r="M54" s="752"/>
      <c r="N54" s="533"/>
      <c r="O54" s="753"/>
      <c r="P54" s="752"/>
    </row>
    <row r="55" spans="1:16" s="1" customFormat="1" hidden="1">
      <c r="A55" s="750"/>
      <c r="B55" s="558"/>
      <c r="C55" s="21"/>
      <c r="D55" s="751"/>
      <c r="E55" s="751"/>
      <c r="F55" s="751"/>
      <c r="G55" s="751"/>
      <c r="H55" s="751"/>
      <c r="I55" s="751"/>
      <c r="J55" s="751"/>
      <c r="K55" s="751"/>
      <c r="L55" s="751"/>
      <c r="M55" s="752"/>
      <c r="N55" s="533"/>
      <c r="O55" s="753"/>
      <c r="P55" s="752"/>
    </row>
    <row r="56" spans="1:16" s="1" customFormat="1" hidden="1">
      <c r="A56" s="750"/>
      <c r="B56" s="558"/>
      <c r="C56" s="21"/>
      <c r="D56" s="751"/>
      <c r="E56" s="751"/>
      <c r="F56" s="751"/>
      <c r="G56" s="751"/>
      <c r="H56" s="751"/>
      <c r="I56" s="751"/>
      <c r="J56" s="751"/>
      <c r="K56" s="751"/>
      <c r="L56" s="751"/>
      <c r="M56" s="752"/>
      <c r="N56" s="533"/>
      <c r="O56" s="753"/>
      <c r="P56" s="752"/>
    </row>
    <row r="57" spans="1:16" s="1" customFormat="1" hidden="1">
      <c r="A57" s="750"/>
      <c r="B57" s="558"/>
      <c r="C57" s="21"/>
      <c r="D57" s="751"/>
      <c r="E57" s="751"/>
      <c r="F57" s="751"/>
      <c r="G57" s="751"/>
      <c r="H57" s="751"/>
      <c r="I57" s="751"/>
      <c r="J57" s="751"/>
      <c r="K57" s="751"/>
      <c r="L57" s="751"/>
      <c r="M57" s="752"/>
      <c r="N57" s="533"/>
      <c r="O57" s="753"/>
      <c r="P57" s="752"/>
    </row>
    <row r="58" spans="1:16" s="1" customFormat="1" hidden="1">
      <c r="A58" s="750"/>
      <c r="B58" s="558"/>
      <c r="C58" s="21"/>
      <c r="D58" s="751"/>
      <c r="E58" s="751"/>
      <c r="F58" s="751"/>
      <c r="G58" s="751"/>
      <c r="H58" s="751"/>
      <c r="I58" s="751"/>
      <c r="J58" s="751"/>
      <c r="K58" s="751"/>
      <c r="L58" s="751"/>
      <c r="M58" s="752"/>
      <c r="N58" s="533"/>
      <c r="O58" s="753"/>
      <c r="P58" s="752"/>
    </row>
    <row r="59" spans="1:16" s="1" customFormat="1" hidden="1">
      <c r="A59" s="750"/>
      <c r="B59" s="558"/>
      <c r="C59" s="21"/>
      <c r="D59" s="751"/>
      <c r="E59" s="751"/>
      <c r="F59" s="751"/>
      <c r="G59" s="751"/>
      <c r="H59" s="751"/>
      <c r="I59" s="751"/>
      <c r="J59" s="751"/>
      <c r="K59" s="751"/>
      <c r="L59" s="751"/>
      <c r="M59" s="752"/>
      <c r="N59" s="533"/>
      <c r="O59" s="753"/>
      <c r="P59" s="752"/>
    </row>
    <row r="60" spans="1:16" s="1" customFormat="1" hidden="1">
      <c r="A60" s="750"/>
      <c r="B60" s="558"/>
      <c r="C60" s="21"/>
      <c r="D60" s="751"/>
      <c r="E60" s="751"/>
      <c r="F60" s="751"/>
      <c r="G60" s="751"/>
      <c r="H60" s="751"/>
      <c r="I60" s="751"/>
      <c r="J60" s="751"/>
      <c r="K60" s="751"/>
      <c r="L60" s="751"/>
      <c r="M60" s="752"/>
      <c r="N60" s="533"/>
      <c r="O60" s="753"/>
      <c r="P60" s="752"/>
    </row>
    <row r="61" spans="1:16" s="1" customFormat="1" hidden="1">
      <c r="A61" s="750"/>
      <c r="B61" s="558"/>
      <c r="C61" s="21"/>
      <c r="D61" s="751"/>
      <c r="E61" s="751"/>
      <c r="F61" s="751"/>
      <c r="G61" s="751"/>
      <c r="H61" s="751"/>
      <c r="I61" s="751"/>
      <c r="J61" s="751"/>
      <c r="K61" s="751"/>
      <c r="L61" s="751"/>
      <c r="M61" s="752"/>
      <c r="N61" s="533"/>
      <c r="O61" s="753"/>
      <c r="P61" s="752"/>
    </row>
    <row r="62" spans="1:16" s="1" customFormat="1" hidden="1">
      <c r="A62" s="750"/>
      <c r="B62" s="558"/>
      <c r="C62" s="21"/>
      <c r="D62" s="751"/>
      <c r="E62" s="751"/>
      <c r="F62" s="751"/>
      <c r="G62" s="751"/>
      <c r="H62" s="751"/>
      <c r="I62" s="751"/>
      <c r="J62" s="751"/>
      <c r="K62" s="751"/>
      <c r="L62" s="751"/>
      <c r="M62" s="752"/>
      <c r="N62" s="533"/>
      <c r="O62" s="753"/>
      <c r="P62" s="752"/>
    </row>
    <row r="63" spans="1:16" s="1" customFormat="1" hidden="1">
      <c r="A63" s="750"/>
      <c r="B63" s="558"/>
      <c r="C63" s="21"/>
      <c r="D63" s="751"/>
      <c r="E63" s="751"/>
      <c r="F63" s="751"/>
      <c r="G63" s="751"/>
      <c r="H63" s="751"/>
      <c r="I63" s="751"/>
      <c r="J63" s="751"/>
      <c r="K63" s="751"/>
      <c r="L63" s="751"/>
      <c r="M63" s="752"/>
      <c r="N63" s="533"/>
      <c r="O63" s="753"/>
      <c r="P63" s="752"/>
    </row>
    <row r="64" spans="1:16" s="1" customFormat="1" hidden="1">
      <c r="A64" s="750"/>
      <c r="B64" s="558"/>
      <c r="C64" s="21"/>
      <c r="D64" s="751"/>
      <c r="E64" s="751"/>
      <c r="F64" s="751"/>
      <c r="G64" s="751"/>
      <c r="H64" s="751"/>
      <c r="I64" s="751"/>
      <c r="J64" s="751"/>
      <c r="K64" s="751"/>
      <c r="L64" s="751"/>
      <c r="M64" s="752"/>
      <c r="N64" s="533"/>
      <c r="O64" s="753"/>
      <c r="P64" s="752"/>
    </row>
    <row r="65" spans="1:16" s="1" customFormat="1" hidden="1">
      <c r="A65" s="750"/>
      <c r="B65" s="558"/>
      <c r="C65" s="21"/>
      <c r="D65" s="751"/>
      <c r="E65" s="751"/>
      <c r="F65" s="751"/>
      <c r="G65" s="751"/>
      <c r="H65" s="751"/>
      <c r="I65" s="751"/>
      <c r="J65" s="751"/>
      <c r="K65" s="751"/>
      <c r="L65" s="751"/>
      <c r="M65" s="752"/>
      <c r="N65" s="533"/>
      <c r="O65" s="753"/>
      <c r="P65" s="752"/>
    </row>
    <row r="66" spans="1:16" s="1" customFormat="1" hidden="1">
      <c r="A66" s="750"/>
      <c r="B66" s="558"/>
      <c r="C66" s="21"/>
      <c r="D66" s="751"/>
      <c r="E66" s="751"/>
      <c r="F66" s="751"/>
      <c r="G66" s="751"/>
      <c r="H66" s="751"/>
      <c r="I66" s="751"/>
      <c r="J66" s="751"/>
      <c r="K66" s="751"/>
      <c r="L66" s="751"/>
      <c r="M66" s="752"/>
      <c r="N66" s="533"/>
      <c r="O66" s="753"/>
      <c r="P66" s="752"/>
    </row>
    <row r="67" spans="1:16" s="1" customFormat="1" hidden="1">
      <c r="A67" s="750"/>
      <c r="B67" s="558"/>
      <c r="C67" s="21"/>
      <c r="D67" s="751"/>
      <c r="E67" s="751"/>
      <c r="F67" s="751"/>
      <c r="G67" s="751"/>
      <c r="H67" s="751"/>
      <c r="I67" s="751"/>
      <c r="J67" s="751"/>
      <c r="K67" s="751"/>
      <c r="L67" s="751"/>
      <c r="M67" s="752"/>
      <c r="N67" s="533"/>
      <c r="O67" s="753"/>
      <c r="P67" s="752"/>
    </row>
    <row r="68" spans="1:16" s="1" customFormat="1" hidden="1">
      <c r="A68" s="750"/>
      <c r="B68" s="558"/>
      <c r="C68" s="21"/>
      <c r="D68" s="751"/>
      <c r="E68" s="751"/>
      <c r="F68" s="751"/>
      <c r="G68" s="751"/>
      <c r="H68" s="751"/>
      <c r="I68" s="751"/>
      <c r="J68" s="751"/>
      <c r="K68" s="751"/>
      <c r="L68" s="751"/>
      <c r="M68" s="752"/>
      <c r="N68" s="533"/>
      <c r="O68" s="753"/>
      <c r="P68" s="752"/>
    </row>
    <row r="69" spans="1:16" s="1" customFormat="1" hidden="1">
      <c r="A69" s="750"/>
      <c r="B69" s="558"/>
      <c r="C69" s="21"/>
      <c r="D69" s="751"/>
      <c r="E69" s="751"/>
      <c r="F69" s="751"/>
      <c r="G69" s="751"/>
      <c r="H69" s="751"/>
      <c r="I69" s="751"/>
      <c r="J69" s="751"/>
      <c r="K69" s="751"/>
      <c r="L69" s="751"/>
      <c r="M69" s="752"/>
      <c r="N69" s="533"/>
      <c r="O69" s="753"/>
      <c r="P69" s="752"/>
    </row>
    <row r="70" spans="1:16" s="1" customFormat="1" hidden="1">
      <c r="A70" s="750"/>
      <c r="B70" s="558"/>
      <c r="C70" s="21"/>
      <c r="D70" s="751"/>
      <c r="E70" s="751"/>
      <c r="F70" s="751"/>
      <c r="G70" s="751"/>
      <c r="H70" s="751"/>
      <c r="I70" s="751"/>
      <c r="J70" s="751"/>
      <c r="K70" s="751"/>
      <c r="L70" s="751"/>
      <c r="M70" s="752"/>
      <c r="N70" s="533"/>
      <c r="O70" s="753"/>
      <c r="P70" s="752"/>
    </row>
    <row r="71" spans="1:16" s="1" customFormat="1" hidden="1">
      <c r="A71" s="750"/>
      <c r="B71" s="558"/>
      <c r="C71" s="21"/>
      <c r="D71" s="751"/>
      <c r="E71" s="751"/>
      <c r="F71" s="751"/>
      <c r="G71" s="751"/>
      <c r="H71" s="751"/>
      <c r="I71" s="751"/>
      <c r="J71" s="751"/>
      <c r="K71" s="751"/>
      <c r="L71" s="751"/>
      <c r="M71" s="752"/>
      <c r="N71" s="533"/>
      <c r="O71" s="753"/>
      <c r="P71" s="752"/>
    </row>
    <row r="72" spans="1:16" s="1" customFormat="1" hidden="1">
      <c r="A72" s="750"/>
      <c r="B72" s="558"/>
      <c r="C72" s="21"/>
      <c r="D72" s="751"/>
      <c r="E72" s="751"/>
      <c r="F72" s="751"/>
      <c r="G72" s="751"/>
      <c r="H72" s="751"/>
      <c r="I72" s="751"/>
      <c r="J72" s="751"/>
      <c r="K72" s="751"/>
      <c r="L72" s="751"/>
      <c r="M72" s="752"/>
      <c r="N72" s="533"/>
      <c r="O72" s="753"/>
      <c r="P72" s="752"/>
    </row>
    <row r="73" spans="1:16" s="1" customFormat="1" hidden="1">
      <c r="A73" s="750"/>
      <c r="B73" s="558"/>
      <c r="C73" s="21"/>
      <c r="D73" s="751"/>
      <c r="E73" s="751"/>
      <c r="F73" s="751"/>
      <c r="G73" s="751"/>
      <c r="H73" s="751"/>
      <c r="I73" s="751"/>
      <c r="J73" s="751"/>
      <c r="K73" s="751"/>
      <c r="L73" s="751"/>
      <c r="M73" s="752"/>
      <c r="N73" s="533"/>
      <c r="O73" s="753"/>
      <c r="P73" s="752"/>
    </row>
    <row r="74" spans="1:16" s="1" customFormat="1" hidden="1">
      <c r="A74" s="750"/>
      <c r="B74" s="558"/>
      <c r="C74" s="21"/>
      <c r="D74" s="751"/>
      <c r="E74" s="751"/>
      <c r="F74" s="751"/>
      <c r="G74" s="751"/>
      <c r="H74" s="751"/>
      <c r="I74" s="751"/>
      <c r="J74" s="751"/>
      <c r="K74" s="751"/>
      <c r="L74" s="751"/>
      <c r="M74" s="752"/>
      <c r="N74" s="533"/>
      <c r="O74" s="753"/>
      <c r="P74" s="752"/>
    </row>
    <row r="75" spans="1:16" s="1" customFormat="1" hidden="1">
      <c r="A75" s="750"/>
      <c r="B75" s="558"/>
      <c r="C75" s="21"/>
      <c r="D75" s="751"/>
      <c r="E75" s="751"/>
      <c r="F75" s="751"/>
      <c r="G75" s="751"/>
      <c r="H75" s="751"/>
      <c r="I75" s="751"/>
      <c r="J75" s="751"/>
      <c r="K75" s="751"/>
      <c r="L75" s="751"/>
      <c r="M75" s="752"/>
      <c r="N75" s="533"/>
      <c r="O75" s="753"/>
      <c r="P75" s="752"/>
    </row>
    <row r="76" spans="1:16" s="1" customFormat="1" hidden="1">
      <c r="A76" s="750"/>
      <c r="B76" s="558"/>
      <c r="C76" s="21"/>
      <c r="D76" s="751"/>
      <c r="E76" s="751"/>
      <c r="F76" s="751"/>
      <c r="G76" s="751"/>
      <c r="H76" s="751"/>
      <c r="I76" s="751"/>
      <c r="J76" s="751"/>
      <c r="K76" s="751"/>
      <c r="L76" s="751"/>
      <c r="M76" s="752"/>
      <c r="N76" s="533"/>
      <c r="O76" s="753"/>
      <c r="P76" s="752"/>
    </row>
    <row r="77" spans="1:16" s="1" customFormat="1" hidden="1">
      <c r="A77" s="750"/>
      <c r="B77" s="558"/>
      <c r="C77" s="21"/>
      <c r="D77" s="751"/>
      <c r="E77" s="751"/>
      <c r="F77" s="751"/>
      <c r="G77" s="751"/>
      <c r="H77" s="751"/>
      <c r="I77" s="751"/>
      <c r="J77" s="751"/>
      <c r="K77" s="751"/>
      <c r="L77" s="751"/>
      <c r="M77" s="752"/>
      <c r="N77" s="533"/>
      <c r="O77" s="753"/>
      <c r="P77" s="752"/>
    </row>
    <row r="78" spans="1:16" s="1" customFormat="1" hidden="1">
      <c r="A78" s="750"/>
      <c r="B78" s="558"/>
      <c r="C78" s="21"/>
      <c r="D78" s="751"/>
      <c r="E78" s="751"/>
      <c r="F78" s="751"/>
      <c r="G78" s="751"/>
      <c r="H78" s="751"/>
      <c r="I78" s="751"/>
      <c r="J78" s="751"/>
      <c r="K78" s="751"/>
      <c r="L78" s="751"/>
      <c r="M78" s="752"/>
      <c r="N78" s="533"/>
      <c r="O78" s="753"/>
      <c r="P78" s="752"/>
    </row>
    <row r="79" spans="1:16" s="1" customFormat="1" hidden="1">
      <c r="A79" s="750"/>
      <c r="B79" s="558"/>
      <c r="C79" s="21"/>
      <c r="D79" s="751"/>
      <c r="E79" s="751"/>
      <c r="F79" s="751"/>
      <c r="G79" s="751"/>
      <c r="H79" s="751"/>
      <c r="I79" s="751"/>
      <c r="J79" s="751"/>
      <c r="K79" s="751"/>
      <c r="L79" s="751"/>
      <c r="M79" s="752"/>
      <c r="N79" s="533"/>
      <c r="O79" s="753"/>
      <c r="P79" s="752"/>
    </row>
    <row r="80" spans="1:16" s="1" customFormat="1" hidden="1">
      <c r="A80" s="750"/>
      <c r="B80" s="558"/>
      <c r="C80" s="21"/>
      <c r="D80" s="751"/>
      <c r="E80" s="751"/>
      <c r="F80" s="751"/>
      <c r="G80" s="751"/>
      <c r="H80" s="751"/>
      <c r="I80" s="751"/>
      <c r="J80" s="751"/>
      <c r="K80" s="751"/>
      <c r="L80" s="751"/>
      <c r="M80" s="752"/>
      <c r="N80" s="533"/>
      <c r="O80" s="753"/>
      <c r="P80" s="752"/>
    </row>
    <row r="81" spans="1:16" s="1" customFormat="1" hidden="1">
      <c r="A81" s="750"/>
      <c r="B81" s="558"/>
      <c r="C81" s="21"/>
      <c r="D81" s="751"/>
      <c r="E81" s="751"/>
      <c r="F81" s="751"/>
      <c r="G81" s="751"/>
      <c r="H81" s="751"/>
      <c r="I81" s="751"/>
      <c r="J81" s="751"/>
      <c r="K81" s="751"/>
      <c r="L81" s="751"/>
      <c r="M81" s="752"/>
      <c r="N81" s="533"/>
      <c r="O81" s="753"/>
      <c r="P81" s="752"/>
    </row>
    <row r="82" spans="1:16" s="1" customFormat="1" hidden="1">
      <c r="A82" s="750"/>
      <c r="B82" s="558"/>
      <c r="C82" s="21"/>
      <c r="D82" s="751"/>
      <c r="E82" s="751"/>
      <c r="F82" s="751"/>
      <c r="G82" s="751"/>
      <c r="H82" s="751"/>
      <c r="I82" s="751"/>
      <c r="J82" s="751"/>
      <c r="K82" s="751"/>
      <c r="L82" s="751"/>
      <c r="M82" s="752"/>
      <c r="N82" s="533"/>
      <c r="O82" s="753"/>
      <c r="P82" s="752"/>
    </row>
    <row r="83" spans="1:16" s="1" customFormat="1" hidden="1">
      <c r="A83" s="750"/>
      <c r="B83" s="558"/>
      <c r="C83" s="21"/>
      <c r="D83" s="751"/>
      <c r="E83" s="751"/>
      <c r="F83" s="751"/>
      <c r="G83" s="751"/>
      <c r="H83" s="751"/>
      <c r="I83" s="751"/>
      <c r="J83" s="751"/>
      <c r="K83" s="751"/>
      <c r="L83" s="751"/>
      <c r="M83" s="752"/>
      <c r="N83" s="533"/>
      <c r="O83" s="753"/>
      <c r="P83" s="752"/>
    </row>
    <row r="84" spans="1:16">
      <c r="A84" s="456">
        <f>+A44+1</f>
        <v>22</v>
      </c>
      <c r="B84" s="792" t="s">
        <v>43</v>
      </c>
      <c r="C84" s="793"/>
      <c r="D84" s="67">
        <f>+D87+D86+D85</f>
        <v>24262</v>
      </c>
      <c r="E84" s="67">
        <f>+E87+E86+E85</f>
        <v>24262</v>
      </c>
      <c r="F84" s="67">
        <f>+F87+F86+F85</f>
        <v>0</v>
      </c>
      <c r="G84" s="67">
        <f>+G87+G86+G85</f>
        <v>0</v>
      </c>
      <c r="H84" s="67">
        <f t="shared" ref="H84:I87" si="9">+D84+F84</f>
        <v>24262</v>
      </c>
      <c r="I84" s="67">
        <f t="shared" si="9"/>
        <v>24262</v>
      </c>
      <c r="J84" s="67">
        <f>+J87+J86+J85</f>
        <v>0</v>
      </c>
      <c r="K84" s="67">
        <f>+K87+K86+K85</f>
        <v>0</v>
      </c>
      <c r="L84" s="67">
        <f>+L87+L86+L85</f>
        <v>0</v>
      </c>
      <c r="M84" s="68">
        <f>+H84-I84</f>
        <v>0</v>
      </c>
      <c r="N84" s="533"/>
      <c r="O84" s="66">
        <f>+O87+O86+O85</f>
        <v>7</v>
      </c>
      <c r="P84" s="68">
        <f>+P87+P86+P85</f>
        <v>24269</v>
      </c>
    </row>
    <row r="85" spans="1:16">
      <c r="A85" s="560">
        <f>+A84+1</f>
        <v>23</v>
      </c>
      <c r="B85" s="558"/>
      <c r="C85" s="561" t="s">
        <v>344</v>
      </c>
      <c r="D85" s="538">
        <v>24001</v>
      </c>
      <c r="E85" s="538">
        <v>24001</v>
      </c>
      <c r="F85" s="538">
        <v>0</v>
      </c>
      <c r="G85" s="538">
        <v>0</v>
      </c>
      <c r="H85" s="538">
        <f t="shared" si="9"/>
        <v>24001</v>
      </c>
      <c r="I85" s="538">
        <f t="shared" si="9"/>
        <v>24001</v>
      </c>
      <c r="J85" s="538">
        <v>0</v>
      </c>
      <c r="K85" s="538">
        <v>0</v>
      </c>
      <c r="L85" s="538">
        <v>0</v>
      </c>
      <c r="M85" s="539">
        <f>+H85-I85</f>
        <v>0</v>
      </c>
      <c r="N85" s="533"/>
      <c r="O85" s="540">
        <v>7</v>
      </c>
      <c r="P85" s="539">
        <f>+I85+O85</f>
        <v>24008</v>
      </c>
    </row>
    <row r="86" spans="1:16">
      <c r="A86" s="562">
        <f>+A85+1</f>
        <v>24</v>
      </c>
      <c r="B86" s="558"/>
      <c r="C86" s="563" t="s">
        <v>345</v>
      </c>
      <c r="D86" s="53">
        <v>84</v>
      </c>
      <c r="E86" s="53">
        <v>84</v>
      </c>
      <c r="F86" s="53">
        <v>0</v>
      </c>
      <c r="G86" s="53">
        <v>0</v>
      </c>
      <c r="H86" s="53">
        <f t="shared" si="9"/>
        <v>84</v>
      </c>
      <c r="I86" s="53">
        <f t="shared" si="9"/>
        <v>84</v>
      </c>
      <c r="J86" s="53">
        <v>0</v>
      </c>
      <c r="K86" s="53">
        <v>0</v>
      </c>
      <c r="L86" s="53">
        <v>0</v>
      </c>
      <c r="M86" s="544">
        <f>+H86-I86</f>
        <v>0</v>
      </c>
      <c r="N86" s="533"/>
      <c r="O86" s="545">
        <v>0</v>
      </c>
      <c r="P86" s="544">
        <f>+I86+O86</f>
        <v>84</v>
      </c>
    </row>
    <row r="87" spans="1:16" ht="15.75" thickBot="1">
      <c r="A87" s="564">
        <f>+A86+1</f>
        <v>25</v>
      </c>
      <c r="B87" s="565"/>
      <c r="C87" s="566" t="s">
        <v>346</v>
      </c>
      <c r="D87" s="52">
        <v>177</v>
      </c>
      <c r="E87" s="52">
        <v>177</v>
      </c>
      <c r="F87" s="52">
        <v>0</v>
      </c>
      <c r="G87" s="52">
        <v>0</v>
      </c>
      <c r="H87" s="52">
        <f t="shared" si="9"/>
        <v>177</v>
      </c>
      <c r="I87" s="52">
        <f t="shared" si="9"/>
        <v>177</v>
      </c>
      <c r="J87" s="52">
        <v>0</v>
      </c>
      <c r="K87" s="52">
        <v>0</v>
      </c>
      <c r="L87" s="52">
        <v>0</v>
      </c>
      <c r="M87" s="552">
        <f>+H87-I87</f>
        <v>0</v>
      </c>
      <c r="N87" s="533"/>
      <c r="O87" s="553">
        <v>0</v>
      </c>
      <c r="P87" s="552">
        <f>+I87+O87</f>
        <v>177</v>
      </c>
    </row>
    <row r="88" spans="1:16" ht="15.75" thickBot="1">
      <c r="A88" s="567">
        <f>+A87+1</f>
        <v>26</v>
      </c>
      <c r="B88" s="568" t="s">
        <v>21</v>
      </c>
      <c r="C88" s="569"/>
      <c r="D88" s="570">
        <f t="shared" ref="D88:M88" si="10">+D7+D24+D42+D84</f>
        <v>1420796</v>
      </c>
      <c r="E88" s="570">
        <f t="shared" si="10"/>
        <v>1420759</v>
      </c>
      <c r="F88" s="570">
        <f t="shared" si="10"/>
        <v>28847</v>
      </c>
      <c r="G88" s="570">
        <f t="shared" si="10"/>
        <v>28847</v>
      </c>
      <c r="H88" s="570">
        <f t="shared" si="10"/>
        <v>1449643</v>
      </c>
      <c r="I88" s="570">
        <f t="shared" si="10"/>
        <v>1449606</v>
      </c>
      <c r="J88" s="570">
        <f t="shared" si="10"/>
        <v>26000</v>
      </c>
      <c r="K88" s="570">
        <f t="shared" si="10"/>
        <v>161084</v>
      </c>
      <c r="L88" s="570">
        <f t="shared" si="10"/>
        <v>0</v>
      </c>
      <c r="M88" s="571">
        <f t="shared" si="10"/>
        <v>37</v>
      </c>
      <c r="N88" s="572"/>
      <c r="O88" s="573">
        <f>+O7+O24+O42+O84</f>
        <v>7</v>
      </c>
      <c r="P88" s="571">
        <f>+P7+P24+P42+P84</f>
        <v>1449613</v>
      </c>
    </row>
  </sheetData>
  <mergeCells count="14">
    <mergeCell ref="A4:A6"/>
    <mergeCell ref="B4:C6"/>
    <mergeCell ref="D4:E4"/>
    <mergeCell ref="F4:G4"/>
    <mergeCell ref="H4:I4"/>
    <mergeCell ref="J4:L4"/>
    <mergeCell ref="B42:C42"/>
    <mergeCell ref="B84:C84"/>
    <mergeCell ref="M4:M5"/>
    <mergeCell ref="O4:O5"/>
    <mergeCell ref="P4:P5"/>
    <mergeCell ref="B8:C8"/>
    <mergeCell ref="B17:C17"/>
    <mergeCell ref="B24:C24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347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33">
        <f>+A6+1</f>
        <v>1</v>
      </c>
      <c r="B7" s="31" t="s">
        <v>15</v>
      </c>
      <c r="C7" s="34"/>
      <c r="D7" s="574">
        <f>+D8+D17</f>
        <v>961688</v>
      </c>
      <c r="E7" s="574">
        <f t="shared" ref="E7:M7" si="0">+E8+E17</f>
        <v>961672</v>
      </c>
      <c r="F7" s="574">
        <f>+F8+F17</f>
        <v>18291</v>
      </c>
      <c r="G7" s="574">
        <f>+G8+G17</f>
        <v>18291</v>
      </c>
      <c r="H7" s="574">
        <f t="shared" si="0"/>
        <v>979979</v>
      </c>
      <c r="I7" s="574">
        <f t="shared" si="0"/>
        <v>979963</v>
      </c>
      <c r="J7" s="574">
        <f t="shared" si="0"/>
        <v>0</v>
      </c>
      <c r="K7" s="574">
        <f t="shared" si="0"/>
        <v>170674</v>
      </c>
      <c r="L7" s="574">
        <f t="shared" si="0"/>
        <v>0</v>
      </c>
      <c r="M7" s="575">
        <f t="shared" si="0"/>
        <v>16</v>
      </c>
      <c r="N7" s="576"/>
      <c r="O7" s="577">
        <f>+O8+O17</f>
        <v>0</v>
      </c>
      <c r="P7" s="575">
        <f>+P8+P17</f>
        <v>979963</v>
      </c>
    </row>
    <row r="8" spans="1:16">
      <c r="A8" s="45">
        <f>+A7+1</f>
        <v>2</v>
      </c>
      <c r="B8" s="785" t="s">
        <v>45</v>
      </c>
      <c r="C8" s="786"/>
      <c r="D8" s="578">
        <f>SUM(D9:D16)</f>
        <v>951781</v>
      </c>
      <c r="E8" s="578">
        <f t="shared" ref="E8:M8" si="1">SUM(E9:E16)</f>
        <v>951781</v>
      </c>
      <c r="F8" s="578">
        <f t="shared" si="1"/>
        <v>16641</v>
      </c>
      <c r="G8" s="578">
        <f t="shared" si="1"/>
        <v>16641</v>
      </c>
      <c r="H8" s="578">
        <f t="shared" si="1"/>
        <v>968422</v>
      </c>
      <c r="I8" s="578">
        <f t="shared" si="1"/>
        <v>968422</v>
      </c>
      <c r="J8" s="579">
        <v>0</v>
      </c>
      <c r="K8" s="578">
        <f t="shared" si="1"/>
        <v>170674</v>
      </c>
      <c r="L8" s="579">
        <f t="shared" si="1"/>
        <v>0</v>
      </c>
      <c r="M8" s="580">
        <f t="shared" si="1"/>
        <v>0</v>
      </c>
      <c r="N8" s="581"/>
      <c r="O8" s="582">
        <f>SUM(O9:O16)</f>
        <v>0</v>
      </c>
      <c r="P8" s="583">
        <f>SUM(P9:P16)</f>
        <v>968422</v>
      </c>
    </row>
    <row r="9" spans="1:16">
      <c r="A9" s="35">
        <f>+A8+1</f>
        <v>3</v>
      </c>
      <c r="B9" s="19" t="s">
        <v>228</v>
      </c>
      <c r="C9" s="20" t="s">
        <v>58</v>
      </c>
      <c r="D9" s="584">
        <v>831612</v>
      </c>
      <c r="E9" s="584">
        <v>831612</v>
      </c>
      <c r="F9" s="584">
        <v>0</v>
      </c>
      <c r="G9" s="584">
        <v>0</v>
      </c>
      <c r="H9" s="584">
        <f t="shared" ref="H9:I15" si="2">+D9+F9</f>
        <v>831612</v>
      </c>
      <c r="I9" s="584">
        <f t="shared" si="2"/>
        <v>831612</v>
      </c>
      <c r="J9" s="584">
        <v>0</v>
      </c>
      <c r="K9" s="584">
        <v>161248</v>
      </c>
      <c r="L9" s="584">
        <v>0</v>
      </c>
      <c r="M9" s="585">
        <f t="shared" ref="M9:M15" si="3">+H9-I9</f>
        <v>0</v>
      </c>
      <c r="N9" s="108"/>
      <c r="O9" s="586">
        <v>0</v>
      </c>
      <c r="P9" s="585">
        <f t="shared" ref="P9:P15" si="4">+I9+O9</f>
        <v>831612</v>
      </c>
    </row>
    <row r="10" spans="1:16">
      <c r="A10" s="35">
        <f>A9+1</f>
        <v>4</v>
      </c>
      <c r="B10" s="19" t="s">
        <v>27</v>
      </c>
      <c r="C10" s="20" t="s">
        <v>28</v>
      </c>
      <c r="D10" s="584">
        <v>39690</v>
      </c>
      <c r="E10" s="584">
        <v>39690</v>
      </c>
      <c r="F10" s="584">
        <v>0</v>
      </c>
      <c r="G10" s="584">
        <v>0</v>
      </c>
      <c r="H10" s="584">
        <f t="shared" si="2"/>
        <v>39690</v>
      </c>
      <c r="I10" s="584">
        <f t="shared" si="2"/>
        <v>39690</v>
      </c>
      <c r="J10" s="584">
        <v>0</v>
      </c>
      <c r="K10" s="584">
        <v>3179</v>
      </c>
      <c r="L10" s="584">
        <v>0</v>
      </c>
      <c r="M10" s="585">
        <f t="shared" si="3"/>
        <v>0</v>
      </c>
      <c r="N10" s="108"/>
      <c r="O10" s="586">
        <v>0</v>
      </c>
      <c r="P10" s="585">
        <f t="shared" si="4"/>
        <v>39690</v>
      </c>
    </row>
    <row r="11" spans="1:16">
      <c r="A11" s="35">
        <f>+A10+1</f>
        <v>5</v>
      </c>
      <c r="B11" s="47" t="s">
        <v>29</v>
      </c>
      <c r="C11" s="48" t="s">
        <v>341</v>
      </c>
      <c r="D11" s="584">
        <v>8001</v>
      </c>
      <c r="E11" s="584">
        <v>8001</v>
      </c>
      <c r="F11" s="584">
        <v>0</v>
      </c>
      <c r="G11" s="584">
        <v>0</v>
      </c>
      <c r="H11" s="584">
        <f t="shared" si="2"/>
        <v>8001</v>
      </c>
      <c r="I11" s="584">
        <f t="shared" si="2"/>
        <v>8001</v>
      </c>
      <c r="J11" s="584">
        <v>0</v>
      </c>
      <c r="K11" s="584">
        <v>1664</v>
      </c>
      <c r="L11" s="584">
        <v>0</v>
      </c>
      <c r="M11" s="585">
        <f t="shared" si="3"/>
        <v>0</v>
      </c>
      <c r="N11" s="108"/>
      <c r="O11" s="586">
        <v>0</v>
      </c>
      <c r="P11" s="585">
        <f t="shared" si="4"/>
        <v>8001</v>
      </c>
    </row>
    <row r="12" spans="1:16">
      <c r="A12" s="35">
        <f>+A11+1</f>
        <v>6</v>
      </c>
      <c r="B12" s="19" t="s">
        <v>30</v>
      </c>
      <c r="C12" s="20" t="s">
        <v>31</v>
      </c>
      <c r="D12" s="584">
        <v>1445</v>
      </c>
      <c r="E12" s="584">
        <v>1445</v>
      </c>
      <c r="F12" s="584">
        <v>0</v>
      </c>
      <c r="G12" s="584">
        <v>0</v>
      </c>
      <c r="H12" s="584">
        <f t="shared" si="2"/>
        <v>1445</v>
      </c>
      <c r="I12" s="584">
        <f t="shared" si="2"/>
        <v>1445</v>
      </c>
      <c r="J12" s="584">
        <v>0</v>
      </c>
      <c r="K12" s="584">
        <v>416</v>
      </c>
      <c r="L12" s="584">
        <v>0</v>
      </c>
      <c r="M12" s="585">
        <f t="shared" si="3"/>
        <v>0</v>
      </c>
      <c r="N12" s="108"/>
      <c r="O12" s="586">
        <v>0</v>
      </c>
      <c r="P12" s="585">
        <f t="shared" si="4"/>
        <v>1445</v>
      </c>
    </row>
    <row r="13" spans="1:16">
      <c r="A13" s="35">
        <f>A12+1</f>
        <v>7</v>
      </c>
      <c r="B13" s="19" t="s">
        <v>34</v>
      </c>
      <c r="C13" s="20" t="s">
        <v>62</v>
      </c>
      <c r="D13" s="584">
        <v>36996</v>
      </c>
      <c r="E13" s="584">
        <v>36996</v>
      </c>
      <c r="F13" s="584">
        <v>16641</v>
      </c>
      <c r="G13" s="584">
        <v>16641</v>
      </c>
      <c r="H13" s="584">
        <f t="shared" si="2"/>
        <v>53637</v>
      </c>
      <c r="I13" s="584">
        <f t="shared" si="2"/>
        <v>53637</v>
      </c>
      <c r="J13" s="584">
        <v>0</v>
      </c>
      <c r="K13" s="584">
        <v>0</v>
      </c>
      <c r="L13" s="584">
        <v>0</v>
      </c>
      <c r="M13" s="585">
        <f t="shared" si="3"/>
        <v>0</v>
      </c>
      <c r="N13" s="108"/>
      <c r="O13" s="586">
        <v>0</v>
      </c>
      <c r="P13" s="585">
        <f t="shared" si="4"/>
        <v>53637</v>
      </c>
    </row>
    <row r="14" spans="1:16">
      <c r="A14" s="35">
        <f>+A13+1</f>
        <v>8</v>
      </c>
      <c r="B14" s="19" t="s">
        <v>60</v>
      </c>
      <c r="C14" s="21" t="s">
        <v>32</v>
      </c>
      <c r="D14" s="584">
        <v>2766</v>
      </c>
      <c r="E14" s="584">
        <v>2766</v>
      </c>
      <c r="F14" s="584">
        <v>0</v>
      </c>
      <c r="G14" s="584">
        <v>0</v>
      </c>
      <c r="H14" s="584">
        <f t="shared" si="2"/>
        <v>2766</v>
      </c>
      <c r="I14" s="584">
        <f t="shared" si="2"/>
        <v>2766</v>
      </c>
      <c r="J14" s="584">
        <v>0</v>
      </c>
      <c r="K14" s="584">
        <v>336</v>
      </c>
      <c r="L14" s="584">
        <v>0</v>
      </c>
      <c r="M14" s="585">
        <f t="shared" si="3"/>
        <v>0</v>
      </c>
      <c r="N14" s="108"/>
      <c r="O14" s="586">
        <v>0</v>
      </c>
      <c r="P14" s="585">
        <f t="shared" si="4"/>
        <v>2766</v>
      </c>
    </row>
    <row r="15" spans="1:16">
      <c r="A15" s="35">
        <f>+A14+1</f>
        <v>9</v>
      </c>
      <c r="B15" s="22" t="s">
        <v>61</v>
      </c>
      <c r="C15" s="23" t="s">
        <v>33</v>
      </c>
      <c r="D15" s="584">
        <v>31271</v>
      </c>
      <c r="E15" s="584">
        <v>31271</v>
      </c>
      <c r="F15" s="584">
        <v>0</v>
      </c>
      <c r="G15" s="584">
        <v>0</v>
      </c>
      <c r="H15" s="584">
        <f t="shared" si="2"/>
        <v>31271</v>
      </c>
      <c r="I15" s="584">
        <f t="shared" si="2"/>
        <v>31271</v>
      </c>
      <c r="J15" s="584">
        <v>0</v>
      </c>
      <c r="K15" s="584">
        <v>3831</v>
      </c>
      <c r="L15" s="584">
        <v>0</v>
      </c>
      <c r="M15" s="585">
        <f t="shared" si="3"/>
        <v>0</v>
      </c>
      <c r="N15" s="108"/>
      <c r="O15" s="586">
        <v>0</v>
      </c>
      <c r="P15" s="585">
        <f t="shared" si="4"/>
        <v>31271</v>
      </c>
    </row>
    <row r="16" spans="1:16">
      <c r="A16" s="35">
        <f>+A15+1</f>
        <v>10</v>
      </c>
      <c r="B16" s="22"/>
      <c r="C16" s="24"/>
      <c r="D16" s="584"/>
      <c r="E16" s="584"/>
      <c r="F16" s="584"/>
      <c r="G16" s="584"/>
      <c r="H16" s="584"/>
      <c r="I16" s="584"/>
      <c r="J16" s="584"/>
      <c r="K16" s="584"/>
      <c r="L16" s="584"/>
      <c r="M16" s="585"/>
      <c r="N16" s="108"/>
      <c r="O16" s="586"/>
      <c r="P16" s="585"/>
    </row>
    <row r="17" spans="1:16">
      <c r="A17" s="45">
        <f>+A16+1</f>
        <v>11</v>
      </c>
      <c r="B17" s="801" t="s">
        <v>46</v>
      </c>
      <c r="C17" s="781"/>
      <c r="D17" s="578">
        <f t="shared" ref="D17:M17" si="5">SUM(D18:D22)</f>
        <v>9907</v>
      </c>
      <c r="E17" s="578">
        <f t="shared" si="5"/>
        <v>9891</v>
      </c>
      <c r="F17" s="578">
        <f t="shared" si="5"/>
        <v>1650</v>
      </c>
      <c r="G17" s="578">
        <f t="shared" si="5"/>
        <v>1650</v>
      </c>
      <c r="H17" s="578">
        <f t="shared" si="5"/>
        <v>11557</v>
      </c>
      <c r="I17" s="578">
        <f t="shared" si="5"/>
        <v>11541</v>
      </c>
      <c r="J17" s="578">
        <f>SUM(J18:J21)</f>
        <v>0</v>
      </c>
      <c r="K17" s="578">
        <f>SUM(K18:K21)</f>
        <v>0</v>
      </c>
      <c r="L17" s="578">
        <f>SUM(L18:L21)</f>
        <v>0</v>
      </c>
      <c r="M17" s="583">
        <f t="shared" si="5"/>
        <v>16</v>
      </c>
      <c r="N17" s="581"/>
      <c r="O17" s="587">
        <f>SUM(O18:O21)</f>
        <v>0</v>
      </c>
      <c r="P17" s="583">
        <f>SUM(P18:P22)</f>
        <v>11541</v>
      </c>
    </row>
    <row r="18" spans="1:16">
      <c r="A18" s="49">
        <f>A17+1</f>
        <v>12</v>
      </c>
      <c r="B18" s="47" t="s">
        <v>29</v>
      </c>
      <c r="C18" s="48" t="s">
        <v>341</v>
      </c>
      <c r="D18" s="584">
        <v>2419</v>
      </c>
      <c r="E18" s="584">
        <v>2403</v>
      </c>
      <c r="F18" s="584">
        <v>0</v>
      </c>
      <c r="G18" s="584">
        <v>0</v>
      </c>
      <c r="H18" s="584">
        <f t="shared" ref="H18:I21" si="6">+D18+F18</f>
        <v>2419</v>
      </c>
      <c r="I18" s="584">
        <f t="shared" si="6"/>
        <v>2403</v>
      </c>
      <c r="J18" s="584">
        <v>0</v>
      </c>
      <c r="K18" s="584">
        <v>0</v>
      </c>
      <c r="L18" s="584">
        <v>0</v>
      </c>
      <c r="M18" s="585">
        <f>+H18-I18</f>
        <v>16</v>
      </c>
      <c r="N18" s="108"/>
      <c r="O18" s="586">
        <v>0</v>
      </c>
      <c r="P18" s="585">
        <f>+I18+O18</f>
        <v>2403</v>
      </c>
    </row>
    <row r="19" spans="1:16">
      <c r="A19" s="35">
        <f>A18+1</f>
        <v>13</v>
      </c>
      <c r="B19" s="19" t="s">
        <v>30</v>
      </c>
      <c r="C19" s="20" t="s">
        <v>31</v>
      </c>
      <c r="D19" s="584">
        <v>313</v>
      </c>
      <c r="E19" s="584">
        <v>313</v>
      </c>
      <c r="F19" s="584">
        <v>0</v>
      </c>
      <c r="G19" s="584">
        <v>0</v>
      </c>
      <c r="H19" s="584">
        <f t="shared" si="6"/>
        <v>313</v>
      </c>
      <c r="I19" s="584">
        <f t="shared" si="6"/>
        <v>313</v>
      </c>
      <c r="J19" s="584">
        <v>0</v>
      </c>
      <c r="K19" s="584">
        <v>0</v>
      </c>
      <c r="L19" s="584">
        <v>0</v>
      </c>
      <c r="M19" s="585">
        <f>+H19-I19</f>
        <v>0</v>
      </c>
      <c r="N19" s="108"/>
      <c r="O19" s="586">
        <v>0</v>
      </c>
      <c r="P19" s="585">
        <f>+I19+O19</f>
        <v>313</v>
      </c>
    </row>
    <row r="20" spans="1:16">
      <c r="A20" s="35">
        <v>14</v>
      </c>
      <c r="B20" s="19" t="s">
        <v>34</v>
      </c>
      <c r="C20" s="20" t="s">
        <v>63</v>
      </c>
      <c r="D20" s="584">
        <v>3042</v>
      </c>
      <c r="E20" s="584">
        <v>3042</v>
      </c>
      <c r="F20" s="584">
        <v>1650</v>
      </c>
      <c r="G20" s="584">
        <v>1650</v>
      </c>
      <c r="H20" s="584">
        <f t="shared" si="6"/>
        <v>4692</v>
      </c>
      <c r="I20" s="584">
        <f t="shared" si="6"/>
        <v>4692</v>
      </c>
      <c r="J20" s="584">
        <v>0</v>
      </c>
      <c r="K20" s="584">
        <v>0</v>
      </c>
      <c r="L20" s="584">
        <v>0</v>
      </c>
      <c r="M20" s="585">
        <f>+H20-I20</f>
        <v>0</v>
      </c>
      <c r="N20" s="108"/>
      <c r="O20" s="586">
        <v>0</v>
      </c>
      <c r="P20" s="585">
        <f>+I20+O20</f>
        <v>4692</v>
      </c>
    </row>
    <row r="21" spans="1:16">
      <c r="A21" s="35">
        <f>+A20+1</f>
        <v>15</v>
      </c>
      <c r="B21" s="19" t="s">
        <v>35</v>
      </c>
      <c r="C21" s="20" t="s">
        <v>36</v>
      </c>
      <c r="D21" s="584">
        <v>4133</v>
      </c>
      <c r="E21" s="584">
        <v>4133</v>
      </c>
      <c r="F21" s="584">
        <v>0</v>
      </c>
      <c r="G21" s="584">
        <v>0</v>
      </c>
      <c r="H21" s="584">
        <f t="shared" si="6"/>
        <v>4133</v>
      </c>
      <c r="I21" s="584">
        <f t="shared" si="6"/>
        <v>4133</v>
      </c>
      <c r="J21" s="584">
        <v>0</v>
      </c>
      <c r="K21" s="584">
        <v>0</v>
      </c>
      <c r="L21" s="584">
        <v>0</v>
      </c>
      <c r="M21" s="585">
        <f>+H21-I21</f>
        <v>0</v>
      </c>
      <c r="N21" s="108"/>
      <c r="O21" s="586">
        <v>0</v>
      </c>
      <c r="P21" s="585">
        <f>+I21+O21</f>
        <v>4133</v>
      </c>
    </row>
    <row r="22" spans="1:16">
      <c r="A22" s="35">
        <v>16</v>
      </c>
      <c r="B22" s="22"/>
      <c r="C22" s="23"/>
      <c r="D22" s="584"/>
      <c r="E22" s="584"/>
      <c r="F22" s="584"/>
      <c r="G22" s="584"/>
      <c r="H22" s="584"/>
      <c r="I22" s="584"/>
      <c r="J22" s="584"/>
      <c r="K22" s="584"/>
      <c r="L22" s="584"/>
      <c r="M22" s="585"/>
      <c r="N22" s="108"/>
      <c r="O22" s="586"/>
      <c r="P22" s="585"/>
    </row>
    <row r="23" spans="1:16" s="1" customFormat="1" hidden="1">
      <c r="A23" s="35"/>
      <c r="B23" s="22"/>
      <c r="C23" s="23"/>
      <c r="D23" s="584"/>
      <c r="E23" s="584"/>
      <c r="F23" s="584"/>
      <c r="G23" s="584"/>
      <c r="H23" s="584"/>
      <c r="I23" s="584"/>
      <c r="J23" s="584"/>
      <c r="K23" s="584"/>
      <c r="L23" s="584"/>
      <c r="M23" s="585"/>
      <c r="N23" s="108"/>
      <c r="O23" s="586"/>
      <c r="P23" s="585"/>
    </row>
    <row r="24" spans="1:16">
      <c r="A24" s="33">
        <v>17</v>
      </c>
      <c r="B24" s="792" t="s">
        <v>42</v>
      </c>
      <c r="C24" s="793"/>
      <c r="D24" s="588">
        <f>SUM(D25:D26)</f>
        <v>3381</v>
      </c>
      <c r="E24" s="588">
        <f>SUM(E25:E26)</f>
        <v>3381</v>
      </c>
      <c r="F24" s="588">
        <f>SUM(F25:F26)</f>
        <v>0</v>
      </c>
      <c r="G24" s="588">
        <f>SUM(G25:G26)</f>
        <v>0</v>
      </c>
      <c r="H24" s="588">
        <f>SUM(D24+F24)</f>
        <v>3381</v>
      </c>
      <c r="I24" s="588">
        <f>SUM(E24+G24)</f>
        <v>3381</v>
      </c>
      <c r="J24" s="588">
        <v>0</v>
      </c>
      <c r="K24" s="588">
        <v>0</v>
      </c>
      <c r="L24" s="588">
        <v>0</v>
      </c>
      <c r="M24" s="589">
        <v>0</v>
      </c>
      <c r="N24" s="576"/>
      <c r="O24" s="590">
        <v>0</v>
      </c>
      <c r="P24" s="591">
        <f>SUM(I24+O24)</f>
        <v>3381</v>
      </c>
    </row>
    <row r="25" spans="1:16">
      <c r="A25" s="35">
        <v>18</v>
      </c>
      <c r="B25" s="19"/>
      <c r="C25" s="122" t="s">
        <v>78</v>
      </c>
      <c r="D25" s="584">
        <v>3231</v>
      </c>
      <c r="E25" s="584">
        <v>3231</v>
      </c>
      <c r="F25" s="584">
        <v>0</v>
      </c>
      <c r="G25" s="584">
        <v>0</v>
      </c>
      <c r="H25" s="584">
        <f>SUM(D25+F25)</f>
        <v>3231</v>
      </c>
      <c r="I25" s="584">
        <f>SUM(E25+G25)</f>
        <v>3231</v>
      </c>
      <c r="J25" s="584">
        <v>0</v>
      </c>
      <c r="K25" s="584">
        <v>0</v>
      </c>
      <c r="L25" s="584">
        <v>0</v>
      </c>
      <c r="M25" s="585">
        <v>0</v>
      </c>
      <c r="N25" s="108"/>
      <c r="O25" s="586">
        <v>0</v>
      </c>
      <c r="P25" s="585">
        <f>SUM(I25+O25)</f>
        <v>3231</v>
      </c>
    </row>
    <row r="26" spans="1:16">
      <c r="A26" s="35">
        <v>19</v>
      </c>
      <c r="B26" s="19"/>
      <c r="C26" s="122" t="s">
        <v>348</v>
      </c>
      <c r="D26" s="584">
        <v>150</v>
      </c>
      <c r="E26" s="584">
        <v>150</v>
      </c>
      <c r="F26" s="584">
        <v>0</v>
      </c>
      <c r="G26" s="584">
        <v>0</v>
      </c>
      <c r="H26" s="584">
        <f>SUM(D26+F26)</f>
        <v>150</v>
      </c>
      <c r="I26" s="584">
        <f>SUM(D26+F26)</f>
        <v>150</v>
      </c>
      <c r="J26" s="584">
        <v>0</v>
      </c>
      <c r="K26" s="584">
        <v>0</v>
      </c>
      <c r="L26" s="584">
        <v>0</v>
      </c>
      <c r="M26" s="585">
        <f>SUM(H26-I26)</f>
        <v>0</v>
      </c>
      <c r="N26" s="108"/>
      <c r="O26" s="586">
        <v>0</v>
      </c>
      <c r="P26" s="585">
        <f>SUM(I26+O26)</f>
        <v>150</v>
      </c>
    </row>
    <row r="27" spans="1:16">
      <c r="A27" s="35">
        <v>20</v>
      </c>
      <c r="B27" s="19"/>
      <c r="C27" s="122"/>
      <c r="D27" s="584"/>
      <c r="E27" s="584"/>
      <c r="F27" s="584"/>
      <c r="G27" s="584"/>
      <c r="H27" s="584"/>
      <c r="I27" s="584"/>
      <c r="J27" s="584"/>
      <c r="K27" s="584"/>
      <c r="L27" s="584"/>
      <c r="M27" s="585"/>
      <c r="N27" s="108"/>
      <c r="O27" s="586"/>
      <c r="P27" s="585"/>
    </row>
    <row r="28" spans="1:16" s="1" customFormat="1" hidden="1">
      <c r="A28" s="35"/>
      <c r="B28" s="19"/>
      <c r="C28" s="122"/>
      <c r="D28" s="584"/>
      <c r="E28" s="584"/>
      <c r="F28" s="584"/>
      <c r="G28" s="584"/>
      <c r="H28" s="584"/>
      <c r="I28" s="584"/>
      <c r="J28" s="584"/>
      <c r="K28" s="584"/>
      <c r="L28" s="584"/>
      <c r="M28" s="585"/>
      <c r="N28" s="108"/>
      <c r="O28" s="586"/>
      <c r="P28" s="585"/>
    </row>
    <row r="29" spans="1:16" s="1" customFormat="1" hidden="1">
      <c r="A29" s="35"/>
      <c r="B29" s="19"/>
      <c r="C29" s="122"/>
      <c r="D29" s="584"/>
      <c r="E29" s="584"/>
      <c r="F29" s="584"/>
      <c r="G29" s="584"/>
      <c r="H29" s="584"/>
      <c r="I29" s="584"/>
      <c r="J29" s="584"/>
      <c r="K29" s="584"/>
      <c r="L29" s="584"/>
      <c r="M29" s="585"/>
      <c r="N29" s="108"/>
      <c r="O29" s="586"/>
      <c r="P29" s="585"/>
    </row>
    <row r="30" spans="1:16" s="1" customFormat="1" hidden="1">
      <c r="A30" s="35"/>
      <c r="B30" s="19"/>
      <c r="C30" s="122"/>
      <c r="D30" s="584"/>
      <c r="E30" s="584"/>
      <c r="F30" s="584"/>
      <c r="G30" s="584"/>
      <c r="H30" s="584"/>
      <c r="I30" s="584"/>
      <c r="J30" s="584"/>
      <c r="K30" s="584"/>
      <c r="L30" s="584"/>
      <c r="M30" s="585"/>
      <c r="N30" s="108"/>
      <c r="O30" s="586"/>
      <c r="P30" s="585"/>
    </row>
    <row r="31" spans="1:16" s="1" customFormat="1" hidden="1">
      <c r="A31" s="35"/>
      <c r="B31" s="19"/>
      <c r="C31" s="122"/>
      <c r="D31" s="584"/>
      <c r="E31" s="584"/>
      <c r="F31" s="584"/>
      <c r="G31" s="584"/>
      <c r="H31" s="584"/>
      <c r="I31" s="584"/>
      <c r="J31" s="584"/>
      <c r="K31" s="584"/>
      <c r="L31" s="584"/>
      <c r="M31" s="585"/>
      <c r="N31" s="108"/>
      <c r="O31" s="586"/>
      <c r="P31" s="585"/>
    </row>
    <row r="32" spans="1:16" s="1" customFormat="1" hidden="1">
      <c r="A32" s="35"/>
      <c r="B32" s="19"/>
      <c r="C32" s="122"/>
      <c r="D32" s="584"/>
      <c r="E32" s="584"/>
      <c r="F32" s="584"/>
      <c r="G32" s="584"/>
      <c r="H32" s="584"/>
      <c r="I32" s="584"/>
      <c r="J32" s="584"/>
      <c r="K32" s="584"/>
      <c r="L32" s="584"/>
      <c r="M32" s="585"/>
      <c r="N32" s="108"/>
      <c r="O32" s="586"/>
      <c r="P32" s="585"/>
    </row>
    <row r="33" spans="1:16" s="1" customFormat="1" hidden="1">
      <c r="A33" s="35"/>
      <c r="B33" s="19"/>
      <c r="C33" s="122"/>
      <c r="D33" s="584"/>
      <c r="E33" s="584"/>
      <c r="F33" s="584"/>
      <c r="G33" s="584"/>
      <c r="H33" s="584"/>
      <c r="I33" s="584"/>
      <c r="J33" s="584"/>
      <c r="K33" s="584"/>
      <c r="L33" s="584"/>
      <c r="M33" s="585"/>
      <c r="N33" s="108"/>
      <c r="O33" s="586"/>
      <c r="P33" s="585"/>
    </row>
    <row r="34" spans="1:16" s="1" customFormat="1" hidden="1">
      <c r="A34" s="35"/>
      <c r="B34" s="19"/>
      <c r="C34" s="122"/>
      <c r="D34" s="584"/>
      <c r="E34" s="584"/>
      <c r="F34" s="584"/>
      <c r="G34" s="584"/>
      <c r="H34" s="584"/>
      <c r="I34" s="584"/>
      <c r="J34" s="584"/>
      <c r="K34" s="584"/>
      <c r="L34" s="584"/>
      <c r="M34" s="585"/>
      <c r="N34" s="108"/>
      <c r="O34" s="586"/>
      <c r="P34" s="585"/>
    </row>
    <row r="35" spans="1:16" s="1" customFormat="1" hidden="1">
      <c r="A35" s="35"/>
      <c r="B35" s="19"/>
      <c r="C35" s="122"/>
      <c r="D35" s="584"/>
      <c r="E35" s="584"/>
      <c r="F35" s="584"/>
      <c r="G35" s="584"/>
      <c r="H35" s="584"/>
      <c r="I35" s="584"/>
      <c r="J35" s="584"/>
      <c r="K35" s="584"/>
      <c r="L35" s="584"/>
      <c r="M35" s="585"/>
      <c r="N35" s="108"/>
      <c r="O35" s="586"/>
      <c r="P35" s="585"/>
    </row>
    <row r="36" spans="1:16" s="1" customFormat="1" hidden="1">
      <c r="A36" s="35"/>
      <c r="B36" s="19"/>
      <c r="C36" s="122"/>
      <c r="D36" s="584"/>
      <c r="E36" s="584"/>
      <c r="F36" s="584"/>
      <c r="G36" s="584"/>
      <c r="H36" s="584"/>
      <c r="I36" s="584"/>
      <c r="J36" s="584"/>
      <c r="K36" s="584"/>
      <c r="L36" s="584"/>
      <c r="M36" s="585"/>
      <c r="N36" s="108"/>
      <c r="O36" s="586"/>
      <c r="P36" s="585"/>
    </row>
    <row r="37" spans="1:16" s="1" customFormat="1" hidden="1">
      <c r="A37" s="35"/>
      <c r="B37" s="19"/>
      <c r="C37" s="122"/>
      <c r="D37" s="584"/>
      <c r="E37" s="584"/>
      <c r="F37" s="584"/>
      <c r="G37" s="584"/>
      <c r="H37" s="584"/>
      <c r="I37" s="584"/>
      <c r="J37" s="584"/>
      <c r="K37" s="584"/>
      <c r="L37" s="584"/>
      <c r="M37" s="585"/>
      <c r="N37" s="108"/>
      <c r="O37" s="586"/>
      <c r="P37" s="585"/>
    </row>
    <row r="38" spans="1:16" s="1" customFormat="1" hidden="1">
      <c r="A38" s="35"/>
      <c r="B38" s="19"/>
      <c r="C38" s="122"/>
      <c r="D38" s="584"/>
      <c r="E38" s="584"/>
      <c r="F38" s="584"/>
      <c r="G38" s="584"/>
      <c r="H38" s="584"/>
      <c r="I38" s="584"/>
      <c r="J38" s="584"/>
      <c r="K38" s="584"/>
      <c r="L38" s="584"/>
      <c r="M38" s="585"/>
      <c r="N38" s="108"/>
      <c r="O38" s="586"/>
      <c r="P38" s="585"/>
    </row>
    <row r="39" spans="1:16" s="1" customFormat="1" hidden="1">
      <c r="A39" s="35"/>
      <c r="B39" s="19"/>
      <c r="C39" s="122"/>
      <c r="D39" s="584"/>
      <c r="E39" s="584"/>
      <c r="F39" s="584"/>
      <c r="G39" s="584"/>
      <c r="H39" s="584"/>
      <c r="I39" s="584"/>
      <c r="J39" s="584"/>
      <c r="K39" s="584"/>
      <c r="L39" s="584"/>
      <c r="M39" s="585"/>
      <c r="N39" s="108"/>
      <c r="O39" s="586"/>
      <c r="P39" s="585"/>
    </row>
    <row r="40" spans="1:16" s="1" customFormat="1" hidden="1">
      <c r="A40" s="35"/>
      <c r="B40" s="19"/>
      <c r="C40" s="122"/>
      <c r="D40" s="584"/>
      <c r="E40" s="584"/>
      <c r="F40" s="584"/>
      <c r="G40" s="584"/>
      <c r="H40" s="584"/>
      <c r="I40" s="584"/>
      <c r="J40" s="584"/>
      <c r="K40" s="584"/>
      <c r="L40" s="584"/>
      <c r="M40" s="585"/>
      <c r="N40" s="108"/>
      <c r="O40" s="586"/>
      <c r="P40" s="585"/>
    </row>
    <row r="41" spans="1:16" s="1" customFormat="1" hidden="1">
      <c r="A41" s="35"/>
      <c r="B41" s="19"/>
      <c r="C41" s="122"/>
      <c r="D41" s="584"/>
      <c r="E41" s="584"/>
      <c r="F41" s="584"/>
      <c r="G41" s="584"/>
      <c r="H41" s="584"/>
      <c r="I41" s="584"/>
      <c r="J41" s="584"/>
      <c r="K41" s="584"/>
      <c r="L41" s="584"/>
      <c r="M41" s="585"/>
      <c r="N41" s="108"/>
      <c r="O41" s="586"/>
      <c r="P41" s="585"/>
    </row>
    <row r="42" spans="1:16">
      <c r="A42" s="33">
        <v>21</v>
      </c>
      <c r="B42" s="792" t="s">
        <v>41</v>
      </c>
      <c r="C42" s="793"/>
      <c r="D42" s="588">
        <f>SUM(D43:D45)</f>
        <v>9680</v>
      </c>
      <c r="E42" s="588">
        <f>SUM(E43:E45)</f>
        <v>9664</v>
      </c>
      <c r="F42" s="588">
        <f>SUM(F43:F44)</f>
        <v>0</v>
      </c>
      <c r="G42" s="588">
        <f>SUM(G43:G44)</f>
        <v>0</v>
      </c>
      <c r="H42" s="588">
        <f>SUM(H43:H45)</f>
        <v>9680</v>
      </c>
      <c r="I42" s="588">
        <f>SUM(I43:I45)</f>
        <v>9664</v>
      </c>
      <c r="J42" s="588">
        <f t="shared" ref="J42:O42" si="7">+J43</f>
        <v>0</v>
      </c>
      <c r="K42" s="588">
        <f t="shared" si="7"/>
        <v>0</v>
      </c>
      <c r="L42" s="588">
        <f t="shared" si="7"/>
        <v>0</v>
      </c>
      <c r="M42" s="591">
        <f>SUM(H42-I42)</f>
        <v>16</v>
      </c>
      <c r="N42" s="576"/>
      <c r="O42" s="592">
        <f t="shared" si="7"/>
        <v>0</v>
      </c>
      <c r="P42" s="591">
        <f>SUM(I42)</f>
        <v>9664</v>
      </c>
    </row>
    <row r="43" spans="1:16">
      <c r="A43" s="30">
        <v>22</v>
      </c>
      <c r="B43" s="943" t="s">
        <v>349</v>
      </c>
      <c r="C43" s="944"/>
      <c r="D43" s="579">
        <v>4054</v>
      </c>
      <c r="E43" s="579">
        <v>4038</v>
      </c>
      <c r="F43" s="579">
        <v>0</v>
      </c>
      <c r="G43" s="579">
        <v>0</v>
      </c>
      <c r="H43" s="579">
        <f>SUM(D43+F43)</f>
        <v>4054</v>
      </c>
      <c r="I43" s="579">
        <f>SUM(E43+G43)</f>
        <v>4038</v>
      </c>
      <c r="J43" s="579">
        <f>+J45</f>
        <v>0</v>
      </c>
      <c r="K43" s="579">
        <f>+K45</f>
        <v>0</v>
      </c>
      <c r="L43" s="579">
        <f>+L45</f>
        <v>0</v>
      </c>
      <c r="M43" s="580">
        <f>SUM(H43-I43)</f>
        <v>16</v>
      </c>
      <c r="N43" s="581"/>
      <c r="O43" s="582">
        <f>+O45</f>
        <v>0</v>
      </c>
      <c r="P43" s="580">
        <f>SUM(I43)</f>
        <v>4038</v>
      </c>
    </row>
    <row r="44" spans="1:16">
      <c r="A44" s="30">
        <v>23</v>
      </c>
      <c r="B44" s="76"/>
      <c r="C44" s="593" t="s">
        <v>239</v>
      </c>
      <c r="D44" s="579">
        <v>5626</v>
      </c>
      <c r="E44" s="579">
        <v>5626</v>
      </c>
      <c r="F44" s="579">
        <v>0</v>
      </c>
      <c r="G44" s="579">
        <v>0</v>
      </c>
      <c r="H44" s="579">
        <f>SUM(D44+F44)</f>
        <v>5626</v>
      </c>
      <c r="I44" s="579">
        <f>SUM(E44+G44)</f>
        <v>5626</v>
      </c>
      <c r="J44" s="579">
        <v>0</v>
      </c>
      <c r="K44" s="579">
        <v>0</v>
      </c>
      <c r="L44" s="579">
        <v>0</v>
      </c>
      <c r="M44" s="580">
        <f>SUM(H44-I44)</f>
        <v>0</v>
      </c>
      <c r="N44" s="581"/>
      <c r="O44" s="582">
        <v>0</v>
      </c>
      <c r="P44" s="580">
        <f>SUM(I44)</f>
        <v>5626</v>
      </c>
    </row>
    <row r="45" spans="1:16">
      <c r="A45" s="35">
        <v>24</v>
      </c>
      <c r="B45" s="38"/>
      <c r="C45" s="122"/>
      <c r="D45" s="584"/>
      <c r="E45" s="584"/>
      <c r="F45" s="584"/>
      <c r="G45" s="584"/>
      <c r="H45" s="584"/>
      <c r="I45" s="584"/>
      <c r="J45" s="584"/>
      <c r="K45" s="584"/>
      <c r="L45" s="584"/>
      <c r="M45" s="585"/>
      <c r="N45" s="594"/>
      <c r="O45" s="586"/>
      <c r="P45" s="585"/>
    </row>
    <row r="46" spans="1:16" s="1" customFormat="1" hidden="1">
      <c r="A46" s="35"/>
      <c r="B46" s="38"/>
      <c r="C46" s="122"/>
      <c r="D46" s="584"/>
      <c r="E46" s="584"/>
      <c r="F46" s="584"/>
      <c r="G46" s="584"/>
      <c r="H46" s="584"/>
      <c r="I46" s="584"/>
      <c r="J46" s="584"/>
      <c r="K46" s="584"/>
      <c r="L46" s="584"/>
      <c r="M46" s="585"/>
      <c r="N46" s="594"/>
      <c r="O46" s="586"/>
      <c r="P46" s="585"/>
    </row>
    <row r="47" spans="1:16" s="1" customFormat="1" hidden="1">
      <c r="A47" s="35"/>
      <c r="B47" s="38"/>
      <c r="C47" s="122"/>
      <c r="D47" s="584"/>
      <c r="E47" s="584"/>
      <c r="F47" s="584"/>
      <c r="G47" s="584"/>
      <c r="H47" s="584"/>
      <c r="I47" s="584"/>
      <c r="J47" s="584"/>
      <c r="K47" s="584"/>
      <c r="L47" s="584"/>
      <c r="M47" s="585"/>
      <c r="N47" s="594"/>
      <c r="O47" s="586"/>
      <c r="P47" s="585"/>
    </row>
    <row r="48" spans="1:16" s="1" customFormat="1" hidden="1">
      <c r="A48" s="35"/>
      <c r="B48" s="38"/>
      <c r="C48" s="122"/>
      <c r="D48" s="584"/>
      <c r="E48" s="584"/>
      <c r="F48" s="584"/>
      <c r="G48" s="584"/>
      <c r="H48" s="584"/>
      <c r="I48" s="584"/>
      <c r="J48" s="584"/>
      <c r="K48" s="584"/>
      <c r="L48" s="584"/>
      <c r="M48" s="585"/>
      <c r="N48" s="594"/>
      <c r="O48" s="586"/>
      <c r="P48" s="585"/>
    </row>
    <row r="49" spans="1:16" s="1" customFormat="1" hidden="1">
      <c r="A49" s="35"/>
      <c r="B49" s="38"/>
      <c r="C49" s="122"/>
      <c r="D49" s="584"/>
      <c r="E49" s="584"/>
      <c r="F49" s="584"/>
      <c r="G49" s="584"/>
      <c r="H49" s="584"/>
      <c r="I49" s="584"/>
      <c r="J49" s="584"/>
      <c r="K49" s="584"/>
      <c r="L49" s="584"/>
      <c r="M49" s="585"/>
      <c r="N49" s="594"/>
      <c r="O49" s="586"/>
      <c r="P49" s="585"/>
    </row>
    <row r="50" spans="1:16" s="1" customFormat="1" hidden="1">
      <c r="A50" s="35"/>
      <c r="B50" s="38"/>
      <c r="C50" s="122"/>
      <c r="D50" s="584"/>
      <c r="E50" s="584"/>
      <c r="F50" s="584"/>
      <c r="G50" s="584"/>
      <c r="H50" s="584"/>
      <c r="I50" s="584"/>
      <c r="J50" s="584"/>
      <c r="K50" s="584"/>
      <c r="L50" s="584"/>
      <c r="M50" s="585"/>
      <c r="N50" s="594"/>
      <c r="O50" s="586"/>
      <c r="P50" s="585"/>
    </row>
    <row r="51" spans="1:16" s="1" customFormat="1" hidden="1">
      <c r="A51" s="35"/>
      <c r="B51" s="38"/>
      <c r="C51" s="122"/>
      <c r="D51" s="584"/>
      <c r="E51" s="584"/>
      <c r="F51" s="584"/>
      <c r="G51" s="584"/>
      <c r="H51" s="584"/>
      <c r="I51" s="584"/>
      <c r="J51" s="584"/>
      <c r="K51" s="584"/>
      <c r="L51" s="584"/>
      <c r="M51" s="585"/>
      <c r="N51" s="594"/>
      <c r="O51" s="586"/>
      <c r="P51" s="585"/>
    </row>
    <row r="52" spans="1:16" s="1" customFormat="1" hidden="1">
      <c r="A52" s="35"/>
      <c r="B52" s="38"/>
      <c r="C52" s="122"/>
      <c r="D52" s="584"/>
      <c r="E52" s="584"/>
      <c r="F52" s="584"/>
      <c r="G52" s="584"/>
      <c r="H52" s="584"/>
      <c r="I52" s="584"/>
      <c r="J52" s="584"/>
      <c r="K52" s="584"/>
      <c r="L52" s="584"/>
      <c r="M52" s="585"/>
      <c r="N52" s="594"/>
      <c r="O52" s="586"/>
      <c r="P52" s="585"/>
    </row>
    <row r="53" spans="1:16" s="1" customFormat="1" hidden="1">
      <c r="A53" s="35"/>
      <c r="B53" s="38"/>
      <c r="C53" s="122"/>
      <c r="D53" s="584"/>
      <c r="E53" s="584"/>
      <c r="F53" s="584"/>
      <c r="G53" s="584"/>
      <c r="H53" s="584"/>
      <c r="I53" s="584"/>
      <c r="J53" s="584"/>
      <c r="K53" s="584"/>
      <c r="L53" s="584"/>
      <c r="M53" s="585"/>
      <c r="N53" s="594"/>
      <c r="O53" s="586"/>
      <c r="P53" s="585"/>
    </row>
    <row r="54" spans="1:16" s="1" customFormat="1" hidden="1">
      <c r="A54" s="35"/>
      <c r="B54" s="38"/>
      <c r="C54" s="122"/>
      <c r="D54" s="584"/>
      <c r="E54" s="584"/>
      <c r="F54" s="584"/>
      <c r="G54" s="584"/>
      <c r="H54" s="584"/>
      <c r="I54" s="584"/>
      <c r="J54" s="584"/>
      <c r="K54" s="584"/>
      <c r="L54" s="584"/>
      <c r="M54" s="585"/>
      <c r="N54" s="594"/>
      <c r="O54" s="586"/>
      <c r="P54" s="585"/>
    </row>
    <row r="55" spans="1:16" s="1" customFormat="1" hidden="1">
      <c r="A55" s="35"/>
      <c r="B55" s="38"/>
      <c r="C55" s="122"/>
      <c r="D55" s="584"/>
      <c r="E55" s="584"/>
      <c r="F55" s="584"/>
      <c r="G55" s="584"/>
      <c r="H55" s="584"/>
      <c r="I55" s="584"/>
      <c r="J55" s="584"/>
      <c r="K55" s="584"/>
      <c r="L55" s="584"/>
      <c r="M55" s="585"/>
      <c r="N55" s="594"/>
      <c r="O55" s="586"/>
      <c r="P55" s="585"/>
    </row>
    <row r="56" spans="1:16" s="1" customFormat="1" hidden="1">
      <c r="A56" s="35"/>
      <c r="B56" s="38"/>
      <c r="C56" s="122"/>
      <c r="D56" s="584"/>
      <c r="E56" s="584"/>
      <c r="F56" s="584"/>
      <c r="G56" s="584"/>
      <c r="H56" s="584"/>
      <c r="I56" s="584"/>
      <c r="J56" s="584"/>
      <c r="K56" s="584"/>
      <c r="L56" s="584"/>
      <c r="M56" s="585"/>
      <c r="N56" s="594"/>
      <c r="O56" s="586"/>
      <c r="P56" s="585"/>
    </row>
    <row r="57" spans="1:16" s="1" customFormat="1" hidden="1">
      <c r="A57" s="35"/>
      <c r="B57" s="38"/>
      <c r="C57" s="122"/>
      <c r="D57" s="584"/>
      <c r="E57" s="584"/>
      <c r="F57" s="584"/>
      <c r="G57" s="584"/>
      <c r="H57" s="584"/>
      <c r="I57" s="584"/>
      <c r="J57" s="584"/>
      <c r="K57" s="584"/>
      <c r="L57" s="584"/>
      <c r="M57" s="585"/>
      <c r="N57" s="594"/>
      <c r="O57" s="586"/>
      <c r="P57" s="585"/>
    </row>
    <row r="58" spans="1:16" s="1" customFormat="1" hidden="1">
      <c r="A58" s="35"/>
      <c r="B58" s="38"/>
      <c r="C58" s="122"/>
      <c r="D58" s="584"/>
      <c r="E58" s="584"/>
      <c r="F58" s="584"/>
      <c r="G58" s="584"/>
      <c r="H58" s="584"/>
      <c r="I58" s="584"/>
      <c r="J58" s="584"/>
      <c r="K58" s="584"/>
      <c r="L58" s="584"/>
      <c r="M58" s="585"/>
      <c r="N58" s="594"/>
      <c r="O58" s="586"/>
      <c r="P58" s="585"/>
    </row>
    <row r="59" spans="1:16" s="1" customFormat="1" hidden="1">
      <c r="A59" s="35"/>
      <c r="B59" s="38"/>
      <c r="C59" s="122"/>
      <c r="D59" s="584"/>
      <c r="E59" s="584"/>
      <c r="F59" s="584"/>
      <c r="G59" s="584"/>
      <c r="H59" s="584"/>
      <c r="I59" s="584"/>
      <c r="J59" s="584"/>
      <c r="K59" s="584"/>
      <c r="L59" s="584"/>
      <c r="M59" s="585"/>
      <c r="N59" s="594"/>
      <c r="O59" s="586"/>
      <c r="P59" s="585"/>
    </row>
    <row r="60" spans="1:16" s="1" customFormat="1" hidden="1">
      <c r="A60" s="35"/>
      <c r="B60" s="38"/>
      <c r="C60" s="122"/>
      <c r="D60" s="584"/>
      <c r="E60" s="584"/>
      <c r="F60" s="584"/>
      <c r="G60" s="584"/>
      <c r="H60" s="584"/>
      <c r="I60" s="584"/>
      <c r="J60" s="584"/>
      <c r="K60" s="584"/>
      <c r="L60" s="584"/>
      <c r="M60" s="585"/>
      <c r="N60" s="594"/>
      <c r="O60" s="586"/>
      <c r="P60" s="585"/>
    </row>
    <row r="61" spans="1:16" s="1" customFormat="1" hidden="1">
      <c r="A61" s="35"/>
      <c r="B61" s="38"/>
      <c r="C61" s="122"/>
      <c r="D61" s="584"/>
      <c r="E61" s="584"/>
      <c r="F61" s="584"/>
      <c r="G61" s="584"/>
      <c r="H61" s="584"/>
      <c r="I61" s="584"/>
      <c r="J61" s="584"/>
      <c r="K61" s="584"/>
      <c r="L61" s="584"/>
      <c r="M61" s="585"/>
      <c r="N61" s="594"/>
      <c r="O61" s="586"/>
      <c r="P61" s="585"/>
    </row>
    <row r="62" spans="1:16" s="1" customFormat="1" hidden="1">
      <c r="A62" s="35"/>
      <c r="B62" s="38"/>
      <c r="C62" s="122"/>
      <c r="D62" s="584"/>
      <c r="E62" s="584"/>
      <c r="F62" s="584"/>
      <c r="G62" s="584"/>
      <c r="H62" s="584"/>
      <c r="I62" s="584"/>
      <c r="J62" s="584"/>
      <c r="K62" s="584"/>
      <c r="L62" s="584"/>
      <c r="M62" s="585"/>
      <c r="N62" s="594"/>
      <c r="O62" s="586"/>
      <c r="P62" s="585"/>
    </row>
    <row r="63" spans="1:16" s="1" customFormat="1" hidden="1">
      <c r="A63" s="35"/>
      <c r="B63" s="38"/>
      <c r="C63" s="122"/>
      <c r="D63" s="584"/>
      <c r="E63" s="584"/>
      <c r="F63" s="584"/>
      <c r="G63" s="584"/>
      <c r="H63" s="584"/>
      <c r="I63" s="584"/>
      <c r="J63" s="584"/>
      <c r="K63" s="584"/>
      <c r="L63" s="584"/>
      <c r="M63" s="585"/>
      <c r="N63" s="594"/>
      <c r="O63" s="586"/>
      <c r="P63" s="585"/>
    </row>
    <row r="64" spans="1:16" s="1" customFormat="1" hidden="1">
      <c r="A64" s="35"/>
      <c r="B64" s="38"/>
      <c r="C64" s="122"/>
      <c r="D64" s="584"/>
      <c r="E64" s="584"/>
      <c r="F64" s="584"/>
      <c r="G64" s="584"/>
      <c r="H64" s="584"/>
      <c r="I64" s="584"/>
      <c r="J64" s="584"/>
      <c r="K64" s="584"/>
      <c r="L64" s="584"/>
      <c r="M64" s="585"/>
      <c r="N64" s="594"/>
      <c r="O64" s="586"/>
      <c r="P64" s="585"/>
    </row>
    <row r="65" spans="1:16" s="1" customFormat="1" hidden="1">
      <c r="A65" s="35"/>
      <c r="B65" s="38"/>
      <c r="C65" s="122"/>
      <c r="D65" s="584"/>
      <c r="E65" s="584"/>
      <c r="F65" s="584"/>
      <c r="G65" s="584"/>
      <c r="H65" s="584"/>
      <c r="I65" s="584"/>
      <c r="J65" s="584"/>
      <c r="K65" s="584"/>
      <c r="L65" s="584"/>
      <c r="M65" s="585"/>
      <c r="N65" s="594"/>
      <c r="O65" s="586"/>
      <c r="P65" s="585"/>
    </row>
    <row r="66" spans="1:16" s="1" customFormat="1" hidden="1">
      <c r="A66" s="35"/>
      <c r="B66" s="38"/>
      <c r="C66" s="122"/>
      <c r="D66" s="584"/>
      <c r="E66" s="584"/>
      <c r="F66" s="584"/>
      <c r="G66" s="584"/>
      <c r="H66" s="584"/>
      <c r="I66" s="584"/>
      <c r="J66" s="584"/>
      <c r="K66" s="584"/>
      <c r="L66" s="584"/>
      <c r="M66" s="585"/>
      <c r="N66" s="594"/>
      <c r="O66" s="586"/>
      <c r="P66" s="585"/>
    </row>
    <row r="67" spans="1:16" s="1" customFormat="1" hidden="1">
      <c r="A67" s="35"/>
      <c r="B67" s="38"/>
      <c r="C67" s="122"/>
      <c r="D67" s="584"/>
      <c r="E67" s="584"/>
      <c r="F67" s="584"/>
      <c r="G67" s="584"/>
      <c r="H67" s="584"/>
      <c r="I67" s="584"/>
      <c r="J67" s="584"/>
      <c r="K67" s="584"/>
      <c r="L67" s="584"/>
      <c r="M67" s="585"/>
      <c r="N67" s="594"/>
      <c r="O67" s="586"/>
      <c r="P67" s="585"/>
    </row>
    <row r="68" spans="1:16" s="1" customFormat="1" hidden="1">
      <c r="A68" s="35"/>
      <c r="B68" s="38"/>
      <c r="C68" s="122"/>
      <c r="D68" s="584"/>
      <c r="E68" s="584"/>
      <c r="F68" s="584"/>
      <c r="G68" s="584"/>
      <c r="H68" s="584"/>
      <c r="I68" s="584"/>
      <c r="J68" s="584"/>
      <c r="K68" s="584"/>
      <c r="L68" s="584"/>
      <c r="M68" s="585"/>
      <c r="N68" s="594"/>
      <c r="O68" s="586"/>
      <c r="P68" s="585"/>
    </row>
    <row r="69" spans="1:16" s="1" customFormat="1" hidden="1">
      <c r="A69" s="35"/>
      <c r="B69" s="38"/>
      <c r="C69" s="122"/>
      <c r="D69" s="584"/>
      <c r="E69" s="584"/>
      <c r="F69" s="584"/>
      <c r="G69" s="584"/>
      <c r="H69" s="584"/>
      <c r="I69" s="584"/>
      <c r="J69" s="584"/>
      <c r="K69" s="584"/>
      <c r="L69" s="584"/>
      <c r="M69" s="585"/>
      <c r="N69" s="594"/>
      <c r="O69" s="586"/>
      <c r="P69" s="585"/>
    </row>
    <row r="70" spans="1:16" s="1" customFormat="1" hidden="1">
      <c r="A70" s="35"/>
      <c r="B70" s="38"/>
      <c r="C70" s="122"/>
      <c r="D70" s="584"/>
      <c r="E70" s="584"/>
      <c r="F70" s="584"/>
      <c r="G70" s="584"/>
      <c r="H70" s="584"/>
      <c r="I70" s="584"/>
      <c r="J70" s="584"/>
      <c r="K70" s="584"/>
      <c r="L70" s="584"/>
      <c r="M70" s="585"/>
      <c r="N70" s="594"/>
      <c r="O70" s="586"/>
      <c r="P70" s="585"/>
    </row>
    <row r="71" spans="1:16" s="1" customFormat="1" hidden="1">
      <c r="A71" s="35"/>
      <c r="B71" s="38"/>
      <c r="C71" s="122"/>
      <c r="D71" s="584"/>
      <c r="E71" s="584"/>
      <c r="F71" s="584"/>
      <c r="G71" s="584"/>
      <c r="H71" s="584"/>
      <c r="I71" s="584"/>
      <c r="J71" s="584"/>
      <c r="K71" s="584"/>
      <c r="L71" s="584"/>
      <c r="M71" s="585"/>
      <c r="N71" s="594"/>
      <c r="O71" s="586"/>
      <c r="P71" s="585"/>
    </row>
    <row r="72" spans="1:16" s="1" customFormat="1" hidden="1">
      <c r="A72" s="35"/>
      <c r="B72" s="38"/>
      <c r="C72" s="122"/>
      <c r="D72" s="584"/>
      <c r="E72" s="584"/>
      <c r="F72" s="584"/>
      <c r="G72" s="584"/>
      <c r="H72" s="584"/>
      <c r="I72" s="584"/>
      <c r="J72" s="584"/>
      <c r="K72" s="584"/>
      <c r="L72" s="584"/>
      <c r="M72" s="585"/>
      <c r="N72" s="594"/>
      <c r="O72" s="586"/>
      <c r="P72" s="585"/>
    </row>
    <row r="73" spans="1:16" s="1" customFormat="1" hidden="1">
      <c r="A73" s="35"/>
      <c r="B73" s="38"/>
      <c r="C73" s="122"/>
      <c r="D73" s="584"/>
      <c r="E73" s="584"/>
      <c r="F73" s="584"/>
      <c r="G73" s="584"/>
      <c r="H73" s="584"/>
      <c r="I73" s="584"/>
      <c r="J73" s="584"/>
      <c r="K73" s="584"/>
      <c r="L73" s="584"/>
      <c r="M73" s="585"/>
      <c r="N73" s="594"/>
      <c r="O73" s="586"/>
      <c r="P73" s="585"/>
    </row>
    <row r="74" spans="1:16" s="1" customFormat="1" hidden="1">
      <c r="A74" s="35"/>
      <c r="B74" s="38"/>
      <c r="C74" s="122"/>
      <c r="D74" s="584"/>
      <c r="E74" s="584"/>
      <c r="F74" s="584"/>
      <c r="G74" s="584"/>
      <c r="H74" s="584"/>
      <c r="I74" s="584"/>
      <c r="J74" s="584"/>
      <c r="K74" s="584"/>
      <c r="L74" s="584"/>
      <c r="M74" s="585"/>
      <c r="N74" s="594"/>
      <c r="O74" s="586"/>
      <c r="P74" s="585"/>
    </row>
    <row r="75" spans="1:16" s="1" customFormat="1" hidden="1">
      <c r="A75" s="35"/>
      <c r="B75" s="38"/>
      <c r="C75" s="122"/>
      <c r="D75" s="584"/>
      <c r="E75" s="584"/>
      <c r="F75" s="584"/>
      <c r="G75" s="584"/>
      <c r="H75" s="584"/>
      <c r="I75" s="584"/>
      <c r="J75" s="584"/>
      <c r="K75" s="584"/>
      <c r="L75" s="584"/>
      <c r="M75" s="585"/>
      <c r="N75" s="594"/>
      <c r="O75" s="586"/>
      <c r="P75" s="585"/>
    </row>
    <row r="76" spans="1:16" s="1" customFormat="1" hidden="1">
      <c r="A76" s="35"/>
      <c r="B76" s="38"/>
      <c r="C76" s="122"/>
      <c r="D76" s="584"/>
      <c r="E76" s="584"/>
      <c r="F76" s="584"/>
      <c r="G76" s="584"/>
      <c r="H76" s="584"/>
      <c r="I76" s="584"/>
      <c r="J76" s="584"/>
      <c r="K76" s="584"/>
      <c r="L76" s="584"/>
      <c r="M76" s="585"/>
      <c r="N76" s="594"/>
      <c r="O76" s="586"/>
      <c r="P76" s="585"/>
    </row>
    <row r="77" spans="1:16" s="1" customFormat="1" hidden="1">
      <c r="A77" s="35"/>
      <c r="B77" s="38"/>
      <c r="C77" s="122"/>
      <c r="D77" s="584"/>
      <c r="E77" s="584"/>
      <c r="F77" s="584"/>
      <c r="G77" s="584"/>
      <c r="H77" s="584"/>
      <c r="I77" s="584"/>
      <c r="J77" s="584"/>
      <c r="K77" s="584"/>
      <c r="L77" s="584"/>
      <c r="M77" s="585"/>
      <c r="N77" s="594"/>
      <c r="O77" s="586"/>
      <c r="P77" s="585"/>
    </row>
    <row r="78" spans="1:16" s="1" customFormat="1" hidden="1">
      <c r="A78" s="35"/>
      <c r="B78" s="38"/>
      <c r="C78" s="122"/>
      <c r="D78" s="584"/>
      <c r="E78" s="584"/>
      <c r="F78" s="584"/>
      <c r="G78" s="584"/>
      <c r="H78" s="584"/>
      <c r="I78" s="584"/>
      <c r="J78" s="584"/>
      <c r="K78" s="584"/>
      <c r="L78" s="584"/>
      <c r="M78" s="585"/>
      <c r="N78" s="594"/>
      <c r="O78" s="586"/>
      <c r="P78" s="585"/>
    </row>
    <row r="79" spans="1:16" s="1" customFormat="1" hidden="1">
      <c r="A79" s="35"/>
      <c r="B79" s="38"/>
      <c r="C79" s="122"/>
      <c r="D79" s="584"/>
      <c r="E79" s="584"/>
      <c r="F79" s="584"/>
      <c r="G79" s="584"/>
      <c r="H79" s="584"/>
      <c r="I79" s="584"/>
      <c r="J79" s="584"/>
      <c r="K79" s="584"/>
      <c r="L79" s="584"/>
      <c r="M79" s="585"/>
      <c r="N79" s="594"/>
      <c r="O79" s="586"/>
      <c r="P79" s="585"/>
    </row>
    <row r="80" spans="1:16" s="1" customFormat="1" hidden="1">
      <c r="A80" s="35"/>
      <c r="B80" s="38"/>
      <c r="C80" s="122"/>
      <c r="D80" s="584"/>
      <c r="E80" s="584"/>
      <c r="F80" s="584"/>
      <c r="G80" s="584"/>
      <c r="H80" s="584"/>
      <c r="I80" s="584"/>
      <c r="J80" s="584"/>
      <c r="K80" s="584"/>
      <c r="L80" s="584"/>
      <c r="M80" s="585"/>
      <c r="N80" s="594"/>
      <c r="O80" s="586"/>
      <c r="P80" s="585"/>
    </row>
    <row r="81" spans="1:16" s="1" customFormat="1" hidden="1">
      <c r="A81" s="35"/>
      <c r="B81" s="38"/>
      <c r="C81" s="122"/>
      <c r="D81" s="584"/>
      <c r="E81" s="584"/>
      <c r="F81" s="584"/>
      <c r="G81" s="584"/>
      <c r="H81" s="584"/>
      <c r="I81" s="584"/>
      <c r="J81" s="584"/>
      <c r="K81" s="584"/>
      <c r="L81" s="584"/>
      <c r="M81" s="585"/>
      <c r="N81" s="594"/>
      <c r="O81" s="586"/>
      <c r="P81" s="585"/>
    </row>
    <row r="82" spans="1:16" s="1" customFormat="1" hidden="1">
      <c r="A82" s="35"/>
      <c r="B82" s="38"/>
      <c r="C82" s="122"/>
      <c r="D82" s="584"/>
      <c r="E82" s="584"/>
      <c r="F82" s="584"/>
      <c r="G82" s="584"/>
      <c r="H82" s="584"/>
      <c r="I82" s="584"/>
      <c r="J82" s="584"/>
      <c r="K82" s="584"/>
      <c r="L82" s="584"/>
      <c r="M82" s="585"/>
      <c r="N82" s="594"/>
      <c r="O82" s="586"/>
      <c r="P82" s="585"/>
    </row>
    <row r="83" spans="1:16" s="1" customFormat="1" hidden="1">
      <c r="A83" s="35"/>
      <c r="B83" s="38"/>
      <c r="C83" s="122"/>
      <c r="D83" s="584"/>
      <c r="E83" s="584"/>
      <c r="F83" s="584"/>
      <c r="G83" s="584"/>
      <c r="H83" s="584"/>
      <c r="I83" s="584"/>
      <c r="J83" s="584"/>
      <c r="K83" s="584"/>
      <c r="L83" s="584"/>
      <c r="M83" s="585"/>
      <c r="N83" s="594"/>
      <c r="O83" s="586"/>
      <c r="P83" s="585"/>
    </row>
    <row r="84" spans="1:16">
      <c r="A84" s="33">
        <f>+A45+1</f>
        <v>25</v>
      </c>
      <c r="B84" s="792" t="s">
        <v>43</v>
      </c>
      <c r="C84" s="793"/>
      <c r="D84" s="588">
        <f>SUM(D85:D88)</f>
        <v>10158</v>
      </c>
      <c r="E84" s="588">
        <f>SUM(E85:E88)</f>
        <v>10158</v>
      </c>
      <c r="F84" s="588">
        <f>SUM(F85:F88)</f>
        <v>0</v>
      </c>
      <c r="G84" s="588">
        <f>SUM(G85:G88)</f>
        <v>0</v>
      </c>
      <c r="H84" s="588">
        <f t="shared" ref="H84:I87" si="8">SUM(D84+F84)</f>
        <v>10158</v>
      </c>
      <c r="I84" s="588">
        <f t="shared" si="8"/>
        <v>10158</v>
      </c>
      <c r="J84" s="588">
        <f t="shared" ref="J84:O84" si="9">+J85</f>
        <v>0</v>
      </c>
      <c r="K84" s="588">
        <f t="shared" si="9"/>
        <v>0</v>
      </c>
      <c r="L84" s="588">
        <f t="shared" si="9"/>
        <v>0</v>
      </c>
      <c r="M84" s="591">
        <f t="shared" si="9"/>
        <v>0</v>
      </c>
      <c r="N84" s="576"/>
      <c r="O84" s="592">
        <f t="shared" si="9"/>
        <v>0</v>
      </c>
      <c r="P84" s="591">
        <f>SUM(I84)</f>
        <v>10158</v>
      </c>
    </row>
    <row r="85" spans="1:16">
      <c r="A85" s="30">
        <f>+A84+1</f>
        <v>26</v>
      </c>
      <c r="B85" s="943" t="s">
        <v>350</v>
      </c>
      <c r="C85" s="944"/>
      <c r="D85" s="579">
        <v>7894</v>
      </c>
      <c r="E85" s="579">
        <v>7894</v>
      </c>
      <c r="F85" s="579">
        <v>0</v>
      </c>
      <c r="G85" s="579">
        <v>0</v>
      </c>
      <c r="H85" s="579">
        <f t="shared" si="8"/>
        <v>7894</v>
      </c>
      <c r="I85" s="579">
        <f t="shared" si="8"/>
        <v>7894</v>
      </c>
      <c r="J85" s="579">
        <f>+J88</f>
        <v>0</v>
      </c>
      <c r="K85" s="579">
        <f>+K88</f>
        <v>0</v>
      </c>
      <c r="L85" s="579">
        <f>+L88</f>
        <v>0</v>
      </c>
      <c r="M85" s="580">
        <f>+M88</f>
        <v>0</v>
      </c>
      <c r="N85" s="581"/>
      <c r="O85" s="582">
        <f>+O88</f>
        <v>0</v>
      </c>
      <c r="P85" s="580">
        <f>+I85+O85</f>
        <v>7894</v>
      </c>
    </row>
    <row r="86" spans="1:16">
      <c r="A86" s="453">
        <v>27</v>
      </c>
      <c r="B86" s="595"/>
      <c r="C86" s="454" t="s">
        <v>351</v>
      </c>
      <c r="D86" s="579">
        <v>646</v>
      </c>
      <c r="E86" s="579">
        <v>646</v>
      </c>
      <c r="F86" s="579">
        <v>0</v>
      </c>
      <c r="G86" s="579">
        <v>0</v>
      </c>
      <c r="H86" s="579">
        <f>SUM(D86+F86)</f>
        <v>646</v>
      </c>
      <c r="I86" s="579">
        <f>SUM(E86+G86)</f>
        <v>646</v>
      </c>
      <c r="J86" s="579">
        <v>0</v>
      </c>
      <c r="K86" s="579">
        <v>0</v>
      </c>
      <c r="L86" s="579">
        <v>0</v>
      </c>
      <c r="M86" s="580">
        <v>0</v>
      </c>
      <c r="N86" s="581"/>
      <c r="O86" s="582">
        <v>0</v>
      </c>
      <c r="P86" s="580">
        <f>SUM(I86)</f>
        <v>646</v>
      </c>
    </row>
    <row r="87" spans="1:16">
      <c r="A87" s="453">
        <v>28</v>
      </c>
      <c r="B87" s="596"/>
      <c r="C87" s="454" t="s">
        <v>352</v>
      </c>
      <c r="D87" s="579">
        <v>1568</v>
      </c>
      <c r="E87" s="579">
        <v>1568</v>
      </c>
      <c r="F87" s="579">
        <v>0</v>
      </c>
      <c r="G87" s="579">
        <v>0</v>
      </c>
      <c r="H87" s="579">
        <f t="shared" si="8"/>
        <v>1568</v>
      </c>
      <c r="I87" s="579">
        <f t="shared" si="8"/>
        <v>1568</v>
      </c>
      <c r="J87" s="579">
        <v>0</v>
      </c>
      <c r="K87" s="579">
        <v>0</v>
      </c>
      <c r="L87" s="579">
        <v>0</v>
      </c>
      <c r="M87" s="580">
        <v>0</v>
      </c>
      <c r="N87" s="581"/>
      <c r="O87" s="582">
        <v>0</v>
      </c>
      <c r="P87" s="580">
        <f>SUM(I87+O87)</f>
        <v>1568</v>
      </c>
    </row>
    <row r="88" spans="1:16" ht="15.75" thickBot="1">
      <c r="A88" s="36">
        <v>29</v>
      </c>
      <c r="B88" s="25"/>
      <c r="C88" s="597" t="s">
        <v>353</v>
      </c>
      <c r="D88" s="584">
        <v>50</v>
      </c>
      <c r="E88" s="584">
        <v>50</v>
      </c>
      <c r="F88" s="584">
        <v>0</v>
      </c>
      <c r="G88" s="584">
        <v>0</v>
      </c>
      <c r="H88" s="584">
        <f>+D88+F88</f>
        <v>50</v>
      </c>
      <c r="I88" s="584">
        <f>+E88+G88</f>
        <v>50</v>
      </c>
      <c r="J88" s="584">
        <v>0</v>
      </c>
      <c r="K88" s="584">
        <v>0</v>
      </c>
      <c r="L88" s="584">
        <v>0</v>
      </c>
      <c r="M88" s="585">
        <f>+H88-I88</f>
        <v>0</v>
      </c>
      <c r="N88" s="108"/>
      <c r="O88" s="586">
        <v>0</v>
      </c>
      <c r="P88" s="585">
        <f>+I88+O88</f>
        <v>50</v>
      </c>
    </row>
    <row r="89" spans="1:16" ht="15.75" thickBot="1">
      <c r="A89" s="220">
        <f>+A88+1</f>
        <v>30</v>
      </c>
      <c r="B89" s="26" t="s">
        <v>21</v>
      </c>
      <c r="C89" s="27"/>
      <c r="D89" s="598">
        <f>+D7+D24+D42+D84</f>
        <v>984907</v>
      </c>
      <c r="E89" s="598">
        <f>+E7+E24+E42+E84</f>
        <v>984875</v>
      </c>
      <c r="F89" s="598">
        <f>+F7+F24+F42+F84</f>
        <v>18291</v>
      </c>
      <c r="G89" s="598">
        <f>+G7+G24+G42+G84</f>
        <v>18291</v>
      </c>
      <c r="H89" s="598">
        <f>+H8+H17+H24+H42+H84</f>
        <v>1003198</v>
      </c>
      <c r="I89" s="598">
        <f>+I7+I24+I42+I84</f>
        <v>1003166</v>
      </c>
      <c r="J89" s="598">
        <f>+J7+J24+J42+J84</f>
        <v>0</v>
      </c>
      <c r="K89" s="598">
        <f>+K7+K24+K42+K84</f>
        <v>170674</v>
      </c>
      <c r="L89" s="598">
        <f>+L7+L24+L42+L84</f>
        <v>0</v>
      </c>
      <c r="M89" s="599">
        <f>+M7+M24+M42+M84</f>
        <v>32</v>
      </c>
      <c r="N89" s="295"/>
      <c r="O89" s="600">
        <f>+O7+O24+O42+O84</f>
        <v>0</v>
      </c>
      <c r="P89" s="599">
        <f>SUM(P7+P42+P84+P24)</f>
        <v>1003166</v>
      </c>
    </row>
  </sheetData>
  <mergeCells count="16">
    <mergeCell ref="P4:P5"/>
    <mergeCell ref="B8:C8"/>
    <mergeCell ref="B17:C17"/>
    <mergeCell ref="B24:C24"/>
    <mergeCell ref="A4:A6"/>
    <mergeCell ref="B4:C6"/>
    <mergeCell ref="D4:E4"/>
    <mergeCell ref="F4:G4"/>
    <mergeCell ref="H4:I4"/>
    <mergeCell ref="J4:L4"/>
    <mergeCell ref="B42:C42"/>
    <mergeCell ref="B43:C43"/>
    <mergeCell ref="B84:C84"/>
    <mergeCell ref="B85:C85"/>
    <mergeCell ref="M4:M5"/>
    <mergeCell ref="O4:O5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354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27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33">
        <f>+A6+1</f>
        <v>1</v>
      </c>
      <c r="B7" s="31" t="s">
        <v>15</v>
      </c>
      <c r="C7" s="34"/>
      <c r="D7" s="55">
        <f t="shared" ref="D7:M7" si="0">+D8+D17</f>
        <v>561740</v>
      </c>
      <c r="E7" s="55">
        <f t="shared" si="0"/>
        <v>561203</v>
      </c>
      <c r="F7" s="55">
        <f t="shared" si="0"/>
        <v>34654</v>
      </c>
      <c r="G7" s="55">
        <f t="shared" si="0"/>
        <v>34645</v>
      </c>
      <c r="H7" s="55">
        <f t="shared" si="0"/>
        <v>596394</v>
      </c>
      <c r="I7" s="55">
        <f t="shared" si="0"/>
        <v>595848</v>
      </c>
      <c r="J7" s="55">
        <f t="shared" si="0"/>
        <v>23842</v>
      </c>
      <c r="K7" s="55">
        <f t="shared" si="0"/>
        <v>95370</v>
      </c>
      <c r="L7" s="55">
        <f t="shared" si="0"/>
        <v>532</v>
      </c>
      <c r="M7" s="56">
        <f t="shared" si="0"/>
        <v>546</v>
      </c>
      <c r="N7" s="57"/>
      <c r="O7" s="54">
        <f>+O8+O17</f>
        <v>13910</v>
      </c>
      <c r="P7" s="56">
        <f>+P8+P17</f>
        <v>609758</v>
      </c>
    </row>
    <row r="8" spans="1:16">
      <c r="A8" s="30">
        <f>+A7+1</f>
        <v>2</v>
      </c>
      <c r="B8" s="785" t="s">
        <v>45</v>
      </c>
      <c r="C8" s="786"/>
      <c r="D8" s="59">
        <f t="shared" ref="D8:M8" si="1">SUM(D9:D16)</f>
        <v>553399</v>
      </c>
      <c r="E8" s="59">
        <f t="shared" si="1"/>
        <v>553159</v>
      </c>
      <c r="F8" s="59">
        <f t="shared" si="1"/>
        <v>32984</v>
      </c>
      <c r="G8" s="59">
        <f t="shared" si="1"/>
        <v>32975</v>
      </c>
      <c r="H8" s="59">
        <f t="shared" si="1"/>
        <v>586383</v>
      </c>
      <c r="I8" s="59">
        <f t="shared" si="1"/>
        <v>586134</v>
      </c>
      <c r="J8" s="59">
        <f t="shared" si="1"/>
        <v>23842</v>
      </c>
      <c r="K8" s="59">
        <f t="shared" si="1"/>
        <v>95370</v>
      </c>
      <c r="L8" s="59">
        <f t="shared" si="1"/>
        <v>522</v>
      </c>
      <c r="M8" s="60">
        <f t="shared" si="1"/>
        <v>249</v>
      </c>
      <c r="N8" s="65"/>
      <c r="O8" s="58">
        <f>SUM(O9:O16)</f>
        <v>13636</v>
      </c>
      <c r="P8" s="60">
        <f>SUM(P9:P16)</f>
        <v>599770</v>
      </c>
    </row>
    <row r="9" spans="1:16">
      <c r="A9" s="35">
        <f>+A8+1</f>
        <v>3</v>
      </c>
      <c r="B9" s="19" t="s">
        <v>57</v>
      </c>
      <c r="C9" s="20" t="s">
        <v>58</v>
      </c>
      <c r="D9" s="62">
        <v>486923</v>
      </c>
      <c r="E9" s="62">
        <v>486923</v>
      </c>
      <c r="F9" s="62">
        <v>29200</v>
      </c>
      <c r="G9" s="62">
        <v>29200</v>
      </c>
      <c r="H9" s="62">
        <f t="shared" ref="H9:I15" si="2">+D9+F9</f>
        <v>516123</v>
      </c>
      <c r="I9" s="62">
        <f t="shared" si="2"/>
        <v>516123</v>
      </c>
      <c r="J9" s="62">
        <v>23605</v>
      </c>
      <c r="K9" s="62">
        <v>91280</v>
      </c>
      <c r="L9" s="62">
        <v>0</v>
      </c>
      <c r="M9" s="64">
        <f t="shared" ref="M9:M15" si="3">+H9-I9</f>
        <v>0</v>
      </c>
      <c r="N9" s="72"/>
      <c r="O9" s="61">
        <v>13636</v>
      </c>
      <c r="P9" s="64">
        <f t="shared" ref="P9:P15" si="4">+I9+O9</f>
        <v>529759</v>
      </c>
    </row>
    <row r="10" spans="1:16">
      <c r="A10" s="35">
        <f>A9+1</f>
        <v>4</v>
      </c>
      <c r="B10" s="19" t="s">
        <v>27</v>
      </c>
      <c r="C10" s="20" t="s">
        <v>28</v>
      </c>
      <c r="D10" s="62">
        <v>13410</v>
      </c>
      <c r="E10" s="62">
        <v>13410</v>
      </c>
      <c r="F10" s="62">
        <v>0</v>
      </c>
      <c r="G10" s="62">
        <v>0</v>
      </c>
      <c r="H10" s="62">
        <f t="shared" si="2"/>
        <v>13410</v>
      </c>
      <c r="I10" s="62">
        <f t="shared" si="2"/>
        <v>13410</v>
      </c>
      <c r="J10" s="62">
        <v>0</v>
      </c>
      <c r="K10" s="62">
        <v>0</v>
      </c>
      <c r="L10" s="62">
        <v>522</v>
      </c>
      <c r="M10" s="64">
        <f t="shared" si="3"/>
        <v>0</v>
      </c>
      <c r="N10" s="72"/>
      <c r="O10" s="61">
        <v>0</v>
      </c>
      <c r="P10" s="64">
        <f t="shared" si="4"/>
        <v>13410</v>
      </c>
    </row>
    <row r="11" spans="1:16">
      <c r="A11" s="35">
        <f t="shared" ref="A11:A17" si="5">+A10+1</f>
        <v>5</v>
      </c>
      <c r="B11" s="47" t="s">
        <v>29</v>
      </c>
      <c r="C11" s="48" t="s">
        <v>59</v>
      </c>
      <c r="D11" s="62">
        <v>5088</v>
      </c>
      <c r="E11" s="62">
        <v>5088</v>
      </c>
      <c r="F11" s="62">
        <v>0</v>
      </c>
      <c r="G11" s="62">
        <v>0</v>
      </c>
      <c r="H11" s="62">
        <f t="shared" si="2"/>
        <v>5088</v>
      </c>
      <c r="I11" s="62">
        <f t="shared" si="2"/>
        <v>5088</v>
      </c>
      <c r="J11" s="62">
        <v>0</v>
      </c>
      <c r="K11" s="62">
        <v>195</v>
      </c>
      <c r="L11" s="62">
        <v>0</v>
      </c>
      <c r="M11" s="64">
        <f t="shared" si="3"/>
        <v>0</v>
      </c>
      <c r="N11" s="72"/>
      <c r="O11" s="61">
        <v>0</v>
      </c>
      <c r="P11" s="64">
        <f t="shared" si="4"/>
        <v>5088</v>
      </c>
    </row>
    <row r="12" spans="1:16">
      <c r="A12" s="35">
        <f t="shared" si="5"/>
        <v>6</v>
      </c>
      <c r="B12" s="19" t="s">
        <v>30</v>
      </c>
      <c r="C12" s="20" t="s">
        <v>31</v>
      </c>
      <c r="D12" s="62">
        <v>6022</v>
      </c>
      <c r="E12" s="62">
        <v>5782</v>
      </c>
      <c r="F12" s="62">
        <v>222</v>
      </c>
      <c r="G12" s="62">
        <v>213</v>
      </c>
      <c r="H12" s="62">
        <f t="shared" si="2"/>
        <v>6244</v>
      </c>
      <c r="I12" s="62">
        <f t="shared" si="2"/>
        <v>5995</v>
      </c>
      <c r="J12" s="62">
        <v>0</v>
      </c>
      <c r="K12" s="62">
        <v>1379</v>
      </c>
      <c r="L12" s="62">
        <v>0</v>
      </c>
      <c r="M12" s="64">
        <f t="shared" si="3"/>
        <v>249</v>
      </c>
      <c r="N12" s="72"/>
      <c r="O12" s="61">
        <v>0</v>
      </c>
      <c r="P12" s="64">
        <f t="shared" si="4"/>
        <v>5995</v>
      </c>
    </row>
    <row r="13" spans="1:16">
      <c r="A13" s="35">
        <f t="shared" si="5"/>
        <v>7</v>
      </c>
      <c r="B13" s="19" t="s">
        <v>34</v>
      </c>
      <c r="C13" s="20" t="s">
        <v>62</v>
      </c>
      <c r="D13" s="62">
        <v>24478</v>
      </c>
      <c r="E13" s="62">
        <v>24478</v>
      </c>
      <c r="F13" s="62">
        <v>3562</v>
      </c>
      <c r="G13" s="62">
        <v>3562</v>
      </c>
      <c r="H13" s="62">
        <f t="shared" si="2"/>
        <v>28040</v>
      </c>
      <c r="I13" s="62">
        <f t="shared" si="2"/>
        <v>28040</v>
      </c>
      <c r="J13" s="62">
        <v>237</v>
      </c>
      <c r="K13" s="62">
        <v>2431</v>
      </c>
      <c r="L13" s="62">
        <v>0</v>
      </c>
      <c r="M13" s="64">
        <f t="shared" si="3"/>
        <v>0</v>
      </c>
      <c r="N13" s="72"/>
      <c r="O13" s="61">
        <v>0</v>
      </c>
      <c r="P13" s="64">
        <f t="shared" si="4"/>
        <v>28040</v>
      </c>
    </row>
    <row r="14" spans="1:16">
      <c r="A14" s="35">
        <f t="shared" si="5"/>
        <v>8</v>
      </c>
      <c r="B14" s="19" t="s">
        <v>60</v>
      </c>
      <c r="C14" s="21" t="s">
        <v>32</v>
      </c>
      <c r="D14" s="62">
        <v>830</v>
      </c>
      <c r="E14" s="62">
        <v>830</v>
      </c>
      <c r="F14" s="62">
        <v>0</v>
      </c>
      <c r="G14" s="62">
        <v>0</v>
      </c>
      <c r="H14" s="62">
        <f t="shared" si="2"/>
        <v>830</v>
      </c>
      <c r="I14" s="62">
        <f t="shared" si="2"/>
        <v>830</v>
      </c>
      <c r="J14" s="62">
        <v>0</v>
      </c>
      <c r="K14" s="62">
        <v>85</v>
      </c>
      <c r="L14" s="62">
        <v>0</v>
      </c>
      <c r="M14" s="64">
        <f t="shared" si="3"/>
        <v>0</v>
      </c>
      <c r="N14" s="72"/>
      <c r="O14" s="61">
        <v>0</v>
      </c>
      <c r="P14" s="64">
        <f t="shared" si="4"/>
        <v>830</v>
      </c>
    </row>
    <row r="15" spans="1:16">
      <c r="A15" s="35">
        <f t="shared" si="5"/>
        <v>9</v>
      </c>
      <c r="B15" s="22" t="s">
        <v>61</v>
      </c>
      <c r="C15" s="23" t="s">
        <v>33</v>
      </c>
      <c r="D15" s="62">
        <v>16648</v>
      </c>
      <c r="E15" s="62">
        <v>16648</v>
      </c>
      <c r="F15" s="62">
        <v>0</v>
      </c>
      <c r="G15" s="62">
        <v>0</v>
      </c>
      <c r="H15" s="62">
        <f t="shared" si="2"/>
        <v>16648</v>
      </c>
      <c r="I15" s="62">
        <f t="shared" si="2"/>
        <v>16648</v>
      </c>
      <c r="J15" s="62">
        <v>0</v>
      </c>
      <c r="K15" s="62">
        <v>0</v>
      </c>
      <c r="L15" s="62">
        <v>0</v>
      </c>
      <c r="M15" s="64">
        <f t="shared" si="3"/>
        <v>0</v>
      </c>
      <c r="N15" s="72"/>
      <c r="O15" s="61">
        <v>0</v>
      </c>
      <c r="P15" s="64">
        <f t="shared" si="4"/>
        <v>16648</v>
      </c>
    </row>
    <row r="16" spans="1:16">
      <c r="A16" s="35">
        <f t="shared" si="5"/>
        <v>10</v>
      </c>
      <c r="B16" s="22"/>
      <c r="C16" s="24" t="s">
        <v>40</v>
      </c>
      <c r="D16" s="62"/>
      <c r="E16" s="62"/>
      <c r="F16" s="62"/>
      <c r="G16" s="62"/>
      <c r="H16" s="62"/>
      <c r="I16" s="62"/>
      <c r="J16" s="62"/>
      <c r="K16" s="62"/>
      <c r="L16" s="62"/>
      <c r="M16" s="64"/>
      <c r="N16" s="72"/>
      <c r="O16" s="61"/>
      <c r="P16" s="64"/>
    </row>
    <row r="17" spans="1:16">
      <c r="A17" s="30">
        <f t="shared" si="5"/>
        <v>11</v>
      </c>
      <c r="B17" s="801" t="s">
        <v>46</v>
      </c>
      <c r="C17" s="781"/>
      <c r="D17" s="59">
        <f t="shared" ref="D17:M17" si="6">SUM(D18:D22)</f>
        <v>8341</v>
      </c>
      <c r="E17" s="59">
        <f t="shared" si="6"/>
        <v>8044</v>
      </c>
      <c r="F17" s="59">
        <f t="shared" si="6"/>
        <v>1670</v>
      </c>
      <c r="G17" s="59">
        <f t="shared" si="6"/>
        <v>1670</v>
      </c>
      <c r="H17" s="59">
        <f t="shared" si="6"/>
        <v>10011</v>
      </c>
      <c r="I17" s="59">
        <f t="shared" si="6"/>
        <v>9714</v>
      </c>
      <c r="J17" s="59">
        <f t="shared" si="6"/>
        <v>0</v>
      </c>
      <c r="K17" s="59">
        <f t="shared" si="6"/>
        <v>0</v>
      </c>
      <c r="L17" s="59">
        <f t="shared" si="6"/>
        <v>10</v>
      </c>
      <c r="M17" s="60">
        <f t="shared" si="6"/>
        <v>297</v>
      </c>
      <c r="N17" s="65"/>
      <c r="O17" s="58">
        <f>SUM(O18:O22)</f>
        <v>274</v>
      </c>
      <c r="P17" s="60">
        <f>SUM(P18:P22)</f>
        <v>9988</v>
      </c>
    </row>
    <row r="18" spans="1:16">
      <c r="A18" s="49">
        <f>A17+1</f>
        <v>12</v>
      </c>
      <c r="B18" s="47" t="s">
        <v>29</v>
      </c>
      <c r="C18" s="48" t="s">
        <v>59</v>
      </c>
      <c r="D18" s="62">
        <v>2946</v>
      </c>
      <c r="E18" s="62">
        <v>2838</v>
      </c>
      <c r="F18" s="62">
        <v>0</v>
      </c>
      <c r="G18" s="62">
        <v>0</v>
      </c>
      <c r="H18" s="62">
        <f t="shared" ref="H18:I22" si="7">+D18+F18</f>
        <v>2946</v>
      </c>
      <c r="I18" s="62">
        <f t="shared" si="7"/>
        <v>2838</v>
      </c>
      <c r="J18" s="62">
        <v>0</v>
      </c>
      <c r="K18" s="62">
        <v>0</v>
      </c>
      <c r="L18" s="62">
        <v>10</v>
      </c>
      <c r="M18" s="64">
        <f>+H18-I18</f>
        <v>108</v>
      </c>
      <c r="N18" s="72"/>
      <c r="O18" s="61">
        <v>0</v>
      </c>
      <c r="P18" s="64">
        <f>+I18+O18</f>
        <v>2838</v>
      </c>
    </row>
    <row r="19" spans="1:16">
      <c r="A19" s="35">
        <f>A18+1</f>
        <v>13</v>
      </c>
      <c r="B19" s="19" t="s">
        <v>30</v>
      </c>
      <c r="C19" s="20" t="s">
        <v>31</v>
      </c>
      <c r="D19" s="62">
        <v>0</v>
      </c>
      <c r="E19" s="62">
        <v>0</v>
      </c>
      <c r="F19" s="62">
        <v>0</v>
      </c>
      <c r="G19" s="62">
        <v>0</v>
      </c>
      <c r="H19" s="62">
        <f t="shared" si="7"/>
        <v>0</v>
      </c>
      <c r="I19" s="62">
        <f t="shared" si="7"/>
        <v>0</v>
      </c>
      <c r="J19" s="62">
        <v>0</v>
      </c>
      <c r="K19" s="62">
        <v>0</v>
      </c>
      <c r="L19" s="62">
        <v>0</v>
      </c>
      <c r="M19" s="64">
        <f>+H19-I19</f>
        <v>0</v>
      </c>
      <c r="N19" s="72"/>
      <c r="O19" s="61">
        <v>0</v>
      </c>
      <c r="P19" s="64">
        <f>+I19+O19</f>
        <v>0</v>
      </c>
    </row>
    <row r="20" spans="1:16">
      <c r="A20" s="35">
        <f>A19+1</f>
        <v>14</v>
      </c>
      <c r="B20" s="19" t="s">
        <v>34</v>
      </c>
      <c r="C20" s="20" t="s">
        <v>63</v>
      </c>
      <c r="D20" s="62">
        <v>2050</v>
      </c>
      <c r="E20" s="62">
        <v>1861</v>
      </c>
      <c r="F20" s="62">
        <v>1670</v>
      </c>
      <c r="G20" s="62">
        <v>1670</v>
      </c>
      <c r="H20" s="62">
        <f t="shared" si="7"/>
        <v>3720</v>
      </c>
      <c r="I20" s="62">
        <f t="shared" si="7"/>
        <v>3531</v>
      </c>
      <c r="J20" s="62">
        <v>0</v>
      </c>
      <c r="K20" s="62">
        <v>0</v>
      </c>
      <c r="L20" s="62">
        <v>0</v>
      </c>
      <c r="M20" s="64">
        <f>+H20-I20</f>
        <v>189</v>
      </c>
      <c r="N20" s="72"/>
      <c r="O20" s="61">
        <v>0</v>
      </c>
      <c r="P20" s="64">
        <f>+I20+O20</f>
        <v>3531</v>
      </c>
    </row>
    <row r="21" spans="1:16">
      <c r="A21" s="35">
        <f>+A20+1</f>
        <v>15</v>
      </c>
      <c r="B21" s="19" t="s">
        <v>35</v>
      </c>
      <c r="C21" s="20" t="s">
        <v>36</v>
      </c>
      <c r="D21" s="62">
        <v>3345</v>
      </c>
      <c r="E21" s="62">
        <v>3345</v>
      </c>
      <c r="F21" s="62">
        <v>0</v>
      </c>
      <c r="G21" s="62">
        <v>0</v>
      </c>
      <c r="H21" s="62">
        <f t="shared" si="7"/>
        <v>3345</v>
      </c>
      <c r="I21" s="62">
        <f t="shared" si="7"/>
        <v>3345</v>
      </c>
      <c r="J21" s="62">
        <v>0</v>
      </c>
      <c r="K21" s="62">
        <v>0</v>
      </c>
      <c r="L21" s="62">
        <v>0</v>
      </c>
      <c r="M21" s="64">
        <f>+H21-I21</f>
        <v>0</v>
      </c>
      <c r="N21" s="72"/>
      <c r="O21" s="61">
        <v>274</v>
      </c>
      <c r="P21" s="64">
        <f>+I21+O21</f>
        <v>3619</v>
      </c>
    </row>
    <row r="22" spans="1:16">
      <c r="A22" s="35">
        <f>+A21+1</f>
        <v>16</v>
      </c>
      <c r="B22" s="22"/>
      <c r="C22" s="24" t="s">
        <v>40</v>
      </c>
      <c r="D22" s="62"/>
      <c r="E22" s="62"/>
      <c r="F22" s="62"/>
      <c r="G22" s="62"/>
      <c r="H22" s="62">
        <f t="shared" si="7"/>
        <v>0</v>
      </c>
      <c r="I22" s="62">
        <f t="shared" si="7"/>
        <v>0</v>
      </c>
      <c r="J22" s="62"/>
      <c r="K22" s="62"/>
      <c r="L22" s="62"/>
      <c r="M22" s="64">
        <f>+H22-I22</f>
        <v>0</v>
      </c>
      <c r="N22" s="72"/>
      <c r="O22" s="61"/>
      <c r="P22" s="64">
        <f>+I22+O22</f>
        <v>0</v>
      </c>
    </row>
    <row r="23" spans="1:16" s="1" customFormat="1" hidden="1">
      <c r="A23" s="35"/>
      <c r="B23" s="22"/>
      <c r="C23" s="24"/>
      <c r="D23" s="62"/>
      <c r="E23" s="62"/>
      <c r="F23" s="62"/>
      <c r="G23" s="62"/>
      <c r="H23" s="62"/>
      <c r="I23" s="62"/>
      <c r="J23" s="62"/>
      <c r="K23" s="62"/>
      <c r="L23" s="62"/>
      <c r="M23" s="64"/>
      <c r="N23" s="72"/>
      <c r="O23" s="61"/>
      <c r="P23" s="64"/>
    </row>
    <row r="24" spans="1:16">
      <c r="A24" s="33">
        <f>+A22+1</f>
        <v>17</v>
      </c>
      <c r="B24" s="792" t="s">
        <v>42</v>
      </c>
      <c r="C24" s="793"/>
      <c r="D24" s="67">
        <f>+D25</f>
        <v>50</v>
      </c>
      <c r="E24" s="67">
        <f t="shared" ref="E24:P25" si="8">+E25</f>
        <v>0</v>
      </c>
      <c r="F24" s="67">
        <f t="shared" si="8"/>
        <v>0</v>
      </c>
      <c r="G24" s="67">
        <f t="shared" si="8"/>
        <v>0</v>
      </c>
      <c r="H24" s="67">
        <f t="shared" si="8"/>
        <v>50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8">
        <f t="shared" si="8"/>
        <v>50</v>
      </c>
      <c r="N24" s="57"/>
      <c r="O24" s="66">
        <f t="shared" si="8"/>
        <v>0</v>
      </c>
      <c r="P24" s="68">
        <f t="shared" si="8"/>
        <v>0</v>
      </c>
    </row>
    <row r="25" spans="1:16">
      <c r="A25" s="30">
        <f>+A24+1</f>
        <v>18</v>
      </c>
      <c r="B25" s="780" t="s">
        <v>47</v>
      </c>
      <c r="C25" s="781"/>
      <c r="D25" s="59">
        <f>+D26</f>
        <v>50</v>
      </c>
      <c r="E25" s="59">
        <f t="shared" si="8"/>
        <v>0</v>
      </c>
      <c r="F25" s="59">
        <f t="shared" si="8"/>
        <v>0</v>
      </c>
      <c r="G25" s="59">
        <f t="shared" si="8"/>
        <v>0</v>
      </c>
      <c r="H25" s="59">
        <f t="shared" si="8"/>
        <v>50</v>
      </c>
      <c r="I25" s="59">
        <f t="shared" si="8"/>
        <v>0</v>
      </c>
      <c r="J25" s="59">
        <f t="shared" si="8"/>
        <v>0</v>
      </c>
      <c r="K25" s="59">
        <f t="shared" si="8"/>
        <v>0</v>
      </c>
      <c r="L25" s="59">
        <f t="shared" si="8"/>
        <v>0</v>
      </c>
      <c r="M25" s="60">
        <f t="shared" si="8"/>
        <v>50</v>
      </c>
      <c r="N25" s="65"/>
      <c r="O25" s="58">
        <f t="shared" si="8"/>
        <v>0</v>
      </c>
      <c r="P25" s="60">
        <f t="shared" si="8"/>
        <v>0</v>
      </c>
    </row>
    <row r="26" spans="1:16">
      <c r="A26" s="35">
        <f>+A25+1</f>
        <v>19</v>
      </c>
      <c r="B26" s="19"/>
      <c r="C26" s="24" t="s">
        <v>135</v>
      </c>
      <c r="D26" s="62">
        <v>50</v>
      </c>
      <c r="E26" s="62">
        <v>0</v>
      </c>
      <c r="F26" s="62">
        <v>0</v>
      </c>
      <c r="G26" s="62">
        <v>0</v>
      </c>
      <c r="H26" s="62">
        <f>+D26+F26</f>
        <v>50</v>
      </c>
      <c r="I26" s="62">
        <f>+E26+G26</f>
        <v>0</v>
      </c>
      <c r="J26" s="62"/>
      <c r="K26" s="62"/>
      <c r="L26" s="62"/>
      <c r="M26" s="64">
        <f>+H26-I26</f>
        <v>50</v>
      </c>
      <c r="N26" s="72"/>
      <c r="O26" s="61">
        <v>0</v>
      </c>
      <c r="P26" s="64">
        <f>+I26+O26</f>
        <v>0</v>
      </c>
    </row>
    <row r="27" spans="1:16" s="1" customFormat="1" hidden="1">
      <c r="A27" s="35"/>
      <c r="B27" s="19"/>
      <c r="C27" s="24"/>
      <c r="D27" s="62"/>
      <c r="E27" s="62"/>
      <c r="F27" s="62"/>
      <c r="G27" s="62"/>
      <c r="H27" s="62"/>
      <c r="I27" s="62"/>
      <c r="J27" s="62"/>
      <c r="K27" s="62"/>
      <c r="L27" s="62"/>
      <c r="M27" s="64"/>
      <c r="N27" s="72"/>
      <c r="O27" s="61"/>
      <c r="P27" s="64"/>
    </row>
    <row r="28" spans="1:16" s="1" customFormat="1" hidden="1">
      <c r="A28" s="35"/>
      <c r="B28" s="19"/>
      <c r="C28" s="24"/>
      <c r="D28" s="62"/>
      <c r="E28" s="62"/>
      <c r="F28" s="62"/>
      <c r="G28" s="62"/>
      <c r="H28" s="62"/>
      <c r="I28" s="62"/>
      <c r="J28" s="62"/>
      <c r="K28" s="62"/>
      <c r="L28" s="62"/>
      <c r="M28" s="64"/>
      <c r="N28" s="72"/>
      <c r="O28" s="61"/>
      <c r="P28" s="64"/>
    </row>
    <row r="29" spans="1:16" s="1" customFormat="1" hidden="1">
      <c r="A29" s="35"/>
      <c r="B29" s="19"/>
      <c r="C29" s="24"/>
      <c r="D29" s="62"/>
      <c r="E29" s="62"/>
      <c r="F29" s="62"/>
      <c r="G29" s="62"/>
      <c r="H29" s="62"/>
      <c r="I29" s="62"/>
      <c r="J29" s="62"/>
      <c r="K29" s="62"/>
      <c r="L29" s="62"/>
      <c r="M29" s="64"/>
      <c r="N29" s="72"/>
      <c r="O29" s="61"/>
      <c r="P29" s="64"/>
    </row>
    <row r="30" spans="1:16" s="1" customFormat="1" hidden="1">
      <c r="A30" s="35"/>
      <c r="B30" s="19"/>
      <c r="C30" s="24"/>
      <c r="D30" s="62"/>
      <c r="E30" s="62"/>
      <c r="F30" s="62"/>
      <c r="G30" s="62"/>
      <c r="H30" s="62"/>
      <c r="I30" s="62"/>
      <c r="J30" s="62"/>
      <c r="K30" s="62"/>
      <c r="L30" s="62"/>
      <c r="M30" s="64"/>
      <c r="N30" s="72"/>
      <c r="O30" s="61"/>
      <c r="P30" s="64"/>
    </row>
    <row r="31" spans="1:16" s="1" customFormat="1" hidden="1">
      <c r="A31" s="35"/>
      <c r="B31" s="19"/>
      <c r="C31" s="24"/>
      <c r="D31" s="62"/>
      <c r="E31" s="62"/>
      <c r="F31" s="62"/>
      <c r="G31" s="62"/>
      <c r="H31" s="62"/>
      <c r="I31" s="62"/>
      <c r="J31" s="62"/>
      <c r="K31" s="62"/>
      <c r="L31" s="62"/>
      <c r="M31" s="64"/>
      <c r="N31" s="72"/>
      <c r="O31" s="61"/>
      <c r="P31" s="64"/>
    </row>
    <row r="32" spans="1:16" s="1" customFormat="1" hidden="1">
      <c r="A32" s="35"/>
      <c r="B32" s="19"/>
      <c r="C32" s="24"/>
      <c r="D32" s="62"/>
      <c r="E32" s="62"/>
      <c r="F32" s="62"/>
      <c r="G32" s="62"/>
      <c r="H32" s="62"/>
      <c r="I32" s="62"/>
      <c r="J32" s="62"/>
      <c r="K32" s="62"/>
      <c r="L32" s="62"/>
      <c r="M32" s="64"/>
      <c r="N32" s="72"/>
      <c r="O32" s="61"/>
      <c r="P32" s="64"/>
    </row>
    <row r="33" spans="1:16" s="1" customFormat="1" hidden="1">
      <c r="A33" s="35"/>
      <c r="B33" s="19"/>
      <c r="C33" s="24"/>
      <c r="D33" s="62"/>
      <c r="E33" s="62"/>
      <c r="F33" s="62"/>
      <c r="G33" s="62"/>
      <c r="H33" s="62"/>
      <c r="I33" s="62"/>
      <c r="J33" s="62"/>
      <c r="K33" s="62"/>
      <c r="L33" s="62"/>
      <c r="M33" s="64"/>
      <c r="N33" s="72"/>
      <c r="O33" s="61"/>
      <c r="P33" s="64"/>
    </row>
    <row r="34" spans="1:16" s="1" customFormat="1" hidden="1">
      <c r="A34" s="35"/>
      <c r="B34" s="19"/>
      <c r="C34" s="24"/>
      <c r="D34" s="62"/>
      <c r="E34" s="62"/>
      <c r="F34" s="62"/>
      <c r="G34" s="62"/>
      <c r="H34" s="62"/>
      <c r="I34" s="62"/>
      <c r="J34" s="62"/>
      <c r="K34" s="62"/>
      <c r="L34" s="62"/>
      <c r="M34" s="64"/>
      <c r="N34" s="72"/>
      <c r="O34" s="61"/>
      <c r="P34" s="64"/>
    </row>
    <row r="35" spans="1:16" s="1" customFormat="1" hidden="1">
      <c r="A35" s="35"/>
      <c r="B35" s="19"/>
      <c r="C35" s="24"/>
      <c r="D35" s="62"/>
      <c r="E35" s="62"/>
      <c r="F35" s="62"/>
      <c r="G35" s="62"/>
      <c r="H35" s="62"/>
      <c r="I35" s="62"/>
      <c r="J35" s="62"/>
      <c r="K35" s="62"/>
      <c r="L35" s="62"/>
      <c r="M35" s="64"/>
      <c r="N35" s="72"/>
      <c r="O35" s="61"/>
      <c r="P35" s="64"/>
    </row>
    <row r="36" spans="1:16" s="1" customFormat="1" hidden="1">
      <c r="A36" s="35"/>
      <c r="B36" s="19"/>
      <c r="C36" s="24"/>
      <c r="D36" s="62"/>
      <c r="E36" s="62"/>
      <c r="F36" s="62"/>
      <c r="G36" s="62"/>
      <c r="H36" s="62"/>
      <c r="I36" s="62"/>
      <c r="J36" s="62"/>
      <c r="K36" s="62"/>
      <c r="L36" s="62"/>
      <c r="M36" s="64"/>
      <c r="N36" s="72"/>
      <c r="O36" s="61"/>
      <c r="P36" s="64"/>
    </row>
    <row r="37" spans="1:16" s="1" customFormat="1" hidden="1">
      <c r="A37" s="35"/>
      <c r="B37" s="19"/>
      <c r="C37" s="24"/>
      <c r="D37" s="62"/>
      <c r="E37" s="62"/>
      <c r="F37" s="62"/>
      <c r="G37" s="62"/>
      <c r="H37" s="62"/>
      <c r="I37" s="62"/>
      <c r="J37" s="62"/>
      <c r="K37" s="62"/>
      <c r="L37" s="62"/>
      <c r="M37" s="64"/>
      <c r="N37" s="72"/>
      <c r="O37" s="61"/>
      <c r="P37" s="64"/>
    </row>
    <row r="38" spans="1:16" s="1" customFormat="1" hidden="1">
      <c r="A38" s="35"/>
      <c r="B38" s="19"/>
      <c r="C38" s="24"/>
      <c r="D38" s="62"/>
      <c r="E38" s="62"/>
      <c r="F38" s="62"/>
      <c r="G38" s="62"/>
      <c r="H38" s="62"/>
      <c r="I38" s="62"/>
      <c r="J38" s="62"/>
      <c r="K38" s="62"/>
      <c r="L38" s="62"/>
      <c r="M38" s="64"/>
      <c r="N38" s="72"/>
      <c r="O38" s="61"/>
      <c r="P38" s="64"/>
    </row>
    <row r="39" spans="1:16" s="1" customFormat="1" hidden="1">
      <c r="A39" s="35"/>
      <c r="B39" s="19"/>
      <c r="C39" s="24"/>
      <c r="D39" s="62"/>
      <c r="E39" s="62"/>
      <c r="F39" s="62"/>
      <c r="G39" s="62"/>
      <c r="H39" s="62"/>
      <c r="I39" s="62"/>
      <c r="J39" s="62"/>
      <c r="K39" s="62"/>
      <c r="L39" s="62"/>
      <c r="M39" s="64"/>
      <c r="N39" s="72"/>
      <c r="O39" s="61"/>
      <c r="P39" s="64"/>
    </row>
    <row r="40" spans="1:16" s="1" customFormat="1" hidden="1">
      <c r="A40" s="35"/>
      <c r="B40" s="19"/>
      <c r="C40" s="24"/>
      <c r="D40" s="62"/>
      <c r="E40" s="62"/>
      <c r="F40" s="62"/>
      <c r="G40" s="62"/>
      <c r="H40" s="62"/>
      <c r="I40" s="62"/>
      <c r="J40" s="62"/>
      <c r="K40" s="62"/>
      <c r="L40" s="62"/>
      <c r="M40" s="64"/>
      <c r="N40" s="72"/>
      <c r="O40" s="61"/>
      <c r="P40" s="64"/>
    </row>
    <row r="41" spans="1:16" s="1" customFormat="1" hidden="1">
      <c r="A41" s="35"/>
      <c r="B41" s="19"/>
      <c r="C41" s="24"/>
      <c r="D41" s="62"/>
      <c r="E41" s="62"/>
      <c r="F41" s="62"/>
      <c r="G41" s="62"/>
      <c r="H41" s="62"/>
      <c r="I41" s="62"/>
      <c r="J41" s="62"/>
      <c r="K41" s="62"/>
      <c r="L41" s="62"/>
      <c r="M41" s="64"/>
      <c r="N41" s="72"/>
      <c r="O41" s="61"/>
      <c r="P41" s="64"/>
    </row>
    <row r="42" spans="1:16">
      <c r="A42" s="33">
        <f>+A26+1</f>
        <v>20</v>
      </c>
      <c r="B42" s="792" t="s">
        <v>41</v>
      </c>
      <c r="C42" s="793"/>
      <c r="D42" s="67">
        <f>+D43</f>
        <v>732</v>
      </c>
      <c r="E42" s="67">
        <f t="shared" ref="E42:O42" si="9">+E43</f>
        <v>732</v>
      </c>
      <c r="F42" s="67">
        <f t="shared" si="9"/>
        <v>0</v>
      </c>
      <c r="G42" s="67">
        <f t="shared" si="9"/>
        <v>0</v>
      </c>
      <c r="H42" s="67">
        <f t="shared" si="9"/>
        <v>732</v>
      </c>
      <c r="I42" s="67">
        <f t="shared" si="9"/>
        <v>732</v>
      </c>
      <c r="J42" s="67">
        <f t="shared" si="9"/>
        <v>0</v>
      </c>
      <c r="K42" s="67">
        <f t="shared" si="9"/>
        <v>0</v>
      </c>
      <c r="L42" s="67">
        <f t="shared" si="9"/>
        <v>0</v>
      </c>
      <c r="M42" s="68">
        <f t="shared" si="9"/>
        <v>0</v>
      </c>
      <c r="N42" s="57"/>
      <c r="O42" s="66">
        <f t="shared" si="9"/>
        <v>0</v>
      </c>
      <c r="P42" s="68">
        <f>P44+P45+P46+P47+P48</f>
        <v>732</v>
      </c>
    </row>
    <row r="43" spans="1:16">
      <c r="A43" s="30">
        <f>+A42+1</f>
        <v>21</v>
      </c>
      <c r="B43" s="780" t="s">
        <v>47</v>
      </c>
      <c r="C43" s="781"/>
      <c r="D43" s="59">
        <f t="shared" ref="D43:I43" si="10">+D48+D44+D45+D46+D47</f>
        <v>732</v>
      </c>
      <c r="E43" s="59">
        <f t="shared" si="10"/>
        <v>732</v>
      </c>
      <c r="F43" s="59">
        <f t="shared" si="10"/>
        <v>0</v>
      </c>
      <c r="G43" s="59">
        <f t="shared" si="10"/>
        <v>0</v>
      </c>
      <c r="H43" s="59">
        <f t="shared" si="10"/>
        <v>732</v>
      </c>
      <c r="I43" s="59">
        <f t="shared" si="10"/>
        <v>732</v>
      </c>
      <c r="J43" s="59">
        <f>+J48</f>
        <v>0</v>
      </c>
      <c r="K43" s="59">
        <f>+K48</f>
        <v>0</v>
      </c>
      <c r="L43" s="59">
        <f>+L48</f>
        <v>0</v>
      </c>
      <c r="M43" s="60">
        <f>+M48</f>
        <v>0</v>
      </c>
      <c r="N43" s="65"/>
      <c r="O43" s="58">
        <f>+O48</f>
        <v>0</v>
      </c>
      <c r="P43" s="64">
        <f t="shared" ref="P43:P48" si="11">+I43+O43</f>
        <v>732</v>
      </c>
    </row>
    <row r="44" spans="1:16">
      <c r="A44" s="30">
        <v>22</v>
      </c>
      <c r="B44" s="76"/>
      <c r="C44" s="601" t="s">
        <v>355</v>
      </c>
      <c r="D44" s="59">
        <v>70</v>
      </c>
      <c r="E44" s="59">
        <v>70</v>
      </c>
      <c r="F44" s="59">
        <v>0</v>
      </c>
      <c r="G44" s="59">
        <v>0</v>
      </c>
      <c r="H44" s="62">
        <f t="shared" ref="H44:I47" si="12">+D44+F44</f>
        <v>70</v>
      </c>
      <c r="I44" s="62">
        <f t="shared" si="12"/>
        <v>70</v>
      </c>
      <c r="J44" s="59">
        <v>0</v>
      </c>
      <c r="K44" s="59">
        <v>0</v>
      </c>
      <c r="L44" s="59">
        <v>0</v>
      </c>
      <c r="M44" s="64">
        <f>+H44-I44</f>
        <v>0</v>
      </c>
      <c r="N44" s="65"/>
      <c r="O44" s="58">
        <v>0</v>
      </c>
      <c r="P44" s="64">
        <f t="shared" si="11"/>
        <v>70</v>
      </c>
    </row>
    <row r="45" spans="1:16">
      <c r="A45" s="30">
        <v>23</v>
      </c>
      <c r="B45" s="76"/>
      <c r="C45" s="601" t="s">
        <v>356</v>
      </c>
      <c r="D45" s="59">
        <v>164</v>
      </c>
      <c r="E45" s="59">
        <v>164</v>
      </c>
      <c r="F45" s="59">
        <v>0</v>
      </c>
      <c r="G45" s="59">
        <v>0</v>
      </c>
      <c r="H45" s="62">
        <f t="shared" si="12"/>
        <v>164</v>
      </c>
      <c r="I45" s="62">
        <f t="shared" si="12"/>
        <v>164</v>
      </c>
      <c r="J45" s="59">
        <v>0</v>
      </c>
      <c r="K45" s="59">
        <v>0</v>
      </c>
      <c r="L45" s="59">
        <v>0</v>
      </c>
      <c r="M45" s="64">
        <f>+H45-I45</f>
        <v>0</v>
      </c>
      <c r="N45" s="65"/>
      <c r="O45" s="58">
        <v>0</v>
      </c>
      <c r="P45" s="64">
        <f t="shared" si="11"/>
        <v>164</v>
      </c>
    </row>
    <row r="46" spans="1:16">
      <c r="A46" s="30">
        <v>24</v>
      </c>
      <c r="B46" s="76"/>
      <c r="C46" s="601" t="s">
        <v>357</v>
      </c>
      <c r="D46" s="59">
        <v>468</v>
      </c>
      <c r="E46" s="59">
        <v>468</v>
      </c>
      <c r="F46" s="59">
        <v>0</v>
      </c>
      <c r="G46" s="59">
        <v>0</v>
      </c>
      <c r="H46" s="62">
        <f t="shared" si="12"/>
        <v>468</v>
      </c>
      <c r="I46" s="62">
        <f t="shared" si="12"/>
        <v>468</v>
      </c>
      <c r="J46" s="59">
        <v>0</v>
      </c>
      <c r="K46" s="59">
        <v>0</v>
      </c>
      <c r="L46" s="59">
        <v>0</v>
      </c>
      <c r="M46" s="64">
        <f>+H46-I46</f>
        <v>0</v>
      </c>
      <c r="N46" s="65"/>
      <c r="O46" s="58">
        <v>0</v>
      </c>
      <c r="P46" s="64">
        <f t="shared" si="11"/>
        <v>468</v>
      </c>
    </row>
    <row r="47" spans="1:16">
      <c r="A47" s="30">
        <v>25</v>
      </c>
      <c r="B47" s="76"/>
      <c r="C47" s="601" t="s">
        <v>358</v>
      </c>
      <c r="D47" s="59">
        <v>25</v>
      </c>
      <c r="E47" s="59">
        <v>25</v>
      </c>
      <c r="F47" s="59">
        <v>0</v>
      </c>
      <c r="G47" s="59">
        <v>0</v>
      </c>
      <c r="H47" s="62">
        <f t="shared" si="12"/>
        <v>25</v>
      </c>
      <c r="I47" s="62">
        <f t="shared" si="12"/>
        <v>25</v>
      </c>
      <c r="J47" s="59">
        <v>0</v>
      </c>
      <c r="K47" s="59">
        <v>0</v>
      </c>
      <c r="L47" s="59">
        <v>0</v>
      </c>
      <c r="M47" s="64">
        <f>+H47-I47</f>
        <v>0</v>
      </c>
      <c r="N47" s="65"/>
      <c r="O47" s="58">
        <v>0</v>
      </c>
      <c r="P47" s="64">
        <f t="shared" si="11"/>
        <v>25</v>
      </c>
    </row>
    <row r="48" spans="1:16">
      <c r="A48" s="35">
        <v>26</v>
      </c>
      <c r="B48" s="38"/>
      <c r="C48" s="24" t="s">
        <v>359</v>
      </c>
      <c r="D48" s="62">
        <v>5</v>
      </c>
      <c r="E48" s="62">
        <v>5</v>
      </c>
      <c r="F48" s="59">
        <v>0</v>
      </c>
      <c r="G48" s="59">
        <v>0</v>
      </c>
      <c r="H48" s="62">
        <f>+D48+F48</f>
        <v>5</v>
      </c>
      <c r="I48" s="62">
        <f>+E48+G48</f>
        <v>5</v>
      </c>
      <c r="J48" s="59">
        <v>0</v>
      </c>
      <c r="K48" s="59">
        <v>0</v>
      </c>
      <c r="L48" s="59">
        <v>0</v>
      </c>
      <c r="M48" s="64">
        <f>+H48-I48</f>
        <v>0</v>
      </c>
      <c r="N48" s="73"/>
      <c r="O48" s="58">
        <v>0</v>
      </c>
      <c r="P48" s="64">
        <f t="shared" si="11"/>
        <v>5</v>
      </c>
    </row>
    <row r="49" spans="1:16" s="1" customFormat="1" hidden="1">
      <c r="A49" s="35"/>
      <c r="B49" s="38"/>
      <c r="C49" s="24"/>
      <c r="D49" s="62"/>
      <c r="E49" s="62"/>
      <c r="F49" s="59"/>
      <c r="G49" s="59"/>
      <c r="H49" s="62"/>
      <c r="I49" s="62"/>
      <c r="J49" s="59"/>
      <c r="K49" s="59"/>
      <c r="L49" s="59"/>
      <c r="M49" s="64"/>
      <c r="N49" s="73"/>
      <c r="O49" s="58"/>
      <c r="P49" s="64"/>
    </row>
    <row r="50" spans="1:16" s="1" customFormat="1" hidden="1">
      <c r="A50" s="35"/>
      <c r="B50" s="38"/>
      <c r="C50" s="24"/>
      <c r="D50" s="62"/>
      <c r="E50" s="62"/>
      <c r="F50" s="59"/>
      <c r="G50" s="59"/>
      <c r="H50" s="62"/>
      <c r="I50" s="62"/>
      <c r="J50" s="59"/>
      <c r="K50" s="59"/>
      <c r="L50" s="59"/>
      <c r="M50" s="64"/>
      <c r="N50" s="73"/>
      <c r="O50" s="58"/>
      <c r="P50" s="64"/>
    </row>
    <row r="51" spans="1:16" s="1" customFormat="1" hidden="1">
      <c r="A51" s="35"/>
      <c r="B51" s="38"/>
      <c r="C51" s="24"/>
      <c r="D51" s="62"/>
      <c r="E51" s="62"/>
      <c r="F51" s="59"/>
      <c r="G51" s="59"/>
      <c r="H51" s="62"/>
      <c r="I51" s="62"/>
      <c r="J51" s="59"/>
      <c r="K51" s="59"/>
      <c r="L51" s="59"/>
      <c r="M51" s="64"/>
      <c r="N51" s="73"/>
      <c r="O51" s="58"/>
      <c r="P51" s="64"/>
    </row>
    <row r="52" spans="1:16" s="1" customFormat="1" hidden="1">
      <c r="A52" s="35"/>
      <c r="B52" s="38"/>
      <c r="C52" s="24"/>
      <c r="D52" s="62"/>
      <c r="E52" s="62"/>
      <c r="F52" s="59"/>
      <c r="G52" s="59"/>
      <c r="H52" s="62"/>
      <c r="I52" s="62"/>
      <c r="J52" s="59"/>
      <c r="K52" s="59"/>
      <c r="L52" s="59"/>
      <c r="M52" s="64"/>
      <c r="N52" s="73"/>
      <c r="O52" s="58"/>
      <c r="P52" s="64"/>
    </row>
    <row r="53" spans="1:16" s="1" customFormat="1" hidden="1">
      <c r="A53" s="35"/>
      <c r="B53" s="38"/>
      <c r="C53" s="24"/>
      <c r="D53" s="62"/>
      <c r="E53" s="62"/>
      <c r="F53" s="59"/>
      <c r="G53" s="59"/>
      <c r="H53" s="62"/>
      <c r="I53" s="62"/>
      <c r="J53" s="59"/>
      <c r="K53" s="59"/>
      <c r="L53" s="59"/>
      <c r="M53" s="64"/>
      <c r="N53" s="73"/>
      <c r="O53" s="58"/>
      <c r="P53" s="64"/>
    </row>
    <row r="54" spans="1:16" s="1" customFormat="1" hidden="1">
      <c r="A54" s="35"/>
      <c r="B54" s="38"/>
      <c r="C54" s="24"/>
      <c r="D54" s="62"/>
      <c r="E54" s="62"/>
      <c r="F54" s="59"/>
      <c r="G54" s="59"/>
      <c r="H54" s="62"/>
      <c r="I54" s="62"/>
      <c r="J54" s="59"/>
      <c r="K54" s="59"/>
      <c r="L54" s="59"/>
      <c r="M54" s="64"/>
      <c r="N54" s="73"/>
      <c r="O54" s="58"/>
      <c r="P54" s="64"/>
    </row>
    <row r="55" spans="1:16" s="1" customFormat="1" hidden="1">
      <c r="A55" s="35"/>
      <c r="B55" s="38"/>
      <c r="C55" s="24"/>
      <c r="D55" s="62"/>
      <c r="E55" s="62"/>
      <c r="F55" s="59"/>
      <c r="G55" s="59"/>
      <c r="H55" s="62"/>
      <c r="I55" s="62"/>
      <c r="J55" s="59"/>
      <c r="K55" s="59"/>
      <c r="L55" s="59"/>
      <c r="M55" s="64"/>
      <c r="N55" s="73"/>
      <c r="O55" s="58"/>
      <c r="P55" s="64"/>
    </row>
    <row r="56" spans="1:16" s="1" customFormat="1" hidden="1">
      <c r="A56" s="35"/>
      <c r="B56" s="38"/>
      <c r="C56" s="24"/>
      <c r="D56" s="62"/>
      <c r="E56" s="62"/>
      <c r="F56" s="59"/>
      <c r="G56" s="59"/>
      <c r="H56" s="62"/>
      <c r="I56" s="62"/>
      <c r="J56" s="59"/>
      <c r="K56" s="59"/>
      <c r="L56" s="59"/>
      <c r="M56" s="64"/>
      <c r="N56" s="73"/>
      <c r="O56" s="58"/>
      <c r="P56" s="64"/>
    </row>
    <row r="57" spans="1:16" s="1" customFormat="1" hidden="1">
      <c r="A57" s="35"/>
      <c r="B57" s="38"/>
      <c r="C57" s="24"/>
      <c r="D57" s="62"/>
      <c r="E57" s="62"/>
      <c r="F57" s="59"/>
      <c r="G57" s="59"/>
      <c r="H57" s="62"/>
      <c r="I57" s="62"/>
      <c r="J57" s="59"/>
      <c r="K57" s="59"/>
      <c r="L57" s="59"/>
      <c r="M57" s="64"/>
      <c r="N57" s="73"/>
      <c r="O57" s="58"/>
      <c r="P57" s="64"/>
    </row>
    <row r="58" spans="1:16" s="1" customFormat="1" hidden="1">
      <c r="A58" s="35"/>
      <c r="B58" s="38"/>
      <c r="C58" s="24"/>
      <c r="D58" s="62"/>
      <c r="E58" s="62"/>
      <c r="F58" s="59"/>
      <c r="G58" s="59"/>
      <c r="H58" s="62"/>
      <c r="I58" s="62"/>
      <c r="J58" s="59"/>
      <c r="K58" s="59"/>
      <c r="L58" s="59"/>
      <c r="M58" s="64"/>
      <c r="N58" s="73"/>
      <c r="O58" s="58"/>
      <c r="P58" s="64"/>
    </row>
    <row r="59" spans="1:16" s="1" customFormat="1" hidden="1">
      <c r="A59" s="35"/>
      <c r="B59" s="38"/>
      <c r="C59" s="24"/>
      <c r="D59" s="62"/>
      <c r="E59" s="62"/>
      <c r="F59" s="59"/>
      <c r="G59" s="59"/>
      <c r="H59" s="62"/>
      <c r="I59" s="62"/>
      <c r="J59" s="59"/>
      <c r="K59" s="59"/>
      <c r="L59" s="59"/>
      <c r="M59" s="64"/>
      <c r="N59" s="73"/>
      <c r="O59" s="58"/>
      <c r="P59" s="64"/>
    </row>
    <row r="60" spans="1:16" s="1" customFormat="1" hidden="1">
      <c r="A60" s="35"/>
      <c r="B60" s="38"/>
      <c r="C60" s="24"/>
      <c r="D60" s="62"/>
      <c r="E60" s="62"/>
      <c r="F60" s="59"/>
      <c r="G60" s="59"/>
      <c r="H60" s="62"/>
      <c r="I60" s="62"/>
      <c r="J60" s="59"/>
      <c r="K60" s="59"/>
      <c r="L60" s="59"/>
      <c r="M60" s="64"/>
      <c r="N60" s="73"/>
      <c r="O60" s="58"/>
      <c r="P60" s="64"/>
    </row>
    <row r="61" spans="1:16" s="1" customFormat="1" hidden="1">
      <c r="A61" s="35"/>
      <c r="B61" s="38"/>
      <c r="C61" s="24"/>
      <c r="D61" s="62"/>
      <c r="E61" s="62"/>
      <c r="F61" s="59"/>
      <c r="G61" s="59"/>
      <c r="H61" s="62"/>
      <c r="I61" s="62"/>
      <c r="J61" s="59"/>
      <c r="K61" s="59"/>
      <c r="L61" s="59"/>
      <c r="M61" s="64"/>
      <c r="N61" s="73"/>
      <c r="O61" s="58"/>
      <c r="P61" s="64"/>
    </row>
    <row r="62" spans="1:16" s="1" customFormat="1" hidden="1">
      <c r="A62" s="35"/>
      <c r="B62" s="38"/>
      <c r="C62" s="24"/>
      <c r="D62" s="62"/>
      <c r="E62" s="62"/>
      <c r="F62" s="59"/>
      <c r="G62" s="59"/>
      <c r="H62" s="62"/>
      <c r="I62" s="62"/>
      <c r="J62" s="59"/>
      <c r="K62" s="59"/>
      <c r="L62" s="59"/>
      <c r="M62" s="64"/>
      <c r="N62" s="73"/>
      <c r="O62" s="58"/>
      <c r="P62" s="64"/>
    </row>
    <row r="63" spans="1:16" s="1" customFormat="1" hidden="1">
      <c r="A63" s="35"/>
      <c r="B63" s="38"/>
      <c r="C63" s="24"/>
      <c r="D63" s="62"/>
      <c r="E63" s="62"/>
      <c r="F63" s="59"/>
      <c r="G63" s="59"/>
      <c r="H63" s="62"/>
      <c r="I63" s="62"/>
      <c r="J63" s="59"/>
      <c r="K63" s="59"/>
      <c r="L63" s="59"/>
      <c r="M63" s="64"/>
      <c r="N63" s="73"/>
      <c r="O63" s="58"/>
      <c r="P63" s="64"/>
    </row>
    <row r="64" spans="1:16" s="1" customFormat="1" hidden="1">
      <c r="A64" s="35"/>
      <c r="B64" s="38"/>
      <c r="C64" s="24"/>
      <c r="D64" s="62"/>
      <c r="E64" s="62"/>
      <c r="F64" s="59"/>
      <c r="G64" s="59"/>
      <c r="H64" s="62"/>
      <c r="I64" s="62"/>
      <c r="J64" s="59"/>
      <c r="K64" s="59"/>
      <c r="L64" s="59"/>
      <c r="M64" s="64"/>
      <c r="N64" s="73"/>
      <c r="O64" s="58"/>
      <c r="P64" s="64"/>
    </row>
    <row r="65" spans="1:16" s="1" customFormat="1" hidden="1">
      <c r="A65" s="35"/>
      <c r="B65" s="38"/>
      <c r="C65" s="24"/>
      <c r="D65" s="62"/>
      <c r="E65" s="62"/>
      <c r="F65" s="59"/>
      <c r="G65" s="59"/>
      <c r="H65" s="62"/>
      <c r="I65" s="62"/>
      <c r="J65" s="59"/>
      <c r="K65" s="59"/>
      <c r="L65" s="59"/>
      <c r="M65" s="64"/>
      <c r="N65" s="73"/>
      <c r="O65" s="58"/>
      <c r="P65" s="64"/>
    </row>
    <row r="66" spans="1:16" s="1" customFormat="1" hidden="1">
      <c r="A66" s="35"/>
      <c r="B66" s="38"/>
      <c r="C66" s="24"/>
      <c r="D66" s="62"/>
      <c r="E66" s="62"/>
      <c r="F66" s="59"/>
      <c r="G66" s="59"/>
      <c r="H66" s="62"/>
      <c r="I66" s="62"/>
      <c r="J66" s="59"/>
      <c r="K66" s="59"/>
      <c r="L66" s="59"/>
      <c r="M66" s="64"/>
      <c r="N66" s="73"/>
      <c r="O66" s="58"/>
      <c r="P66" s="64"/>
    </row>
    <row r="67" spans="1:16" s="1" customFormat="1" hidden="1">
      <c r="A67" s="35"/>
      <c r="B67" s="38"/>
      <c r="C67" s="24"/>
      <c r="D67" s="62"/>
      <c r="E67" s="62"/>
      <c r="F67" s="59"/>
      <c r="G67" s="59"/>
      <c r="H67" s="62"/>
      <c r="I67" s="62"/>
      <c r="J67" s="59"/>
      <c r="K67" s="59"/>
      <c r="L67" s="59"/>
      <c r="M67" s="64"/>
      <c r="N67" s="73"/>
      <c r="O67" s="58"/>
      <c r="P67" s="64"/>
    </row>
    <row r="68" spans="1:16" s="1" customFormat="1" hidden="1">
      <c r="A68" s="35"/>
      <c r="B68" s="38"/>
      <c r="C68" s="24"/>
      <c r="D68" s="62"/>
      <c r="E68" s="62"/>
      <c r="F68" s="59"/>
      <c r="G68" s="59"/>
      <c r="H68" s="62"/>
      <c r="I68" s="62"/>
      <c r="J68" s="59"/>
      <c r="K68" s="59"/>
      <c r="L68" s="59"/>
      <c r="M68" s="64"/>
      <c r="N68" s="73"/>
      <c r="O68" s="58"/>
      <c r="P68" s="64"/>
    </row>
    <row r="69" spans="1:16" s="1" customFormat="1" hidden="1">
      <c r="A69" s="35"/>
      <c r="B69" s="38"/>
      <c r="C69" s="24"/>
      <c r="D69" s="62"/>
      <c r="E69" s="62"/>
      <c r="F69" s="59"/>
      <c r="G69" s="59"/>
      <c r="H69" s="62"/>
      <c r="I69" s="62"/>
      <c r="J69" s="59"/>
      <c r="K69" s="59"/>
      <c r="L69" s="59"/>
      <c r="M69" s="64"/>
      <c r="N69" s="73"/>
      <c r="O69" s="58"/>
      <c r="P69" s="64"/>
    </row>
    <row r="70" spans="1:16" s="1" customFormat="1" hidden="1">
      <c r="A70" s="35"/>
      <c r="B70" s="38"/>
      <c r="C70" s="24"/>
      <c r="D70" s="62"/>
      <c r="E70" s="62"/>
      <c r="F70" s="59"/>
      <c r="G70" s="59"/>
      <c r="H70" s="62"/>
      <c r="I70" s="62"/>
      <c r="J70" s="59"/>
      <c r="K70" s="59"/>
      <c r="L70" s="59"/>
      <c r="M70" s="64"/>
      <c r="N70" s="73"/>
      <c r="O70" s="58"/>
      <c r="P70" s="64"/>
    </row>
    <row r="71" spans="1:16" s="1" customFormat="1" hidden="1">
      <c r="A71" s="35"/>
      <c r="B71" s="38"/>
      <c r="C71" s="24"/>
      <c r="D71" s="62"/>
      <c r="E71" s="62"/>
      <c r="F71" s="59"/>
      <c r="G71" s="59"/>
      <c r="H71" s="62"/>
      <c r="I71" s="62"/>
      <c r="J71" s="59"/>
      <c r="K71" s="59"/>
      <c r="L71" s="59"/>
      <c r="M71" s="64"/>
      <c r="N71" s="73"/>
      <c r="O71" s="58"/>
      <c r="P71" s="64"/>
    </row>
    <row r="72" spans="1:16" s="1" customFormat="1" hidden="1">
      <c r="A72" s="35"/>
      <c r="B72" s="38"/>
      <c r="C72" s="24"/>
      <c r="D72" s="62"/>
      <c r="E72" s="62"/>
      <c r="F72" s="59"/>
      <c r="G72" s="59"/>
      <c r="H72" s="62"/>
      <c r="I72" s="62"/>
      <c r="J72" s="59"/>
      <c r="K72" s="59"/>
      <c r="L72" s="59"/>
      <c r="M72" s="64"/>
      <c r="N72" s="73"/>
      <c r="O72" s="58"/>
      <c r="P72" s="64"/>
    </row>
    <row r="73" spans="1:16" s="1" customFormat="1" hidden="1">
      <c r="A73" s="35"/>
      <c r="B73" s="38"/>
      <c r="C73" s="24"/>
      <c r="D73" s="62"/>
      <c r="E73" s="62"/>
      <c r="F73" s="59"/>
      <c r="G73" s="59"/>
      <c r="H73" s="62"/>
      <c r="I73" s="62"/>
      <c r="J73" s="59"/>
      <c r="K73" s="59"/>
      <c r="L73" s="59"/>
      <c r="M73" s="64"/>
      <c r="N73" s="73"/>
      <c r="O73" s="58"/>
      <c r="P73" s="64"/>
    </row>
    <row r="74" spans="1:16" s="1" customFormat="1" hidden="1">
      <c r="A74" s="35"/>
      <c r="B74" s="38"/>
      <c r="C74" s="24"/>
      <c r="D74" s="62"/>
      <c r="E74" s="62"/>
      <c r="F74" s="59"/>
      <c r="G74" s="59"/>
      <c r="H74" s="62"/>
      <c r="I74" s="62"/>
      <c r="J74" s="59"/>
      <c r="K74" s="59"/>
      <c r="L74" s="59"/>
      <c r="M74" s="64"/>
      <c r="N74" s="73"/>
      <c r="O74" s="58"/>
      <c r="P74" s="64"/>
    </row>
    <row r="75" spans="1:16" s="1" customFormat="1" hidden="1">
      <c r="A75" s="35"/>
      <c r="B75" s="38"/>
      <c r="C75" s="24"/>
      <c r="D75" s="62"/>
      <c r="E75" s="62"/>
      <c r="F75" s="59"/>
      <c r="G75" s="59"/>
      <c r="H75" s="62"/>
      <c r="I75" s="62"/>
      <c r="J75" s="59"/>
      <c r="K75" s="59"/>
      <c r="L75" s="59"/>
      <c r="M75" s="64"/>
      <c r="N75" s="73"/>
      <c r="O75" s="58"/>
      <c r="P75" s="64"/>
    </row>
    <row r="76" spans="1:16" s="1" customFormat="1" hidden="1">
      <c r="A76" s="35"/>
      <c r="B76" s="38"/>
      <c r="C76" s="24"/>
      <c r="D76" s="62"/>
      <c r="E76" s="62"/>
      <c r="F76" s="59"/>
      <c r="G76" s="59"/>
      <c r="H76" s="62"/>
      <c r="I76" s="62"/>
      <c r="J76" s="59"/>
      <c r="K76" s="59"/>
      <c r="L76" s="59"/>
      <c r="M76" s="64"/>
      <c r="N76" s="73"/>
      <c r="O76" s="58"/>
      <c r="P76" s="64"/>
    </row>
    <row r="77" spans="1:16" s="1" customFormat="1" hidden="1">
      <c r="A77" s="35"/>
      <c r="B77" s="38"/>
      <c r="C77" s="24"/>
      <c r="D77" s="62"/>
      <c r="E77" s="62"/>
      <c r="F77" s="59"/>
      <c r="G77" s="59"/>
      <c r="H77" s="62"/>
      <c r="I77" s="62"/>
      <c r="J77" s="59"/>
      <c r="K77" s="59"/>
      <c r="L77" s="59"/>
      <c r="M77" s="64"/>
      <c r="N77" s="73"/>
      <c r="O77" s="58"/>
      <c r="P77" s="64"/>
    </row>
    <row r="78" spans="1:16" s="1" customFormat="1" hidden="1">
      <c r="A78" s="35"/>
      <c r="B78" s="38"/>
      <c r="C78" s="24"/>
      <c r="D78" s="62"/>
      <c r="E78" s="62"/>
      <c r="F78" s="59"/>
      <c r="G78" s="59"/>
      <c r="H78" s="62"/>
      <c r="I78" s="62"/>
      <c r="J78" s="59"/>
      <c r="K78" s="59"/>
      <c r="L78" s="59"/>
      <c r="M78" s="64"/>
      <c r="N78" s="73"/>
      <c r="O78" s="58"/>
      <c r="P78" s="64"/>
    </row>
    <row r="79" spans="1:16" s="1" customFormat="1" hidden="1">
      <c r="A79" s="35"/>
      <c r="B79" s="38"/>
      <c r="C79" s="24"/>
      <c r="D79" s="62"/>
      <c r="E79" s="62"/>
      <c r="F79" s="59"/>
      <c r="G79" s="59"/>
      <c r="H79" s="62"/>
      <c r="I79" s="62"/>
      <c r="J79" s="59"/>
      <c r="K79" s="59"/>
      <c r="L79" s="59"/>
      <c r="M79" s="64"/>
      <c r="N79" s="73"/>
      <c r="O79" s="58"/>
      <c r="P79" s="64"/>
    </row>
    <row r="80" spans="1:16" s="1" customFormat="1" hidden="1">
      <c r="A80" s="35"/>
      <c r="B80" s="38"/>
      <c r="C80" s="24"/>
      <c r="D80" s="62"/>
      <c r="E80" s="62"/>
      <c r="F80" s="59"/>
      <c r="G80" s="59"/>
      <c r="H80" s="62"/>
      <c r="I80" s="62"/>
      <c r="J80" s="59"/>
      <c r="K80" s="59"/>
      <c r="L80" s="59"/>
      <c r="M80" s="64"/>
      <c r="N80" s="73"/>
      <c r="O80" s="58"/>
      <c r="P80" s="64"/>
    </row>
    <row r="81" spans="1:16" s="1" customFormat="1" hidden="1">
      <c r="A81" s="35"/>
      <c r="B81" s="38"/>
      <c r="C81" s="24"/>
      <c r="D81" s="62"/>
      <c r="E81" s="62"/>
      <c r="F81" s="59"/>
      <c r="G81" s="59"/>
      <c r="H81" s="62"/>
      <c r="I81" s="62"/>
      <c r="J81" s="59"/>
      <c r="K81" s="59"/>
      <c r="L81" s="59"/>
      <c r="M81" s="64"/>
      <c r="N81" s="73"/>
      <c r="O81" s="58"/>
      <c r="P81" s="64"/>
    </row>
    <row r="82" spans="1:16" s="1" customFormat="1" hidden="1">
      <c r="A82" s="35"/>
      <c r="B82" s="38"/>
      <c r="C82" s="24"/>
      <c r="D82" s="62"/>
      <c r="E82" s="62"/>
      <c r="F82" s="59"/>
      <c r="G82" s="59"/>
      <c r="H82" s="62"/>
      <c r="I82" s="62"/>
      <c r="J82" s="59"/>
      <c r="K82" s="59"/>
      <c r="L82" s="59"/>
      <c r="M82" s="64"/>
      <c r="N82" s="73"/>
      <c r="O82" s="58"/>
      <c r="P82" s="64"/>
    </row>
    <row r="83" spans="1:16" s="1" customFormat="1" hidden="1">
      <c r="A83" s="35"/>
      <c r="B83" s="38"/>
      <c r="C83" s="24"/>
      <c r="D83" s="62"/>
      <c r="E83" s="62"/>
      <c r="F83" s="59"/>
      <c r="G83" s="59"/>
      <c r="H83" s="62"/>
      <c r="I83" s="62"/>
      <c r="J83" s="59"/>
      <c r="K83" s="59"/>
      <c r="L83" s="59"/>
      <c r="M83" s="64"/>
      <c r="N83" s="73"/>
      <c r="O83" s="58"/>
      <c r="P83" s="64"/>
    </row>
    <row r="84" spans="1:16">
      <c r="A84" s="33">
        <f>+A48+1</f>
        <v>27</v>
      </c>
      <c r="B84" s="792" t="s">
        <v>43</v>
      </c>
      <c r="C84" s="793"/>
      <c r="D84" s="67">
        <f>+D85</f>
        <v>16522</v>
      </c>
      <c r="E84" s="67">
        <f t="shared" ref="E84:P84" si="13">+E85</f>
        <v>16684</v>
      </c>
      <c r="F84" s="67">
        <f t="shared" si="13"/>
        <v>0</v>
      </c>
      <c r="G84" s="67">
        <f t="shared" si="13"/>
        <v>0</v>
      </c>
      <c r="H84" s="67">
        <f t="shared" si="13"/>
        <v>16522</v>
      </c>
      <c r="I84" s="67">
        <f t="shared" si="13"/>
        <v>16684</v>
      </c>
      <c r="J84" s="67">
        <f t="shared" si="13"/>
        <v>0</v>
      </c>
      <c r="K84" s="67">
        <f t="shared" si="13"/>
        <v>0</v>
      </c>
      <c r="L84" s="67">
        <f t="shared" si="13"/>
        <v>0</v>
      </c>
      <c r="M84" s="68">
        <v>387</v>
      </c>
      <c r="N84" s="57"/>
      <c r="O84" s="66">
        <f t="shared" si="13"/>
        <v>0</v>
      </c>
      <c r="P84" s="68">
        <f t="shared" si="13"/>
        <v>16684</v>
      </c>
    </row>
    <row r="85" spans="1:16">
      <c r="A85" s="2">
        <v>28</v>
      </c>
      <c r="B85" s="780" t="s">
        <v>47</v>
      </c>
      <c r="C85" s="781"/>
      <c r="D85" s="59">
        <f>+D87+D86</f>
        <v>16522</v>
      </c>
      <c r="E85" s="59">
        <f t="shared" ref="E85:L85" si="14">+E87+E86</f>
        <v>16684</v>
      </c>
      <c r="F85" s="59">
        <f t="shared" si="14"/>
        <v>0</v>
      </c>
      <c r="G85" s="59">
        <f t="shared" si="14"/>
        <v>0</v>
      </c>
      <c r="H85" s="62">
        <f t="shared" ref="H85:I87" si="15">+D85+F85</f>
        <v>16522</v>
      </c>
      <c r="I85" s="62">
        <f t="shared" si="15"/>
        <v>16684</v>
      </c>
      <c r="J85" s="59">
        <f t="shared" si="14"/>
        <v>0</v>
      </c>
      <c r="K85" s="59">
        <f t="shared" si="14"/>
        <v>0</v>
      </c>
      <c r="L85" s="59">
        <f t="shared" si="14"/>
        <v>0</v>
      </c>
      <c r="M85" s="59">
        <v>387</v>
      </c>
      <c r="N85" s="65"/>
      <c r="O85" s="58">
        <f>+O87</f>
        <v>0</v>
      </c>
      <c r="P85" s="60">
        <f>+P87+P86</f>
        <v>16684</v>
      </c>
    </row>
    <row r="86" spans="1:16" ht="15.75" thickBot="1">
      <c r="A86" s="30">
        <v>29</v>
      </c>
      <c r="B86" s="596"/>
      <c r="C86" s="51" t="s">
        <v>360</v>
      </c>
      <c r="D86" s="59">
        <v>16301</v>
      </c>
      <c r="E86" s="59">
        <v>16518</v>
      </c>
      <c r="F86" s="59">
        <v>0</v>
      </c>
      <c r="G86" s="59">
        <v>0</v>
      </c>
      <c r="H86" s="62">
        <f t="shared" si="15"/>
        <v>16301</v>
      </c>
      <c r="I86" s="62">
        <f t="shared" si="15"/>
        <v>16518</v>
      </c>
      <c r="J86" s="59">
        <v>0</v>
      </c>
      <c r="K86" s="59">
        <v>0</v>
      </c>
      <c r="L86" s="59">
        <v>0</v>
      </c>
      <c r="M86" s="64">
        <v>387</v>
      </c>
      <c r="N86" s="65"/>
      <c r="O86" s="58">
        <v>0</v>
      </c>
      <c r="P86" s="64">
        <f>+I86+O86</f>
        <v>16518</v>
      </c>
    </row>
    <row r="87" spans="1:16" ht="15.75" thickBot="1">
      <c r="A87" s="36">
        <v>30</v>
      </c>
      <c r="B87" s="25"/>
      <c r="C87" s="51" t="s">
        <v>361</v>
      </c>
      <c r="D87" s="62">
        <v>221</v>
      </c>
      <c r="E87" s="62">
        <v>166</v>
      </c>
      <c r="F87" s="62">
        <v>0</v>
      </c>
      <c r="G87" s="62">
        <v>0</v>
      </c>
      <c r="H87" s="62">
        <f t="shared" si="15"/>
        <v>221</v>
      </c>
      <c r="I87" s="62">
        <f t="shared" si="15"/>
        <v>166</v>
      </c>
      <c r="J87" s="62">
        <v>0</v>
      </c>
      <c r="K87" s="62">
        <v>0</v>
      </c>
      <c r="L87" s="62">
        <v>0</v>
      </c>
      <c r="M87" s="64">
        <v>0</v>
      </c>
      <c r="N87" s="72"/>
      <c r="O87" s="61">
        <v>0</v>
      </c>
      <c r="P87" s="64">
        <f>+I87+O87</f>
        <v>166</v>
      </c>
    </row>
    <row r="88" spans="1:16" ht="15.75" thickBot="1">
      <c r="A88" s="37">
        <f>+A87+1</f>
        <v>31</v>
      </c>
      <c r="B88" s="26" t="s">
        <v>21</v>
      </c>
      <c r="C88" s="27"/>
      <c r="D88" s="70">
        <f t="shared" ref="D88:M88" si="16">+D7+D24+D42+D84</f>
        <v>579044</v>
      </c>
      <c r="E88" s="70">
        <f t="shared" si="16"/>
        <v>578619</v>
      </c>
      <c r="F88" s="70">
        <f t="shared" si="16"/>
        <v>34654</v>
      </c>
      <c r="G88" s="70">
        <f t="shared" si="16"/>
        <v>34645</v>
      </c>
      <c r="H88" s="70">
        <f t="shared" si="16"/>
        <v>613698</v>
      </c>
      <c r="I88" s="70">
        <f t="shared" si="16"/>
        <v>613264</v>
      </c>
      <c r="J88" s="70">
        <f t="shared" si="16"/>
        <v>23842</v>
      </c>
      <c r="K88" s="70">
        <f t="shared" si="16"/>
        <v>95370</v>
      </c>
      <c r="L88" s="70">
        <f t="shared" si="16"/>
        <v>532</v>
      </c>
      <c r="M88" s="71">
        <f t="shared" si="16"/>
        <v>983</v>
      </c>
      <c r="N88" s="74"/>
      <c r="O88" s="69">
        <f>+O7+O24+O42+O84</f>
        <v>13910</v>
      </c>
      <c r="P88" s="71">
        <f>+P7+P24+P42+P84</f>
        <v>627174</v>
      </c>
    </row>
  </sheetData>
  <mergeCells count="17">
    <mergeCell ref="O4:O5"/>
    <mergeCell ref="P4:P5"/>
    <mergeCell ref="B8:C8"/>
    <mergeCell ref="B17:C17"/>
    <mergeCell ref="B24:C24"/>
    <mergeCell ref="A4:A6"/>
    <mergeCell ref="B4:C6"/>
    <mergeCell ref="D4:E4"/>
    <mergeCell ref="F4:G4"/>
    <mergeCell ref="H4:I4"/>
    <mergeCell ref="B25:C25"/>
    <mergeCell ref="B42:C42"/>
    <mergeCell ref="B43:C43"/>
    <mergeCell ref="B84:C84"/>
    <mergeCell ref="B85:C85"/>
    <mergeCell ref="M4:M5"/>
    <mergeCell ref="J4:L4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5" width="12.140625" bestFit="1" customWidth="1"/>
    <col min="6" max="6" width="10.85546875" customWidth="1"/>
    <col min="7" max="7" width="11.28515625" customWidth="1"/>
    <col min="8" max="9" width="12.140625" bestFit="1" customWidth="1"/>
    <col min="10" max="10" width="9.7109375" customWidth="1"/>
    <col min="11" max="11" width="11.140625" bestFit="1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31.5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33">
        <f>+A6+1</f>
        <v>1</v>
      </c>
      <c r="B7" s="31" t="s">
        <v>15</v>
      </c>
      <c r="C7" s="34"/>
      <c r="D7" s="55">
        <f>+D8+D17</f>
        <v>735773.603</v>
      </c>
      <c r="E7" s="55">
        <f t="shared" ref="E7:M7" si="0">+E8+E17</f>
        <v>735353.12099999993</v>
      </c>
      <c r="F7" s="55">
        <f t="shared" si="0"/>
        <v>7000</v>
      </c>
      <c r="G7" s="55">
        <f t="shared" si="0"/>
        <v>7000</v>
      </c>
      <c r="H7" s="55">
        <f t="shared" si="0"/>
        <v>742773.603</v>
      </c>
      <c r="I7" s="55">
        <f t="shared" si="0"/>
        <v>742353.12099999993</v>
      </c>
      <c r="J7" s="55">
        <f t="shared" si="0"/>
        <v>39.654000000000003</v>
      </c>
      <c r="K7" s="55">
        <f t="shared" si="0"/>
        <v>25647.035080000001</v>
      </c>
      <c r="L7" s="55">
        <f t="shared" si="0"/>
        <v>0</v>
      </c>
      <c r="M7" s="56">
        <f t="shared" si="0"/>
        <v>420.48200000000008</v>
      </c>
      <c r="N7" s="57"/>
      <c r="O7" s="54">
        <f>+O8+O17</f>
        <v>0</v>
      </c>
      <c r="P7" s="56">
        <f>+P8+P17</f>
        <v>742353.12099999993</v>
      </c>
    </row>
    <row r="8" spans="1:16">
      <c r="A8" s="30">
        <f>+A7+1</f>
        <v>2</v>
      </c>
      <c r="B8" s="785" t="s">
        <v>45</v>
      </c>
      <c r="C8" s="786"/>
      <c r="D8" s="59">
        <f t="shared" ref="D8:M8" si="1">SUM(D9:D15)</f>
        <v>721988.36199999996</v>
      </c>
      <c r="E8" s="59">
        <f t="shared" si="1"/>
        <v>721988.36199999996</v>
      </c>
      <c r="F8" s="59">
        <f t="shared" si="1"/>
        <v>7000</v>
      </c>
      <c r="G8" s="59">
        <f t="shared" si="1"/>
        <v>7000</v>
      </c>
      <c r="H8" s="59">
        <f t="shared" si="1"/>
        <v>728988.36199999996</v>
      </c>
      <c r="I8" s="59">
        <f t="shared" si="1"/>
        <v>728988.36199999996</v>
      </c>
      <c r="J8" s="59">
        <f t="shared" si="1"/>
        <v>39.654000000000003</v>
      </c>
      <c r="K8" s="59">
        <f t="shared" si="1"/>
        <v>25647.035080000001</v>
      </c>
      <c r="L8" s="59">
        <f t="shared" si="1"/>
        <v>0</v>
      </c>
      <c r="M8" s="60">
        <f t="shared" si="1"/>
        <v>0</v>
      </c>
      <c r="N8" s="65"/>
      <c r="O8" s="58">
        <f>SUM(O9:O15)</f>
        <v>0</v>
      </c>
      <c r="P8" s="60">
        <f>SUM(P9:P15)</f>
        <v>728988.36199999996</v>
      </c>
    </row>
    <row r="9" spans="1:16">
      <c r="A9" s="35">
        <f>+A8+1</f>
        <v>3</v>
      </c>
      <c r="B9" s="19" t="s">
        <v>57</v>
      </c>
      <c r="C9" s="20" t="s">
        <v>58</v>
      </c>
      <c r="D9" s="62">
        <v>602471.42700000003</v>
      </c>
      <c r="E9" s="62">
        <v>602471.42700000003</v>
      </c>
      <c r="F9" s="62">
        <v>0</v>
      </c>
      <c r="G9" s="62">
        <v>0</v>
      </c>
      <c r="H9" s="62">
        <f t="shared" ref="H9:I21" si="2">+D9+F9</f>
        <v>602471.42700000003</v>
      </c>
      <c r="I9" s="62">
        <f t="shared" si="2"/>
        <v>602471.42700000003</v>
      </c>
      <c r="J9" s="62">
        <v>0</v>
      </c>
      <c r="K9" s="62">
        <v>23238.427</v>
      </c>
      <c r="L9" s="62">
        <v>0</v>
      </c>
      <c r="M9" s="64">
        <f t="shared" ref="M9:M20" si="3">+H9-I9</f>
        <v>0</v>
      </c>
      <c r="N9" s="72"/>
      <c r="O9" s="61">
        <v>0</v>
      </c>
      <c r="P9" s="64">
        <f t="shared" ref="P9:P19" si="4">+I9+O9</f>
        <v>602471.42700000003</v>
      </c>
    </row>
    <row r="10" spans="1:16">
      <c r="A10" s="35">
        <f>A9+1</f>
        <v>4</v>
      </c>
      <c r="B10" s="19" t="s">
        <v>27</v>
      </c>
      <c r="C10" s="20" t="s">
        <v>28</v>
      </c>
      <c r="D10" s="62">
        <v>18112.5</v>
      </c>
      <c r="E10" s="62">
        <v>18112.5</v>
      </c>
      <c r="F10" s="62">
        <v>0</v>
      </c>
      <c r="G10" s="62">
        <v>0</v>
      </c>
      <c r="H10" s="62">
        <f t="shared" si="2"/>
        <v>18112.5</v>
      </c>
      <c r="I10" s="62">
        <f t="shared" si="2"/>
        <v>18112.5</v>
      </c>
      <c r="J10" s="62">
        <v>0</v>
      </c>
      <c r="K10" s="62">
        <v>0</v>
      </c>
      <c r="L10" s="62">
        <v>0</v>
      </c>
      <c r="M10" s="64">
        <f t="shared" si="3"/>
        <v>0</v>
      </c>
      <c r="N10" s="72"/>
      <c r="O10" s="61">
        <v>0</v>
      </c>
      <c r="P10" s="64">
        <f t="shared" si="4"/>
        <v>18112.5</v>
      </c>
    </row>
    <row r="11" spans="1:16">
      <c r="A11" s="35">
        <f>+A10+1</f>
        <v>5</v>
      </c>
      <c r="B11" s="47" t="s">
        <v>29</v>
      </c>
      <c r="C11" s="48" t="s">
        <v>59</v>
      </c>
      <c r="D11" s="62">
        <v>12072.762000000001</v>
      </c>
      <c r="E11" s="62">
        <v>12072.762000000001</v>
      </c>
      <c r="F11" s="62">
        <v>0</v>
      </c>
      <c r="G11" s="62">
        <v>0</v>
      </c>
      <c r="H11" s="62">
        <f t="shared" si="2"/>
        <v>12072.762000000001</v>
      </c>
      <c r="I11" s="62">
        <f t="shared" si="2"/>
        <v>12072.762000000001</v>
      </c>
      <c r="J11" s="62">
        <v>0</v>
      </c>
      <c r="K11" s="62">
        <v>0</v>
      </c>
      <c r="L11" s="62">
        <v>0</v>
      </c>
      <c r="M11" s="64">
        <f t="shared" si="3"/>
        <v>0</v>
      </c>
      <c r="N11" s="72"/>
      <c r="O11" s="61">
        <v>0</v>
      </c>
      <c r="P11" s="64">
        <f t="shared" si="4"/>
        <v>12072.762000000001</v>
      </c>
    </row>
    <row r="12" spans="1:16">
      <c r="A12" s="35">
        <f>+A11+1</f>
        <v>6</v>
      </c>
      <c r="B12" s="19" t="s">
        <v>30</v>
      </c>
      <c r="C12" s="20" t="s">
        <v>31</v>
      </c>
      <c r="D12" s="62">
        <v>9735</v>
      </c>
      <c r="E12" s="62">
        <v>9735</v>
      </c>
      <c r="F12" s="62">
        <v>0</v>
      </c>
      <c r="G12" s="62">
        <v>0</v>
      </c>
      <c r="H12" s="62">
        <f t="shared" si="2"/>
        <v>9735</v>
      </c>
      <c r="I12" s="62">
        <f t="shared" si="2"/>
        <v>9735</v>
      </c>
      <c r="J12" s="62">
        <v>0</v>
      </c>
      <c r="K12" s="62">
        <v>0</v>
      </c>
      <c r="L12" s="62">
        <v>0</v>
      </c>
      <c r="M12" s="64">
        <f t="shared" si="3"/>
        <v>0</v>
      </c>
      <c r="N12" s="72"/>
      <c r="O12" s="61">
        <v>0</v>
      </c>
      <c r="P12" s="64">
        <f t="shared" si="4"/>
        <v>9735</v>
      </c>
    </row>
    <row r="13" spans="1:16">
      <c r="A13" s="35">
        <f>+A12+1</f>
        <v>7</v>
      </c>
      <c r="B13" s="19" t="s">
        <v>34</v>
      </c>
      <c r="C13" s="20" t="s">
        <v>62</v>
      </c>
      <c r="D13" s="62">
        <v>40746</v>
      </c>
      <c r="E13" s="62">
        <v>40746</v>
      </c>
      <c r="F13" s="62">
        <v>7000</v>
      </c>
      <c r="G13" s="62">
        <v>7000</v>
      </c>
      <c r="H13" s="62">
        <f t="shared" si="2"/>
        <v>47746</v>
      </c>
      <c r="I13" s="62">
        <f>+E13+G13</f>
        <v>47746</v>
      </c>
      <c r="J13" s="62">
        <v>39.654000000000003</v>
      </c>
      <c r="K13" s="62">
        <v>2408.60808</v>
      </c>
      <c r="L13" s="62">
        <v>0</v>
      </c>
      <c r="M13" s="64">
        <f t="shared" si="3"/>
        <v>0</v>
      </c>
      <c r="N13" s="72"/>
      <c r="O13" s="61">
        <v>0</v>
      </c>
      <c r="P13" s="64">
        <f t="shared" si="4"/>
        <v>47746</v>
      </c>
    </row>
    <row r="14" spans="1:16">
      <c r="A14" s="35">
        <f>+A13+1</f>
        <v>8</v>
      </c>
      <c r="B14" s="19" t="s">
        <v>60</v>
      </c>
      <c r="C14" s="21" t="s">
        <v>32</v>
      </c>
      <c r="D14" s="62">
        <v>624.07299999999998</v>
      </c>
      <c r="E14" s="62">
        <v>624.07299999999998</v>
      </c>
      <c r="F14" s="62">
        <v>0</v>
      </c>
      <c r="G14" s="62">
        <v>0</v>
      </c>
      <c r="H14" s="62">
        <f t="shared" si="2"/>
        <v>624.07299999999998</v>
      </c>
      <c r="I14" s="62">
        <f t="shared" si="2"/>
        <v>624.07299999999998</v>
      </c>
      <c r="J14" s="62">
        <v>0</v>
      </c>
      <c r="K14" s="62">
        <v>0</v>
      </c>
      <c r="L14" s="62">
        <v>0</v>
      </c>
      <c r="M14" s="64">
        <f t="shared" si="3"/>
        <v>0</v>
      </c>
      <c r="N14" s="72"/>
      <c r="O14" s="61">
        <v>0</v>
      </c>
      <c r="P14" s="64">
        <f t="shared" si="4"/>
        <v>624.07299999999998</v>
      </c>
    </row>
    <row r="15" spans="1:16">
      <c r="A15" s="35">
        <f>+A14+1</f>
        <v>9</v>
      </c>
      <c r="B15" s="22" t="s">
        <v>61</v>
      </c>
      <c r="C15" s="23" t="s">
        <v>33</v>
      </c>
      <c r="D15" s="62">
        <v>38226.6</v>
      </c>
      <c r="E15" s="62">
        <v>38226.6</v>
      </c>
      <c r="F15" s="62">
        <v>0</v>
      </c>
      <c r="G15" s="62">
        <v>0</v>
      </c>
      <c r="H15" s="62">
        <f t="shared" si="2"/>
        <v>38226.6</v>
      </c>
      <c r="I15" s="62">
        <f t="shared" si="2"/>
        <v>38226.6</v>
      </c>
      <c r="J15" s="62">
        <v>0</v>
      </c>
      <c r="K15" s="62">
        <v>0</v>
      </c>
      <c r="L15" s="62">
        <v>0</v>
      </c>
      <c r="M15" s="64">
        <f t="shared" si="3"/>
        <v>0</v>
      </c>
      <c r="N15" s="72"/>
      <c r="O15" s="61">
        <v>0</v>
      </c>
      <c r="P15" s="64">
        <f t="shared" si="4"/>
        <v>38226.6</v>
      </c>
    </row>
    <row r="16" spans="1:16" s="1" customFormat="1" hidden="1">
      <c r="A16" s="35"/>
      <c r="B16" s="22"/>
      <c r="C16" s="23"/>
      <c r="D16" s="62"/>
      <c r="E16" s="62"/>
      <c r="F16" s="62"/>
      <c r="G16" s="62"/>
      <c r="H16" s="62"/>
      <c r="I16" s="62"/>
      <c r="J16" s="62"/>
      <c r="K16" s="62"/>
      <c r="L16" s="62"/>
      <c r="M16" s="64"/>
      <c r="N16" s="72"/>
      <c r="O16" s="61"/>
      <c r="P16" s="64"/>
    </row>
    <row r="17" spans="1:16">
      <c r="A17" s="30">
        <f>+A15+1</f>
        <v>10</v>
      </c>
      <c r="B17" s="801" t="s">
        <v>46</v>
      </c>
      <c r="C17" s="781"/>
      <c r="D17" s="59">
        <f>SUM(D18:D22)</f>
        <v>13785.241</v>
      </c>
      <c r="E17" s="59">
        <f t="shared" ref="E17:M17" si="5">SUM(E18:E22)</f>
        <v>13364.759</v>
      </c>
      <c r="F17" s="59">
        <f t="shared" si="5"/>
        <v>0</v>
      </c>
      <c r="G17" s="59">
        <f t="shared" si="5"/>
        <v>0</v>
      </c>
      <c r="H17" s="59">
        <f t="shared" si="5"/>
        <v>13785.241</v>
      </c>
      <c r="I17" s="59">
        <f t="shared" si="5"/>
        <v>13364.759</v>
      </c>
      <c r="J17" s="59">
        <f t="shared" si="5"/>
        <v>0</v>
      </c>
      <c r="K17" s="59">
        <f t="shared" si="5"/>
        <v>0</v>
      </c>
      <c r="L17" s="59">
        <f t="shared" si="5"/>
        <v>0</v>
      </c>
      <c r="M17" s="60">
        <f t="shared" si="5"/>
        <v>420.48200000000008</v>
      </c>
      <c r="N17" s="65"/>
      <c r="O17" s="58">
        <f>SUM(O18:O22)</f>
        <v>0</v>
      </c>
      <c r="P17" s="60">
        <f>SUM(P18:P22)</f>
        <v>13364.759</v>
      </c>
    </row>
    <row r="18" spans="1:16">
      <c r="A18" s="49">
        <f>+A17+1</f>
        <v>11</v>
      </c>
      <c r="B18" s="47" t="s">
        <v>29</v>
      </c>
      <c r="C18" s="48" t="s">
        <v>59</v>
      </c>
      <c r="D18" s="62">
        <f>5914.321+60.8</f>
        <v>5975.1210000000001</v>
      </c>
      <c r="E18" s="62">
        <f>5914.321+19.438</f>
        <v>5933.759</v>
      </c>
      <c r="F18" s="62">
        <v>0</v>
      </c>
      <c r="G18" s="62">
        <v>0</v>
      </c>
      <c r="H18" s="62">
        <f>+D18+F18</f>
        <v>5975.1210000000001</v>
      </c>
      <c r="I18" s="62">
        <f t="shared" si="2"/>
        <v>5933.759</v>
      </c>
      <c r="J18" s="62">
        <v>0</v>
      </c>
      <c r="K18" s="62">
        <v>0</v>
      </c>
      <c r="L18" s="62">
        <v>0</v>
      </c>
      <c r="M18" s="64">
        <f t="shared" si="3"/>
        <v>41.36200000000008</v>
      </c>
      <c r="N18" s="72"/>
      <c r="O18" s="61">
        <v>0</v>
      </c>
      <c r="P18" s="64">
        <f t="shared" si="4"/>
        <v>5933.759</v>
      </c>
    </row>
    <row r="19" spans="1:16">
      <c r="A19" s="35">
        <f>+A18+1</f>
        <v>12</v>
      </c>
      <c r="B19" s="19" t="s">
        <v>30</v>
      </c>
      <c r="C19" s="20" t="s">
        <v>31</v>
      </c>
      <c r="D19" s="62">
        <v>0</v>
      </c>
      <c r="E19" s="62">
        <v>0</v>
      </c>
      <c r="F19" s="62">
        <v>0</v>
      </c>
      <c r="G19" s="62">
        <v>0</v>
      </c>
      <c r="H19" s="62">
        <f>+D19+F19</f>
        <v>0</v>
      </c>
      <c r="I19" s="62">
        <f t="shared" si="2"/>
        <v>0</v>
      </c>
      <c r="J19" s="62">
        <v>0</v>
      </c>
      <c r="K19" s="62">
        <v>0</v>
      </c>
      <c r="L19" s="62">
        <v>0</v>
      </c>
      <c r="M19" s="64">
        <f t="shared" si="3"/>
        <v>0</v>
      </c>
      <c r="N19" s="72"/>
      <c r="O19" s="61">
        <v>0</v>
      </c>
      <c r="P19" s="64">
        <f t="shared" si="4"/>
        <v>0</v>
      </c>
    </row>
    <row r="20" spans="1:16">
      <c r="A20" s="35">
        <f>+A19+1</f>
        <v>13</v>
      </c>
      <c r="B20" s="19" t="s">
        <v>34</v>
      </c>
      <c r="C20" s="20" t="s">
        <v>63</v>
      </c>
      <c r="D20" s="62">
        <v>2490</v>
      </c>
      <c r="E20" s="62">
        <v>2490</v>
      </c>
      <c r="F20" s="62">
        <v>0</v>
      </c>
      <c r="G20" s="62">
        <v>0</v>
      </c>
      <c r="H20" s="62">
        <f>+D20+F20</f>
        <v>2490</v>
      </c>
      <c r="I20" s="62">
        <f t="shared" si="2"/>
        <v>2490</v>
      </c>
      <c r="J20" s="62">
        <v>0</v>
      </c>
      <c r="K20" s="62">
        <v>0</v>
      </c>
      <c r="L20" s="62">
        <v>0</v>
      </c>
      <c r="M20" s="64">
        <f t="shared" si="3"/>
        <v>0</v>
      </c>
      <c r="N20" s="72"/>
      <c r="O20" s="61">
        <v>0</v>
      </c>
      <c r="P20" s="64">
        <f>+I20+O20</f>
        <v>2490</v>
      </c>
    </row>
    <row r="21" spans="1:16">
      <c r="A21" s="35">
        <f>+A20+1</f>
        <v>14</v>
      </c>
      <c r="B21" s="19" t="s">
        <v>35</v>
      </c>
      <c r="C21" s="20" t="s">
        <v>36</v>
      </c>
      <c r="D21" s="62">
        <v>4941</v>
      </c>
      <c r="E21" s="62">
        <v>4941</v>
      </c>
      <c r="F21" s="62">
        <v>0</v>
      </c>
      <c r="G21" s="62">
        <v>0</v>
      </c>
      <c r="H21" s="62">
        <f>+D21+F21</f>
        <v>4941</v>
      </c>
      <c r="I21" s="62">
        <f t="shared" si="2"/>
        <v>4941</v>
      </c>
      <c r="J21" s="62">
        <v>0</v>
      </c>
      <c r="K21" s="62">
        <v>0</v>
      </c>
      <c r="L21" s="62">
        <v>0</v>
      </c>
      <c r="M21" s="64">
        <f>+H21-I21</f>
        <v>0</v>
      </c>
      <c r="N21" s="72"/>
      <c r="O21" s="61">
        <v>0</v>
      </c>
      <c r="P21" s="64">
        <f>+I21+O21</f>
        <v>4941</v>
      </c>
    </row>
    <row r="22" spans="1:16">
      <c r="A22" s="35">
        <f>+A21+1</f>
        <v>15</v>
      </c>
      <c r="B22" s="22"/>
      <c r="C22" s="20" t="s">
        <v>362</v>
      </c>
      <c r="D22" s="62">
        <v>379.12</v>
      </c>
      <c r="E22" s="62">
        <v>0</v>
      </c>
      <c r="F22" s="62">
        <v>0</v>
      </c>
      <c r="G22" s="62">
        <v>0</v>
      </c>
      <c r="H22" s="62">
        <f>D22+F22</f>
        <v>379.12</v>
      </c>
      <c r="I22" s="62">
        <f>E22+G22</f>
        <v>0</v>
      </c>
      <c r="J22" s="62">
        <v>0</v>
      </c>
      <c r="K22" s="62">
        <v>0</v>
      </c>
      <c r="L22" s="62">
        <v>0</v>
      </c>
      <c r="M22" s="64">
        <f>+H22-I22</f>
        <v>379.12</v>
      </c>
      <c r="N22" s="72"/>
      <c r="O22" s="61">
        <v>0</v>
      </c>
      <c r="P22" s="64">
        <f>+I22+O22</f>
        <v>0</v>
      </c>
    </row>
    <row r="23" spans="1:16" s="1" customFormat="1" hidden="1">
      <c r="A23" s="35"/>
      <c r="B23" s="22"/>
      <c r="C23" s="20"/>
      <c r="D23" s="62"/>
      <c r="E23" s="62"/>
      <c r="F23" s="62"/>
      <c r="G23" s="62"/>
      <c r="H23" s="62"/>
      <c r="I23" s="62"/>
      <c r="J23" s="62"/>
      <c r="K23" s="62"/>
      <c r="L23" s="62"/>
      <c r="M23" s="64"/>
      <c r="N23" s="72"/>
      <c r="O23" s="61"/>
      <c r="P23" s="64"/>
    </row>
    <row r="24" spans="1:16">
      <c r="A24" s="33">
        <f>+A22+1</f>
        <v>16</v>
      </c>
      <c r="B24" s="792" t="s">
        <v>42</v>
      </c>
      <c r="C24" s="793"/>
      <c r="D24" s="67">
        <f t="shared" ref="D24:I24" si="6">SUM(D25:D25)</f>
        <v>383</v>
      </c>
      <c r="E24" s="67">
        <f t="shared" si="6"/>
        <v>383</v>
      </c>
      <c r="F24" s="67">
        <f t="shared" si="6"/>
        <v>0</v>
      </c>
      <c r="G24" s="67">
        <f t="shared" si="6"/>
        <v>0</v>
      </c>
      <c r="H24" s="67">
        <f t="shared" si="6"/>
        <v>383</v>
      </c>
      <c r="I24" s="67">
        <f t="shared" si="6"/>
        <v>383</v>
      </c>
      <c r="J24" s="67">
        <f>+J25</f>
        <v>0</v>
      </c>
      <c r="K24" s="67">
        <f>+K25</f>
        <v>0</v>
      </c>
      <c r="L24" s="67">
        <f>+L25</f>
        <v>0</v>
      </c>
      <c r="M24" s="68">
        <f>+M25</f>
        <v>0</v>
      </c>
      <c r="N24" s="57"/>
      <c r="O24" s="66">
        <f>+O25</f>
        <v>0</v>
      </c>
      <c r="P24" s="68">
        <f>SUM(P25:P25)</f>
        <v>383</v>
      </c>
    </row>
    <row r="25" spans="1:16">
      <c r="A25" s="30">
        <f>+A24+1</f>
        <v>17</v>
      </c>
      <c r="B25" s="780" t="s">
        <v>363</v>
      </c>
      <c r="C25" s="781"/>
      <c r="D25" s="59">
        <v>383</v>
      </c>
      <c r="E25" s="59">
        <v>383</v>
      </c>
      <c r="F25" s="59">
        <v>0</v>
      </c>
      <c r="G25" s="59">
        <v>0</v>
      </c>
      <c r="H25" s="59">
        <f>D25+F25</f>
        <v>383</v>
      </c>
      <c r="I25" s="59">
        <f>E25+G25</f>
        <v>383</v>
      </c>
      <c r="J25" s="59">
        <v>0</v>
      </c>
      <c r="K25" s="59">
        <v>0</v>
      </c>
      <c r="L25" s="59">
        <v>0</v>
      </c>
      <c r="M25" s="60">
        <v>0</v>
      </c>
      <c r="N25" s="65"/>
      <c r="O25" s="58">
        <v>0</v>
      </c>
      <c r="P25" s="60">
        <f>I25+O25</f>
        <v>383</v>
      </c>
    </row>
    <row r="26" spans="1:16" s="1" customFormat="1" hidden="1">
      <c r="A26" s="30"/>
      <c r="B26" s="76"/>
      <c r="C26" s="77"/>
      <c r="D26" s="59"/>
      <c r="E26" s="59"/>
      <c r="F26" s="59"/>
      <c r="G26" s="59"/>
      <c r="H26" s="59"/>
      <c r="I26" s="59"/>
      <c r="J26" s="59"/>
      <c r="K26" s="59"/>
      <c r="L26" s="59"/>
      <c r="M26" s="60"/>
      <c r="N26" s="65"/>
      <c r="O26" s="58"/>
      <c r="P26" s="60"/>
    </row>
    <row r="27" spans="1:16" s="1" customFormat="1" hidden="1">
      <c r="A27" s="30"/>
      <c r="B27" s="76"/>
      <c r="C27" s="77"/>
      <c r="D27" s="59"/>
      <c r="E27" s="59"/>
      <c r="F27" s="59"/>
      <c r="G27" s="59"/>
      <c r="H27" s="59"/>
      <c r="I27" s="59"/>
      <c r="J27" s="59"/>
      <c r="K27" s="59"/>
      <c r="L27" s="59"/>
      <c r="M27" s="60"/>
      <c r="N27" s="65"/>
      <c r="O27" s="58"/>
      <c r="P27" s="60"/>
    </row>
    <row r="28" spans="1:16" s="1" customFormat="1" hidden="1">
      <c r="A28" s="30"/>
      <c r="B28" s="76"/>
      <c r="C28" s="77"/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65"/>
      <c r="O28" s="58"/>
      <c r="P28" s="60"/>
    </row>
    <row r="29" spans="1:16" s="1" customFormat="1" hidden="1">
      <c r="A29" s="30"/>
      <c r="B29" s="76"/>
      <c r="C29" s="77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65"/>
      <c r="O29" s="58"/>
      <c r="P29" s="60"/>
    </row>
    <row r="30" spans="1:16" s="1" customFormat="1" hidden="1">
      <c r="A30" s="30"/>
      <c r="B30" s="76"/>
      <c r="C30" s="77"/>
      <c r="D30" s="59"/>
      <c r="E30" s="59"/>
      <c r="F30" s="59"/>
      <c r="G30" s="59"/>
      <c r="H30" s="59"/>
      <c r="I30" s="59"/>
      <c r="J30" s="59"/>
      <c r="K30" s="59"/>
      <c r="L30" s="59"/>
      <c r="M30" s="60"/>
      <c r="N30" s="65"/>
      <c r="O30" s="58"/>
      <c r="P30" s="60"/>
    </row>
    <row r="31" spans="1:16" s="1" customFormat="1" hidden="1">
      <c r="A31" s="30"/>
      <c r="B31" s="76"/>
      <c r="C31" s="77"/>
      <c r="D31" s="59"/>
      <c r="E31" s="59"/>
      <c r="F31" s="59"/>
      <c r="G31" s="59"/>
      <c r="H31" s="59"/>
      <c r="I31" s="59"/>
      <c r="J31" s="59"/>
      <c r="K31" s="59"/>
      <c r="L31" s="59"/>
      <c r="M31" s="60"/>
      <c r="N31" s="65"/>
      <c r="O31" s="58"/>
      <c r="P31" s="60"/>
    </row>
    <row r="32" spans="1:16" s="1" customFormat="1" hidden="1">
      <c r="A32" s="30"/>
      <c r="B32" s="76"/>
      <c r="C32" s="77"/>
      <c r="D32" s="59"/>
      <c r="E32" s="59"/>
      <c r="F32" s="59"/>
      <c r="G32" s="59"/>
      <c r="H32" s="59"/>
      <c r="I32" s="59"/>
      <c r="J32" s="59"/>
      <c r="K32" s="59"/>
      <c r="L32" s="59"/>
      <c r="M32" s="60"/>
      <c r="N32" s="65"/>
      <c r="O32" s="58"/>
      <c r="P32" s="60"/>
    </row>
    <row r="33" spans="1:16" s="1" customFormat="1" hidden="1">
      <c r="A33" s="30"/>
      <c r="B33" s="76"/>
      <c r="C33" s="77"/>
      <c r="D33" s="59"/>
      <c r="E33" s="59"/>
      <c r="F33" s="59"/>
      <c r="G33" s="59"/>
      <c r="H33" s="59"/>
      <c r="I33" s="59"/>
      <c r="J33" s="59"/>
      <c r="K33" s="59"/>
      <c r="L33" s="59"/>
      <c r="M33" s="60"/>
      <c r="N33" s="65"/>
      <c r="O33" s="58"/>
      <c r="P33" s="60"/>
    </row>
    <row r="34" spans="1:16" s="1" customFormat="1" hidden="1">
      <c r="A34" s="30"/>
      <c r="B34" s="76"/>
      <c r="C34" s="77"/>
      <c r="D34" s="59"/>
      <c r="E34" s="59"/>
      <c r="F34" s="59"/>
      <c r="G34" s="59"/>
      <c r="H34" s="59"/>
      <c r="I34" s="59"/>
      <c r="J34" s="59"/>
      <c r="K34" s="59"/>
      <c r="L34" s="59"/>
      <c r="M34" s="60"/>
      <c r="N34" s="65"/>
      <c r="O34" s="58"/>
      <c r="P34" s="60"/>
    </row>
    <row r="35" spans="1:16" s="1" customFormat="1" hidden="1">
      <c r="A35" s="30"/>
      <c r="B35" s="76"/>
      <c r="C35" s="77"/>
      <c r="D35" s="59"/>
      <c r="E35" s="59"/>
      <c r="F35" s="59"/>
      <c r="G35" s="59"/>
      <c r="H35" s="59"/>
      <c r="I35" s="59"/>
      <c r="J35" s="59"/>
      <c r="K35" s="59"/>
      <c r="L35" s="59"/>
      <c r="M35" s="60"/>
      <c r="N35" s="65"/>
      <c r="O35" s="58"/>
      <c r="P35" s="60"/>
    </row>
    <row r="36" spans="1:16" s="1" customFormat="1" hidden="1">
      <c r="A36" s="30"/>
      <c r="B36" s="76"/>
      <c r="C36" s="77"/>
      <c r="D36" s="59"/>
      <c r="E36" s="59"/>
      <c r="F36" s="59"/>
      <c r="G36" s="59"/>
      <c r="H36" s="59"/>
      <c r="I36" s="59"/>
      <c r="J36" s="59"/>
      <c r="K36" s="59"/>
      <c r="L36" s="59"/>
      <c r="M36" s="60"/>
      <c r="N36" s="65"/>
      <c r="O36" s="58"/>
      <c r="P36" s="60"/>
    </row>
    <row r="37" spans="1:16" s="1" customFormat="1" hidden="1">
      <c r="A37" s="30"/>
      <c r="B37" s="76"/>
      <c r="C37" s="77"/>
      <c r="D37" s="59"/>
      <c r="E37" s="59"/>
      <c r="F37" s="59"/>
      <c r="G37" s="59"/>
      <c r="H37" s="59"/>
      <c r="I37" s="59"/>
      <c r="J37" s="59"/>
      <c r="K37" s="59"/>
      <c r="L37" s="59"/>
      <c r="M37" s="60"/>
      <c r="N37" s="65"/>
      <c r="O37" s="58"/>
      <c r="P37" s="60"/>
    </row>
    <row r="38" spans="1:16" s="1" customFormat="1" hidden="1">
      <c r="A38" s="30"/>
      <c r="B38" s="76"/>
      <c r="C38" s="77"/>
      <c r="D38" s="59"/>
      <c r="E38" s="59"/>
      <c r="F38" s="59"/>
      <c r="G38" s="59"/>
      <c r="H38" s="59"/>
      <c r="I38" s="59"/>
      <c r="J38" s="59"/>
      <c r="K38" s="59"/>
      <c r="L38" s="59"/>
      <c r="M38" s="60"/>
      <c r="N38" s="65"/>
      <c r="O38" s="58"/>
      <c r="P38" s="60"/>
    </row>
    <row r="39" spans="1:16" s="1" customFormat="1" hidden="1">
      <c r="A39" s="30"/>
      <c r="B39" s="76"/>
      <c r="C39" s="77"/>
      <c r="D39" s="59"/>
      <c r="E39" s="59"/>
      <c r="F39" s="59"/>
      <c r="G39" s="59"/>
      <c r="H39" s="59"/>
      <c r="I39" s="59"/>
      <c r="J39" s="59"/>
      <c r="K39" s="59"/>
      <c r="L39" s="59"/>
      <c r="M39" s="60"/>
      <c r="N39" s="65"/>
      <c r="O39" s="58"/>
      <c r="P39" s="60"/>
    </row>
    <row r="40" spans="1:16" s="1" customFormat="1" hidden="1">
      <c r="A40" s="30"/>
      <c r="B40" s="76"/>
      <c r="C40" s="77"/>
      <c r="D40" s="59"/>
      <c r="E40" s="59"/>
      <c r="F40" s="59"/>
      <c r="G40" s="59"/>
      <c r="H40" s="59"/>
      <c r="I40" s="59"/>
      <c r="J40" s="59"/>
      <c r="K40" s="59"/>
      <c r="L40" s="59"/>
      <c r="M40" s="60"/>
      <c r="N40" s="65"/>
      <c r="O40" s="58"/>
      <c r="P40" s="60"/>
    </row>
    <row r="41" spans="1:16" s="1" customFormat="1" hidden="1">
      <c r="A41" s="30"/>
      <c r="B41" s="76"/>
      <c r="C41" s="77"/>
      <c r="D41" s="59"/>
      <c r="E41" s="59"/>
      <c r="F41" s="59"/>
      <c r="G41" s="59"/>
      <c r="H41" s="59"/>
      <c r="I41" s="59"/>
      <c r="J41" s="59"/>
      <c r="K41" s="59"/>
      <c r="L41" s="59"/>
      <c r="M41" s="60"/>
      <c r="N41" s="65"/>
      <c r="O41" s="58"/>
      <c r="P41" s="60"/>
    </row>
    <row r="42" spans="1:16">
      <c r="A42" s="33">
        <f>+A25+1</f>
        <v>18</v>
      </c>
      <c r="B42" s="792" t="s">
        <v>41</v>
      </c>
      <c r="C42" s="793"/>
      <c r="D42" s="67">
        <v>0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8">
        <v>0</v>
      </c>
      <c r="N42" s="57"/>
      <c r="O42" s="66">
        <v>0</v>
      </c>
      <c r="P42" s="68">
        <v>0</v>
      </c>
    </row>
    <row r="43" spans="1:16" s="1" customFormat="1" hidden="1">
      <c r="A43" s="33"/>
      <c r="B43" s="79"/>
      <c r="C43" s="80"/>
      <c r="D43" s="67"/>
      <c r="E43" s="67"/>
      <c r="F43" s="67"/>
      <c r="G43" s="67"/>
      <c r="H43" s="67"/>
      <c r="I43" s="67"/>
      <c r="J43" s="67"/>
      <c r="K43" s="67"/>
      <c r="L43" s="67"/>
      <c r="M43" s="68"/>
      <c r="N43" s="57"/>
      <c r="O43" s="66"/>
      <c r="P43" s="68"/>
    </row>
    <row r="44" spans="1:16" s="1" customFormat="1" hidden="1">
      <c r="A44" s="33"/>
      <c r="B44" s="79"/>
      <c r="C44" s="80"/>
      <c r="D44" s="67"/>
      <c r="E44" s="67"/>
      <c r="F44" s="67"/>
      <c r="G44" s="67"/>
      <c r="H44" s="67"/>
      <c r="I44" s="67"/>
      <c r="J44" s="67"/>
      <c r="K44" s="67"/>
      <c r="L44" s="67"/>
      <c r="M44" s="68"/>
      <c r="N44" s="57"/>
      <c r="O44" s="66"/>
      <c r="P44" s="68"/>
    </row>
    <row r="45" spans="1:16" s="1" customFormat="1" hidden="1">
      <c r="A45" s="33"/>
      <c r="B45" s="79"/>
      <c r="C45" s="80"/>
      <c r="D45" s="67"/>
      <c r="E45" s="67"/>
      <c r="F45" s="67"/>
      <c r="G45" s="67"/>
      <c r="H45" s="67"/>
      <c r="I45" s="67"/>
      <c r="J45" s="67"/>
      <c r="K45" s="67"/>
      <c r="L45" s="67"/>
      <c r="M45" s="68"/>
      <c r="N45" s="57"/>
      <c r="O45" s="66"/>
      <c r="P45" s="68"/>
    </row>
    <row r="46" spans="1:16" s="1" customFormat="1" hidden="1">
      <c r="A46" s="33"/>
      <c r="B46" s="79"/>
      <c r="C46" s="80"/>
      <c r="D46" s="67"/>
      <c r="E46" s="67"/>
      <c r="F46" s="67"/>
      <c r="G46" s="67"/>
      <c r="H46" s="67"/>
      <c r="I46" s="67"/>
      <c r="J46" s="67"/>
      <c r="K46" s="67"/>
      <c r="L46" s="67"/>
      <c r="M46" s="68"/>
      <c r="N46" s="57"/>
      <c r="O46" s="66"/>
      <c r="P46" s="68"/>
    </row>
    <row r="47" spans="1:16" s="1" customFormat="1" hidden="1">
      <c r="A47" s="33"/>
      <c r="B47" s="79"/>
      <c r="C47" s="80"/>
      <c r="D47" s="67"/>
      <c r="E47" s="67"/>
      <c r="F47" s="67"/>
      <c r="G47" s="67"/>
      <c r="H47" s="67"/>
      <c r="I47" s="67"/>
      <c r="J47" s="67"/>
      <c r="K47" s="67"/>
      <c r="L47" s="67"/>
      <c r="M47" s="68"/>
      <c r="N47" s="57"/>
      <c r="O47" s="66"/>
      <c r="P47" s="68"/>
    </row>
    <row r="48" spans="1:16" s="1" customFormat="1" hidden="1">
      <c r="A48" s="33"/>
      <c r="B48" s="79"/>
      <c r="C48" s="80"/>
      <c r="D48" s="67"/>
      <c r="E48" s="67"/>
      <c r="F48" s="67"/>
      <c r="G48" s="67"/>
      <c r="H48" s="67"/>
      <c r="I48" s="67"/>
      <c r="J48" s="67"/>
      <c r="K48" s="67"/>
      <c r="L48" s="67"/>
      <c r="M48" s="68"/>
      <c r="N48" s="57"/>
      <c r="O48" s="66"/>
      <c r="P48" s="68"/>
    </row>
    <row r="49" spans="1:16" s="1" customFormat="1" hidden="1">
      <c r="A49" s="33"/>
      <c r="B49" s="79"/>
      <c r="C49" s="80"/>
      <c r="D49" s="67"/>
      <c r="E49" s="67"/>
      <c r="F49" s="67"/>
      <c r="G49" s="67"/>
      <c r="H49" s="67"/>
      <c r="I49" s="67"/>
      <c r="J49" s="67"/>
      <c r="K49" s="67"/>
      <c r="L49" s="67"/>
      <c r="M49" s="68"/>
      <c r="N49" s="57"/>
      <c r="O49" s="66"/>
      <c r="P49" s="68"/>
    </row>
    <row r="50" spans="1:16" s="1" customFormat="1" hidden="1">
      <c r="A50" s="33"/>
      <c r="B50" s="79"/>
      <c r="C50" s="80"/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57"/>
      <c r="O50" s="66"/>
      <c r="P50" s="68"/>
    </row>
    <row r="51" spans="1:16" s="1" customFormat="1" hidden="1">
      <c r="A51" s="33"/>
      <c r="B51" s="79"/>
      <c r="C51" s="80"/>
      <c r="D51" s="67"/>
      <c r="E51" s="67"/>
      <c r="F51" s="67"/>
      <c r="G51" s="67"/>
      <c r="H51" s="67"/>
      <c r="I51" s="67"/>
      <c r="J51" s="67"/>
      <c r="K51" s="67"/>
      <c r="L51" s="67"/>
      <c r="M51" s="68"/>
      <c r="N51" s="57"/>
      <c r="O51" s="66"/>
      <c r="P51" s="68"/>
    </row>
    <row r="52" spans="1:16" s="1" customFormat="1" hidden="1">
      <c r="A52" s="33"/>
      <c r="B52" s="79"/>
      <c r="C52" s="80"/>
      <c r="D52" s="67"/>
      <c r="E52" s="67"/>
      <c r="F52" s="67"/>
      <c r="G52" s="67"/>
      <c r="H52" s="67"/>
      <c r="I52" s="67"/>
      <c r="J52" s="67"/>
      <c r="K52" s="67"/>
      <c r="L52" s="67"/>
      <c r="M52" s="68"/>
      <c r="N52" s="57"/>
      <c r="O52" s="66"/>
      <c r="P52" s="68"/>
    </row>
    <row r="53" spans="1:16" s="1" customFormat="1" hidden="1">
      <c r="A53" s="33"/>
      <c r="B53" s="79"/>
      <c r="C53" s="80"/>
      <c r="D53" s="67"/>
      <c r="E53" s="67"/>
      <c r="F53" s="67"/>
      <c r="G53" s="67"/>
      <c r="H53" s="67"/>
      <c r="I53" s="67"/>
      <c r="J53" s="67"/>
      <c r="K53" s="67"/>
      <c r="L53" s="67"/>
      <c r="M53" s="68"/>
      <c r="N53" s="57"/>
      <c r="O53" s="66"/>
      <c r="P53" s="68"/>
    </row>
    <row r="54" spans="1:16" s="1" customFormat="1" hidden="1">
      <c r="A54" s="33"/>
      <c r="B54" s="79"/>
      <c r="C54" s="80"/>
      <c r="D54" s="67"/>
      <c r="E54" s="67"/>
      <c r="F54" s="67"/>
      <c r="G54" s="67"/>
      <c r="H54" s="67"/>
      <c r="I54" s="67"/>
      <c r="J54" s="67"/>
      <c r="K54" s="67"/>
      <c r="L54" s="67"/>
      <c r="M54" s="68"/>
      <c r="N54" s="57"/>
      <c r="O54" s="66"/>
      <c r="P54" s="68"/>
    </row>
    <row r="55" spans="1:16" s="1" customFormat="1" hidden="1">
      <c r="A55" s="33"/>
      <c r="B55" s="79"/>
      <c r="C55" s="80"/>
      <c r="D55" s="67"/>
      <c r="E55" s="67"/>
      <c r="F55" s="67"/>
      <c r="G55" s="67"/>
      <c r="H55" s="67"/>
      <c r="I55" s="67"/>
      <c r="J55" s="67"/>
      <c r="K55" s="67"/>
      <c r="L55" s="67"/>
      <c r="M55" s="68"/>
      <c r="N55" s="57"/>
      <c r="O55" s="66"/>
      <c r="P55" s="68"/>
    </row>
    <row r="56" spans="1:16" s="1" customFormat="1" hidden="1">
      <c r="A56" s="33"/>
      <c r="B56" s="79"/>
      <c r="C56" s="80"/>
      <c r="D56" s="67"/>
      <c r="E56" s="67"/>
      <c r="F56" s="67"/>
      <c r="G56" s="67"/>
      <c r="H56" s="67"/>
      <c r="I56" s="67"/>
      <c r="J56" s="67"/>
      <c r="K56" s="67"/>
      <c r="L56" s="67"/>
      <c r="M56" s="68"/>
      <c r="N56" s="57"/>
      <c r="O56" s="66"/>
      <c r="P56" s="68"/>
    </row>
    <row r="57" spans="1:16" s="1" customFormat="1" hidden="1">
      <c r="A57" s="33"/>
      <c r="B57" s="79"/>
      <c r="C57" s="80"/>
      <c r="D57" s="67"/>
      <c r="E57" s="67"/>
      <c r="F57" s="67"/>
      <c r="G57" s="67"/>
      <c r="H57" s="67"/>
      <c r="I57" s="67"/>
      <c r="J57" s="67"/>
      <c r="K57" s="67"/>
      <c r="L57" s="67"/>
      <c r="M57" s="68"/>
      <c r="N57" s="57"/>
      <c r="O57" s="66"/>
      <c r="P57" s="68"/>
    </row>
    <row r="58" spans="1:16" s="1" customFormat="1" hidden="1">
      <c r="A58" s="33"/>
      <c r="B58" s="79"/>
      <c r="C58" s="80"/>
      <c r="D58" s="67"/>
      <c r="E58" s="67"/>
      <c r="F58" s="67"/>
      <c r="G58" s="67"/>
      <c r="H58" s="67"/>
      <c r="I58" s="67"/>
      <c r="J58" s="67"/>
      <c r="K58" s="67"/>
      <c r="L58" s="67"/>
      <c r="M58" s="68"/>
      <c r="N58" s="57"/>
      <c r="O58" s="66"/>
      <c r="P58" s="68"/>
    </row>
    <row r="59" spans="1:16" s="1" customFormat="1" hidden="1">
      <c r="A59" s="33"/>
      <c r="B59" s="79"/>
      <c r="C59" s="80"/>
      <c r="D59" s="67"/>
      <c r="E59" s="67"/>
      <c r="F59" s="67"/>
      <c r="G59" s="67"/>
      <c r="H59" s="67"/>
      <c r="I59" s="67"/>
      <c r="J59" s="67"/>
      <c r="K59" s="67"/>
      <c r="L59" s="67"/>
      <c r="M59" s="68"/>
      <c r="N59" s="57"/>
      <c r="O59" s="66"/>
      <c r="P59" s="68"/>
    </row>
    <row r="60" spans="1:16" s="1" customFormat="1" hidden="1">
      <c r="A60" s="33"/>
      <c r="B60" s="79"/>
      <c r="C60" s="80"/>
      <c r="D60" s="67"/>
      <c r="E60" s="67"/>
      <c r="F60" s="67"/>
      <c r="G60" s="67"/>
      <c r="H60" s="67"/>
      <c r="I60" s="67"/>
      <c r="J60" s="67"/>
      <c r="K60" s="67"/>
      <c r="L60" s="67"/>
      <c r="M60" s="68"/>
      <c r="N60" s="57"/>
      <c r="O60" s="66"/>
      <c r="P60" s="68"/>
    </row>
    <row r="61" spans="1:16" s="1" customFormat="1" hidden="1">
      <c r="A61" s="33"/>
      <c r="B61" s="79"/>
      <c r="C61" s="80"/>
      <c r="D61" s="67"/>
      <c r="E61" s="67"/>
      <c r="F61" s="67"/>
      <c r="G61" s="67"/>
      <c r="H61" s="67"/>
      <c r="I61" s="67"/>
      <c r="J61" s="67"/>
      <c r="K61" s="67"/>
      <c r="L61" s="67"/>
      <c r="M61" s="68"/>
      <c r="N61" s="57"/>
      <c r="O61" s="66"/>
      <c r="P61" s="68"/>
    </row>
    <row r="62" spans="1:16" s="1" customFormat="1" hidden="1">
      <c r="A62" s="33"/>
      <c r="B62" s="79"/>
      <c r="C62" s="80"/>
      <c r="D62" s="67"/>
      <c r="E62" s="67"/>
      <c r="F62" s="67"/>
      <c r="G62" s="67"/>
      <c r="H62" s="67"/>
      <c r="I62" s="67"/>
      <c r="J62" s="67"/>
      <c r="K62" s="67"/>
      <c r="L62" s="67"/>
      <c r="M62" s="68"/>
      <c r="N62" s="57"/>
      <c r="O62" s="66"/>
      <c r="P62" s="68"/>
    </row>
    <row r="63" spans="1:16" s="1" customFormat="1" hidden="1">
      <c r="A63" s="33"/>
      <c r="B63" s="79"/>
      <c r="C63" s="80"/>
      <c r="D63" s="67"/>
      <c r="E63" s="67"/>
      <c r="F63" s="67"/>
      <c r="G63" s="67"/>
      <c r="H63" s="67"/>
      <c r="I63" s="67"/>
      <c r="J63" s="67"/>
      <c r="K63" s="67"/>
      <c r="L63" s="67"/>
      <c r="M63" s="68"/>
      <c r="N63" s="57"/>
      <c r="O63" s="66"/>
      <c r="P63" s="68"/>
    </row>
    <row r="64" spans="1:16" s="1" customFormat="1" hidden="1">
      <c r="A64" s="33"/>
      <c r="B64" s="79"/>
      <c r="C64" s="80"/>
      <c r="D64" s="67"/>
      <c r="E64" s="67"/>
      <c r="F64" s="67"/>
      <c r="G64" s="67"/>
      <c r="H64" s="67"/>
      <c r="I64" s="67"/>
      <c r="J64" s="67"/>
      <c r="K64" s="67"/>
      <c r="L64" s="67"/>
      <c r="M64" s="68"/>
      <c r="N64" s="57"/>
      <c r="O64" s="66"/>
      <c r="P64" s="68"/>
    </row>
    <row r="65" spans="1:16" s="1" customFormat="1" hidden="1">
      <c r="A65" s="33"/>
      <c r="B65" s="79"/>
      <c r="C65" s="80"/>
      <c r="D65" s="67"/>
      <c r="E65" s="67"/>
      <c r="F65" s="67"/>
      <c r="G65" s="67"/>
      <c r="H65" s="67"/>
      <c r="I65" s="67"/>
      <c r="J65" s="67"/>
      <c r="K65" s="67"/>
      <c r="L65" s="67"/>
      <c r="M65" s="68"/>
      <c r="N65" s="57"/>
      <c r="O65" s="66"/>
      <c r="P65" s="68"/>
    </row>
    <row r="66" spans="1:16" s="1" customFormat="1" hidden="1">
      <c r="A66" s="33"/>
      <c r="B66" s="79"/>
      <c r="C66" s="80"/>
      <c r="D66" s="67"/>
      <c r="E66" s="67"/>
      <c r="F66" s="67"/>
      <c r="G66" s="67"/>
      <c r="H66" s="67"/>
      <c r="I66" s="67"/>
      <c r="J66" s="67"/>
      <c r="K66" s="67"/>
      <c r="L66" s="67"/>
      <c r="M66" s="68"/>
      <c r="N66" s="57"/>
      <c r="O66" s="66"/>
      <c r="P66" s="68"/>
    </row>
    <row r="67" spans="1:16" s="1" customFormat="1" hidden="1">
      <c r="A67" s="33"/>
      <c r="B67" s="79"/>
      <c r="C67" s="80"/>
      <c r="D67" s="67"/>
      <c r="E67" s="67"/>
      <c r="F67" s="67"/>
      <c r="G67" s="67"/>
      <c r="H67" s="67"/>
      <c r="I67" s="67"/>
      <c r="J67" s="67"/>
      <c r="K67" s="67"/>
      <c r="L67" s="67"/>
      <c r="M67" s="68"/>
      <c r="N67" s="57"/>
      <c r="O67" s="66"/>
      <c r="P67" s="68"/>
    </row>
    <row r="68" spans="1:16" s="1" customFormat="1" hidden="1">
      <c r="A68" s="33"/>
      <c r="B68" s="79"/>
      <c r="C68" s="80"/>
      <c r="D68" s="67"/>
      <c r="E68" s="67"/>
      <c r="F68" s="67"/>
      <c r="G68" s="67"/>
      <c r="H68" s="67"/>
      <c r="I68" s="67"/>
      <c r="J68" s="67"/>
      <c r="K68" s="67"/>
      <c r="L68" s="67"/>
      <c r="M68" s="68"/>
      <c r="N68" s="57"/>
      <c r="O68" s="66"/>
      <c r="P68" s="68"/>
    </row>
    <row r="69" spans="1:16" s="1" customFormat="1" hidden="1">
      <c r="A69" s="33"/>
      <c r="B69" s="79"/>
      <c r="C69" s="80"/>
      <c r="D69" s="67"/>
      <c r="E69" s="67"/>
      <c r="F69" s="67"/>
      <c r="G69" s="67"/>
      <c r="H69" s="67"/>
      <c r="I69" s="67"/>
      <c r="J69" s="67"/>
      <c r="K69" s="67"/>
      <c r="L69" s="67"/>
      <c r="M69" s="68"/>
      <c r="N69" s="57"/>
      <c r="O69" s="66"/>
      <c r="P69" s="68"/>
    </row>
    <row r="70" spans="1:16" s="1" customFormat="1" hidden="1">
      <c r="A70" s="33"/>
      <c r="B70" s="79"/>
      <c r="C70" s="80"/>
      <c r="D70" s="67"/>
      <c r="E70" s="67"/>
      <c r="F70" s="67"/>
      <c r="G70" s="67"/>
      <c r="H70" s="67"/>
      <c r="I70" s="67"/>
      <c r="J70" s="67"/>
      <c r="K70" s="67"/>
      <c r="L70" s="67"/>
      <c r="M70" s="68"/>
      <c r="N70" s="57"/>
      <c r="O70" s="66"/>
      <c r="P70" s="68"/>
    </row>
    <row r="71" spans="1:16" s="1" customFormat="1" hidden="1">
      <c r="A71" s="33"/>
      <c r="B71" s="79"/>
      <c r="C71" s="80"/>
      <c r="D71" s="67"/>
      <c r="E71" s="67"/>
      <c r="F71" s="67"/>
      <c r="G71" s="67"/>
      <c r="H71" s="67"/>
      <c r="I71" s="67"/>
      <c r="J71" s="67"/>
      <c r="K71" s="67"/>
      <c r="L71" s="67"/>
      <c r="M71" s="68"/>
      <c r="N71" s="57"/>
      <c r="O71" s="66"/>
      <c r="P71" s="68"/>
    </row>
    <row r="72" spans="1:16" s="1" customFormat="1" hidden="1">
      <c r="A72" s="33"/>
      <c r="B72" s="79"/>
      <c r="C72" s="80"/>
      <c r="D72" s="67"/>
      <c r="E72" s="67"/>
      <c r="F72" s="67"/>
      <c r="G72" s="67"/>
      <c r="H72" s="67"/>
      <c r="I72" s="67"/>
      <c r="J72" s="67"/>
      <c r="K72" s="67"/>
      <c r="L72" s="67"/>
      <c r="M72" s="68"/>
      <c r="N72" s="57"/>
      <c r="O72" s="66"/>
      <c r="P72" s="68"/>
    </row>
    <row r="73" spans="1:16" s="1" customFormat="1" hidden="1">
      <c r="A73" s="33"/>
      <c r="B73" s="79"/>
      <c r="C73" s="80"/>
      <c r="D73" s="67"/>
      <c r="E73" s="67"/>
      <c r="F73" s="67"/>
      <c r="G73" s="67"/>
      <c r="H73" s="67"/>
      <c r="I73" s="67"/>
      <c r="J73" s="67"/>
      <c r="K73" s="67"/>
      <c r="L73" s="67"/>
      <c r="M73" s="68"/>
      <c r="N73" s="57"/>
      <c r="O73" s="66"/>
      <c r="P73" s="68"/>
    </row>
    <row r="74" spans="1:16" s="1" customFormat="1" hidden="1">
      <c r="A74" s="33"/>
      <c r="B74" s="79"/>
      <c r="C74" s="80"/>
      <c r="D74" s="67"/>
      <c r="E74" s="67"/>
      <c r="F74" s="67"/>
      <c r="G74" s="67"/>
      <c r="H74" s="67"/>
      <c r="I74" s="67"/>
      <c r="J74" s="67"/>
      <c r="K74" s="67"/>
      <c r="L74" s="67"/>
      <c r="M74" s="68"/>
      <c r="N74" s="57"/>
      <c r="O74" s="66"/>
      <c r="P74" s="68"/>
    </row>
    <row r="75" spans="1:16" s="1" customFormat="1" hidden="1">
      <c r="A75" s="33"/>
      <c r="B75" s="79"/>
      <c r="C75" s="80"/>
      <c r="D75" s="67"/>
      <c r="E75" s="67"/>
      <c r="F75" s="67"/>
      <c r="G75" s="67"/>
      <c r="H75" s="67"/>
      <c r="I75" s="67"/>
      <c r="J75" s="67"/>
      <c r="K75" s="67"/>
      <c r="L75" s="67"/>
      <c r="M75" s="68"/>
      <c r="N75" s="57"/>
      <c r="O75" s="66"/>
      <c r="P75" s="68"/>
    </row>
    <row r="76" spans="1:16" s="1" customFormat="1" hidden="1">
      <c r="A76" s="33"/>
      <c r="B76" s="79"/>
      <c r="C76" s="80"/>
      <c r="D76" s="67"/>
      <c r="E76" s="67"/>
      <c r="F76" s="67"/>
      <c r="G76" s="67"/>
      <c r="H76" s="67"/>
      <c r="I76" s="67"/>
      <c r="J76" s="67"/>
      <c r="K76" s="67"/>
      <c r="L76" s="67"/>
      <c r="M76" s="68"/>
      <c r="N76" s="57"/>
      <c r="O76" s="66"/>
      <c r="P76" s="68"/>
    </row>
    <row r="77" spans="1:16" s="1" customFormat="1" hidden="1">
      <c r="A77" s="33"/>
      <c r="B77" s="79"/>
      <c r="C77" s="80"/>
      <c r="D77" s="67"/>
      <c r="E77" s="67"/>
      <c r="F77" s="67"/>
      <c r="G77" s="67"/>
      <c r="H77" s="67"/>
      <c r="I77" s="67"/>
      <c r="J77" s="67"/>
      <c r="K77" s="67"/>
      <c r="L77" s="67"/>
      <c r="M77" s="68"/>
      <c r="N77" s="57"/>
      <c r="O77" s="66"/>
      <c r="P77" s="68"/>
    </row>
    <row r="78" spans="1:16" s="1" customFormat="1" hidden="1">
      <c r="A78" s="33"/>
      <c r="B78" s="79"/>
      <c r="C78" s="80"/>
      <c r="D78" s="67"/>
      <c r="E78" s="67"/>
      <c r="F78" s="67"/>
      <c r="G78" s="67"/>
      <c r="H78" s="67"/>
      <c r="I78" s="67"/>
      <c r="J78" s="67"/>
      <c r="K78" s="67"/>
      <c r="L78" s="67"/>
      <c r="M78" s="68"/>
      <c r="N78" s="57"/>
      <c r="O78" s="66"/>
      <c r="P78" s="68"/>
    </row>
    <row r="79" spans="1:16" s="1" customFormat="1" hidden="1">
      <c r="A79" s="33"/>
      <c r="B79" s="79"/>
      <c r="C79" s="80"/>
      <c r="D79" s="67"/>
      <c r="E79" s="67"/>
      <c r="F79" s="67"/>
      <c r="G79" s="67"/>
      <c r="H79" s="67"/>
      <c r="I79" s="67"/>
      <c r="J79" s="67"/>
      <c r="K79" s="67"/>
      <c r="L79" s="67"/>
      <c r="M79" s="68"/>
      <c r="N79" s="57"/>
      <c r="O79" s="66"/>
      <c r="P79" s="68"/>
    </row>
    <row r="80" spans="1:16" s="1" customFormat="1" hidden="1">
      <c r="A80" s="33"/>
      <c r="B80" s="79"/>
      <c r="C80" s="80"/>
      <c r="D80" s="67"/>
      <c r="E80" s="67"/>
      <c r="F80" s="67"/>
      <c r="G80" s="67"/>
      <c r="H80" s="67"/>
      <c r="I80" s="67"/>
      <c r="J80" s="67"/>
      <c r="K80" s="67"/>
      <c r="L80" s="67"/>
      <c r="M80" s="68"/>
      <c r="N80" s="57"/>
      <c r="O80" s="66"/>
      <c r="P80" s="68"/>
    </row>
    <row r="81" spans="1:16" s="1" customFormat="1" hidden="1">
      <c r="A81" s="33"/>
      <c r="B81" s="79"/>
      <c r="C81" s="80"/>
      <c r="D81" s="67"/>
      <c r="E81" s="67"/>
      <c r="F81" s="67"/>
      <c r="G81" s="67"/>
      <c r="H81" s="67"/>
      <c r="I81" s="67"/>
      <c r="J81" s="67"/>
      <c r="K81" s="67"/>
      <c r="L81" s="67"/>
      <c r="M81" s="68"/>
      <c r="N81" s="57"/>
      <c r="O81" s="66"/>
      <c r="P81" s="68"/>
    </row>
    <row r="82" spans="1:16" s="1" customFormat="1" hidden="1">
      <c r="A82" s="33"/>
      <c r="B82" s="79"/>
      <c r="C82" s="80"/>
      <c r="D82" s="67"/>
      <c r="E82" s="67"/>
      <c r="F82" s="67"/>
      <c r="G82" s="67"/>
      <c r="H82" s="67"/>
      <c r="I82" s="67"/>
      <c r="J82" s="67"/>
      <c r="K82" s="67"/>
      <c r="L82" s="67"/>
      <c r="M82" s="68"/>
      <c r="N82" s="57"/>
      <c r="O82" s="66"/>
      <c r="P82" s="68"/>
    </row>
    <row r="83" spans="1:16" s="1" customFormat="1" hidden="1">
      <c r="A83" s="33"/>
      <c r="B83" s="79"/>
      <c r="C83" s="80"/>
      <c r="D83" s="67"/>
      <c r="E83" s="67"/>
      <c r="F83" s="67"/>
      <c r="G83" s="67"/>
      <c r="H83" s="67"/>
      <c r="I83" s="67"/>
      <c r="J83" s="67"/>
      <c r="K83" s="67"/>
      <c r="L83" s="67"/>
      <c r="M83" s="68"/>
      <c r="N83" s="57"/>
      <c r="O83" s="66"/>
      <c r="P83" s="68"/>
    </row>
    <row r="84" spans="1:16">
      <c r="A84" s="33">
        <f>+A42+1</f>
        <v>19</v>
      </c>
      <c r="B84" s="792" t="s">
        <v>43</v>
      </c>
      <c r="C84" s="793"/>
      <c r="D84" s="67">
        <f>SUM(D85:D86)</f>
        <v>30715.27132</v>
      </c>
      <c r="E84" s="67">
        <f t="shared" ref="E84:L84" si="7">SUM(E85:E86)</f>
        <v>30077.48086</v>
      </c>
      <c r="F84" s="67">
        <f>SUM(F85:F86)</f>
        <v>0</v>
      </c>
      <c r="G84" s="67">
        <f t="shared" si="7"/>
        <v>0</v>
      </c>
      <c r="H84" s="67">
        <f t="shared" si="7"/>
        <v>30715.27132</v>
      </c>
      <c r="I84" s="67">
        <f>SUM(I85:I86)</f>
        <v>30077.48086</v>
      </c>
      <c r="J84" s="67">
        <f>SUM(J85:J86)</f>
        <v>0</v>
      </c>
      <c r="K84" s="67">
        <f t="shared" si="7"/>
        <v>0</v>
      </c>
      <c r="L84" s="67">
        <f t="shared" si="7"/>
        <v>5926.4114399999999</v>
      </c>
      <c r="M84" s="68">
        <f>SUM(M85:M86)</f>
        <v>637.79046000000017</v>
      </c>
      <c r="N84" s="57"/>
      <c r="O84" s="66">
        <f>+O85</f>
        <v>0</v>
      </c>
      <c r="P84" s="68">
        <f>SUM(P85:P86)</f>
        <v>30077.48086</v>
      </c>
    </row>
    <row r="85" spans="1:16">
      <c r="A85" s="30">
        <f>+A84+1</f>
        <v>20</v>
      </c>
      <c r="B85" s="780" t="s">
        <v>364</v>
      </c>
      <c r="C85" s="781"/>
      <c r="D85" s="59">
        <v>28491.745589999999</v>
      </c>
      <c r="E85" s="59">
        <v>27853.955129999998</v>
      </c>
      <c r="F85" s="59">
        <v>0</v>
      </c>
      <c r="G85" s="59">
        <v>0</v>
      </c>
      <c r="H85" s="59">
        <f>D85+F85</f>
        <v>28491.745589999999</v>
      </c>
      <c r="I85" s="59">
        <f>E85+G85</f>
        <v>27853.955129999998</v>
      </c>
      <c r="J85" s="59">
        <v>0</v>
      </c>
      <c r="K85" s="59">
        <v>0</v>
      </c>
      <c r="L85" s="59">
        <v>5771.5465800000002</v>
      </c>
      <c r="M85" s="60">
        <f>H85-I85</f>
        <v>637.79046000000017</v>
      </c>
      <c r="N85" s="65"/>
      <c r="O85" s="58">
        <v>0</v>
      </c>
      <c r="P85" s="60">
        <f>I85+O85</f>
        <v>27853.955129999998</v>
      </c>
    </row>
    <row r="86" spans="1:16" ht="15.75" thickBot="1">
      <c r="A86" s="453">
        <f>+A85+1</f>
        <v>21</v>
      </c>
      <c r="B86" s="989" t="s">
        <v>365</v>
      </c>
      <c r="C86" s="990"/>
      <c r="D86" s="59">
        <v>2223.5257299999998</v>
      </c>
      <c r="E86" s="59">
        <v>2223.5257299999998</v>
      </c>
      <c r="F86" s="59">
        <v>0</v>
      </c>
      <c r="G86" s="59">
        <v>0</v>
      </c>
      <c r="H86" s="59">
        <f>D86+F86</f>
        <v>2223.5257299999998</v>
      </c>
      <c r="I86" s="59">
        <f>E86+G86</f>
        <v>2223.5257299999998</v>
      </c>
      <c r="J86" s="59">
        <v>0</v>
      </c>
      <c r="K86" s="59">
        <v>0</v>
      </c>
      <c r="L86" s="59">
        <v>154.86485999999999</v>
      </c>
      <c r="M86" s="60">
        <f>H86-I86</f>
        <v>0</v>
      </c>
      <c r="N86" s="65"/>
      <c r="O86" s="58">
        <v>0</v>
      </c>
      <c r="P86" s="60">
        <f>I86+O86</f>
        <v>2223.5257299999998</v>
      </c>
    </row>
    <row r="87" spans="1:16" ht="15.75" thickBot="1">
      <c r="A87" s="37">
        <f>+A86+1</f>
        <v>22</v>
      </c>
      <c r="B87" s="221" t="s">
        <v>21</v>
      </c>
      <c r="C87" s="222"/>
      <c r="D87" s="70">
        <f>+D7+D24+D42+D84</f>
        <v>766871.87431999994</v>
      </c>
      <c r="E87" s="70">
        <f t="shared" ref="E87:M87" si="8">+E7+E24+E42+E84</f>
        <v>765813.60185999994</v>
      </c>
      <c r="F87" s="70">
        <f t="shared" si="8"/>
        <v>7000</v>
      </c>
      <c r="G87" s="70">
        <f t="shared" si="8"/>
        <v>7000</v>
      </c>
      <c r="H87" s="70">
        <f t="shared" si="8"/>
        <v>773871.87431999994</v>
      </c>
      <c r="I87" s="70">
        <f t="shared" si="8"/>
        <v>772813.60185999994</v>
      </c>
      <c r="J87" s="70">
        <f t="shared" si="8"/>
        <v>39.654000000000003</v>
      </c>
      <c r="K87" s="70">
        <f t="shared" si="8"/>
        <v>25647.035080000001</v>
      </c>
      <c r="L87" s="70">
        <f t="shared" si="8"/>
        <v>5926.4114399999999</v>
      </c>
      <c r="M87" s="71">
        <f t="shared" si="8"/>
        <v>1058.2724600000001</v>
      </c>
      <c r="N87" s="74"/>
      <c r="O87" s="69">
        <f>+O7+O24+O42+O84</f>
        <v>0</v>
      </c>
      <c r="P87" s="71">
        <f>+P7+P24+P42+P84</f>
        <v>772813.60185999994</v>
      </c>
    </row>
  </sheetData>
  <mergeCells count="17">
    <mergeCell ref="O4:O5"/>
    <mergeCell ref="P4:P5"/>
    <mergeCell ref="B8:C8"/>
    <mergeCell ref="B17:C17"/>
    <mergeCell ref="B24:C24"/>
    <mergeCell ref="A4:A6"/>
    <mergeCell ref="B4:C6"/>
    <mergeCell ref="D4:E4"/>
    <mergeCell ref="F4:G4"/>
    <mergeCell ref="H4:I4"/>
    <mergeCell ref="B25:C25"/>
    <mergeCell ref="B42:C42"/>
    <mergeCell ref="B84:C84"/>
    <mergeCell ref="B85:C85"/>
    <mergeCell ref="B86:C86"/>
    <mergeCell ref="M4:M5"/>
    <mergeCell ref="J4:L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zoomScale="85" zoomScaleNormal="85" workbookViewId="0">
      <selection activeCell="S26" sqref="S26"/>
    </sheetView>
  </sheetViews>
  <sheetFormatPr defaultRowHeight="15"/>
  <cols>
    <col min="1" max="1" width="4.42578125" customWidth="1"/>
    <col min="3" max="3" width="49.85546875" customWidth="1"/>
    <col min="4" max="9" width="10.85546875" customWidth="1"/>
    <col min="10" max="12" width="9.28515625" bestFit="1" customWidth="1"/>
    <col min="13" max="13" width="13.7109375" customWidth="1"/>
    <col min="14" max="14" width="0.85546875" customWidth="1"/>
    <col min="15" max="15" width="10.28515625" customWidth="1"/>
    <col min="16" max="16" width="12.5703125" customWidth="1"/>
  </cols>
  <sheetData>
    <row r="1" spans="1:16" ht="26.25">
      <c r="A1" s="84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14"/>
      <c r="B2" s="1"/>
      <c r="C2" s="85" t="s">
        <v>48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86" t="s">
        <v>1</v>
      </c>
    </row>
    <row r="3" spans="1:16" ht="15.7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8"/>
    </row>
    <row r="4" spans="1:16" ht="24.75" customHeight="1">
      <c r="A4" s="811" t="s">
        <v>0</v>
      </c>
      <c r="B4" s="814" t="s">
        <v>67</v>
      </c>
      <c r="C4" s="81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87"/>
      <c r="O4" s="789" t="s">
        <v>51</v>
      </c>
      <c r="P4" s="787" t="s">
        <v>68</v>
      </c>
    </row>
    <row r="5" spans="1:16" ht="24">
      <c r="A5" s="812"/>
      <c r="B5" s="816"/>
      <c r="C5" s="817"/>
      <c r="D5" s="88" t="s">
        <v>69</v>
      </c>
      <c r="E5" s="89" t="s">
        <v>70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87"/>
      <c r="O5" s="790"/>
      <c r="P5" s="788"/>
    </row>
    <row r="6" spans="1:16" ht="15.75" thickBot="1">
      <c r="A6" s="813"/>
      <c r="B6" s="818"/>
      <c r="C6" s="81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87"/>
      <c r="O6" s="13" t="s">
        <v>10</v>
      </c>
      <c r="P6" s="10" t="s">
        <v>26</v>
      </c>
    </row>
    <row r="7" spans="1:16">
      <c r="A7" s="90">
        <v>1</v>
      </c>
      <c r="B7" s="91" t="s">
        <v>15</v>
      </c>
      <c r="C7" s="92"/>
      <c r="D7" s="93">
        <v>3754937.7260999996</v>
      </c>
      <c r="E7" s="94">
        <v>3754642.4126199996</v>
      </c>
      <c r="F7" s="94">
        <v>77260.434000000008</v>
      </c>
      <c r="G7" s="94">
        <v>77260.434000000008</v>
      </c>
      <c r="H7" s="94">
        <v>3832198.1600999995</v>
      </c>
      <c r="I7" s="94">
        <v>3831902.8466199995</v>
      </c>
      <c r="J7" s="94">
        <v>3208.7304899999999</v>
      </c>
      <c r="K7" s="94">
        <v>225185.83881999998</v>
      </c>
      <c r="L7" s="94">
        <v>10577.92058</v>
      </c>
      <c r="M7" s="95">
        <v>295.31348000000071</v>
      </c>
      <c r="N7" s="96"/>
      <c r="O7" s="97">
        <v>58877.400630000004</v>
      </c>
      <c r="P7" s="95">
        <v>3890780.2472499995</v>
      </c>
    </row>
    <row r="8" spans="1:16">
      <c r="A8" s="98">
        <v>2</v>
      </c>
      <c r="B8" s="809" t="s">
        <v>45</v>
      </c>
      <c r="C8" s="810"/>
      <c r="D8" s="99">
        <v>3595826.4692599997</v>
      </c>
      <c r="E8" s="100">
        <v>3595826.4692599997</v>
      </c>
      <c r="F8" s="100">
        <v>72610.434000000008</v>
      </c>
      <c r="G8" s="100">
        <v>72610.434000000008</v>
      </c>
      <c r="H8" s="100">
        <v>3668436.9032599996</v>
      </c>
      <c r="I8" s="100">
        <v>3668436.9032599996</v>
      </c>
      <c r="J8" s="100">
        <v>3208.7304899999999</v>
      </c>
      <c r="K8" s="100">
        <v>225185.83881999998</v>
      </c>
      <c r="L8" s="100">
        <v>0</v>
      </c>
      <c r="M8" s="101">
        <v>0</v>
      </c>
      <c r="N8" s="102"/>
      <c r="O8" s="103">
        <v>58877.400630000004</v>
      </c>
      <c r="P8" s="101">
        <v>3727314.3038899996</v>
      </c>
    </row>
    <row r="9" spans="1:16">
      <c r="A9" s="15">
        <v>3</v>
      </c>
      <c r="B9" s="19" t="s">
        <v>57</v>
      </c>
      <c r="C9" s="48" t="s">
        <v>71</v>
      </c>
      <c r="D9" s="104">
        <v>2952340.2880000002</v>
      </c>
      <c r="E9" s="105">
        <v>2952340.2880000002</v>
      </c>
      <c r="F9" s="105">
        <v>36070.434000000001</v>
      </c>
      <c r="G9" s="105">
        <v>36070.434000000001</v>
      </c>
      <c r="H9" s="106">
        <v>2988410.7220000001</v>
      </c>
      <c r="I9" s="106">
        <v>2988410.7220000001</v>
      </c>
      <c r="J9" s="105">
        <v>3058.0300299999999</v>
      </c>
      <c r="K9" s="105">
        <v>172780.34736999997</v>
      </c>
      <c r="L9" s="105">
        <v>0</v>
      </c>
      <c r="M9" s="107">
        <v>0</v>
      </c>
      <c r="N9" s="108"/>
      <c r="O9" s="109">
        <v>56824.500630000002</v>
      </c>
      <c r="P9" s="107">
        <v>3045235.2226300002</v>
      </c>
    </row>
    <row r="10" spans="1:16">
      <c r="A10" s="15">
        <v>4</v>
      </c>
      <c r="B10" s="19" t="s">
        <v>27</v>
      </c>
      <c r="C10" s="20" t="s">
        <v>28</v>
      </c>
      <c r="D10" s="104">
        <v>267997.5</v>
      </c>
      <c r="E10" s="105">
        <v>267997.5</v>
      </c>
      <c r="F10" s="105">
        <v>0</v>
      </c>
      <c r="G10" s="105">
        <v>0</v>
      </c>
      <c r="H10" s="106">
        <v>267997.5</v>
      </c>
      <c r="I10" s="106">
        <v>267997.5</v>
      </c>
      <c r="J10" s="105">
        <v>0</v>
      </c>
      <c r="K10" s="105">
        <v>5842.41</v>
      </c>
      <c r="L10" s="105">
        <v>0</v>
      </c>
      <c r="M10" s="107">
        <v>0</v>
      </c>
      <c r="N10" s="108"/>
      <c r="O10" s="109">
        <v>2052.9</v>
      </c>
      <c r="P10" s="107">
        <v>270050.40000000002</v>
      </c>
    </row>
    <row r="11" spans="1:16">
      <c r="A11" s="15">
        <v>5</v>
      </c>
      <c r="B11" s="47" t="s">
        <v>29</v>
      </c>
      <c r="C11" s="48" t="s">
        <v>72</v>
      </c>
      <c r="D11" s="104">
        <v>55696.99826</v>
      </c>
      <c r="E11" s="105">
        <v>55696.99826</v>
      </c>
      <c r="F11" s="105">
        <v>0</v>
      </c>
      <c r="G11" s="105">
        <v>0</v>
      </c>
      <c r="H11" s="106">
        <v>55696.99826</v>
      </c>
      <c r="I11" s="106">
        <v>55696.99826</v>
      </c>
      <c r="J11" s="105">
        <v>0</v>
      </c>
      <c r="K11" s="105">
        <v>34271.038950000002</v>
      </c>
      <c r="L11" s="105">
        <v>0</v>
      </c>
      <c r="M11" s="107">
        <v>0</v>
      </c>
      <c r="N11" s="108"/>
      <c r="O11" s="109">
        <v>0</v>
      </c>
      <c r="P11" s="107">
        <v>55696.99826</v>
      </c>
    </row>
    <row r="12" spans="1:16">
      <c r="A12" s="15">
        <v>6</v>
      </c>
      <c r="B12" s="19" t="s">
        <v>30</v>
      </c>
      <c r="C12" s="20" t="s">
        <v>31</v>
      </c>
      <c r="D12" s="104">
        <v>44706.9</v>
      </c>
      <c r="E12" s="105">
        <v>44706.9</v>
      </c>
      <c r="F12" s="105">
        <v>2942</v>
      </c>
      <c r="G12" s="105">
        <v>2942</v>
      </c>
      <c r="H12" s="106">
        <v>47648.9</v>
      </c>
      <c r="I12" s="106">
        <v>47648.9</v>
      </c>
      <c r="J12" s="105">
        <v>0</v>
      </c>
      <c r="K12" s="105">
        <v>1890.9853699999999</v>
      </c>
      <c r="L12" s="105">
        <v>0</v>
      </c>
      <c r="M12" s="107">
        <v>0</v>
      </c>
      <c r="N12" s="108"/>
      <c r="O12" s="109">
        <v>0</v>
      </c>
      <c r="P12" s="107">
        <v>47648.9</v>
      </c>
    </row>
    <row r="13" spans="1:16">
      <c r="A13" s="15">
        <v>7</v>
      </c>
      <c r="B13" s="19" t="s">
        <v>34</v>
      </c>
      <c r="C13" s="20" t="s">
        <v>73</v>
      </c>
      <c r="D13" s="104">
        <v>167442</v>
      </c>
      <c r="E13" s="105">
        <v>167442</v>
      </c>
      <c r="F13" s="105">
        <v>33598</v>
      </c>
      <c r="G13" s="105">
        <v>33598</v>
      </c>
      <c r="H13" s="106">
        <v>201040</v>
      </c>
      <c r="I13" s="106">
        <v>201040</v>
      </c>
      <c r="J13" s="105">
        <v>150.70045999999999</v>
      </c>
      <c r="K13" s="105">
        <v>6368.82413</v>
      </c>
      <c r="L13" s="105">
        <v>0</v>
      </c>
      <c r="M13" s="107">
        <v>0</v>
      </c>
      <c r="N13" s="108"/>
      <c r="O13" s="109">
        <v>0</v>
      </c>
      <c r="P13" s="107">
        <v>201040</v>
      </c>
    </row>
    <row r="14" spans="1:16">
      <c r="A14" s="15">
        <v>8</v>
      </c>
      <c r="B14" s="19" t="s">
        <v>74</v>
      </c>
      <c r="C14" s="21" t="s">
        <v>32</v>
      </c>
      <c r="D14" s="104">
        <v>4815.9830000000002</v>
      </c>
      <c r="E14" s="105">
        <v>4815.9830000000002</v>
      </c>
      <c r="F14" s="105">
        <v>0</v>
      </c>
      <c r="G14" s="105">
        <v>0</v>
      </c>
      <c r="H14" s="106">
        <v>4815.9830000000002</v>
      </c>
      <c r="I14" s="106">
        <v>4815.9830000000002</v>
      </c>
      <c r="J14" s="105">
        <v>0</v>
      </c>
      <c r="K14" s="105">
        <v>0</v>
      </c>
      <c r="L14" s="105">
        <v>0</v>
      </c>
      <c r="M14" s="107">
        <v>0</v>
      </c>
      <c r="N14" s="108"/>
      <c r="O14" s="109">
        <v>0</v>
      </c>
      <c r="P14" s="107">
        <v>4815.9830000000002</v>
      </c>
    </row>
    <row r="15" spans="1:16">
      <c r="A15" s="15">
        <v>9</v>
      </c>
      <c r="B15" s="22" t="s">
        <v>75</v>
      </c>
      <c r="C15" s="23" t="s">
        <v>33</v>
      </c>
      <c r="D15" s="104">
        <v>102826.8</v>
      </c>
      <c r="E15" s="105">
        <v>102826.8</v>
      </c>
      <c r="F15" s="105">
        <v>0</v>
      </c>
      <c r="G15" s="105">
        <v>0</v>
      </c>
      <c r="H15" s="106">
        <v>102826.8</v>
      </c>
      <c r="I15" s="106">
        <v>102826.8</v>
      </c>
      <c r="J15" s="105">
        <v>0</v>
      </c>
      <c r="K15" s="105">
        <v>4032.2330000000002</v>
      </c>
      <c r="L15" s="105">
        <v>0</v>
      </c>
      <c r="M15" s="107">
        <v>0</v>
      </c>
      <c r="N15" s="110"/>
      <c r="O15" s="109">
        <v>0</v>
      </c>
      <c r="P15" s="107">
        <v>102826.8</v>
      </c>
    </row>
    <row r="16" spans="1:16" s="1" customFormat="1" hidden="1">
      <c r="A16" s="15"/>
      <c r="B16" s="22"/>
      <c r="C16" s="23"/>
      <c r="D16" s="104"/>
      <c r="E16" s="105"/>
      <c r="F16" s="105"/>
      <c r="G16" s="105"/>
      <c r="H16" s="106"/>
      <c r="I16" s="106"/>
      <c r="J16" s="105"/>
      <c r="K16" s="105"/>
      <c r="L16" s="105"/>
      <c r="M16" s="107"/>
      <c r="N16" s="110"/>
      <c r="O16" s="109"/>
      <c r="P16" s="747"/>
    </row>
    <row r="17" spans="1:16">
      <c r="A17" s="98">
        <v>10</v>
      </c>
      <c r="B17" s="792" t="s">
        <v>46</v>
      </c>
      <c r="C17" s="793"/>
      <c r="D17" s="99">
        <v>159111.25683999999</v>
      </c>
      <c r="E17" s="100">
        <f>SUM(E18:E23)</f>
        <v>158815.94335999998</v>
      </c>
      <c r="F17" s="100">
        <v>4650</v>
      </c>
      <c r="G17" s="100">
        <v>4650</v>
      </c>
      <c r="H17" s="100">
        <f>SUM(H18:H23)</f>
        <v>163761.25683999999</v>
      </c>
      <c r="I17" s="100">
        <f>SUM(I18:I23)</f>
        <v>163465.94335999998</v>
      </c>
      <c r="J17" s="100">
        <v>0</v>
      </c>
      <c r="K17" s="100">
        <v>0</v>
      </c>
      <c r="L17" s="100">
        <v>10577.92058</v>
      </c>
      <c r="M17" s="101">
        <f>SUM(M18:M23)</f>
        <v>295.31348000000071</v>
      </c>
      <c r="N17" s="111"/>
      <c r="O17" s="103">
        <v>0</v>
      </c>
      <c r="P17" s="100">
        <f>SUM(P18:P23)</f>
        <v>163465.94335999998</v>
      </c>
    </row>
    <row r="18" spans="1:16">
      <c r="A18" s="112">
        <v>11</v>
      </c>
      <c r="B18" s="47" t="s">
        <v>29</v>
      </c>
      <c r="C18" s="113" t="s">
        <v>72</v>
      </c>
      <c r="D18" s="104">
        <v>51915.586000000003</v>
      </c>
      <c r="E18" s="105">
        <v>51642.350890000002</v>
      </c>
      <c r="F18" s="105">
        <v>0</v>
      </c>
      <c r="G18" s="105">
        <v>0</v>
      </c>
      <c r="H18" s="106">
        <v>51915.586000000003</v>
      </c>
      <c r="I18" s="106">
        <v>51642.350890000002</v>
      </c>
      <c r="J18" s="105">
        <v>0</v>
      </c>
      <c r="K18" s="105">
        <v>0</v>
      </c>
      <c r="L18" s="105"/>
      <c r="M18" s="107">
        <v>273.23511000000144</v>
      </c>
      <c r="N18" s="108"/>
      <c r="O18" s="109">
        <v>0</v>
      </c>
      <c r="P18" s="107">
        <v>51642.350890000002</v>
      </c>
    </row>
    <row r="19" spans="1:16" s="1" customFormat="1">
      <c r="A19" s="112"/>
      <c r="B19" s="19" t="s">
        <v>30</v>
      </c>
      <c r="C19" s="20" t="s">
        <v>31</v>
      </c>
      <c r="D19" s="104"/>
      <c r="E19" s="105"/>
      <c r="F19" s="105"/>
      <c r="G19" s="105"/>
      <c r="H19" s="106"/>
      <c r="I19" s="106"/>
      <c r="J19" s="105"/>
      <c r="K19" s="105"/>
      <c r="L19" s="105"/>
      <c r="M19" s="107"/>
      <c r="N19" s="108"/>
      <c r="O19" s="109"/>
      <c r="P19" s="107"/>
    </row>
    <row r="20" spans="1:16">
      <c r="A20" s="112">
        <v>12</v>
      </c>
      <c r="B20" s="19" t="s">
        <v>34</v>
      </c>
      <c r="C20" s="114" t="s">
        <v>63</v>
      </c>
      <c r="D20" s="104">
        <v>5323</v>
      </c>
      <c r="E20" s="105">
        <v>5323</v>
      </c>
      <c r="F20" s="105">
        <v>4650</v>
      </c>
      <c r="G20" s="105">
        <v>4650</v>
      </c>
      <c r="H20" s="106">
        <v>9973</v>
      </c>
      <c r="I20" s="106">
        <v>9973</v>
      </c>
      <c r="J20" s="105">
        <v>0</v>
      </c>
      <c r="K20" s="105">
        <v>0</v>
      </c>
      <c r="L20" s="105">
        <v>0</v>
      </c>
      <c r="M20" s="107">
        <v>0</v>
      </c>
      <c r="N20" s="108"/>
      <c r="O20" s="109">
        <v>0</v>
      </c>
      <c r="P20" s="107">
        <v>9973</v>
      </c>
    </row>
    <row r="21" spans="1:16">
      <c r="A21" s="112">
        <v>13</v>
      </c>
      <c r="B21" s="19" t="s">
        <v>35</v>
      </c>
      <c r="C21" s="114" t="s">
        <v>36</v>
      </c>
      <c r="D21" s="104">
        <v>13917.000000000002</v>
      </c>
      <c r="E21" s="105">
        <v>13917.000000000002</v>
      </c>
      <c r="F21" s="105">
        <v>0</v>
      </c>
      <c r="G21" s="105">
        <v>0</v>
      </c>
      <c r="H21" s="106">
        <v>13917.000000000002</v>
      </c>
      <c r="I21" s="106">
        <v>13917.000000000002</v>
      </c>
      <c r="J21" s="105">
        <v>0</v>
      </c>
      <c r="K21" s="105">
        <v>0</v>
      </c>
      <c r="L21" s="105">
        <v>0</v>
      </c>
      <c r="M21" s="107">
        <v>0</v>
      </c>
      <c r="N21" s="108"/>
      <c r="O21" s="109">
        <v>0</v>
      </c>
      <c r="P21" s="107">
        <v>13917.000000000002</v>
      </c>
    </row>
    <row r="22" spans="1:16">
      <c r="A22" s="112">
        <v>14</v>
      </c>
      <c r="B22" s="22" t="s">
        <v>76</v>
      </c>
      <c r="C22" s="114" t="s">
        <v>77</v>
      </c>
      <c r="D22" s="104">
        <v>22506.937999999998</v>
      </c>
      <c r="E22" s="105">
        <v>22484.859629999999</v>
      </c>
      <c r="F22" s="105">
        <v>0</v>
      </c>
      <c r="G22" s="105">
        <v>0</v>
      </c>
      <c r="H22" s="106">
        <v>22506.937999999998</v>
      </c>
      <c r="I22" s="106">
        <v>22484.859629999999</v>
      </c>
      <c r="J22" s="105">
        <v>0</v>
      </c>
      <c r="K22" s="105">
        <v>0</v>
      </c>
      <c r="L22" s="105">
        <v>0</v>
      </c>
      <c r="M22" s="107">
        <f>H22-I22</f>
        <v>22.078369999999268</v>
      </c>
      <c r="N22" s="108"/>
      <c r="O22" s="109">
        <v>0</v>
      </c>
      <c r="P22" s="107">
        <v>22484.859629999999</v>
      </c>
    </row>
    <row r="23" spans="1:16">
      <c r="A23" s="112">
        <v>15</v>
      </c>
      <c r="B23" s="22"/>
      <c r="C23" s="114" t="s">
        <v>78</v>
      </c>
      <c r="D23" s="104">
        <v>65448.732839999997</v>
      </c>
      <c r="E23" s="105">
        <v>65448.732839999997</v>
      </c>
      <c r="F23" s="105">
        <v>0</v>
      </c>
      <c r="G23" s="105">
        <v>0</v>
      </c>
      <c r="H23" s="106">
        <v>65448.732839999997</v>
      </c>
      <c r="I23" s="106">
        <v>65448.732839999997</v>
      </c>
      <c r="J23" s="105">
        <v>0</v>
      </c>
      <c r="K23" s="105">
        <v>0</v>
      </c>
      <c r="L23" s="105">
        <v>10577.92058</v>
      </c>
      <c r="M23" s="107">
        <v>0</v>
      </c>
      <c r="N23" s="108"/>
      <c r="O23" s="109">
        <v>0</v>
      </c>
      <c r="P23" s="107">
        <v>65448.732839999997</v>
      </c>
    </row>
    <row r="24" spans="1:16">
      <c r="A24" s="115">
        <v>16</v>
      </c>
      <c r="B24" s="805" t="s">
        <v>42</v>
      </c>
      <c r="C24" s="806"/>
      <c r="D24" s="116">
        <v>35535.560279999998</v>
      </c>
      <c r="E24" s="117">
        <v>35134.203750000001</v>
      </c>
      <c r="F24" s="117">
        <v>0</v>
      </c>
      <c r="G24" s="117">
        <v>0</v>
      </c>
      <c r="H24" s="117">
        <v>35535.560279999998</v>
      </c>
      <c r="I24" s="117">
        <v>35134.203750000001</v>
      </c>
      <c r="J24" s="117">
        <v>0</v>
      </c>
      <c r="K24" s="117">
        <v>0</v>
      </c>
      <c r="L24" s="117">
        <v>445.73399999999998</v>
      </c>
      <c r="M24" s="118">
        <v>401.35652999999905</v>
      </c>
      <c r="N24" s="119"/>
      <c r="O24" s="120">
        <v>0</v>
      </c>
      <c r="P24" s="118">
        <v>35134.203750000001</v>
      </c>
    </row>
    <row r="25" spans="1:16">
      <c r="A25" s="98">
        <v>17</v>
      </c>
      <c r="B25" s="121" t="s">
        <v>79</v>
      </c>
      <c r="C25" s="122"/>
      <c r="D25" s="104">
        <v>32328.016999999996</v>
      </c>
      <c r="E25" s="105">
        <v>32248.503999999997</v>
      </c>
      <c r="F25" s="105">
        <v>0</v>
      </c>
      <c r="G25" s="105">
        <v>0</v>
      </c>
      <c r="H25" s="106">
        <v>32328.016999999996</v>
      </c>
      <c r="I25" s="106">
        <v>32248.503999999997</v>
      </c>
      <c r="J25" s="105">
        <v>0</v>
      </c>
      <c r="K25" s="105">
        <v>0</v>
      </c>
      <c r="L25" s="105">
        <v>445.73399999999998</v>
      </c>
      <c r="M25" s="107">
        <v>79.51299999999901</v>
      </c>
      <c r="N25" s="123"/>
      <c r="O25" s="109">
        <v>0</v>
      </c>
      <c r="P25" s="107">
        <v>32248.503999999997</v>
      </c>
    </row>
    <row r="26" spans="1:16">
      <c r="A26" s="98">
        <v>18</v>
      </c>
      <c r="B26" s="121" t="s">
        <v>80</v>
      </c>
      <c r="C26" s="122"/>
      <c r="D26" s="104">
        <v>846</v>
      </c>
      <c r="E26" s="105">
        <v>845.94074999999998</v>
      </c>
      <c r="F26" s="105">
        <v>0</v>
      </c>
      <c r="G26" s="105">
        <v>0</v>
      </c>
      <c r="H26" s="106">
        <v>846</v>
      </c>
      <c r="I26" s="106">
        <v>845.94074999999998</v>
      </c>
      <c r="J26" s="105">
        <v>0</v>
      </c>
      <c r="K26" s="105">
        <v>0</v>
      </c>
      <c r="L26" s="105">
        <v>0</v>
      </c>
      <c r="M26" s="107">
        <v>5.9250000000020009E-2</v>
      </c>
      <c r="N26" s="123"/>
      <c r="O26" s="109">
        <v>0</v>
      </c>
      <c r="P26" s="107">
        <v>845.94074999999998</v>
      </c>
    </row>
    <row r="27" spans="1:16">
      <c r="A27" s="98">
        <v>19</v>
      </c>
      <c r="B27" s="121" t="s">
        <v>81</v>
      </c>
      <c r="C27" s="122"/>
      <c r="D27" s="104">
        <v>340</v>
      </c>
      <c r="E27" s="105">
        <v>340</v>
      </c>
      <c r="F27" s="105">
        <v>0</v>
      </c>
      <c r="G27" s="105">
        <v>0</v>
      </c>
      <c r="H27" s="106">
        <v>340</v>
      </c>
      <c r="I27" s="106">
        <v>340</v>
      </c>
      <c r="J27" s="105">
        <v>0</v>
      </c>
      <c r="K27" s="105">
        <v>0</v>
      </c>
      <c r="L27" s="105">
        <v>0</v>
      </c>
      <c r="M27" s="107">
        <v>0</v>
      </c>
      <c r="N27" s="123"/>
      <c r="O27" s="109">
        <v>0</v>
      </c>
      <c r="P27" s="107">
        <v>340</v>
      </c>
    </row>
    <row r="28" spans="1:16">
      <c r="A28" s="98">
        <v>20</v>
      </c>
      <c r="B28" s="121" t="s">
        <v>82</v>
      </c>
      <c r="C28" s="122"/>
      <c r="D28" s="104">
        <v>37.799999999999997</v>
      </c>
      <c r="E28" s="105">
        <v>37.799999999999997</v>
      </c>
      <c r="F28" s="105">
        <v>0</v>
      </c>
      <c r="G28" s="105">
        <v>0</v>
      </c>
      <c r="H28" s="106">
        <v>37.799999999999997</v>
      </c>
      <c r="I28" s="106">
        <v>37.799999999999997</v>
      </c>
      <c r="J28" s="105">
        <v>0</v>
      </c>
      <c r="K28" s="105">
        <v>0</v>
      </c>
      <c r="L28" s="105">
        <v>0</v>
      </c>
      <c r="M28" s="107">
        <v>0</v>
      </c>
      <c r="N28" s="123"/>
      <c r="O28" s="109">
        <v>0</v>
      </c>
      <c r="P28" s="107">
        <v>37.799999999999997</v>
      </c>
    </row>
    <row r="29" spans="1:16">
      <c r="A29" s="98">
        <v>21</v>
      </c>
      <c r="B29" s="121" t="s">
        <v>83</v>
      </c>
      <c r="C29" s="122"/>
      <c r="D29" s="104">
        <v>390.99</v>
      </c>
      <c r="E29" s="105">
        <v>390.99</v>
      </c>
      <c r="F29" s="105">
        <v>0</v>
      </c>
      <c r="G29" s="105">
        <v>0</v>
      </c>
      <c r="H29" s="106">
        <v>390.99</v>
      </c>
      <c r="I29" s="106">
        <v>390.99</v>
      </c>
      <c r="J29" s="105">
        <v>0</v>
      </c>
      <c r="K29" s="105">
        <v>0</v>
      </c>
      <c r="L29" s="105">
        <v>0</v>
      </c>
      <c r="M29" s="107">
        <v>0</v>
      </c>
      <c r="N29" s="123"/>
      <c r="O29" s="109">
        <v>0</v>
      </c>
      <c r="P29" s="107">
        <v>390.99</v>
      </c>
    </row>
    <row r="30" spans="1:16">
      <c r="A30" s="98">
        <v>22</v>
      </c>
      <c r="B30" s="121" t="s">
        <v>84</v>
      </c>
      <c r="C30" s="122"/>
      <c r="D30" s="104">
        <v>321.78428000000002</v>
      </c>
      <c r="E30" s="105">
        <v>0</v>
      </c>
      <c r="F30" s="105">
        <v>0</v>
      </c>
      <c r="G30" s="105">
        <v>0</v>
      </c>
      <c r="H30" s="106">
        <v>321.78428000000002</v>
      </c>
      <c r="I30" s="106">
        <v>0</v>
      </c>
      <c r="J30" s="105">
        <v>0</v>
      </c>
      <c r="K30" s="105">
        <v>0</v>
      </c>
      <c r="L30" s="105">
        <v>0</v>
      </c>
      <c r="M30" s="107">
        <v>321.78428000000002</v>
      </c>
      <c r="N30" s="123"/>
      <c r="O30" s="109">
        <v>0</v>
      </c>
      <c r="P30" s="107">
        <v>0</v>
      </c>
    </row>
    <row r="31" spans="1:16">
      <c r="A31" s="98">
        <v>23</v>
      </c>
      <c r="B31" s="121" t="s">
        <v>85</v>
      </c>
      <c r="C31" s="122"/>
      <c r="D31" s="104">
        <v>648.45500000000004</v>
      </c>
      <c r="E31" s="105">
        <v>648.45500000000004</v>
      </c>
      <c r="F31" s="105">
        <v>0</v>
      </c>
      <c r="G31" s="105">
        <v>0</v>
      </c>
      <c r="H31" s="106">
        <v>648.45500000000004</v>
      </c>
      <c r="I31" s="106">
        <v>648.45500000000004</v>
      </c>
      <c r="J31" s="105">
        <v>0</v>
      </c>
      <c r="K31" s="105">
        <v>0</v>
      </c>
      <c r="L31" s="105">
        <v>0</v>
      </c>
      <c r="M31" s="107">
        <v>0</v>
      </c>
      <c r="N31" s="123"/>
      <c r="O31" s="109">
        <v>0</v>
      </c>
      <c r="P31" s="107">
        <v>648.45500000000004</v>
      </c>
    </row>
    <row r="32" spans="1:16">
      <c r="A32" s="98">
        <v>24</v>
      </c>
      <c r="B32" s="121" t="s">
        <v>86</v>
      </c>
      <c r="C32" s="124"/>
      <c r="D32" s="104">
        <v>622.51400000000001</v>
      </c>
      <c r="E32" s="105">
        <v>622.51400000000001</v>
      </c>
      <c r="F32" s="105">
        <v>0</v>
      </c>
      <c r="G32" s="105">
        <v>0</v>
      </c>
      <c r="H32" s="106">
        <v>622.51400000000001</v>
      </c>
      <c r="I32" s="106">
        <v>622.51400000000001</v>
      </c>
      <c r="J32" s="105">
        <v>0</v>
      </c>
      <c r="K32" s="105">
        <v>0</v>
      </c>
      <c r="L32" s="105">
        <v>0</v>
      </c>
      <c r="M32" s="107">
        <v>0</v>
      </c>
      <c r="N32" s="123"/>
      <c r="O32" s="109">
        <v>0</v>
      </c>
      <c r="P32" s="107">
        <v>622.51400000000001</v>
      </c>
    </row>
    <row r="33" spans="1:16" s="1" customFormat="1" hidden="1">
      <c r="A33" s="98"/>
      <c r="B33" s="121"/>
      <c r="C33" s="124"/>
      <c r="D33" s="104"/>
      <c r="E33" s="104"/>
      <c r="F33" s="104"/>
      <c r="G33" s="104"/>
      <c r="H33" s="755"/>
      <c r="I33" s="755"/>
      <c r="J33" s="104"/>
      <c r="K33" s="104"/>
      <c r="L33" s="104"/>
      <c r="M33" s="107"/>
      <c r="N33" s="123"/>
      <c r="O33" s="109"/>
      <c r="P33" s="756"/>
    </row>
    <row r="34" spans="1:16" s="1" customFormat="1" hidden="1">
      <c r="A34" s="98"/>
      <c r="B34" s="121"/>
      <c r="C34" s="124"/>
      <c r="D34" s="104"/>
      <c r="E34" s="104"/>
      <c r="F34" s="104"/>
      <c r="G34" s="104"/>
      <c r="H34" s="755"/>
      <c r="I34" s="755"/>
      <c r="J34" s="104"/>
      <c r="K34" s="104"/>
      <c r="L34" s="104"/>
      <c r="M34" s="107"/>
      <c r="N34" s="123"/>
      <c r="O34" s="109"/>
      <c r="P34" s="756"/>
    </row>
    <row r="35" spans="1:16" s="1" customFormat="1" hidden="1">
      <c r="A35" s="98"/>
      <c r="B35" s="121"/>
      <c r="C35" s="124"/>
      <c r="D35" s="104"/>
      <c r="E35" s="104"/>
      <c r="F35" s="104"/>
      <c r="G35" s="104"/>
      <c r="H35" s="755"/>
      <c r="I35" s="755"/>
      <c r="J35" s="104"/>
      <c r="K35" s="104"/>
      <c r="L35" s="104"/>
      <c r="M35" s="107"/>
      <c r="N35" s="123"/>
      <c r="O35" s="109"/>
      <c r="P35" s="756"/>
    </row>
    <row r="36" spans="1:16" s="1" customFormat="1" hidden="1">
      <c r="A36" s="98"/>
      <c r="B36" s="121"/>
      <c r="C36" s="124"/>
      <c r="D36" s="104"/>
      <c r="E36" s="104"/>
      <c r="F36" s="104"/>
      <c r="G36" s="104"/>
      <c r="H36" s="755"/>
      <c r="I36" s="755"/>
      <c r="J36" s="104"/>
      <c r="K36" s="104"/>
      <c r="L36" s="104"/>
      <c r="M36" s="107"/>
      <c r="N36" s="123"/>
      <c r="O36" s="109"/>
      <c r="P36" s="756"/>
    </row>
    <row r="37" spans="1:16" s="1" customFormat="1" hidden="1">
      <c r="A37" s="98"/>
      <c r="B37" s="121"/>
      <c r="C37" s="124"/>
      <c r="D37" s="104"/>
      <c r="E37" s="104"/>
      <c r="F37" s="104"/>
      <c r="G37" s="104"/>
      <c r="H37" s="755"/>
      <c r="I37" s="755"/>
      <c r="J37" s="104"/>
      <c r="K37" s="104"/>
      <c r="L37" s="104"/>
      <c r="M37" s="107"/>
      <c r="N37" s="123"/>
      <c r="O37" s="109"/>
      <c r="P37" s="756"/>
    </row>
    <row r="38" spans="1:16" s="1" customFormat="1" hidden="1">
      <c r="A38" s="98"/>
      <c r="B38" s="121"/>
      <c r="C38" s="124"/>
      <c r="D38" s="104"/>
      <c r="E38" s="104"/>
      <c r="F38" s="104"/>
      <c r="G38" s="104"/>
      <c r="H38" s="755"/>
      <c r="I38" s="755"/>
      <c r="J38" s="104"/>
      <c r="K38" s="104"/>
      <c r="L38" s="104"/>
      <c r="M38" s="107"/>
      <c r="N38" s="123"/>
      <c r="O38" s="109"/>
      <c r="P38" s="756"/>
    </row>
    <row r="39" spans="1:16" s="1" customFormat="1" hidden="1">
      <c r="A39" s="98"/>
      <c r="B39" s="121"/>
      <c r="C39" s="124"/>
      <c r="D39" s="104"/>
      <c r="E39" s="104"/>
      <c r="F39" s="104"/>
      <c r="G39" s="104"/>
      <c r="H39" s="755"/>
      <c r="I39" s="755"/>
      <c r="J39" s="104"/>
      <c r="K39" s="104"/>
      <c r="L39" s="104"/>
      <c r="M39" s="107"/>
      <c r="N39" s="123"/>
      <c r="O39" s="109"/>
      <c r="P39" s="756"/>
    </row>
    <row r="40" spans="1:16" s="1" customFormat="1" hidden="1">
      <c r="A40" s="98"/>
      <c r="B40" s="121"/>
      <c r="C40" s="124"/>
      <c r="D40" s="104"/>
      <c r="E40" s="104"/>
      <c r="F40" s="104"/>
      <c r="G40" s="104"/>
      <c r="H40" s="755"/>
      <c r="I40" s="755"/>
      <c r="J40" s="104"/>
      <c r="K40" s="104"/>
      <c r="L40" s="104"/>
      <c r="M40" s="107"/>
      <c r="N40" s="123"/>
      <c r="O40" s="109"/>
      <c r="P40" s="756"/>
    </row>
    <row r="41" spans="1:16" s="1" customFormat="1" hidden="1">
      <c r="A41" s="98"/>
      <c r="B41" s="121"/>
      <c r="C41" s="124"/>
      <c r="D41" s="104"/>
      <c r="E41" s="104"/>
      <c r="F41" s="104"/>
      <c r="G41" s="104"/>
      <c r="H41" s="755"/>
      <c r="I41" s="755"/>
      <c r="J41" s="104"/>
      <c r="K41" s="104"/>
      <c r="L41" s="104"/>
      <c r="M41" s="107"/>
      <c r="N41" s="123"/>
      <c r="O41" s="109"/>
      <c r="P41" s="756"/>
    </row>
    <row r="42" spans="1:16">
      <c r="A42" s="115">
        <v>25</v>
      </c>
      <c r="B42" s="805" t="s">
        <v>41</v>
      </c>
      <c r="C42" s="806"/>
      <c r="D42" s="116">
        <v>1930</v>
      </c>
      <c r="E42" s="116">
        <v>1930</v>
      </c>
      <c r="F42" s="116">
        <v>0</v>
      </c>
      <c r="G42" s="116">
        <v>0</v>
      </c>
      <c r="H42" s="116">
        <v>1930</v>
      </c>
      <c r="I42" s="116">
        <v>1930</v>
      </c>
      <c r="J42" s="116">
        <v>0</v>
      </c>
      <c r="K42" s="116">
        <v>0</v>
      </c>
      <c r="L42" s="116">
        <v>0</v>
      </c>
      <c r="M42" s="118">
        <v>0</v>
      </c>
      <c r="N42" s="119"/>
      <c r="O42" s="120">
        <v>0</v>
      </c>
      <c r="P42" s="125">
        <v>1930</v>
      </c>
    </row>
    <row r="43" spans="1:16">
      <c r="A43" s="98">
        <v>26</v>
      </c>
      <c r="B43" s="807" t="s">
        <v>87</v>
      </c>
      <c r="C43" s="808"/>
      <c r="D43" s="104">
        <v>250</v>
      </c>
      <c r="E43" s="104">
        <v>250</v>
      </c>
      <c r="F43" s="104">
        <v>0</v>
      </c>
      <c r="G43" s="104">
        <v>0</v>
      </c>
      <c r="H43" s="106">
        <v>250</v>
      </c>
      <c r="I43" s="106">
        <v>250</v>
      </c>
      <c r="J43" s="105">
        <v>0</v>
      </c>
      <c r="K43" s="105">
        <v>0</v>
      </c>
      <c r="L43" s="105">
        <v>0</v>
      </c>
      <c r="M43" s="107">
        <v>0</v>
      </c>
      <c r="N43" s="127"/>
      <c r="O43" s="109">
        <v>0</v>
      </c>
      <c r="P43" s="107">
        <v>250</v>
      </c>
    </row>
    <row r="44" spans="1:16">
      <c r="A44" s="98">
        <v>27</v>
      </c>
      <c r="B44" s="807" t="s">
        <v>88</v>
      </c>
      <c r="C44" s="808"/>
      <c r="D44" s="104">
        <v>1680</v>
      </c>
      <c r="E44" s="104">
        <v>1680</v>
      </c>
      <c r="F44" s="104">
        <v>0</v>
      </c>
      <c r="G44" s="104">
        <v>0</v>
      </c>
      <c r="H44" s="106">
        <v>1680</v>
      </c>
      <c r="I44" s="106">
        <v>1680</v>
      </c>
      <c r="J44" s="105">
        <v>0</v>
      </c>
      <c r="K44" s="105">
        <v>0</v>
      </c>
      <c r="L44" s="105">
        <v>0</v>
      </c>
      <c r="M44" s="107">
        <v>0</v>
      </c>
      <c r="N44" s="127"/>
      <c r="O44" s="109">
        <v>0</v>
      </c>
      <c r="P44" s="107">
        <v>1680</v>
      </c>
    </row>
    <row r="45" spans="1:16" s="1" customFormat="1" hidden="1">
      <c r="A45" s="98"/>
      <c r="B45" s="121"/>
      <c r="C45" s="122"/>
      <c r="D45" s="104"/>
      <c r="E45" s="104"/>
      <c r="F45" s="104"/>
      <c r="G45" s="104"/>
      <c r="H45" s="106"/>
      <c r="I45" s="106"/>
      <c r="J45" s="105"/>
      <c r="K45" s="105"/>
      <c r="L45" s="105"/>
      <c r="M45" s="107"/>
      <c r="N45" s="127"/>
      <c r="O45" s="109"/>
      <c r="P45" s="107"/>
    </row>
    <row r="46" spans="1:16" s="1" customFormat="1" hidden="1">
      <c r="A46" s="98"/>
      <c r="B46" s="121"/>
      <c r="C46" s="122"/>
      <c r="D46" s="104"/>
      <c r="E46" s="104"/>
      <c r="F46" s="104"/>
      <c r="G46" s="104"/>
      <c r="H46" s="106"/>
      <c r="I46" s="106"/>
      <c r="J46" s="105"/>
      <c r="K46" s="105"/>
      <c r="L46" s="105"/>
      <c r="M46" s="107"/>
      <c r="N46" s="127"/>
      <c r="O46" s="109"/>
      <c r="P46" s="107"/>
    </row>
    <row r="47" spans="1:16" s="1" customFormat="1" hidden="1">
      <c r="A47" s="98"/>
      <c r="B47" s="121"/>
      <c r="C47" s="122"/>
      <c r="D47" s="104"/>
      <c r="E47" s="104"/>
      <c r="F47" s="104"/>
      <c r="G47" s="104"/>
      <c r="H47" s="106"/>
      <c r="I47" s="106"/>
      <c r="J47" s="105"/>
      <c r="K47" s="105"/>
      <c r="L47" s="105"/>
      <c r="M47" s="107"/>
      <c r="N47" s="127"/>
      <c r="O47" s="109"/>
      <c r="P47" s="107"/>
    </row>
    <row r="48" spans="1:16" s="1" customFormat="1" hidden="1">
      <c r="A48" s="98"/>
      <c r="B48" s="121"/>
      <c r="C48" s="122"/>
      <c r="D48" s="104"/>
      <c r="E48" s="104"/>
      <c r="F48" s="104"/>
      <c r="G48" s="104"/>
      <c r="H48" s="106"/>
      <c r="I48" s="106"/>
      <c r="J48" s="105"/>
      <c r="K48" s="105"/>
      <c r="L48" s="105"/>
      <c r="M48" s="107"/>
      <c r="N48" s="127"/>
      <c r="O48" s="109"/>
      <c r="P48" s="107"/>
    </row>
    <row r="49" spans="1:16" s="1" customFormat="1" hidden="1">
      <c r="A49" s="98"/>
      <c r="B49" s="121"/>
      <c r="C49" s="122"/>
      <c r="D49" s="104"/>
      <c r="E49" s="104"/>
      <c r="F49" s="104"/>
      <c r="G49" s="104"/>
      <c r="H49" s="106"/>
      <c r="I49" s="106"/>
      <c r="J49" s="105"/>
      <c r="K49" s="105"/>
      <c r="L49" s="105"/>
      <c r="M49" s="107"/>
      <c r="N49" s="127"/>
      <c r="O49" s="109"/>
      <c r="P49" s="107"/>
    </row>
    <row r="50" spans="1:16" s="1" customFormat="1" hidden="1">
      <c r="A50" s="98"/>
      <c r="B50" s="121"/>
      <c r="C50" s="122"/>
      <c r="D50" s="104"/>
      <c r="E50" s="104"/>
      <c r="F50" s="104"/>
      <c r="G50" s="104"/>
      <c r="H50" s="106"/>
      <c r="I50" s="106"/>
      <c r="J50" s="105"/>
      <c r="K50" s="105"/>
      <c r="L50" s="105"/>
      <c r="M50" s="107"/>
      <c r="N50" s="127"/>
      <c r="O50" s="109"/>
      <c r="P50" s="107"/>
    </row>
    <row r="51" spans="1:16" s="1" customFormat="1" hidden="1">
      <c r="A51" s="98"/>
      <c r="B51" s="121"/>
      <c r="C51" s="122"/>
      <c r="D51" s="104"/>
      <c r="E51" s="104"/>
      <c r="F51" s="104"/>
      <c r="G51" s="104"/>
      <c r="H51" s="106"/>
      <c r="I51" s="106"/>
      <c r="J51" s="105"/>
      <c r="K51" s="105"/>
      <c r="L51" s="105"/>
      <c r="M51" s="107"/>
      <c r="N51" s="127"/>
      <c r="O51" s="109"/>
      <c r="P51" s="107"/>
    </row>
    <row r="52" spans="1:16" s="1" customFormat="1" hidden="1">
      <c r="A52" s="98"/>
      <c r="B52" s="121"/>
      <c r="C52" s="122"/>
      <c r="D52" s="104"/>
      <c r="E52" s="104"/>
      <c r="F52" s="104"/>
      <c r="G52" s="104"/>
      <c r="H52" s="106"/>
      <c r="I52" s="106"/>
      <c r="J52" s="105"/>
      <c r="K52" s="105"/>
      <c r="L52" s="105"/>
      <c r="M52" s="107"/>
      <c r="N52" s="127"/>
      <c r="O52" s="109"/>
      <c r="P52" s="107"/>
    </row>
    <row r="53" spans="1:16" s="1" customFormat="1" hidden="1">
      <c r="A53" s="98"/>
      <c r="B53" s="121"/>
      <c r="C53" s="122"/>
      <c r="D53" s="104"/>
      <c r="E53" s="104"/>
      <c r="F53" s="104"/>
      <c r="G53" s="104"/>
      <c r="H53" s="106"/>
      <c r="I53" s="106"/>
      <c r="J53" s="105"/>
      <c r="K53" s="105"/>
      <c r="L53" s="105"/>
      <c r="M53" s="107"/>
      <c r="N53" s="127"/>
      <c r="O53" s="109"/>
      <c r="P53" s="107"/>
    </row>
    <row r="54" spans="1:16" s="1" customFormat="1" hidden="1">
      <c r="A54" s="98"/>
      <c r="B54" s="121"/>
      <c r="C54" s="122"/>
      <c r="D54" s="104"/>
      <c r="E54" s="104"/>
      <c r="F54" s="104"/>
      <c r="G54" s="104"/>
      <c r="H54" s="106"/>
      <c r="I54" s="106"/>
      <c r="J54" s="105"/>
      <c r="K54" s="105"/>
      <c r="L54" s="105"/>
      <c r="M54" s="107"/>
      <c r="N54" s="127"/>
      <c r="O54" s="109"/>
      <c r="P54" s="107"/>
    </row>
    <row r="55" spans="1:16" s="1" customFormat="1" hidden="1">
      <c r="A55" s="98"/>
      <c r="B55" s="121"/>
      <c r="C55" s="122"/>
      <c r="D55" s="104"/>
      <c r="E55" s="104"/>
      <c r="F55" s="104"/>
      <c r="G55" s="104"/>
      <c r="H55" s="106"/>
      <c r="I55" s="106"/>
      <c r="J55" s="105"/>
      <c r="K55" s="105"/>
      <c r="L55" s="105"/>
      <c r="M55" s="107"/>
      <c r="N55" s="127"/>
      <c r="O55" s="109"/>
      <c r="P55" s="107"/>
    </row>
    <row r="56" spans="1:16" s="1" customFormat="1" hidden="1">
      <c r="A56" s="98"/>
      <c r="B56" s="121"/>
      <c r="C56" s="122"/>
      <c r="D56" s="104"/>
      <c r="E56" s="104"/>
      <c r="F56" s="104"/>
      <c r="G56" s="104"/>
      <c r="H56" s="106"/>
      <c r="I56" s="106"/>
      <c r="J56" s="105"/>
      <c r="K56" s="105"/>
      <c r="L56" s="105"/>
      <c r="M56" s="107"/>
      <c r="N56" s="127"/>
      <c r="O56" s="109"/>
      <c r="P56" s="107"/>
    </row>
    <row r="57" spans="1:16" s="1" customFormat="1" hidden="1">
      <c r="A57" s="98"/>
      <c r="B57" s="121"/>
      <c r="C57" s="122"/>
      <c r="D57" s="104"/>
      <c r="E57" s="104"/>
      <c r="F57" s="104"/>
      <c r="G57" s="104"/>
      <c r="H57" s="106"/>
      <c r="I57" s="106"/>
      <c r="J57" s="105"/>
      <c r="K57" s="105"/>
      <c r="L57" s="105"/>
      <c r="M57" s="107"/>
      <c r="N57" s="127"/>
      <c r="O57" s="109"/>
      <c r="P57" s="107"/>
    </row>
    <row r="58" spans="1:16" s="1" customFormat="1" hidden="1">
      <c r="A58" s="98"/>
      <c r="B58" s="121"/>
      <c r="C58" s="122"/>
      <c r="D58" s="104"/>
      <c r="E58" s="104"/>
      <c r="F58" s="104"/>
      <c r="G58" s="104"/>
      <c r="H58" s="106"/>
      <c r="I58" s="106"/>
      <c r="J58" s="105"/>
      <c r="K58" s="105"/>
      <c r="L58" s="105"/>
      <c r="M58" s="107"/>
      <c r="N58" s="127"/>
      <c r="O58" s="109"/>
      <c r="P58" s="107"/>
    </row>
    <row r="59" spans="1:16" s="1" customFormat="1" hidden="1">
      <c r="A59" s="98"/>
      <c r="B59" s="121"/>
      <c r="C59" s="122"/>
      <c r="D59" s="104"/>
      <c r="E59" s="104"/>
      <c r="F59" s="104"/>
      <c r="G59" s="104"/>
      <c r="H59" s="106"/>
      <c r="I59" s="106"/>
      <c r="J59" s="105"/>
      <c r="K59" s="105"/>
      <c r="L59" s="105"/>
      <c r="M59" s="107"/>
      <c r="N59" s="127"/>
      <c r="O59" s="109"/>
      <c r="P59" s="107"/>
    </row>
    <row r="60" spans="1:16" s="1" customFormat="1" hidden="1">
      <c r="A60" s="98"/>
      <c r="B60" s="121"/>
      <c r="C60" s="122"/>
      <c r="D60" s="104"/>
      <c r="E60" s="104"/>
      <c r="F60" s="104"/>
      <c r="G60" s="104"/>
      <c r="H60" s="106"/>
      <c r="I60" s="106"/>
      <c r="J60" s="105"/>
      <c r="K60" s="105"/>
      <c r="L60" s="105"/>
      <c r="M60" s="107"/>
      <c r="N60" s="127"/>
      <c r="O60" s="109"/>
      <c r="P60" s="107"/>
    </row>
    <row r="61" spans="1:16" s="1" customFormat="1" hidden="1">
      <c r="A61" s="98"/>
      <c r="B61" s="121"/>
      <c r="C61" s="122"/>
      <c r="D61" s="104"/>
      <c r="E61" s="104"/>
      <c r="F61" s="104"/>
      <c r="G61" s="104"/>
      <c r="H61" s="106"/>
      <c r="I61" s="106"/>
      <c r="J61" s="105"/>
      <c r="K61" s="105"/>
      <c r="L61" s="105"/>
      <c r="M61" s="107"/>
      <c r="N61" s="127"/>
      <c r="O61" s="109"/>
      <c r="P61" s="107"/>
    </row>
    <row r="62" spans="1:16" s="1" customFormat="1" hidden="1">
      <c r="A62" s="98"/>
      <c r="B62" s="121"/>
      <c r="C62" s="122"/>
      <c r="D62" s="104"/>
      <c r="E62" s="104"/>
      <c r="F62" s="104"/>
      <c r="G62" s="104"/>
      <c r="H62" s="106"/>
      <c r="I62" s="106"/>
      <c r="J62" s="105"/>
      <c r="K62" s="105"/>
      <c r="L62" s="105"/>
      <c r="M62" s="107"/>
      <c r="N62" s="127"/>
      <c r="O62" s="109"/>
      <c r="P62" s="107"/>
    </row>
    <row r="63" spans="1:16" s="1" customFormat="1" hidden="1">
      <c r="A63" s="98"/>
      <c r="B63" s="121"/>
      <c r="C63" s="122"/>
      <c r="D63" s="104"/>
      <c r="E63" s="104"/>
      <c r="F63" s="104"/>
      <c r="G63" s="104"/>
      <c r="H63" s="106"/>
      <c r="I63" s="106"/>
      <c r="J63" s="105"/>
      <c r="K63" s="105"/>
      <c r="L63" s="105"/>
      <c r="M63" s="107"/>
      <c r="N63" s="127"/>
      <c r="O63" s="109"/>
      <c r="P63" s="107"/>
    </row>
    <row r="64" spans="1:16" s="1" customFormat="1" hidden="1">
      <c r="A64" s="98"/>
      <c r="B64" s="121"/>
      <c r="C64" s="122"/>
      <c r="D64" s="104"/>
      <c r="E64" s="104"/>
      <c r="F64" s="104"/>
      <c r="G64" s="104"/>
      <c r="H64" s="106"/>
      <c r="I64" s="106"/>
      <c r="J64" s="105"/>
      <c r="K64" s="105"/>
      <c r="L64" s="105"/>
      <c r="M64" s="107"/>
      <c r="N64" s="127"/>
      <c r="O64" s="109"/>
      <c r="P64" s="107"/>
    </row>
    <row r="65" spans="1:16" s="1" customFormat="1" hidden="1">
      <c r="A65" s="98"/>
      <c r="B65" s="121"/>
      <c r="C65" s="122"/>
      <c r="D65" s="104"/>
      <c r="E65" s="104"/>
      <c r="F65" s="104"/>
      <c r="G65" s="104"/>
      <c r="H65" s="106"/>
      <c r="I65" s="106"/>
      <c r="J65" s="105"/>
      <c r="K65" s="105"/>
      <c r="L65" s="105"/>
      <c r="M65" s="107"/>
      <c r="N65" s="127"/>
      <c r="O65" s="109"/>
      <c r="P65" s="107"/>
    </row>
    <row r="66" spans="1:16" s="1" customFormat="1" hidden="1">
      <c r="A66" s="98"/>
      <c r="B66" s="121"/>
      <c r="C66" s="122"/>
      <c r="D66" s="104"/>
      <c r="E66" s="104"/>
      <c r="F66" s="104"/>
      <c r="G66" s="104"/>
      <c r="H66" s="106"/>
      <c r="I66" s="106"/>
      <c r="J66" s="105"/>
      <c r="K66" s="105"/>
      <c r="L66" s="105"/>
      <c r="M66" s="107"/>
      <c r="N66" s="127"/>
      <c r="O66" s="109"/>
      <c r="P66" s="107"/>
    </row>
    <row r="67" spans="1:16" s="1" customFormat="1" hidden="1">
      <c r="A67" s="98"/>
      <c r="B67" s="121"/>
      <c r="C67" s="122"/>
      <c r="D67" s="104"/>
      <c r="E67" s="104"/>
      <c r="F67" s="104"/>
      <c r="G67" s="104"/>
      <c r="H67" s="106"/>
      <c r="I67" s="106"/>
      <c r="J67" s="105"/>
      <c r="K67" s="105"/>
      <c r="L67" s="105"/>
      <c r="M67" s="107"/>
      <c r="N67" s="127"/>
      <c r="O67" s="109"/>
      <c r="P67" s="107"/>
    </row>
    <row r="68" spans="1:16" s="1" customFormat="1" hidden="1">
      <c r="A68" s="98"/>
      <c r="B68" s="121"/>
      <c r="C68" s="122"/>
      <c r="D68" s="104"/>
      <c r="E68" s="104"/>
      <c r="F68" s="104"/>
      <c r="G68" s="104"/>
      <c r="H68" s="106"/>
      <c r="I68" s="106"/>
      <c r="J68" s="105"/>
      <c r="K68" s="105"/>
      <c r="L68" s="105"/>
      <c r="M68" s="107"/>
      <c r="N68" s="127"/>
      <c r="O68" s="109"/>
      <c r="P68" s="107"/>
    </row>
    <row r="69" spans="1:16" s="1" customFormat="1" hidden="1">
      <c r="A69" s="98"/>
      <c r="B69" s="121"/>
      <c r="C69" s="122"/>
      <c r="D69" s="104"/>
      <c r="E69" s="104"/>
      <c r="F69" s="104"/>
      <c r="G69" s="104"/>
      <c r="H69" s="106"/>
      <c r="I69" s="106"/>
      <c r="J69" s="105"/>
      <c r="K69" s="105"/>
      <c r="L69" s="105"/>
      <c r="M69" s="107"/>
      <c r="N69" s="127"/>
      <c r="O69" s="109"/>
      <c r="P69" s="107"/>
    </row>
    <row r="70" spans="1:16" s="1" customFormat="1" hidden="1">
      <c r="A70" s="98"/>
      <c r="B70" s="121"/>
      <c r="C70" s="122"/>
      <c r="D70" s="104"/>
      <c r="E70" s="104"/>
      <c r="F70" s="104"/>
      <c r="G70" s="104"/>
      <c r="H70" s="106"/>
      <c r="I70" s="106"/>
      <c r="J70" s="105"/>
      <c r="K70" s="105"/>
      <c r="L70" s="105"/>
      <c r="M70" s="107"/>
      <c r="N70" s="127"/>
      <c r="O70" s="109"/>
      <c r="P70" s="107"/>
    </row>
    <row r="71" spans="1:16" s="1" customFormat="1" hidden="1">
      <c r="A71" s="98"/>
      <c r="B71" s="121"/>
      <c r="C71" s="122"/>
      <c r="D71" s="104"/>
      <c r="E71" s="104"/>
      <c r="F71" s="104"/>
      <c r="G71" s="104"/>
      <c r="H71" s="106"/>
      <c r="I71" s="106"/>
      <c r="J71" s="105"/>
      <c r="K71" s="105"/>
      <c r="L71" s="105"/>
      <c r="M71" s="107"/>
      <c r="N71" s="127"/>
      <c r="O71" s="109"/>
      <c r="P71" s="107"/>
    </row>
    <row r="72" spans="1:16" s="1" customFormat="1" hidden="1">
      <c r="A72" s="98"/>
      <c r="B72" s="121"/>
      <c r="C72" s="122"/>
      <c r="D72" s="104"/>
      <c r="E72" s="104"/>
      <c r="F72" s="104"/>
      <c r="G72" s="104"/>
      <c r="H72" s="106"/>
      <c r="I72" s="106"/>
      <c r="J72" s="105"/>
      <c r="K72" s="105"/>
      <c r="L72" s="105"/>
      <c r="M72" s="107"/>
      <c r="N72" s="127"/>
      <c r="O72" s="109"/>
      <c r="P72" s="107"/>
    </row>
    <row r="73" spans="1:16" s="1" customFormat="1" hidden="1">
      <c r="A73" s="98"/>
      <c r="B73" s="121"/>
      <c r="C73" s="122"/>
      <c r="D73" s="104"/>
      <c r="E73" s="104"/>
      <c r="F73" s="104"/>
      <c r="G73" s="104"/>
      <c r="H73" s="106"/>
      <c r="I73" s="106"/>
      <c r="J73" s="105"/>
      <c r="K73" s="105"/>
      <c r="L73" s="105"/>
      <c r="M73" s="107"/>
      <c r="N73" s="127"/>
      <c r="O73" s="109"/>
      <c r="P73" s="107"/>
    </row>
    <row r="74" spans="1:16" s="1" customFormat="1" hidden="1">
      <c r="A74" s="98"/>
      <c r="B74" s="121"/>
      <c r="C74" s="122"/>
      <c r="D74" s="104"/>
      <c r="E74" s="104"/>
      <c r="F74" s="104"/>
      <c r="G74" s="104"/>
      <c r="H74" s="106"/>
      <c r="I74" s="106"/>
      <c r="J74" s="105"/>
      <c r="K74" s="105"/>
      <c r="L74" s="105"/>
      <c r="M74" s="107"/>
      <c r="N74" s="127"/>
      <c r="O74" s="109"/>
      <c r="P74" s="107"/>
    </row>
    <row r="75" spans="1:16" s="1" customFormat="1" hidden="1">
      <c r="A75" s="98"/>
      <c r="B75" s="121"/>
      <c r="C75" s="122"/>
      <c r="D75" s="104"/>
      <c r="E75" s="104"/>
      <c r="F75" s="104"/>
      <c r="G75" s="104"/>
      <c r="H75" s="106"/>
      <c r="I75" s="106"/>
      <c r="J75" s="105"/>
      <c r="K75" s="105"/>
      <c r="L75" s="105"/>
      <c r="M75" s="107"/>
      <c r="N75" s="127"/>
      <c r="O75" s="109"/>
      <c r="P75" s="107"/>
    </row>
    <row r="76" spans="1:16" s="1" customFormat="1" hidden="1">
      <c r="A76" s="98"/>
      <c r="B76" s="121"/>
      <c r="C76" s="122"/>
      <c r="D76" s="104"/>
      <c r="E76" s="104"/>
      <c r="F76" s="104"/>
      <c r="G76" s="104"/>
      <c r="H76" s="106"/>
      <c r="I76" s="106"/>
      <c r="J76" s="105"/>
      <c r="K76" s="105"/>
      <c r="L76" s="105"/>
      <c r="M76" s="107"/>
      <c r="N76" s="127"/>
      <c r="O76" s="109"/>
      <c r="P76" s="107"/>
    </row>
    <row r="77" spans="1:16" s="1" customFormat="1" hidden="1">
      <c r="A77" s="98"/>
      <c r="B77" s="121"/>
      <c r="C77" s="122"/>
      <c r="D77" s="104"/>
      <c r="E77" s="104"/>
      <c r="F77" s="104"/>
      <c r="G77" s="104"/>
      <c r="H77" s="106"/>
      <c r="I77" s="106"/>
      <c r="J77" s="105"/>
      <c r="K77" s="105"/>
      <c r="L77" s="105"/>
      <c r="M77" s="107"/>
      <c r="N77" s="127"/>
      <c r="O77" s="109"/>
      <c r="P77" s="107"/>
    </row>
    <row r="78" spans="1:16" s="1" customFormat="1" hidden="1">
      <c r="A78" s="98"/>
      <c r="B78" s="121"/>
      <c r="C78" s="122"/>
      <c r="D78" s="104"/>
      <c r="E78" s="104"/>
      <c r="F78" s="104"/>
      <c r="G78" s="104"/>
      <c r="H78" s="106"/>
      <c r="I78" s="106"/>
      <c r="J78" s="105"/>
      <c r="K78" s="105"/>
      <c r="L78" s="105"/>
      <c r="M78" s="107"/>
      <c r="N78" s="127"/>
      <c r="O78" s="109"/>
      <c r="P78" s="107"/>
    </row>
    <row r="79" spans="1:16" s="1" customFormat="1" hidden="1">
      <c r="A79" s="98"/>
      <c r="B79" s="121"/>
      <c r="C79" s="122"/>
      <c r="D79" s="104"/>
      <c r="E79" s="104"/>
      <c r="F79" s="104"/>
      <c r="G79" s="104"/>
      <c r="H79" s="106"/>
      <c r="I79" s="106"/>
      <c r="J79" s="105"/>
      <c r="K79" s="105"/>
      <c r="L79" s="105"/>
      <c r="M79" s="107"/>
      <c r="N79" s="127"/>
      <c r="O79" s="109"/>
      <c r="P79" s="107"/>
    </row>
    <row r="80" spans="1:16" s="1" customFormat="1" hidden="1">
      <c r="A80" s="98"/>
      <c r="B80" s="121"/>
      <c r="C80" s="122"/>
      <c r="D80" s="104"/>
      <c r="E80" s="104"/>
      <c r="F80" s="104"/>
      <c r="G80" s="104"/>
      <c r="H80" s="106"/>
      <c r="I80" s="106"/>
      <c r="J80" s="105"/>
      <c r="K80" s="105"/>
      <c r="L80" s="105"/>
      <c r="M80" s="107"/>
      <c r="N80" s="127"/>
      <c r="O80" s="109"/>
      <c r="P80" s="107"/>
    </row>
    <row r="81" spans="1:16" s="1" customFormat="1" hidden="1">
      <c r="A81" s="98"/>
      <c r="B81" s="121"/>
      <c r="C81" s="122"/>
      <c r="D81" s="104"/>
      <c r="E81" s="104"/>
      <c r="F81" s="104"/>
      <c r="G81" s="104"/>
      <c r="H81" s="106"/>
      <c r="I81" s="106"/>
      <c r="J81" s="105"/>
      <c r="K81" s="105"/>
      <c r="L81" s="105"/>
      <c r="M81" s="107"/>
      <c r="N81" s="127"/>
      <c r="O81" s="109"/>
      <c r="P81" s="107"/>
    </row>
    <row r="82" spans="1:16" s="1" customFormat="1" hidden="1">
      <c r="A82" s="98"/>
      <c r="B82" s="121"/>
      <c r="C82" s="122"/>
      <c r="D82" s="104"/>
      <c r="E82" s="104"/>
      <c r="F82" s="104"/>
      <c r="G82" s="104"/>
      <c r="H82" s="106"/>
      <c r="I82" s="106"/>
      <c r="J82" s="105"/>
      <c r="K82" s="105"/>
      <c r="L82" s="105"/>
      <c r="M82" s="107"/>
      <c r="N82" s="127"/>
      <c r="O82" s="109"/>
      <c r="P82" s="107"/>
    </row>
    <row r="83" spans="1:16" s="1" customFormat="1" ht="14.25" hidden="1" customHeight="1">
      <c r="A83" s="98"/>
      <c r="B83" s="121"/>
      <c r="C83" s="122"/>
      <c r="D83" s="104"/>
      <c r="E83" s="104"/>
      <c r="F83" s="104"/>
      <c r="G83" s="104"/>
      <c r="H83" s="106"/>
      <c r="I83" s="106"/>
      <c r="J83" s="105"/>
      <c r="K83" s="105"/>
      <c r="L83" s="105"/>
      <c r="M83" s="107"/>
      <c r="N83" s="127"/>
      <c r="O83" s="109"/>
      <c r="P83" s="107"/>
    </row>
    <row r="84" spans="1:16">
      <c r="A84" s="115">
        <v>28</v>
      </c>
      <c r="B84" s="805" t="s">
        <v>43</v>
      </c>
      <c r="C84" s="806"/>
      <c r="D84" s="116">
        <v>3927.6249299999999</v>
      </c>
      <c r="E84" s="117">
        <v>3927.2318299999997</v>
      </c>
      <c r="F84" s="117">
        <v>0</v>
      </c>
      <c r="G84" s="117">
        <v>0</v>
      </c>
      <c r="H84" s="117">
        <v>3927.6249299999999</v>
      </c>
      <c r="I84" s="117">
        <v>3927.2318299999997</v>
      </c>
      <c r="J84" s="117">
        <v>0</v>
      </c>
      <c r="K84" s="117">
        <v>0</v>
      </c>
      <c r="L84" s="117">
        <v>0</v>
      </c>
      <c r="M84" s="118">
        <v>0.393100000000004</v>
      </c>
      <c r="N84" s="119"/>
      <c r="O84" s="120">
        <v>0</v>
      </c>
      <c r="P84" s="118">
        <v>3927.2318299999997</v>
      </c>
    </row>
    <row r="85" spans="1:16">
      <c r="A85" s="98">
        <v>29</v>
      </c>
      <c r="B85" s="79" t="s">
        <v>89</v>
      </c>
      <c r="C85" s="80"/>
      <c r="D85" s="99">
        <v>3927.6249299999999</v>
      </c>
      <c r="E85" s="99">
        <v>3927.2318299999997</v>
      </c>
      <c r="F85" s="99">
        <v>0</v>
      </c>
      <c r="G85" s="99">
        <v>0</v>
      </c>
      <c r="H85" s="99">
        <v>3927.6249299999999</v>
      </c>
      <c r="I85" s="99">
        <v>3927.2318299999997</v>
      </c>
      <c r="J85" s="99">
        <v>0</v>
      </c>
      <c r="K85" s="99">
        <v>0</v>
      </c>
      <c r="L85" s="99">
        <v>0</v>
      </c>
      <c r="M85" s="101">
        <v>0.393100000000004</v>
      </c>
      <c r="N85" s="119"/>
      <c r="O85" s="103">
        <v>0</v>
      </c>
      <c r="P85" s="128">
        <v>3927.2318299999997</v>
      </c>
    </row>
    <row r="86" spans="1:16">
      <c r="A86" s="98">
        <v>30</v>
      </c>
      <c r="B86" s="121"/>
      <c r="C86" s="124" t="s">
        <v>90</v>
      </c>
      <c r="D86" s="104">
        <v>1435.0009299999999</v>
      </c>
      <c r="E86" s="105">
        <v>1435.0009299999999</v>
      </c>
      <c r="F86" s="105">
        <v>0</v>
      </c>
      <c r="G86" s="105">
        <v>0</v>
      </c>
      <c r="H86" s="106">
        <v>1435.0009299999999</v>
      </c>
      <c r="I86" s="106">
        <v>1435.0009299999999</v>
      </c>
      <c r="J86" s="105">
        <v>0</v>
      </c>
      <c r="K86" s="105">
        <v>0</v>
      </c>
      <c r="L86" s="105">
        <v>0</v>
      </c>
      <c r="M86" s="107">
        <v>0</v>
      </c>
      <c r="N86" s="123"/>
      <c r="O86" s="109">
        <v>0</v>
      </c>
      <c r="P86" s="107">
        <v>1435.0009299999999</v>
      </c>
    </row>
    <row r="87" spans="1:16">
      <c r="A87" s="129">
        <v>31</v>
      </c>
      <c r="B87" s="130"/>
      <c r="C87" s="131" t="s">
        <v>91</v>
      </c>
      <c r="D87" s="104">
        <v>37.624000000000002</v>
      </c>
      <c r="E87" s="105">
        <v>37.624000000000002</v>
      </c>
      <c r="F87" s="105">
        <v>0</v>
      </c>
      <c r="G87" s="105">
        <v>0</v>
      </c>
      <c r="H87" s="106">
        <v>37.624000000000002</v>
      </c>
      <c r="I87" s="106">
        <v>37.624000000000002</v>
      </c>
      <c r="J87" s="105">
        <v>0</v>
      </c>
      <c r="K87" s="105">
        <v>0</v>
      </c>
      <c r="L87" s="105">
        <v>0</v>
      </c>
      <c r="M87" s="107">
        <v>0</v>
      </c>
      <c r="N87" s="123"/>
      <c r="O87" s="109">
        <v>0</v>
      </c>
      <c r="P87" s="107">
        <v>37.624000000000002</v>
      </c>
    </row>
    <row r="88" spans="1:16">
      <c r="A88" s="129">
        <v>32</v>
      </c>
      <c r="B88" s="130"/>
      <c r="C88" s="131" t="s">
        <v>92</v>
      </c>
      <c r="D88" s="104">
        <v>644</v>
      </c>
      <c r="E88" s="105">
        <v>643.66759000000002</v>
      </c>
      <c r="F88" s="105">
        <v>0</v>
      </c>
      <c r="G88" s="105">
        <v>0</v>
      </c>
      <c r="H88" s="106">
        <v>644</v>
      </c>
      <c r="I88" s="106">
        <v>643.66759000000002</v>
      </c>
      <c r="J88" s="105">
        <v>0</v>
      </c>
      <c r="K88" s="105">
        <v>0</v>
      </c>
      <c r="L88" s="105">
        <v>0</v>
      </c>
      <c r="M88" s="107">
        <v>0.33240999999998166</v>
      </c>
      <c r="N88" s="123"/>
      <c r="O88" s="109">
        <v>0</v>
      </c>
      <c r="P88" s="107">
        <v>643.66759000000002</v>
      </c>
    </row>
    <row r="89" spans="1:16">
      <c r="A89" s="129">
        <v>33</v>
      </c>
      <c r="B89" s="130"/>
      <c r="C89" s="131" t="s">
        <v>93</v>
      </c>
      <c r="D89" s="104">
        <v>1811</v>
      </c>
      <c r="E89" s="105">
        <v>1810.93931</v>
      </c>
      <c r="F89" s="105">
        <v>0</v>
      </c>
      <c r="G89" s="105">
        <v>0</v>
      </c>
      <c r="H89" s="106">
        <v>1811</v>
      </c>
      <c r="I89" s="106">
        <v>1810.93931</v>
      </c>
      <c r="J89" s="105">
        <v>0</v>
      </c>
      <c r="K89" s="105">
        <v>0</v>
      </c>
      <c r="L89" s="105">
        <v>0</v>
      </c>
      <c r="M89" s="107">
        <v>6.0690000000022337E-2</v>
      </c>
      <c r="N89" s="123"/>
      <c r="O89" s="109">
        <v>0</v>
      </c>
      <c r="P89" s="107">
        <v>1810.93931</v>
      </c>
    </row>
    <row r="90" spans="1:16" ht="15.75" thickBot="1">
      <c r="A90" s="98">
        <v>34</v>
      </c>
      <c r="B90" s="81" t="s">
        <v>94</v>
      </c>
      <c r="C90" s="80"/>
      <c r="D90" s="99">
        <v>0</v>
      </c>
      <c r="E90" s="99">
        <v>0</v>
      </c>
      <c r="F90" s="99">
        <v>0</v>
      </c>
      <c r="G90" s="99">
        <v>0</v>
      </c>
      <c r="H90" s="99">
        <v>0</v>
      </c>
      <c r="I90" s="99">
        <v>0</v>
      </c>
      <c r="J90" s="99">
        <v>0</v>
      </c>
      <c r="K90" s="99">
        <v>0</v>
      </c>
      <c r="L90" s="99">
        <v>0</v>
      </c>
      <c r="M90" s="132">
        <v>0</v>
      </c>
      <c r="N90" s="111"/>
      <c r="O90" s="103">
        <v>0</v>
      </c>
      <c r="P90" s="128">
        <v>0</v>
      </c>
    </row>
    <row r="91" spans="1:16" ht="16.5" thickBot="1">
      <c r="A91" s="133">
        <v>35</v>
      </c>
      <c r="B91" s="134" t="s">
        <v>21</v>
      </c>
      <c r="C91" s="135"/>
      <c r="D91" s="136">
        <v>3796330.9113099994</v>
      </c>
      <c r="E91" s="136">
        <v>3795633.8481999994</v>
      </c>
      <c r="F91" s="136">
        <v>77260.434000000008</v>
      </c>
      <c r="G91" s="136">
        <v>77260.434000000008</v>
      </c>
      <c r="H91" s="136">
        <v>3873591.3453099993</v>
      </c>
      <c r="I91" s="136">
        <v>3872894.2821999993</v>
      </c>
      <c r="J91" s="136">
        <v>3208.7304899999999</v>
      </c>
      <c r="K91" s="136">
        <v>225185.83881999998</v>
      </c>
      <c r="L91" s="136">
        <v>11023.65458</v>
      </c>
      <c r="M91" s="137">
        <v>697.06310999999982</v>
      </c>
      <c r="N91" s="138"/>
      <c r="O91" s="139">
        <v>58877.400630000004</v>
      </c>
      <c r="P91" s="137">
        <v>3931771.6828299994</v>
      </c>
    </row>
    <row r="92" spans="1:16" ht="24.75" customHeight="1">
      <c r="A92" s="87" t="s">
        <v>95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5.5" customHeight="1">
      <c r="A93" s="779" t="s">
        <v>96</v>
      </c>
      <c r="B93" s="779"/>
      <c r="C93" s="779"/>
      <c r="D93" s="779"/>
      <c r="E93" s="779"/>
      <c r="F93" s="779"/>
      <c r="G93" s="779"/>
      <c r="H93" s="779"/>
      <c r="I93" s="779"/>
      <c r="J93" s="779"/>
      <c r="K93" s="779"/>
      <c r="L93" s="779"/>
      <c r="M93" s="779"/>
      <c r="N93" s="779"/>
      <c r="O93" s="779"/>
      <c r="P93" s="779"/>
    </row>
    <row r="94" spans="1:16" ht="25.5" customHeight="1">
      <c r="A94" s="779" t="s">
        <v>49</v>
      </c>
      <c r="B94" s="779"/>
      <c r="C94" s="779"/>
      <c r="D94" s="779"/>
      <c r="E94" s="779"/>
      <c r="F94" s="779"/>
      <c r="G94" s="779"/>
      <c r="H94" s="779"/>
      <c r="I94" s="779"/>
      <c r="J94" s="779"/>
      <c r="K94" s="779"/>
      <c r="L94" s="779"/>
      <c r="M94" s="779"/>
      <c r="N94" s="779"/>
      <c r="O94" s="779"/>
      <c r="P94" s="779"/>
    </row>
    <row r="95" spans="1:16" ht="25.5" customHeight="1">
      <c r="A95" s="779" t="s">
        <v>97</v>
      </c>
      <c r="B95" s="779"/>
      <c r="C95" s="779"/>
      <c r="D95" s="779"/>
      <c r="E95" s="779"/>
      <c r="F95" s="779"/>
      <c r="G95" s="779"/>
      <c r="H95" s="779"/>
      <c r="I95" s="779"/>
      <c r="J95" s="779"/>
      <c r="K95" s="779"/>
      <c r="L95" s="779"/>
      <c r="M95" s="779"/>
      <c r="N95" s="779"/>
      <c r="O95" s="779"/>
      <c r="P95" s="779"/>
    </row>
    <row r="96" spans="1:16" ht="25.5" customHeight="1">
      <c r="A96" s="779" t="s">
        <v>50</v>
      </c>
      <c r="B96" s="779"/>
      <c r="C96" s="779"/>
      <c r="D96" s="779"/>
      <c r="E96" s="779"/>
      <c r="F96" s="779"/>
      <c r="G96" s="779"/>
      <c r="H96" s="779"/>
      <c r="I96" s="779"/>
      <c r="J96" s="779"/>
      <c r="K96" s="779"/>
      <c r="L96" s="779"/>
      <c r="M96" s="779"/>
      <c r="N96" s="779"/>
      <c r="O96" s="779"/>
      <c r="P96" s="779"/>
    </row>
    <row r="97" spans="1:16" ht="25.5" customHeight="1">
      <c r="A97" s="779" t="s">
        <v>52</v>
      </c>
      <c r="B97" s="779"/>
      <c r="C97" s="779"/>
      <c r="D97" s="779"/>
      <c r="E97" s="779"/>
      <c r="F97" s="779"/>
      <c r="G97" s="779"/>
      <c r="H97" s="779"/>
      <c r="I97" s="779"/>
      <c r="J97" s="779"/>
      <c r="K97" s="779"/>
      <c r="L97" s="779"/>
      <c r="M97" s="779"/>
      <c r="N97" s="779"/>
      <c r="O97" s="779"/>
      <c r="P97" s="779"/>
    </row>
  </sheetData>
  <mergeCells count="21">
    <mergeCell ref="A4:A6"/>
    <mergeCell ref="B4:C6"/>
    <mergeCell ref="D4:E4"/>
    <mergeCell ref="F4:G4"/>
    <mergeCell ref="H4:I4"/>
    <mergeCell ref="J4:L4"/>
    <mergeCell ref="M4:M5"/>
    <mergeCell ref="O4:O5"/>
    <mergeCell ref="P4:P5"/>
    <mergeCell ref="B8:C8"/>
    <mergeCell ref="B17:C17"/>
    <mergeCell ref="B24:C24"/>
    <mergeCell ref="A95:P95"/>
    <mergeCell ref="A96:P96"/>
    <mergeCell ref="A97:P97"/>
    <mergeCell ref="B42:C42"/>
    <mergeCell ref="B43:C43"/>
    <mergeCell ref="B44:C44"/>
    <mergeCell ref="B84:C84"/>
    <mergeCell ref="A93:P93"/>
    <mergeCell ref="A94:P94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85546875" bestFit="1" customWidth="1"/>
    <col min="5" max="5" width="10.140625" bestFit="1" customWidth="1"/>
    <col min="6" max="6" width="10.7109375" bestFit="1" customWidth="1"/>
    <col min="7" max="7" width="10" customWidth="1"/>
    <col min="8" max="8" width="10.7109375" bestFit="1" customWidth="1"/>
    <col min="9" max="9" width="10.140625" bestFit="1" customWidth="1"/>
    <col min="10" max="10" width="6.7109375" bestFit="1" customWidth="1"/>
    <col min="11" max="11" width="7.7109375" bestFit="1" customWidth="1"/>
    <col min="12" max="12" width="5.5703125" bestFit="1" customWidth="1"/>
    <col min="13" max="13" width="13.5703125" bestFit="1" customWidth="1"/>
    <col min="14" max="14" width="1.7109375" customWidth="1"/>
    <col min="15" max="15" width="11.28515625" customWidth="1"/>
    <col min="16" max="16" width="12.140625" bestFit="1" customWidth="1"/>
  </cols>
  <sheetData>
    <row r="1" spans="1:16" ht="15.75">
      <c r="A1" s="14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30.75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33">
        <v>1</v>
      </c>
      <c r="B7" s="31" t="s">
        <v>15</v>
      </c>
      <c r="C7" s="34"/>
      <c r="D7" s="54">
        <v>989574</v>
      </c>
      <c r="E7" s="55">
        <v>989108</v>
      </c>
      <c r="F7" s="55">
        <v>30678</v>
      </c>
      <c r="G7" s="55">
        <v>30678</v>
      </c>
      <c r="H7" s="55">
        <v>1020252</v>
      </c>
      <c r="I7" s="55">
        <v>1019786</v>
      </c>
      <c r="J7" s="55">
        <v>1190</v>
      </c>
      <c r="K7" s="55">
        <v>42472</v>
      </c>
      <c r="L7" s="55">
        <v>0</v>
      </c>
      <c r="M7" s="56">
        <v>466</v>
      </c>
      <c r="N7" s="57"/>
      <c r="O7" s="54">
        <v>135</v>
      </c>
      <c r="P7" s="56">
        <v>1019921</v>
      </c>
    </row>
    <row r="8" spans="1:16">
      <c r="A8" s="30">
        <v>2</v>
      </c>
      <c r="B8" s="785" t="s">
        <v>45</v>
      </c>
      <c r="C8" s="786"/>
      <c r="D8" s="58">
        <v>964444</v>
      </c>
      <c r="E8" s="59">
        <v>964444</v>
      </c>
      <c r="F8" s="59">
        <v>29228</v>
      </c>
      <c r="G8" s="59">
        <v>29228</v>
      </c>
      <c r="H8" s="59">
        <v>993672</v>
      </c>
      <c r="I8" s="59">
        <v>993672</v>
      </c>
      <c r="J8" s="59">
        <v>1190</v>
      </c>
      <c r="K8" s="59">
        <v>42472</v>
      </c>
      <c r="L8" s="59">
        <v>0</v>
      </c>
      <c r="M8" s="59">
        <v>0</v>
      </c>
      <c r="N8" s="65"/>
      <c r="O8" s="58">
        <v>0</v>
      </c>
      <c r="P8" s="60">
        <v>993672</v>
      </c>
    </row>
    <row r="9" spans="1:16">
      <c r="A9" s="35">
        <v>3</v>
      </c>
      <c r="B9" s="19" t="s">
        <v>57</v>
      </c>
      <c r="C9" s="20" t="s">
        <v>58</v>
      </c>
      <c r="D9" s="602">
        <v>834192</v>
      </c>
      <c r="E9" s="62">
        <v>834192</v>
      </c>
      <c r="F9" s="62">
        <v>0</v>
      </c>
      <c r="G9" s="62">
        <v>0</v>
      </c>
      <c r="H9" s="62">
        <v>834192</v>
      </c>
      <c r="I9" s="62">
        <v>834192</v>
      </c>
      <c r="J9" s="62">
        <v>0</v>
      </c>
      <c r="K9" s="62">
        <v>39739</v>
      </c>
      <c r="L9" s="62">
        <v>0</v>
      </c>
      <c r="M9" s="64">
        <v>0</v>
      </c>
      <c r="N9" s="72"/>
      <c r="O9" s="61">
        <v>0</v>
      </c>
      <c r="P9" s="64">
        <v>834192</v>
      </c>
    </row>
    <row r="10" spans="1:16">
      <c r="A10" s="35">
        <v>4</v>
      </c>
      <c r="B10" s="19" t="s">
        <v>27</v>
      </c>
      <c r="C10" s="20" t="s">
        <v>28</v>
      </c>
      <c r="D10" s="61">
        <v>46665</v>
      </c>
      <c r="E10" s="62">
        <v>46665</v>
      </c>
      <c r="F10" s="62">
        <v>0</v>
      </c>
      <c r="G10" s="62">
        <v>0</v>
      </c>
      <c r="H10" s="62">
        <v>46665</v>
      </c>
      <c r="I10" s="62">
        <v>46665</v>
      </c>
      <c r="J10" s="62">
        <v>0</v>
      </c>
      <c r="K10" s="62">
        <v>433</v>
      </c>
      <c r="L10" s="62">
        <v>0</v>
      </c>
      <c r="M10" s="64">
        <v>0</v>
      </c>
      <c r="N10" s="72"/>
      <c r="O10" s="61">
        <v>0</v>
      </c>
      <c r="P10" s="64">
        <v>46665</v>
      </c>
    </row>
    <row r="11" spans="1:16">
      <c r="A11" s="35">
        <v>5</v>
      </c>
      <c r="B11" s="47" t="s">
        <v>29</v>
      </c>
      <c r="C11" s="48" t="s">
        <v>59</v>
      </c>
      <c r="D11" s="61">
        <v>14096</v>
      </c>
      <c r="E11" s="62">
        <v>14096</v>
      </c>
      <c r="F11" s="62">
        <v>0</v>
      </c>
      <c r="G11" s="62">
        <v>0</v>
      </c>
      <c r="H11" s="62">
        <v>14096</v>
      </c>
      <c r="I11" s="62">
        <v>14096</v>
      </c>
      <c r="J11" s="62">
        <v>0</v>
      </c>
      <c r="K11" s="62">
        <v>1450</v>
      </c>
      <c r="L11" s="62">
        <v>0</v>
      </c>
      <c r="M11" s="64">
        <v>0</v>
      </c>
      <c r="N11" s="72"/>
      <c r="O11" s="61">
        <v>0</v>
      </c>
      <c r="P11" s="64">
        <v>14096</v>
      </c>
    </row>
    <row r="12" spans="1:16">
      <c r="A12" s="35">
        <v>6</v>
      </c>
      <c r="B12" s="19" t="s">
        <v>30</v>
      </c>
      <c r="C12" s="20" t="s">
        <v>31</v>
      </c>
      <c r="D12" s="61">
        <v>2057</v>
      </c>
      <c r="E12" s="62">
        <v>2057</v>
      </c>
      <c r="F12" s="62">
        <v>2224</v>
      </c>
      <c r="G12" s="62">
        <v>2224</v>
      </c>
      <c r="H12" s="62">
        <v>4281</v>
      </c>
      <c r="I12" s="62">
        <v>4281</v>
      </c>
      <c r="J12" s="62">
        <v>1190</v>
      </c>
      <c r="K12" s="62">
        <v>143</v>
      </c>
      <c r="L12" s="62">
        <v>0</v>
      </c>
      <c r="M12" s="64">
        <v>0</v>
      </c>
      <c r="N12" s="72"/>
      <c r="O12" s="61">
        <v>0</v>
      </c>
      <c r="P12" s="64">
        <v>4281</v>
      </c>
    </row>
    <row r="13" spans="1:16">
      <c r="A13" s="35">
        <v>7</v>
      </c>
      <c r="B13" s="19" t="s">
        <v>34</v>
      </c>
      <c r="C13" s="20" t="s">
        <v>62</v>
      </c>
      <c r="D13" s="61">
        <v>25824</v>
      </c>
      <c r="E13" s="62">
        <v>25824</v>
      </c>
      <c r="F13" s="62">
        <v>27004</v>
      </c>
      <c r="G13" s="62">
        <v>27004</v>
      </c>
      <c r="H13" s="62">
        <v>52828</v>
      </c>
      <c r="I13" s="62">
        <v>52828</v>
      </c>
      <c r="J13" s="62">
        <v>0</v>
      </c>
      <c r="K13" s="62">
        <v>142</v>
      </c>
      <c r="L13" s="62">
        <v>0</v>
      </c>
      <c r="M13" s="64">
        <v>0</v>
      </c>
      <c r="N13" s="72"/>
      <c r="O13" s="61">
        <v>0</v>
      </c>
      <c r="P13" s="64">
        <v>52828</v>
      </c>
    </row>
    <row r="14" spans="1:16">
      <c r="A14" s="35">
        <v>8</v>
      </c>
      <c r="B14" s="19" t="s">
        <v>60</v>
      </c>
      <c r="C14" s="21" t="s">
        <v>32</v>
      </c>
      <c r="D14" s="61">
        <v>1364</v>
      </c>
      <c r="E14" s="62">
        <v>1364</v>
      </c>
      <c r="F14" s="62">
        <v>0</v>
      </c>
      <c r="G14" s="62">
        <v>0</v>
      </c>
      <c r="H14" s="62">
        <v>1364</v>
      </c>
      <c r="I14" s="62">
        <v>1364</v>
      </c>
      <c r="J14" s="62">
        <v>0</v>
      </c>
      <c r="K14" s="62">
        <v>267</v>
      </c>
      <c r="L14" s="62">
        <v>0</v>
      </c>
      <c r="M14" s="64">
        <v>0</v>
      </c>
      <c r="N14" s="72"/>
      <c r="O14" s="61">
        <v>0</v>
      </c>
      <c r="P14" s="64">
        <v>1364</v>
      </c>
    </row>
    <row r="15" spans="1:16">
      <c r="A15" s="35">
        <v>9</v>
      </c>
      <c r="B15" s="22" t="s">
        <v>61</v>
      </c>
      <c r="C15" s="23" t="s">
        <v>33</v>
      </c>
      <c r="D15" s="61">
        <v>40246</v>
      </c>
      <c r="E15" s="62">
        <v>40246</v>
      </c>
      <c r="F15" s="62">
        <v>0</v>
      </c>
      <c r="G15" s="62">
        <v>0</v>
      </c>
      <c r="H15" s="62">
        <v>40246</v>
      </c>
      <c r="I15" s="62">
        <v>40246</v>
      </c>
      <c r="J15" s="62">
        <v>0</v>
      </c>
      <c r="K15" s="62">
        <v>298</v>
      </c>
      <c r="L15" s="62">
        <v>0</v>
      </c>
      <c r="M15" s="64">
        <v>0</v>
      </c>
      <c r="N15" s="72"/>
      <c r="O15" s="61">
        <v>0</v>
      </c>
      <c r="P15" s="64">
        <v>40246</v>
      </c>
    </row>
    <row r="16" spans="1:16" s="1" customFormat="1" hidden="1">
      <c r="A16" s="35"/>
      <c r="B16" s="22"/>
      <c r="C16" s="23"/>
      <c r="D16" s="61"/>
      <c r="E16" s="62"/>
      <c r="F16" s="62"/>
      <c r="G16" s="62"/>
      <c r="H16" s="62"/>
      <c r="I16" s="62"/>
      <c r="J16" s="62"/>
      <c r="K16" s="62"/>
      <c r="L16" s="62"/>
      <c r="M16" s="64"/>
      <c r="N16" s="72"/>
      <c r="O16" s="61"/>
      <c r="P16" s="64"/>
    </row>
    <row r="17" spans="1:16">
      <c r="A17" s="30">
        <v>10</v>
      </c>
      <c r="B17" s="801" t="s">
        <v>46</v>
      </c>
      <c r="C17" s="781"/>
      <c r="D17" s="58">
        <v>25130</v>
      </c>
      <c r="E17" s="59">
        <v>24664</v>
      </c>
      <c r="F17" s="59">
        <v>1450</v>
      </c>
      <c r="G17" s="59">
        <v>1450</v>
      </c>
      <c r="H17" s="59">
        <v>26580</v>
      </c>
      <c r="I17" s="59">
        <v>26114</v>
      </c>
      <c r="J17" s="59">
        <v>0</v>
      </c>
      <c r="K17" s="59">
        <v>0</v>
      </c>
      <c r="L17" s="59">
        <v>0</v>
      </c>
      <c r="M17" s="60">
        <v>466</v>
      </c>
      <c r="N17" s="65"/>
      <c r="O17" s="58">
        <v>135</v>
      </c>
      <c r="P17" s="60">
        <v>26249</v>
      </c>
    </row>
    <row r="18" spans="1:16">
      <c r="A18" s="49">
        <v>11</v>
      </c>
      <c r="B18" s="47" t="s">
        <v>29</v>
      </c>
      <c r="C18" s="48" t="s">
        <v>59</v>
      </c>
      <c r="D18" s="61">
        <v>16463</v>
      </c>
      <c r="E18" s="62">
        <v>16024</v>
      </c>
      <c r="F18" s="62">
        <v>0</v>
      </c>
      <c r="G18" s="62">
        <v>0</v>
      </c>
      <c r="H18" s="62">
        <v>16463</v>
      </c>
      <c r="I18" s="62">
        <v>16024</v>
      </c>
      <c r="J18" s="62">
        <v>0</v>
      </c>
      <c r="K18" s="62">
        <v>0</v>
      </c>
      <c r="L18" s="62">
        <v>0</v>
      </c>
      <c r="M18" s="64">
        <v>439</v>
      </c>
      <c r="N18" s="72"/>
      <c r="O18" s="61">
        <v>0</v>
      </c>
      <c r="P18" s="64">
        <v>16024</v>
      </c>
    </row>
    <row r="19" spans="1:16">
      <c r="A19" s="35">
        <v>12</v>
      </c>
      <c r="B19" s="19" t="s">
        <v>30</v>
      </c>
      <c r="C19" s="20" t="s">
        <v>31</v>
      </c>
      <c r="D19" s="61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4">
        <v>0</v>
      </c>
      <c r="N19" s="72"/>
      <c r="O19" s="61">
        <v>0</v>
      </c>
      <c r="P19" s="64">
        <v>0</v>
      </c>
    </row>
    <row r="20" spans="1:16">
      <c r="A20" s="35">
        <v>13</v>
      </c>
      <c r="B20" s="19" t="s">
        <v>34</v>
      </c>
      <c r="C20" s="20" t="s">
        <v>63</v>
      </c>
      <c r="D20" s="61">
        <v>3248</v>
      </c>
      <c r="E20" s="62">
        <v>3248</v>
      </c>
      <c r="F20" s="62">
        <v>1450</v>
      </c>
      <c r="G20" s="62">
        <v>1450</v>
      </c>
      <c r="H20" s="62">
        <v>4698</v>
      </c>
      <c r="I20" s="62">
        <v>4698</v>
      </c>
      <c r="J20" s="62">
        <v>0</v>
      </c>
      <c r="K20" s="62">
        <v>0</v>
      </c>
      <c r="L20" s="62">
        <v>0</v>
      </c>
      <c r="M20" s="64">
        <v>0</v>
      </c>
      <c r="N20" s="72"/>
      <c r="O20" s="61">
        <v>0</v>
      </c>
      <c r="P20" s="64">
        <v>4698</v>
      </c>
    </row>
    <row r="21" spans="1:16">
      <c r="A21" s="35">
        <v>14</v>
      </c>
      <c r="B21" s="19" t="s">
        <v>35</v>
      </c>
      <c r="C21" s="20" t="s">
        <v>36</v>
      </c>
      <c r="D21" s="61">
        <v>4339</v>
      </c>
      <c r="E21" s="62">
        <v>4339</v>
      </c>
      <c r="F21" s="62">
        <v>0</v>
      </c>
      <c r="G21" s="62">
        <v>0</v>
      </c>
      <c r="H21" s="62">
        <v>4339</v>
      </c>
      <c r="I21" s="62">
        <v>4339</v>
      </c>
      <c r="J21" s="62">
        <v>0</v>
      </c>
      <c r="K21" s="62">
        <v>0</v>
      </c>
      <c r="L21" s="62">
        <v>0</v>
      </c>
      <c r="M21" s="64">
        <v>0</v>
      </c>
      <c r="N21" s="72"/>
      <c r="O21" s="61">
        <v>0</v>
      </c>
      <c r="P21" s="64">
        <v>4339</v>
      </c>
    </row>
    <row r="22" spans="1:16">
      <c r="A22" s="35">
        <v>15</v>
      </c>
      <c r="B22" s="19"/>
      <c r="C22" s="20" t="s">
        <v>366</v>
      </c>
      <c r="D22" s="61">
        <v>1080</v>
      </c>
      <c r="E22" s="62">
        <v>1053</v>
      </c>
      <c r="F22" s="62">
        <v>0</v>
      </c>
      <c r="G22" s="62">
        <v>0</v>
      </c>
      <c r="H22" s="62">
        <v>1080</v>
      </c>
      <c r="I22" s="62">
        <v>1053</v>
      </c>
      <c r="J22" s="62">
        <v>0</v>
      </c>
      <c r="K22" s="62">
        <v>0</v>
      </c>
      <c r="L22" s="62">
        <v>0</v>
      </c>
      <c r="M22" s="64">
        <v>27</v>
      </c>
      <c r="N22" s="72"/>
      <c r="O22" s="61">
        <v>135</v>
      </c>
      <c r="P22" s="64">
        <v>1188</v>
      </c>
    </row>
    <row r="23" spans="1:16" s="1" customFormat="1" hidden="1">
      <c r="A23" s="35"/>
      <c r="B23" s="19"/>
      <c r="C23" s="20"/>
      <c r="D23" s="61"/>
      <c r="E23" s="62"/>
      <c r="F23" s="62"/>
      <c r="G23" s="62"/>
      <c r="H23" s="62"/>
      <c r="I23" s="62"/>
      <c r="J23" s="62"/>
      <c r="K23" s="62"/>
      <c r="L23" s="62"/>
      <c r="M23" s="64"/>
      <c r="N23" s="72"/>
      <c r="O23" s="61"/>
      <c r="P23" s="64"/>
    </row>
    <row r="24" spans="1:16">
      <c r="A24" s="33">
        <v>16</v>
      </c>
      <c r="B24" s="792" t="s">
        <v>42</v>
      </c>
      <c r="C24" s="793"/>
      <c r="D24" s="66">
        <v>5997</v>
      </c>
      <c r="E24" s="67">
        <v>5788</v>
      </c>
      <c r="F24" s="67">
        <v>0</v>
      </c>
      <c r="G24" s="67">
        <v>0</v>
      </c>
      <c r="H24" s="67">
        <v>5997</v>
      </c>
      <c r="I24" s="67">
        <v>5788</v>
      </c>
      <c r="J24" s="67">
        <v>0</v>
      </c>
      <c r="K24" s="67">
        <v>0</v>
      </c>
      <c r="L24" s="67">
        <v>0</v>
      </c>
      <c r="M24" s="68">
        <v>209</v>
      </c>
      <c r="N24" s="57"/>
      <c r="O24" s="66">
        <v>287</v>
      </c>
      <c r="P24" s="68">
        <v>6075</v>
      </c>
    </row>
    <row r="25" spans="1:16">
      <c r="A25" s="35">
        <v>17</v>
      </c>
      <c r="B25" s="47"/>
      <c r="C25" s="48" t="s">
        <v>367</v>
      </c>
      <c r="D25" s="61">
        <v>5983</v>
      </c>
      <c r="E25" s="62">
        <v>5774</v>
      </c>
      <c r="F25" s="62">
        <v>0</v>
      </c>
      <c r="G25" s="62">
        <v>0</v>
      </c>
      <c r="H25" s="62">
        <v>5983</v>
      </c>
      <c r="I25" s="62">
        <v>5774</v>
      </c>
      <c r="J25" s="62">
        <v>0</v>
      </c>
      <c r="K25" s="62">
        <v>0</v>
      </c>
      <c r="L25" s="62">
        <v>0</v>
      </c>
      <c r="M25" s="64">
        <v>209</v>
      </c>
      <c r="N25" s="72"/>
      <c r="O25" s="61">
        <v>287</v>
      </c>
      <c r="P25" s="64">
        <v>6061</v>
      </c>
    </row>
    <row r="26" spans="1:16">
      <c r="A26" s="35">
        <v>18</v>
      </c>
      <c r="B26" s="47"/>
      <c r="C26" s="48" t="s">
        <v>368</v>
      </c>
      <c r="D26" s="61">
        <v>14</v>
      </c>
      <c r="E26" s="62">
        <v>14</v>
      </c>
      <c r="F26" s="62">
        <v>0</v>
      </c>
      <c r="G26" s="62">
        <v>0</v>
      </c>
      <c r="H26" s="62">
        <v>14</v>
      </c>
      <c r="I26" s="62">
        <v>14</v>
      </c>
      <c r="J26" s="62">
        <v>0</v>
      </c>
      <c r="K26" s="62">
        <v>0</v>
      </c>
      <c r="L26" s="62">
        <v>0</v>
      </c>
      <c r="M26" s="64">
        <v>0</v>
      </c>
      <c r="N26" s="72"/>
      <c r="O26" s="61">
        <v>0</v>
      </c>
      <c r="P26" s="64">
        <v>14</v>
      </c>
    </row>
    <row r="27" spans="1:16" s="1" customFormat="1" hidden="1">
      <c r="A27" s="35"/>
      <c r="B27" s="47"/>
      <c r="C27" s="48"/>
      <c r="D27" s="61"/>
      <c r="E27" s="62"/>
      <c r="F27" s="62"/>
      <c r="G27" s="62"/>
      <c r="H27" s="62"/>
      <c r="I27" s="62"/>
      <c r="J27" s="62"/>
      <c r="K27" s="62"/>
      <c r="L27" s="62"/>
      <c r="M27" s="64"/>
      <c r="N27" s="72"/>
      <c r="O27" s="61"/>
      <c r="P27" s="64"/>
    </row>
    <row r="28" spans="1:16" s="1" customFormat="1" hidden="1">
      <c r="A28" s="35"/>
      <c r="B28" s="47"/>
      <c r="C28" s="48"/>
      <c r="D28" s="61"/>
      <c r="E28" s="62"/>
      <c r="F28" s="62"/>
      <c r="G28" s="62"/>
      <c r="H28" s="62"/>
      <c r="I28" s="62"/>
      <c r="J28" s="62"/>
      <c r="K28" s="62"/>
      <c r="L28" s="62"/>
      <c r="M28" s="64"/>
      <c r="N28" s="72"/>
      <c r="O28" s="61"/>
      <c r="P28" s="64"/>
    </row>
    <row r="29" spans="1:16" s="1" customFormat="1" hidden="1">
      <c r="A29" s="35"/>
      <c r="B29" s="47"/>
      <c r="C29" s="48"/>
      <c r="D29" s="61"/>
      <c r="E29" s="62"/>
      <c r="F29" s="62"/>
      <c r="G29" s="62"/>
      <c r="H29" s="62"/>
      <c r="I29" s="62"/>
      <c r="J29" s="62"/>
      <c r="K29" s="62"/>
      <c r="L29" s="62"/>
      <c r="M29" s="64"/>
      <c r="N29" s="72"/>
      <c r="O29" s="61"/>
      <c r="P29" s="64"/>
    </row>
    <row r="30" spans="1:16" s="1" customFormat="1" hidden="1">
      <c r="A30" s="35"/>
      <c r="B30" s="47"/>
      <c r="C30" s="48"/>
      <c r="D30" s="61"/>
      <c r="E30" s="62"/>
      <c r="F30" s="62"/>
      <c r="G30" s="62"/>
      <c r="H30" s="62"/>
      <c r="I30" s="62"/>
      <c r="J30" s="62"/>
      <c r="K30" s="62"/>
      <c r="L30" s="62"/>
      <c r="M30" s="64"/>
      <c r="N30" s="72"/>
      <c r="O30" s="61"/>
      <c r="P30" s="64"/>
    </row>
    <row r="31" spans="1:16" s="1" customFormat="1" hidden="1">
      <c r="A31" s="35"/>
      <c r="B31" s="47"/>
      <c r="C31" s="48"/>
      <c r="D31" s="61"/>
      <c r="E31" s="62"/>
      <c r="F31" s="62"/>
      <c r="G31" s="62"/>
      <c r="H31" s="62"/>
      <c r="I31" s="62"/>
      <c r="J31" s="62"/>
      <c r="K31" s="62"/>
      <c r="L31" s="62"/>
      <c r="M31" s="64"/>
      <c r="N31" s="72"/>
      <c r="O31" s="61"/>
      <c r="P31" s="64"/>
    </row>
    <row r="32" spans="1:16" s="1" customFormat="1" hidden="1">
      <c r="A32" s="35"/>
      <c r="B32" s="47"/>
      <c r="C32" s="48"/>
      <c r="D32" s="61"/>
      <c r="E32" s="62"/>
      <c r="F32" s="62"/>
      <c r="G32" s="62"/>
      <c r="H32" s="62"/>
      <c r="I32" s="62"/>
      <c r="J32" s="62"/>
      <c r="K32" s="62"/>
      <c r="L32" s="62"/>
      <c r="M32" s="64"/>
      <c r="N32" s="72"/>
      <c r="O32" s="61"/>
      <c r="P32" s="64"/>
    </row>
    <row r="33" spans="1:16" s="1" customFormat="1" hidden="1">
      <c r="A33" s="35"/>
      <c r="B33" s="47"/>
      <c r="C33" s="48"/>
      <c r="D33" s="61"/>
      <c r="E33" s="62"/>
      <c r="F33" s="62"/>
      <c r="G33" s="62"/>
      <c r="H33" s="62"/>
      <c r="I33" s="62"/>
      <c r="J33" s="62"/>
      <c r="K33" s="62"/>
      <c r="L33" s="62"/>
      <c r="M33" s="64"/>
      <c r="N33" s="72"/>
      <c r="O33" s="61"/>
      <c r="P33" s="64"/>
    </row>
    <row r="34" spans="1:16" s="1" customFormat="1" hidden="1">
      <c r="A34" s="35"/>
      <c r="B34" s="47"/>
      <c r="C34" s="48"/>
      <c r="D34" s="61"/>
      <c r="E34" s="62"/>
      <c r="F34" s="62"/>
      <c r="G34" s="62"/>
      <c r="H34" s="62"/>
      <c r="I34" s="62"/>
      <c r="J34" s="62"/>
      <c r="K34" s="62"/>
      <c r="L34" s="62"/>
      <c r="M34" s="64"/>
      <c r="N34" s="72"/>
      <c r="O34" s="61"/>
      <c r="P34" s="64"/>
    </row>
    <row r="35" spans="1:16" s="1" customFormat="1" hidden="1">
      <c r="A35" s="35"/>
      <c r="B35" s="47"/>
      <c r="C35" s="48"/>
      <c r="D35" s="61"/>
      <c r="E35" s="62"/>
      <c r="F35" s="62"/>
      <c r="G35" s="62"/>
      <c r="H35" s="62"/>
      <c r="I35" s="62"/>
      <c r="J35" s="62"/>
      <c r="K35" s="62"/>
      <c r="L35" s="62"/>
      <c r="M35" s="64"/>
      <c r="N35" s="72"/>
      <c r="O35" s="61"/>
      <c r="P35" s="64"/>
    </row>
    <row r="36" spans="1:16" s="1" customFormat="1" hidden="1">
      <c r="A36" s="35"/>
      <c r="B36" s="47"/>
      <c r="C36" s="48"/>
      <c r="D36" s="61"/>
      <c r="E36" s="62"/>
      <c r="F36" s="62"/>
      <c r="G36" s="62"/>
      <c r="H36" s="62"/>
      <c r="I36" s="62"/>
      <c r="J36" s="62"/>
      <c r="K36" s="62"/>
      <c r="L36" s="62"/>
      <c r="M36" s="64"/>
      <c r="N36" s="72"/>
      <c r="O36" s="61"/>
      <c r="P36" s="64"/>
    </row>
    <row r="37" spans="1:16" s="1" customFormat="1" hidden="1">
      <c r="A37" s="35"/>
      <c r="B37" s="47"/>
      <c r="C37" s="48"/>
      <c r="D37" s="61"/>
      <c r="E37" s="62"/>
      <c r="F37" s="62"/>
      <c r="G37" s="62"/>
      <c r="H37" s="62"/>
      <c r="I37" s="62"/>
      <c r="J37" s="62"/>
      <c r="K37" s="62"/>
      <c r="L37" s="62"/>
      <c r="M37" s="64"/>
      <c r="N37" s="72"/>
      <c r="O37" s="61"/>
      <c r="P37" s="64"/>
    </row>
    <row r="38" spans="1:16" s="1" customFormat="1" hidden="1">
      <c r="A38" s="35"/>
      <c r="B38" s="47"/>
      <c r="C38" s="48"/>
      <c r="D38" s="61"/>
      <c r="E38" s="62"/>
      <c r="F38" s="62"/>
      <c r="G38" s="62"/>
      <c r="H38" s="62"/>
      <c r="I38" s="62"/>
      <c r="J38" s="62"/>
      <c r="K38" s="62"/>
      <c r="L38" s="62"/>
      <c r="M38" s="64"/>
      <c r="N38" s="72"/>
      <c r="O38" s="61"/>
      <c r="P38" s="64"/>
    </row>
    <row r="39" spans="1:16" s="1" customFormat="1" hidden="1">
      <c r="A39" s="35"/>
      <c r="B39" s="47"/>
      <c r="C39" s="48"/>
      <c r="D39" s="61"/>
      <c r="E39" s="62"/>
      <c r="F39" s="62"/>
      <c r="G39" s="62"/>
      <c r="H39" s="62"/>
      <c r="I39" s="62"/>
      <c r="J39" s="62"/>
      <c r="K39" s="62"/>
      <c r="L39" s="62"/>
      <c r="M39" s="64"/>
      <c r="N39" s="72"/>
      <c r="O39" s="61"/>
      <c r="P39" s="64"/>
    </row>
    <row r="40" spans="1:16" s="1" customFormat="1" hidden="1">
      <c r="A40" s="35"/>
      <c r="B40" s="47"/>
      <c r="C40" s="48"/>
      <c r="D40" s="61"/>
      <c r="E40" s="62"/>
      <c r="F40" s="62"/>
      <c r="G40" s="62"/>
      <c r="H40" s="62"/>
      <c r="I40" s="62"/>
      <c r="J40" s="62"/>
      <c r="K40" s="62"/>
      <c r="L40" s="62"/>
      <c r="M40" s="64"/>
      <c r="N40" s="72"/>
      <c r="O40" s="61"/>
      <c r="P40" s="64"/>
    </row>
    <row r="41" spans="1:16" s="1" customFormat="1" hidden="1">
      <c r="A41" s="35"/>
      <c r="B41" s="47"/>
      <c r="C41" s="48"/>
      <c r="D41" s="61"/>
      <c r="E41" s="62"/>
      <c r="F41" s="62"/>
      <c r="G41" s="62"/>
      <c r="H41" s="62"/>
      <c r="I41" s="62"/>
      <c r="J41" s="62"/>
      <c r="K41" s="62"/>
      <c r="L41" s="62"/>
      <c r="M41" s="64"/>
      <c r="N41" s="72"/>
      <c r="O41" s="61"/>
      <c r="P41" s="64"/>
    </row>
    <row r="42" spans="1:16">
      <c r="A42" s="33">
        <v>19</v>
      </c>
      <c r="B42" s="792" t="s">
        <v>41</v>
      </c>
      <c r="C42" s="793"/>
      <c r="D42" s="66">
        <v>1286</v>
      </c>
      <c r="E42" s="67">
        <v>1286</v>
      </c>
      <c r="F42" s="67">
        <v>1500</v>
      </c>
      <c r="G42" s="67">
        <v>1500</v>
      </c>
      <c r="H42" s="67">
        <v>2786</v>
      </c>
      <c r="I42" s="67">
        <v>2786</v>
      </c>
      <c r="J42" s="67">
        <v>0</v>
      </c>
      <c r="K42" s="67">
        <v>0</v>
      </c>
      <c r="L42" s="67">
        <v>0</v>
      </c>
      <c r="M42" s="68">
        <v>0</v>
      </c>
      <c r="N42" s="57"/>
      <c r="O42" s="66">
        <v>0</v>
      </c>
      <c r="P42" s="68">
        <v>2786</v>
      </c>
    </row>
    <row r="43" spans="1:16">
      <c r="A43" s="35">
        <v>20</v>
      </c>
      <c r="B43" s="47"/>
      <c r="C43" s="48" t="s">
        <v>369</v>
      </c>
      <c r="D43" s="61">
        <v>840</v>
      </c>
      <c r="E43" s="62">
        <v>840</v>
      </c>
      <c r="F43" s="62">
        <v>1500</v>
      </c>
      <c r="G43" s="62">
        <v>1500</v>
      </c>
      <c r="H43" s="62">
        <v>2340</v>
      </c>
      <c r="I43" s="62">
        <v>2340</v>
      </c>
      <c r="J43" s="62">
        <v>0</v>
      </c>
      <c r="K43" s="62">
        <v>0</v>
      </c>
      <c r="L43" s="62">
        <v>0</v>
      </c>
      <c r="M43" s="64">
        <v>0</v>
      </c>
      <c r="N43" s="73"/>
      <c r="O43" s="61">
        <v>0</v>
      </c>
      <c r="P43" s="64">
        <v>2340</v>
      </c>
    </row>
    <row r="44" spans="1:16">
      <c r="A44" s="35">
        <v>21</v>
      </c>
      <c r="B44" s="47"/>
      <c r="C44" s="48" t="s">
        <v>370</v>
      </c>
      <c r="D44" s="61">
        <v>314</v>
      </c>
      <c r="E44" s="62">
        <v>314</v>
      </c>
      <c r="F44" s="62">
        <v>0</v>
      </c>
      <c r="G44" s="62">
        <v>0</v>
      </c>
      <c r="H44" s="62">
        <v>314</v>
      </c>
      <c r="I44" s="62">
        <v>314</v>
      </c>
      <c r="J44" s="62">
        <v>0</v>
      </c>
      <c r="K44" s="62">
        <v>0</v>
      </c>
      <c r="L44" s="62">
        <v>0</v>
      </c>
      <c r="M44" s="64">
        <v>0</v>
      </c>
      <c r="N44" s="73"/>
      <c r="O44" s="61"/>
      <c r="P44" s="64">
        <v>314</v>
      </c>
    </row>
    <row r="45" spans="1:16">
      <c r="A45" s="35">
        <v>22</v>
      </c>
      <c r="B45" s="47"/>
      <c r="C45" s="48" t="s">
        <v>371</v>
      </c>
      <c r="D45" s="61">
        <v>41</v>
      </c>
      <c r="E45" s="62">
        <v>41</v>
      </c>
      <c r="F45" s="62">
        <v>0</v>
      </c>
      <c r="G45" s="62">
        <v>0</v>
      </c>
      <c r="H45" s="62">
        <v>41</v>
      </c>
      <c r="I45" s="62">
        <v>41</v>
      </c>
      <c r="J45" s="62">
        <v>0</v>
      </c>
      <c r="K45" s="62">
        <v>0</v>
      </c>
      <c r="L45" s="62">
        <v>0</v>
      </c>
      <c r="M45" s="64">
        <v>0</v>
      </c>
      <c r="N45" s="73"/>
      <c r="O45" s="61">
        <v>0</v>
      </c>
      <c r="P45" s="64">
        <v>41</v>
      </c>
    </row>
    <row r="46" spans="1:16">
      <c r="A46" s="35">
        <v>23</v>
      </c>
      <c r="B46" s="47"/>
      <c r="C46" s="48" t="s">
        <v>372</v>
      </c>
      <c r="D46" s="61">
        <v>82</v>
      </c>
      <c r="E46" s="62">
        <v>82</v>
      </c>
      <c r="F46" s="62">
        <v>0</v>
      </c>
      <c r="G46" s="62">
        <v>0</v>
      </c>
      <c r="H46" s="62">
        <v>82</v>
      </c>
      <c r="I46" s="62">
        <v>82</v>
      </c>
      <c r="J46" s="62">
        <v>0</v>
      </c>
      <c r="K46" s="62">
        <v>0</v>
      </c>
      <c r="L46" s="62">
        <v>0</v>
      </c>
      <c r="M46" s="64">
        <v>0</v>
      </c>
      <c r="N46" s="73"/>
      <c r="O46" s="61">
        <v>0</v>
      </c>
      <c r="P46" s="64">
        <v>82</v>
      </c>
    </row>
    <row r="47" spans="1:16">
      <c r="A47" s="35">
        <v>24</v>
      </c>
      <c r="B47" s="47"/>
      <c r="C47" s="48" t="s">
        <v>373</v>
      </c>
      <c r="D47" s="61">
        <v>9</v>
      </c>
      <c r="E47" s="62">
        <v>9</v>
      </c>
      <c r="F47" s="62">
        <v>0</v>
      </c>
      <c r="G47" s="62">
        <v>0</v>
      </c>
      <c r="H47" s="62">
        <v>9</v>
      </c>
      <c r="I47" s="62">
        <v>9</v>
      </c>
      <c r="J47" s="62">
        <v>0</v>
      </c>
      <c r="K47" s="62">
        <v>0</v>
      </c>
      <c r="L47" s="62">
        <v>0</v>
      </c>
      <c r="M47" s="64">
        <v>0</v>
      </c>
      <c r="N47" s="73"/>
      <c r="O47" s="61">
        <v>0</v>
      </c>
      <c r="P47" s="64">
        <v>9</v>
      </c>
    </row>
    <row r="48" spans="1:16" s="1" customFormat="1" hidden="1">
      <c r="A48" s="35"/>
      <c r="B48" s="47"/>
      <c r="C48" s="48"/>
      <c r="D48" s="61"/>
      <c r="E48" s="62"/>
      <c r="F48" s="62"/>
      <c r="G48" s="62"/>
      <c r="H48" s="62"/>
      <c r="I48" s="62"/>
      <c r="J48" s="62"/>
      <c r="K48" s="62"/>
      <c r="L48" s="62"/>
      <c r="M48" s="760"/>
      <c r="N48" s="73"/>
      <c r="O48" s="61"/>
      <c r="P48" s="64"/>
    </row>
    <row r="49" spans="1:16" s="1" customFormat="1" hidden="1">
      <c r="A49" s="35"/>
      <c r="B49" s="47"/>
      <c r="C49" s="48"/>
      <c r="D49" s="61"/>
      <c r="E49" s="62"/>
      <c r="F49" s="62"/>
      <c r="G49" s="62"/>
      <c r="H49" s="62"/>
      <c r="I49" s="62"/>
      <c r="J49" s="62"/>
      <c r="K49" s="62"/>
      <c r="L49" s="62"/>
      <c r="M49" s="760"/>
      <c r="N49" s="73"/>
      <c r="O49" s="61"/>
      <c r="P49" s="64"/>
    </row>
    <row r="50" spans="1:16" s="1" customFormat="1" hidden="1">
      <c r="A50" s="35"/>
      <c r="B50" s="47"/>
      <c r="C50" s="48"/>
      <c r="D50" s="61"/>
      <c r="E50" s="62"/>
      <c r="F50" s="62"/>
      <c r="G50" s="62"/>
      <c r="H50" s="62"/>
      <c r="I50" s="62"/>
      <c r="J50" s="62"/>
      <c r="K50" s="62"/>
      <c r="L50" s="62"/>
      <c r="M50" s="760"/>
      <c r="N50" s="73"/>
      <c r="O50" s="61"/>
      <c r="P50" s="64"/>
    </row>
    <row r="51" spans="1:16" s="1" customFormat="1" hidden="1">
      <c r="A51" s="35"/>
      <c r="B51" s="47"/>
      <c r="C51" s="48"/>
      <c r="D51" s="61"/>
      <c r="E51" s="62"/>
      <c r="F51" s="62"/>
      <c r="G51" s="62"/>
      <c r="H51" s="62"/>
      <c r="I51" s="62"/>
      <c r="J51" s="62"/>
      <c r="K51" s="62"/>
      <c r="L51" s="62"/>
      <c r="M51" s="760"/>
      <c r="N51" s="73"/>
      <c r="O51" s="61"/>
      <c r="P51" s="64"/>
    </row>
    <row r="52" spans="1:16" s="1" customFormat="1" hidden="1">
      <c r="A52" s="35"/>
      <c r="B52" s="47"/>
      <c r="C52" s="48"/>
      <c r="D52" s="61"/>
      <c r="E52" s="62"/>
      <c r="F52" s="62"/>
      <c r="G52" s="62"/>
      <c r="H52" s="62"/>
      <c r="I52" s="62"/>
      <c r="J52" s="62"/>
      <c r="K52" s="62"/>
      <c r="L52" s="62"/>
      <c r="M52" s="760"/>
      <c r="N52" s="73"/>
      <c r="O52" s="61"/>
      <c r="P52" s="64"/>
    </row>
    <row r="53" spans="1:16" s="1" customFormat="1" hidden="1">
      <c r="A53" s="35"/>
      <c r="B53" s="47"/>
      <c r="C53" s="48"/>
      <c r="D53" s="61"/>
      <c r="E53" s="62"/>
      <c r="F53" s="62"/>
      <c r="G53" s="62"/>
      <c r="H53" s="62"/>
      <c r="I53" s="62"/>
      <c r="J53" s="62"/>
      <c r="K53" s="62"/>
      <c r="L53" s="62"/>
      <c r="M53" s="760"/>
      <c r="N53" s="73"/>
      <c r="O53" s="61"/>
      <c r="P53" s="64"/>
    </row>
    <row r="54" spans="1:16" s="1" customFormat="1" hidden="1">
      <c r="A54" s="35"/>
      <c r="B54" s="47"/>
      <c r="C54" s="48"/>
      <c r="D54" s="61"/>
      <c r="E54" s="62"/>
      <c r="F54" s="62"/>
      <c r="G54" s="62"/>
      <c r="H54" s="62"/>
      <c r="I54" s="62"/>
      <c r="J54" s="62"/>
      <c r="K54" s="62"/>
      <c r="L54" s="62"/>
      <c r="M54" s="760"/>
      <c r="N54" s="73"/>
      <c r="O54" s="61"/>
      <c r="P54" s="64"/>
    </row>
    <row r="55" spans="1:16" s="1" customFormat="1" hidden="1">
      <c r="A55" s="35"/>
      <c r="B55" s="47"/>
      <c r="C55" s="48"/>
      <c r="D55" s="61"/>
      <c r="E55" s="62"/>
      <c r="F55" s="62"/>
      <c r="G55" s="62"/>
      <c r="H55" s="62"/>
      <c r="I55" s="62"/>
      <c r="J55" s="62"/>
      <c r="K55" s="62"/>
      <c r="L55" s="62"/>
      <c r="M55" s="760"/>
      <c r="N55" s="73"/>
      <c r="O55" s="61"/>
      <c r="P55" s="64"/>
    </row>
    <row r="56" spans="1:16" s="1" customFormat="1" hidden="1">
      <c r="A56" s="35"/>
      <c r="B56" s="47"/>
      <c r="C56" s="48"/>
      <c r="D56" s="61"/>
      <c r="E56" s="62"/>
      <c r="F56" s="62"/>
      <c r="G56" s="62"/>
      <c r="H56" s="62"/>
      <c r="I56" s="62"/>
      <c r="J56" s="62"/>
      <c r="K56" s="62"/>
      <c r="L56" s="62"/>
      <c r="M56" s="760"/>
      <c r="N56" s="73"/>
      <c r="O56" s="61"/>
      <c r="P56" s="64"/>
    </row>
    <row r="57" spans="1:16" s="1" customFormat="1" hidden="1">
      <c r="A57" s="35"/>
      <c r="B57" s="47"/>
      <c r="C57" s="48"/>
      <c r="D57" s="61"/>
      <c r="E57" s="62"/>
      <c r="F57" s="62"/>
      <c r="G57" s="62"/>
      <c r="H57" s="62"/>
      <c r="I57" s="62"/>
      <c r="J57" s="62"/>
      <c r="K57" s="62"/>
      <c r="L57" s="62"/>
      <c r="M57" s="760"/>
      <c r="N57" s="73"/>
      <c r="O57" s="61"/>
      <c r="P57" s="64"/>
    </row>
    <row r="58" spans="1:16" s="1" customFormat="1" hidden="1">
      <c r="A58" s="35"/>
      <c r="B58" s="47"/>
      <c r="C58" s="48"/>
      <c r="D58" s="61"/>
      <c r="E58" s="62"/>
      <c r="F58" s="62"/>
      <c r="G58" s="62"/>
      <c r="H58" s="62"/>
      <c r="I58" s="62"/>
      <c r="J58" s="62"/>
      <c r="K58" s="62"/>
      <c r="L58" s="62"/>
      <c r="M58" s="760"/>
      <c r="N58" s="73"/>
      <c r="O58" s="61"/>
      <c r="P58" s="64"/>
    </row>
    <row r="59" spans="1:16" s="1" customFormat="1" hidden="1">
      <c r="A59" s="35"/>
      <c r="B59" s="47"/>
      <c r="C59" s="48"/>
      <c r="D59" s="61"/>
      <c r="E59" s="62"/>
      <c r="F59" s="62"/>
      <c r="G59" s="62"/>
      <c r="H59" s="62"/>
      <c r="I59" s="62"/>
      <c r="J59" s="62"/>
      <c r="K59" s="62"/>
      <c r="L59" s="62"/>
      <c r="M59" s="760"/>
      <c r="N59" s="73"/>
      <c r="O59" s="61"/>
      <c r="P59" s="64"/>
    </row>
    <row r="60" spans="1:16" s="1" customFormat="1" hidden="1">
      <c r="A60" s="35"/>
      <c r="B60" s="47"/>
      <c r="C60" s="48"/>
      <c r="D60" s="61"/>
      <c r="E60" s="62"/>
      <c r="F60" s="62"/>
      <c r="G60" s="62"/>
      <c r="H60" s="62"/>
      <c r="I60" s="62"/>
      <c r="J60" s="62"/>
      <c r="K60" s="62"/>
      <c r="L60" s="62"/>
      <c r="M60" s="760"/>
      <c r="N60" s="73"/>
      <c r="O60" s="61"/>
      <c r="P60" s="64"/>
    </row>
    <row r="61" spans="1:16" s="1" customFormat="1" hidden="1">
      <c r="A61" s="35"/>
      <c r="B61" s="47"/>
      <c r="C61" s="48"/>
      <c r="D61" s="61"/>
      <c r="E61" s="62"/>
      <c r="F61" s="62"/>
      <c r="G61" s="62"/>
      <c r="H61" s="62"/>
      <c r="I61" s="62"/>
      <c r="J61" s="62"/>
      <c r="K61" s="62"/>
      <c r="L61" s="62"/>
      <c r="M61" s="760"/>
      <c r="N61" s="73"/>
      <c r="O61" s="61"/>
      <c r="P61" s="64"/>
    </row>
    <row r="62" spans="1:16" s="1" customFormat="1" hidden="1">
      <c r="A62" s="35"/>
      <c r="B62" s="47"/>
      <c r="C62" s="48"/>
      <c r="D62" s="61"/>
      <c r="E62" s="62"/>
      <c r="F62" s="62"/>
      <c r="G62" s="62"/>
      <c r="H62" s="62"/>
      <c r="I62" s="62"/>
      <c r="J62" s="62"/>
      <c r="K62" s="62"/>
      <c r="L62" s="62"/>
      <c r="M62" s="760"/>
      <c r="N62" s="73"/>
      <c r="O62" s="61"/>
      <c r="P62" s="64"/>
    </row>
    <row r="63" spans="1:16" s="1" customFormat="1" hidden="1">
      <c r="A63" s="35"/>
      <c r="B63" s="47"/>
      <c r="C63" s="48"/>
      <c r="D63" s="61"/>
      <c r="E63" s="62"/>
      <c r="F63" s="62"/>
      <c r="G63" s="62"/>
      <c r="H63" s="62"/>
      <c r="I63" s="62"/>
      <c r="J63" s="62"/>
      <c r="K63" s="62"/>
      <c r="L63" s="62"/>
      <c r="M63" s="760"/>
      <c r="N63" s="73"/>
      <c r="O63" s="61"/>
      <c r="P63" s="64"/>
    </row>
    <row r="64" spans="1:16" s="1" customFormat="1" hidden="1">
      <c r="A64" s="35"/>
      <c r="B64" s="47"/>
      <c r="C64" s="48"/>
      <c r="D64" s="61"/>
      <c r="E64" s="62"/>
      <c r="F64" s="62"/>
      <c r="G64" s="62"/>
      <c r="H64" s="62"/>
      <c r="I64" s="62"/>
      <c r="J64" s="62"/>
      <c r="K64" s="62"/>
      <c r="L64" s="62"/>
      <c r="M64" s="760"/>
      <c r="N64" s="73"/>
      <c r="O64" s="61"/>
      <c r="P64" s="64"/>
    </row>
    <row r="65" spans="1:16" s="1" customFormat="1" hidden="1">
      <c r="A65" s="35"/>
      <c r="B65" s="47"/>
      <c r="C65" s="48"/>
      <c r="D65" s="61"/>
      <c r="E65" s="62"/>
      <c r="F65" s="62"/>
      <c r="G65" s="62"/>
      <c r="H65" s="62"/>
      <c r="I65" s="62"/>
      <c r="J65" s="62"/>
      <c r="K65" s="62"/>
      <c r="L65" s="62"/>
      <c r="M65" s="760"/>
      <c r="N65" s="73"/>
      <c r="O65" s="61"/>
      <c r="P65" s="64"/>
    </row>
    <row r="66" spans="1:16" s="1" customFormat="1" hidden="1">
      <c r="A66" s="35"/>
      <c r="B66" s="47"/>
      <c r="C66" s="48"/>
      <c r="D66" s="61"/>
      <c r="E66" s="62"/>
      <c r="F66" s="62"/>
      <c r="G66" s="62"/>
      <c r="H66" s="62"/>
      <c r="I66" s="62"/>
      <c r="J66" s="62"/>
      <c r="K66" s="62"/>
      <c r="L66" s="62"/>
      <c r="M66" s="760"/>
      <c r="N66" s="73"/>
      <c r="O66" s="61"/>
      <c r="P66" s="64"/>
    </row>
    <row r="67" spans="1:16" s="1" customFormat="1" hidden="1">
      <c r="A67" s="35"/>
      <c r="B67" s="47"/>
      <c r="C67" s="48"/>
      <c r="D67" s="61"/>
      <c r="E67" s="62"/>
      <c r="F67" s="62"/>
      <c r="G67" s="62"/>
      <c r="H67" s="62"/>
      <c r="I67" s="62"/>
      <c r="J67" s="62"/>
      <c r="K67" s="62"/>
      <c r="L67" s="62"/>
      <c r="M67" s="760"/>
      <c r="N67" s="73"/>
      <c r="O67" s="61"/>
      <c r="P67" s="64"/>
    </row>
    <row r="68" spans="1:16" s="1" customFormat="1" hidden="1">
      <c r="A68" s="35"/>
      <c r="B68" s="47"/>
      <c r="C68" s="48"/>
      <c r="D68" s="61"/>
      <c r="E68" s="62"/>
      <c r="F68" s="62"/>
      <c r="G68" s="62"/>
      <c r="H68" s="62"/>
      <c r="I68" s="62"/>
      <c r="J68" s="62"/>
      <c r="K68" s="62"/>
      <c r="L68" s="62"/>
      <c r="M68" s="760"/>
      <c r="N68" s="73"/>
      <c r="O68" s="61"/>
      <c r="P68" s="64"/>
    </row>
    <row r="69" spans="1:16" s="1" customFormat="1" hidden="1">
      <c r="A69" s="35"/>
      <c r="B69" s="47"/>
      <c r="C69" s="48"/>
      <c r="D69" s="61"/>
      <c r="E69" s="62"/>
      <c r="F69" s="62"/>
      <c r="G69" s="62"/>
      <c r="H69" s="62"/>
      <c r="I69" s="62"/>
      <c r="J69" s="62"/>
      <c r="K69" s="62"/>
      <c r="L69" s="62"/>
      <c r="M69" s="760"/>
      <c r="N69" s="73"/>
      <c r="O69" s="61"/>
      <c r="P69" s="64"/>
    </row>
    <row r="70" spans="1:16" s="1" customFormat="1" hidden="1">
      <c r="A70" s="35"/>
      <c r="B70" s="47"/>
      <c r="C70" s="48"/>
      <c r="D70" s="61"/>
      <c r="E70" s="62"/>
      <c r="F70" s="62"/>
      <c r="G70" s="62"/>
      <c r="H70" s="62"/>
      <c r="I70" s="62"/>
      <c r="J70" s="62"/>
      <c r="K70" s="62"/>
      <c r="L70" s="62"/>
      <c r="M70" s="760"/>
      <c r="N70" s="73"/>
      <c r="O70" s="61"/>
      <c r="P70" s="64"/>
    </row>
    <row r="71" spans="1:16" s="1" customFormat="1" hidden="1">
      <c r="A71" s="35"/>
      <c r="B71" s="47"/>
      <c r="C71" s="48"/>
      <c r="D71" s="61"/>
      <c r="E71" s="62"/>
      <c r="F71" s="62"/>
      <c r="G71" s="62"/>
      <c r="H71" s="62"/>
      <c r="I71" s="62"/>
      <c r="J71" s="62"/>
      <c r="K71" s="62"/>
      <c r="L71" s="62"/>
      <c r="M71" s="760"/>
      <c r="N71" s="73"/>
      <c r="O71" s="61"/>
      <c r="P71" s="64"/>
    </row>
    <row r="72" spans="1:16" s="1" customFormat="1" hidden="1">
      <c r="A72" s="35"/>
      <c r="B72" s="47"/>
      <c r="C72" s="48"/>
      <c r="D72" s="61"/>
      <c r="E72" s="62"/>
      <c r="F72" s="62"/>
      <c r="G72" s="62"/>
      <c r="H72" s="62"/>
      <c r="I72" s="62"/>
      <c r="J72" s="62"/>
      <c r="K72" s="62"/>
      <c r="L72" s="62"/>
      <c r="M72" s="760"/>
      <c r="N72" s="73"/>
      <c r="O72" s="61"/>
      <c r="P72" s="64"/>
    </row>
    <row r="73" spans="1:16" s="1" customFormat="1" hidden="1">
      <c r="A73" s="35"/>
      <c r="B73" s="47"/>
      <c r="C73" s="48"/>
      <c r="D73" s="61"/>
      <c r="E73" s="62"/>
      <c r="F73" s="62"/>
      <c r="G73" s="62"/>
      <c r="H73" s="62"/>
      <c r="I73" s="62"/>
      <c r="J73" s="62"/>
      <c r="K73" s="62"/>
      <c r="L73" s="62"/>
      <c r="M73" s="760"/>
      <c r="N73" s="73"/>
      <c r="O73" s="61"/>
      <c r="P73" s="64"/>
    </row>
    <row r="74" spans="1:16" s="1" customFormat="1" hidden="1">
      <c r="A74" s="35"/>
      <c r="B74" s="47"/>
      <c r="C74" s="48"/>
      <c r="D74" s="61"/>
      <c r="E74" s="62"/>
      <c r="F74" s="62"/>
      <c r="G74" s="62"/>
      <c r="H74" s="62"/>
      <c r="I74" s="62"/>
      <c r="J74" s="62"/>
      <c r="K74" s="62"/>
      <c r="L74" s="62"/>
      <c r="M74" s="760"/>
      <c r="N74" s="73"/>
      <c r="O74" s="61"/>
      <c r="P74" s="64"/>
    </row>
    <row r="75" spans="1:16" s="1" customFormat="1" hidden="1">
      <c r="A75" s="35"/>
      <c r="B75" s="47"/>
      <c r="C75" s="48"/>
      <c r="D75" s="61"/>
      <c r="E75" s="62"/>
      <c r="F75" s="62"/>
      <c r="G75" s="62"/>
      <c r="H75" s="62"/>
      <c r="I75" s="62"/>
      <c r="J75" s="62"/>
      <c r="K75" s="62"/>
      <c r="L75" s="62"/>
      <c r="M75" s="760"/>
      <c r="N75" s="73"/>
      <c r="O75" s="61"/>
      <c r="P75" s="64"/>
    </row>
    <row r="76" spans="1:16" s="1" customFormat="1" hidden="1">
      <c r="A76" s="35"/>
      <c r="B76" s="47"/>
      <c r="C76" s="48"/>
      <c r="D76" s="61"/>
      <c r="E76" s="62"/>
      <c r="F76" s="62"/>
      <c r="G76" s="62"/>
      <c r="H76" s="62"/>
      <c r="I76" s="62"/>
      <c r="J76" s="62"/>
      <c r="K76" s="62"/>
      <c r="L76" s="62"/>
      <c r="M76" s="760"/>
      <c r="N76" s="73"/>
      <c r="O76" s="61"/>
      <c r="P76" s="64"/>
    </row>
    <row r="77" spans="1:16" s="1" customFormat="1" hidden="1">
      <c r="A77" s="35"/>
      <c r="B77" s="47"/>
      <c r="C77" s="48"/>
      <c r="D77" s="61"/>
      <c r="E77" s="62"/>
      <c r="F77" s="62"/>
      <c r="G77" s="62"/>
      <c r="H77" s="62"/>
      <c r="I77" s="62"/>
      <c r="J77" s="62"/>
      <c r="K77" s="62"/>
      <c r="L77" s="62"/>
      <c r="M77" s="760"/>
      <c r="N77" s="73"/>
      <c r="O77" s="61"/>
      <c r="P77" s="64"/>
    </row>
    <row r="78" spans="1:16" s="1" customFormat="1" hidden="1">
      <c r="A78" s="35"/>
      <c r="B78" s="47"/>
      <c r="C78" s="48"/>
      <c r="D78" s="61"/>
      <c r="E78" s="62"/>
      <c r="F78" s="62"/>
      <c r="G78" s="62"/>
      <c r="H78" s="62"/>
      <c r="I78" s="62"/>
      <c r="J78" s="62"/>
      <c r="K78" s="62"/>
      <c r="L78" s="62"/>
      <c r="M78" s="760"/>
      <c r="N78" s="73"/>
      <c r="O78" s="61"/>
      <c r="P78" s="64"/>
    </row>
    <row r="79" spans="1:16" s="1" customFormat="1" hidden="1">
      <c r="A79" s="35"/>
      <c r="B79" s="47"/>
      <c r="C79" s="48"/>
      <c r="D79" s="61"/>
      <c r="E79" s="62"/>
      <c r="F79" s="62"/>
      <c r="G79" s="62"/>
      <c r="H79" s="62"/>
      <c r="I79" s="62"/>
      <c r="J79" s="62"/>
      <c r="K79" s="62"/>
      <c r="L79" s="62"/>
      <c r="M79" s="760"/>
      <c r="N79" s="73"/>
      <c r="O79" s="61"/>
      <c r="P79" s="64"/>
    </row>
    <row r="80" spans="1:16" s="1" customFormat="1" hidden="1">
      <c r="A80" s="35"/>
      <c r="B80" s="47"/>
      <c r="C80" s="48"/>
      <c r="D80" s="61"/>
      <c r="E80" s="62"/>
      <c r="F80" s="62"/>
      <c r="G80" s="62"/>
      <c r="H80" s="62"/>
      <c r="I80" s="62"/>
      <c r="J80" s="62"/>
      <c r="K80" s="62"/>
      <c r="L80" s="62"/>
      <c r="M80" s="760"/>
      <c r="N80" s="73"/>
      <c r="O80" s="61"/>
      <c r="P80" s="64"/>
    </row>
    <row r="81" spans="1:16" s="1" customFormat="1" hidden="1">
      <c r="A81" s="35"/>
      <c r="B81" s="47"/>
      <c r="C81" s="48"/>
      <c r="D81" s="61"/>
      <c r="E81" s="62"/>
      <c r="F81" s="62"/>
      <c r="G81" s="62"/>
      <c r="H81" s="62"/>
      <c r="I81" s="62"/>
      <c r="J81" s="62"/>
      <c r="K81" s="62"/>
      <c r="L81" s="62"/>
      <c r="M81" s="760"/>
      <c r="N81" s="73"/>
      <c r="O81" s="61"/>
      <c r="P81" s="64"/>
    </row>
    <row r="82" spans="1:16" s="1" customFormat="1" hidden="1">
      <c r="A82" s="35"/>
      <c r="B82" s="47"/>
      <c r="C82" s="48"/>
      <c r="D82" s="61"/>
      <c r="E82" s="62"/>
      <c r="F82" s="62"/>
      <c r="G82" s="62"/>
      <c r="H82" s="62"/>
      <c r="I82" s="62"/>
      <c r="J82" s="62"/>
      <c r="K82" s="62"/>
      <c r="L82" s="62"/>
      <c r="M82" s="760"/>
      <c r="N82" s="73"/>
      <c r="O82" s="61"/>
      <c r="P82" s="64"/>
    </row>
    <row r="83" spans="1:16" s="1" customFormat="1" hidden="1">
      <c r="A83" s="35"/>
      <c r="B83" s="47"/>
      <c r="C83" s="48"/>
      <c r="D83" s="61"/>
      <c r="E83" s="62"/>
      <c r="F83" s="62"/>
      <c r="G83" s="62"/>
      <c r="H83" s="62"/>
      <c r="I83" s="62"/>
      <c r="J83" s="62"/>
      <c r="K83" s="62"/>
      <c r="L83" s="62"/>
      <c r="M83" s="760"/>
      <c r="N83" s="73"/>
      <c r="O83" s="61"/>
      <c r="P83" s="64"/>
    </row>
    <row r="84" spans="1:16">
      <c r="A84" s="33">
        <v>25</v>
      </c>
      <c r="B84" s="792" t="s">
        <v>43</v>
      </c>
      <c r="C84" s="793"/>
      <c r="D84" s="66">
        <v>54963</v>
      </c>
      <c r="E84" s="67">
        <v>54963</v>
      </c>
      <c r="F84" s="67">
        <v>221</v>
      </c>
      <c r="G84" s="67">
        <v>221</v>
      </c>
      <c r="H84" s="67">
        <v>55184</v>
      </c>
      <c r="I84" s="67">
        <v>55184</v>
      </c>
      <c r="J84" s="67">
        <v>0</v>
      </c>
      <c r="K84" s="67">
        <v>0</v>
      </c>
      <c r="L84" s="67">
        <v>0</v>
      </c>
      <c r="M84" s="67">
        <v>0</v>
      </c>
      <c r="N84" s="57"/>
      <c r="O84" s="66">
        <v>0</v>
      </c>
      <c r="P84" s="68">
        <v>55184</v>
      </c>
    </row>
    <row r="85" spans="1:16">
      <c r="A85" s="453">
        <v>26</v>
      </c>
      <c r="B85" s="603"/>
      <c r="C85" s="48" t="s">
        <v>374</v>
      </c>
      <c r="D85" s="61">
        <v>38958</v>
      </c>
      <c r="E85" s="62">
        <v>38958</v>
      </c>
      <c r="F85" s="62">
        <v>0</v>
      </c>
      <c r="G85" s="62">
        <v>0</v>
      </c>
      <c r="H85" s="62">
        <v>38958</v>
      </c>
      <c r="I85" s="62">
        <v>38958</v>
      </c>
      <c r="J85" s="62">
        <v>0</v>
      </c>
      <c r="K85" s="62">
        <v>0</v>
      </c>
      <c r="L85" s="62">
        <v>0</v>
      </c>
      <c r="M85" s="64">
        <v>0</v>
      </c>
      <c r="N85" s="72"/>
      <c r="O85" s="61">
        <v>0</v>
      </c>
      <c r="P85" s="64">
        <v>38958</v>
      </c>
    </row>
    <row r="86" spans="1:16">
      <c r="A86" s="453">
        <v>27</v>
      </c>
      <c r="B86" s="604"/>
      <c r="C86" s="48" t="s">
        <v>375</v>
      </c>
      <c r="D86" s="61">
        <v>15368</v>
      </c>
      <c r="E86" s="62">
        <v>15368</v>
      </c>
      <c r="F86" s="62">
        <v>0</v>
      </c>
      <c r="G86" s="62">
        <v>0</v>
      </c>
      <c r="H86" s="62">
        <v>15368</v>
      </c>
      <c r="I86" s="62">
        <v>15368</v>
      </c>
      <c r="J86" s="62">
        <v>0</v>
      </c>
      <c r="K86" s="62">
        <v>0</v>
      </c>
      <c r="L86" s="62">
        <v>0</v>
      </c>
      <c r="M86" s="64">
        <v>0</v>
      </c>
      <c r="N86" s="72"/>
      <c r="O86" s="61">
        <v>0</v>
      </c>
      <c r="P86" s="64">
        <v>15368</v>
      </c>
    </row>
    <row r="87" spans="1:16">
      <c r="A87" s="453">
        <v>28</v>
      </c>
      <c r="B87" s="604"/>
      <c r="C87" s="48" t="s">
        <v>376</v>
      </c>
      <c r="D87" s="61">
        <v>58</v>
      </c>
      <c r="E87" s="62">
        <v>58</v>
      </c>
      <c r="F87" s="62">
        <v>0</v>
      </c>
      <c r="G87" s="62">
        <v>0</v>
      </c>
      <c r="H87" s="62">
        <v>58</v>
      </c>
      <c r="I87" s="62">
        <v>58</v>
      </c>
      <c r="J87" s="62">
        <v>0</v>
      </c>
      <c r="K87" s="62">
        <v>0</v>
      </c>
      <c r="L87" s="62">
        <v>0</v>
      </c>
      <c r="M87" s="64">
        <v>0</v>
      </c>
      <c r="N87" s="72"/>
      <c r="O87" s="61">
        <v>0</v>
      </c>
      <c r="P87" s="64">
        <v>58</v>
      </c>
    </row>
    <row r="88" spans="1:16" ht="15.75" thickBot="1">
      <c r="A88" s="36">
        <v>29</v>
      </c>
      <c r="B88" s="605"/>
      <c r="C88" s="331" t="s">
        <v>377</v>
      </c>
      <c r="D88" s="61">
        <v>579</v>
      </c>
      <c r="E88" s="62">
        <v>579</v>
      </c>
      <c r="F88" s="62">
        <v>221</v>
      </c>
      <c r="G88" s="62">
        <v>221</v>
      </c>
      <c r="H88" s="62">
        <v>800</v>
      </c>
      <c r="I88" s="62">
        <v>800</v>
      </c>
      <c r="J88" s="62">
        <v>0</v>
      </c>
      <c r="K88" s="62">
        <v>0</v>
      </c>
      <c r="L88" s="62">
        <v>0</v>
      </c>
      <c r="M88" s="64">
        <v>0</v>
      </c>
      <c r="N88" s="72"/>
      <c r="O88" s="61">
        <v>0</v>
      </c>
      <c r="P88" s="64">
        <v>800</v>
      </c>
    </row>
    <row r="89" spans="1:16" ht="15.75" thickBot="1">
      <c r="A89" s="606">
        <v>30</v>
      </c>
      <c r="B89" s="607" t="s">
        <v>21</v>
      </c>
      <c r="C89" s="222"/>
      <c r="D89" s="69">
        <v>1051820</v>
      </c>
      <c r="E89" s="70">
        <v>1051145</v>
      </c>
      <c r="F89" s="70">
        <v>32399</v>
      </c>
      <c r="G89" s="70">
        <v>32399</v>
      </c>
      <c r="H89" s="70">
        <v>1084219</v>
      </c>
      <c r="I89" s="70">
        <v>1083544</v>
      </c>
      <c r="J89" s="70">
        <v>1190</v>
      </c>
      <c r="K89" s="70">
        <v>42472</v>
      </c>
      <c r="L89" s="70">
        <v>0</v>
      </c>
      <c r="M89" s="71">
        <v>675</v>
      </c>
      <c r="N89" s="74"/>
      <c r="O89" s="69">
        <v>422</v>
      </c>
      <c r="P89" s="71">
        <v>1083966</v>
      </c>
    </row>
  </sheetData>
  <mergeCells count="14">
    <mergeCell ref="P4:P5"/>
    <mergeCell ref="B8:C8"/>
    <mergeCell ref="B17:C17"/>
    <mergeCell ref="A4:A6"/>
    <mergeCell ref="B4:C6"/>
    <mergeCell ref="D4:E4"/>
    <mergeCell ref="F4:G4"/>
    <mergeCell ref="H4:I4"/>
    <mergeCell ref="B24:C24"/>
    <mergeCell ref="B42:C42"/>
    <mergeCell ref="B84:C84"/>
    <mergeCell ref="J4:L4"/>
    <mergeCell ref="M4:M5"/>
    <mergeCell ref="O4:O5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4"/>
  <sheetViews>
    <sheetView topLeftCell="A55" zoomScale="85" zoomScaleNormal="85" workbookViewId="0">
      <selection activeCell="H49" sqref="H49"/>
    </sheetView>
  </sheetViews>
  <sheetFormatPr defaultRowHeight="15"/>
  <cols>
    <col min="1" max="1" width="4.140625" customWidth="1"/>
    <col min="2" max="2" width="6.85546875" customWidth="1"/>
    <col min="3" max="3" width="58.85546875" customWidth="1"/>
    <col min="4" max="4" width="12.140625" customWidth="1"/>
    <col min="5" max="6" width="10.85546875" customWidth="1"/>
    <col min="7" max="8" width="11.140625" customWidth="1"/>
    <col min="9" max="9" width="11.5703125" customWidth="1"/>
    <col min="10" max="10" width="9.85546875" customWidth="1"/>
    <col min="11" max="11" width="10" customWidth="1"/>
    <col min="12" max="12" width="10.140625" customWidth="1"/>
    <col min="13" max="13" width="13.85546875" customWidth="1"/>
    <col min="14" max="14" width="1.85546875" customWidth="1"/>
    <col min="15" max="15" width="11.140625" customWidth="1"/>
    <col min="16" max="16" width="12" customWidth="1"/>
  </cols>
  <sheetData>
    <row r="1" spans="1:16" ht="21">
      <c r="A1" s="14" t="s">
        <v>55</v>
      </c>
      <c r="B1" s="2"/>
      <c r="C1" s="2"/>
      <c r="D1" s="2"/>
      <c r="E1" s="2"/>
      <c r="F1" s="2"/>
      <c r="G1" s="2"/>
      <c r="H1" s="2"/>
      <c r="I1" s="2"/>
      <c r="J1" s="2"/>
      <c r="K1" s="608"/>
      <c r="L1" s="2"/>
      <c r="M1" s="2"/>
      <c r="N1" s="609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609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09"/>
      <c r="O3" s="2"/>
      <c r="P3" s="28" t="s">
        <v>1</v>
      </c>
    </row>
    <row r="4" spans="1:16" ht="24.75" customHeight="1">
      <c r="A4" s="1000" t="s">
        <v>0</v>
      </c>
      <c r="B4" s="1003" t="s">
        <v>99</v>
      </c>
      <c r="C4" s="1004"/>
      <c r="D4" s="1009" t="s">
        <v>17</v>
      </c>
      <c r="E4" s="791"/>
      <c r="F4" s="791" t="s">
        <v>18</v>
      </c>
      <c r="G4" s="791"/>
      <c r="H4" s="791" t="s">
        <v>19</v>
      </c>
      <c r="I4" s="791"/>
      <c r="J4" s="791" t="s">
        <v>53</v>
      </c>
      <c r="K4" s="791"/>
      <c r="L4" s="791"/>
      <c r="M4" s="994" t="s">
        <v>22</v>
      </c>
      <c r="N4" s="40"/>
      <c r="O4" s="996" t="s">
        <v>51</v>
      </c>
      <c r="P4" s="998" t="s">
        <v>20</v>
      </c>
    </row>
    <row r="5" spans="1:16">
      <c r="A5" s="1001"/>
      <c r="B5" s="1005"/>
      <c r="C5" s="1006"/>
      <c r="D5" s="12" t="s">
        <v>38</v>
      </c>
      <c r="E5" s="6" t="s">
        <v>39</v>
      </c>
      <c r="F5" s="6" t="s">
        <v>12</v>
      </c>
      <c r="G5" s="6" t="s">
        <v>16</v>
      </c>
      <c r="H5" s="6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995"/>
      <c r="N5" s="40"/>
      <c r="O5" s="997"/>
      <c r="P5" s="999"/>
    </row>
    <row r="6" spans="1:16" ht="15.75" thickBot="1">
      <c r="A6" s="1002"/>
      <c r="B6" s="1007"/>
      <c r="C6" s="1008"/>
      <c r="D6" s="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9" t="s">
        <v>8</v>
      </c>
      <c r="L6" s="9" t="s">
        <v>9</v>
      </c>
      <c r="M6" s="10" t="s">
        <v>44</v>
      </c>
      <c r="N6" s="40"/>
      <c r="O6" s="13" t="s">
        <v>10</v>
      </c>
      <c r="P6" s="10" t="s">
        <v>26</v>
      </c>
    </row>
    <row r="7" spans="1:16">
      <c r="A7" s="610">
        <f t="shared" ref="A7:A15" si="0">+A6+1</f>
        <v>1</v>
      </c>
      <c r="B7" s="611" t="s">
        <v>15</v>
      </c>
      <c r="C7" s="611"/>
      <c r="D7" s="612">
        <f t="shared" ref="D7:M7" si="1">+D8+D17</f>
        <v>590733.02</v>
      </c>
      <c r="E7" s="613">
        <f t="shared" si="1"/>
        <v>590718.54</v>
      </c>
      <c r="F7" s="613">
        <f>+F8+F17+F42</f>
        <v>12591</v>
      </c>
      <c r="G7" s="613">
        <f>+G8+G17+G42</f>
        <v>12591</v>
      </c>
      <c r="H7" s="613">
        <f t="shared" si="1"/>
        <v>598825.02</v>
      </c>
      <c r="I7" s="613">
        <f t="shared" si="1"/>
        <v>598810.54</v>
      </c>
      <c r="J7" s="613">
        <f t="shared" si="1"/>
        <v>0</v>
      </c>
      <c r="K7" s="613">
        <f t="shared" si="1"/>
        <v>48487</v>
      </c>
      <c r="L7" s="613">
        <f t="shared" si="1"/>
        <v>0</v>
      </c>
      <c r="M7" s="614">
        <f t="shared" si="1"/>
        <v>14.480000000000018</v>
      </c>
      <c r="N7" s="615"/>
      <c r="O7" s="616">
        <f>+O8+O17</f>
        <v>5</v>
      </c>
      <c r="P7" s="614">
        <f>+P8+P17</f>
        <v>598815.54</v>
      </c>
    </row>
    <row r="8" spans="1:16">
      <c r="A8" s="617">
        <f t="shared" si="0"/>
        <v>2</v>
      </c>
      <c r="B8" s="991" t="s">
        <v>45</v>
      </c>
      <c r="C8" s="991"/>
      <c r="D8" s="618">
        <f t="shared" ref="D8:M8" si="2">SUM(D9:D15)</f>
        <v>579262.5</v>
      </c>
      <c r="E8" s="619">
        <f t="shared" si="2"/>
        <v>579262.54</v>
      </c>
      <c r="F8" s="619">
        <f t="shared" si="2"/>
        <v>4192</v>
      </c>
      <c r="G8" s="619">
        <f t="shared" si="2"/>
        <v>4192</v>
      </c>
      <c r="H8" s="619">
        <f t="shared" si="2"/>
        <v>583454.5</v>
      </c>
      <c r="I8" s="619">
        <f t="shared" si="2"/>
        <v>583454.54</v>
      </c>
      <c r="J8" s="619">
        <f t="shared" si="2"/>
        <v>0</v>
      </c>
      <c r="K8" s="619">
        <f t="shared" si="2"/>
        <v>48487</v>
      </c>
      <c r="L8" s="619">
        <f t="shared" si="2"/>
        <v>0</v>
      </c>
      <c r="M8" s="620">
        <f t="shared" si="2"/>
        <v>-3.999999999996362E-2</v>
      </c>
      <c r="N8" s="615"/>
      <c r="O8" s="621">
        <f>SUM(O9:O15)</f>
        <v>0</v>
      </c>
      <c r="P8" s="620">
        <f>SUM(P9:P15)</f>
        <v>583454.54</v>
      </c>
    </row>
    <row r="9" spans="1:16">
      <c r="A9" s="622">
        <f t="shared" si="0"/>
        <v>3</v>
      </c>
      <c r="B9" s="623" t="s">
        <v>57</v>
      </c>
      <c r="C9" s="624" t="s">
        <v>58</v>
      </c>
      <c r="D9" s="63">
        <f>488273-2700+1000</f>
        <v>486573</v>
      </c>
      <c r="E9" s="62">
        <f>488273-2700+1000</f>
        <v>486573</v>
      </c>
      <c r="F9" s="62">
        <v>0</v>
      </c>
      <c r="G9" s="62">
        <v>0</v>
      </c>
      <c r="H9" s="62">
        <f t="shared" ref="H9:I22" si="3">+D9+F9</f>
        <v>486573</v>
      </c>
      <c r="I9" s="62">
        <f t="shared" si="3"/>
        <v>486573</v>
      </c>
      <c r="J9" s="62">
        <v>0</v>
      </c>
      <c r="K9" s="62">
        <f>44138-251</f>
        <v>43887</v>
      </c>
      <c r="L9" s="62">
        <v>0</v>
      </c>
      <c r="M9" s="64">
        <f t="shared" ref="M9:M22" si="4">+H9-I9</f>
        <v>0</v>
      </c>
      <c r="N9" s="625"/>
      <c r="O9" s="61">
        <v>0</v>
      </c>
      <c r="P9" s="64">
        <f t="shared" ref="P9:P22" si="5">+I9+O9</f>
        <v>486573</v>
      </c>
    </row>
    <row r="10" spans="1:16">
      <c r="A10" s="622">
        <v>4</v>
      </c>
      <c r="B10" s="623" t="s">
        <v>27</v>
      </c>
      <c r="C10" s="626" t="s">
        <v>28</v>
      </c>
      <c r="D10" s="63">
        <f>25740+1700</f>
        <v>27440</v>
      </c>
      <c r="E10" s="62">
        <f>25740+1700</f>
        <v>27440</v>
      </c>
      <c r="F10" s="62">
        <v>0</v>
      </c>
      <c r="G10" s="62">
        <v>0</v>
      </c>
      <c r="H10" s="62">
        <f t="shared" si="3"/>
        <v>27440</v>
      </c>
      <c r="I10" s="62">
        <f t="shared" si="3"/>
        <v>27440</v>
      </c>
      <c r="J10" s="62">
        <v>0</v>
      </c>
      <c r="K10" s="62">
        <v>0</v>
      </c>
      <c r="L10" s="62">
        <v>0</v>
      </c>
      <c r="M10" s="64">
        <f t="shared" si="4"/>
        <v>0</v>
      </c>
      <c r="N10" s="625"/>
      <c r="O10" s="61">
        <v>0</v>
      </c>
      <c r="P10" s="64">
        <f t="shared" si="5"/>
        <v>27440</v>
      </c>
    </row>
    <row r="11" spans="1:16">
      <c r="A11" s="622">
        <f t="shared" si="0"/>
        <v>5</v>
      </c>
      <c r="B11" s="627" t="s">
        <v>29</v>
      </c>
      <c r="C11" s="628" t="s">
        <v>59</v>
      </c>
      <c r="D11" s="63">
        <f>6718+15.5</f>
        <v>6733.5</v>
      </c>
      <c r="E11" s="62">
        <f>6718+13.54+2</f>
        <v>6733.54</v>
      </c>
      <c r="F11" s="62">
        <v>0</v>
      </c>
      <c r="G11" s="62">
        <v>0</v>
      </c>
      <c r="H11" s="62">
        <f t="shared" si="3"/>
        <v>6733.5</v>
      </c>
      <c r="I11" s="62">
        <f t="shared" si="3"/>
        <v>6733.54</v>
      </c>
      <c r="J11" s="62">
        <v>0</v>
      </c>
      <c r="K11" s="62">
        <v>4349</v>
      </c>
      <c r="L11" s="62">
        <v>0</v>
      </c>
      <c r="M11" s="64">
        <f t="shared" si="4"/>
        <v>-3.999999999996362E-2</v>
      </c>
      <c r="N11" s="625"/>
      <c r="O11" s="61">
        <v>0</v>
      </c>
      <c r="P11" s="64">
        <f t="shared" si="5"/>
        <v>6733.54</v>
      </c>
    </row>
    <row r="12" spans="1:16">
      <c r="A12" s="622">
        <f t="shared" si="0"/>
        <v>6</v>
      </c>
      <c r="B12" s="623" t="s">
        <v>30</v>
      </c>
      <c r="C12" s="626" t="s">
        <v>31</v>
      </c>
      <c r="D12" s="63">
        <v>2871</v>
      </c>
      <c r="E12" s="62">
        <v>2871</v>
      </c>
      <c r="F12" s="62">
        <v>0</v>
      </c>
      <c r="G12" s="62">
        <v>0</v>
      </c>
      <c r="H12" s="62">
        <f>+D12+F12</f>
        <v>2871</v>
      </c>
      <c r="I12" s="62">
        <f t="shared" si="3"/>
        <v>2871</v>
      </c>
      <c r="J12" s="62">
        <v>0</v>
      </c>
      <c r="K12" s="62">
        <v>0</v>
      </c>
      <c r="L12" s="62">
        <v>0</v>
      </c>
      <c r="M12" s="64">
        <f t="shared" si="4"/>
        <v>0</v>
      </c>
      <c r="N12" s="625"/>
      <c r="O12" s="61">
        <v>0</v>
      </c>
      <c r="P12" s="64">
        <f t="shared" si="5"/>
        <v>2871</v>
      </c>
    </row>
    <row r="13" spans="1:16">
      <c r="A13" s="622">
        <f t="shared" si="0"/>
        <v>7</v>
      </c>
      <c r="B13" s="623" t="s">
        <v>34</v>
      </c>
      <c r="C13" s="626" t="s">
        <v>62</v>
      </c>
      <c r="D13" s="63">
        <v>26383</v>
      </c>
      <c r="E13" s="62">
        <v>26383</v>
      </c>
      <c r="F13" s="62">
        <v>4192</v>
      </c>
      <c r="G13" s="62">
        <v>4192</v>
      </c>
      <c r="H13" s="62">
        <f>+D13+F13</f>
        <v>30575</v>
      </c>
      <c r="I13" s="62">
        <f>+E13+G13</f>
        <v>30575</v>
      </c>
      <c r="J13" s="62">
        <v>0</v>
      </c>
      <c r="K13" s="62">
        <v>0</v>
      </c>
      <c r="L13" s="62">
        <v>0</v>
      </c>
      <c r="M13" s="64">
        <f t="shared" si="4"/>
        <v>0</v>
      </c>
      <c r="N13" s="625"/>
      <c r="O13" s="61">
        <v>0</v>
      </c>
      <c r="P13" s="64">
        <f t="shared" si="5"/>
        <v>30575</v>
      </c>
    </row>
    <row r="14" spans="1:16">
      <c r="A14" s="622">
        <f t="shared" si="0"/>
        <v>8</v>
      </c>
      <c r="B14" s="623" t="s">
        <v>74</v>
      </c>
      <c r="C14" s="626" t="s">
        <v>32</v>
      </c>
      <c r="D14" s="63">
        <v>1062</v>
      </c>
      <c r="E14" s="62">
        <v>1062</v>
      </c>
      <c r="F14" s="62">
        <v>0</v>
      </c>
      <c r="G14" s="62">
        <v>0</v>
      </c>
      <c r="H14" s="62">
        <f t="shared" si="3"/>
        <v>1062</v>
      </c>
      <c r="I14" s="62">
        <f t="shared" si="3"/>
        <v>1062</v>
      </c>
      <c r="J14" s="62">
        <v>0</v>
      </c>
      <c r="K14" s="154">
        <v>251</v>
      </c>
      <c r="L14" s="62">
        <v>0</v>
      </c>
      <c r="M14" s="64">
        <f t="shared" si="4"/>
        <v>0</v>
      </c>
      <c r="N14" s="625"/>
      <c r="O14" s="61">
        <v>0</v>
      </c>
      <c r="P14" s="64">
        <f t="shared" si="5"/>
        <v>1062</v>
      </c>
    </row>
    <row r="15" spans="1:16">
      <c r="A15" s="622">
        <f t="shared" si="0"/>
        <v>9</v>
      </c>
      <c r="B15" s="623" t="s">
        <v>75</v>
      </c>
      <c r="C15" s="626" t="s">
        <v>33</v>
      </c>
      <c r="D15" s="63">
        <v>28200</v>
      </c>
      <c r="E15" s="62">
        <v>28200</v>
      </c>
      <c r="F15" s="62">
        <v>0</v>
      </c>
      <c r="G15" s="62">
        <v>0</v>
      </c>
      <c r="H15" s="62">
        <f t="shared" si="3"/>
        <v>28200</v>
      </c>
      <c r="I15" s="62">
        <f t="shared" si="3"/>
        <v>28200</v>
      </c>
      <c r="J15" s="62">
        <v>0</v>
      </c>
      <c r="K15" s="62">
        <v>0</v>
      </c>
      <c r="L15" s="62">
        <v>0</v>
      </c>
      <c r="M15" s="64">
        <f t="shared" si="4"/>
        <v>0</v>
      </c>
      <c r="N15" s="625"/>
      <c r="O15" s="61">
        <v>0</v>
      </c>
      <c r="P15" s="64">
        <f t="shared" si="5"/>
        <v>28200</v>
      </c>
    </row>
    <row r="16" spans="1:16" s="1" customFormat="1">
      <c r="A16" s="622"/>
      <c r="B16" s="623"/>
      <c r="C16" s="626"/>
      <c r="D16" s="63"/>
      <c r="E16" s="62"/>
      <c r="F16" s="62"/>
      <c r="G16" s="62"/>
      <c r="H16" s="62"/>
      <c r="I16" s="62"/>
      <c r="J16" s="62"/>
      <c r="K16" s="62"/>
      <c r="L16" s="62"/>
      <c r="M16" s="64"/>
      <c r="N16" s="625"/>
      <c r="O16" s="61"/>
      <c r="P16" s="64"/>
    </row>
    <row r="17" spans="1:16">
      <c r="A17" s="617">
        <v>10</v>
      </c>
      <c r="B17" s="991" t="s">
        <v>46</v>
      </c>
      <c r="C17" s="991"/>
      <c r="D17" s="618">
        <f t="shared" ref="D17:M17" si="6">SUM(D18:D22)</f>
        <v>11470.52</v>
      </c>
      <c r="E17" s="619">
        <f t="shared" si="6"/>
        <v>11456</v>
      </c>
      <c r="F17" s="619">
        <f t="shared" si="6"/>
        <v>3900</v>
      </c>
      <c r="G17" s="619">
        <f t="shared" si="6"/>
        <v>3900</v>
      </c>
      <c r="H17" s="619">
        <f t="shared" si="6"/>
        <v>15370.52</v>
      </c>
      <c r="I17" s="619">
        <f t="shared" si="6"/>
        <v>15356</v>
      </c>
      <c r="J17" s="619">
        <f t="shared" si="6"/>
        <v>0</v>
      </c>
      <c r="K17" s="619">
        <f t="shared" si="6"/>
        <v>0</v>
      </c>
      <c r="L17" s="619">
        <f t="shared" si="6"/>
        <v>0</v>
      </c>
      <c r="M17" s="620">
        <f t="shared" si="6"/>
        <v>14.519999999999982</v>
      </c>
      <c r="N17" s="615"/>
      <c r="O17" s="621">
        <f>SUM(O18:O22)</f>
        <v>5</v>
      </c>
      <c r="P17" s="620">
        <f>SUM(P18:P22)</f>
        <v>15361</v>
      </c>
    </row>
    <row r="18" spans="1:16">
      <c r="A18" s="629">
        <v>11</v>
      </c>
      <c r="B18" s="627" t="s">
        <v>29</v>
      </c>
      <c r="C18" s="630" t="s">
        <v>59</v>
      </c>
      <c r="D18" s="63">
        <f>150+296+2617-32-32.76-72.72+138</f>
        <v>3063.52</v>
      </c>
      <c r="E18" s="62">
        <f>2926+138</f>
        <v>3064</v>
      </c>
      <c r="F18" s="62">
        <v>0</v>
      </c>
      <c r="G18" s="62">
        <v>0</v>
      </c>
      <c r="H18" s="62">
        <f t="shared" si="3"/>
        <v>3063.52</v>
      </c>
      <c r="I18" s="62">
        <f t="shared" si="3"/>
        <v>3064</v>
      </c>
      <c r="J18" s="62">
        <v>0</v>
      </c>
      <c r="K18" s="62">
        <v>0</v>
      </c>
      <c r="L18" s="62">
        <v>0</v>
      </c>
      <c r="M18" s="64">
        <f t="shared" si="4"/>
        <v>-0.48000000000001819</v>
      </c>
      <c r="N18" s="625"/>
      <c r="O18" s="61">
        <v>0</v>
      </c>
      <c r="P18" s="64">
        <f t="shared" si="5"/>
        <v>3064</v>
      </c>
    </row>
    <row r="19" spans="1:16">
      <c r="A19" s="622">
        <v>12</v>
      </c>
      <c r="B19" s="623" t="s">
        <v>30</v>
      </c>
      <c r="C19" s="626" t="s">
        <v>31</v>
      </c>
      <c r="D19" s="63">
        <v>0</v>
      </c>
      <c r="E19" s="62">
        <v>0</v>
      </c>
      <c r="F19" s="62">
        <v>0</v>
      </c>
      <c r="G19" s="62">
        <v>0</v>
      </c>
      <c r="H19" s="62">
        <f t="shared" si="3"/>
        <v>0</v>
      </c>
      <c r="I19" s="62">
        <f t="shared" si="3"/>
        <v>0</v>
      </c>
      <c r="J19" s="62">
        <v>0</v>
      </c>
      <c r="K19" s="62">
        <v>0</v>
      </c>
      <c r="L19" s="62">
        <v>0</v>
      </c>
      <c r="M19" s="64">
        <f t="shared" si="4"/>
        <v>0</v>
      </c>
      <c r="N19" s="625"/>
      <c r="O19" s="61">
        <v>0</v>
      </c>
      <c r="P19" s="64">
        <f t="shared" si="5"/>
        <v>0</v>
      </c>
    </row>
    <row r="20" spans="1:16">
      <c r="A20" s="622">
        <v>13</v>
      </c>
      <c r="B20" s="623" t="s">
        <v>34</v>
      </c>
      <c r="C20" s="624" t="s">
        <v>63</v>
      </c>
      <c r="D20" s="63">
        <v>1669</v>
      </c>
      <c r="E20" s="62">
        <v>1669</v>
      </c>
      <c r="F20" s="62">
        <v>3900</v>
      </c>
      <c r="G20" s="62">
        <v>3900</v>
      </c>
      <c r="H20" s="62">
        <f t="shared" si="3"/>
        <v>5569</v>
      </c>
      <c r="I20" s="62">
        <f t="shared" si="3"/>
        <v>5569</v>
      </c>
      <c r="J20" s="62">
        <v>0</v>
      </c>
      <c r="K20" s="62">
        <v>0</v>
      </c>
      <c r="L20" s="62">
        <v>0</v>
      </c>
      <c r="M20" s="64">
        <f t="shared" si="4"/>
        <v>0</v>
      </c>
      <c r="N20" s="625"/>
      <c r="O20" s="61">
        <v>0</v>
      </c>
      <c r="P20" s="64">
        <f t="shared" si="5"/>
        <v>5569</v>
      </c>
    </row>
    <row r="21" spans="1:16">
      <c r="A21" s="622">
        <v>14</v>
      </c>
      <c r="B21" s="623" t="s">
        <v>35</v>
      </c>
      <c r="C21" s="626" t="s">
        <v>36</v>
      </c>
      <c r="D21" s="63">
        <v>6549</v>
      </c>
      <c r="E21" s="62">
        <v>6549</v>
      </c>
      <c r="F21" s="62">
        <v>0</v>
      </c>
      <c r="G21" s="62">
        <v>0</v>
      </c>
      <c r="H21" s="62">
        <f t="shared" si="3"/>
        <v>6549</v>
      </c>
      <c r="I21" s="62">
        <f t="shared" si="3"/>
        <v>6549</v>
      </c>
      <c r="J21" s="62">
        <v>0</v>
      </c>
      <c r="K21" s="62">
        <v>0</v>
      </c>
      <c r="L21" s="62">
        <v>0</v>
      </c>
      <c r="M21" s="64">
        <f t="shared" si="4"/>
        <v>0</v>
      </c>
      <c r="N21" s="625"/>
      <c r="O21" s="61">
        <v>0</v>
      </c>
      <c r="P21" s="64">
        <f t="shared" si="5"/>
        <v>6549</v>
      </c>
    </row>
    <row r="22" spans="1:16">
      <c r="A22" s="622">
        <v>15</v>
      </c>
      <c r="B22" s="623"/>
      <c r="C22" s="624" t="s">
        <v>209</v>
      </c>
      <c r="D22" s="63">
        <v>189</v>
      </c>
      <c r="E22" s="62">
        <v>174</v>
      </c>
      <c r="F22" s="62">
        <v>0</v>
      </c>
      <c r="G22" s="62">
        <v>0</v>
      </c>
      <c r="H22" s="62">
        <f t="shared" si="3"/>
        <v>189</v>
      </c>
      <c r="I22" s="62">
        <f t="shared" si="3"/>
        <v>174</v>
      </c>
      <c r="J22" s="62">
        <v>0</v>
      </c>
      <c r="K22" s="62">
        <v>0</v>
      </c>
      <c r="L22" s="62">
        <v>0</v>
      </c>
      <c r="M22" s="64">
        <f t="shared" si="4"/>
        <v>15</v>
      </c>
      <c r="N22" s="625"/>
      <c r="O22" s="61">
        <v>5</v>
      </c>
      <c r="P22" s="64">
        <f t="shared" si="5"/>
        <v>179</v>
      </c>
    </row>
    <row r="23" spans="1:16" s="1" customFormat="1">
      <c r="A23" s="622"/>
      <c r="B23" s="623"/>
      <c r="C23" s="624"/>
      <c r="D23" s="63"/>
      <c r="E23" s="62"/>
      <c r="F23" s="62"/>
      <c r="G23" s="62"/>
      <c r="H23" s="62"/>
      <c r="I23" s="62"/>
      <c r="J23" s="62"/>
      <c r="K23" s="62"/>
      <c r="L23" s="62"/>
      <c r="M23" s="64"/>
      <c r="N23" s="625"/>
      <c r="O23" s="61"/>
      <c r="P23" s="64"/>
    </row>
    <row r="24" spans="1:16">
      <c r="A24" s="631">
        <v>16</v>
      </c>
      <c r="B24" s="809" t="s">
        <v>42</v>
      </c>
      <c r="C24" s="809"/>
      <c r="D24" s="632">
        <f>+D25+D34+D40</f>
        <v>31838.35</v>
      </c>
      <c r="E24" s="144">
        <f>+E25+E34+E40</f>
        <v>31824.35</v>
      </c>
      <c r="F24" s="144">
        <f t="shared" ref="F24:O24" si="7">+F25+F34</f>
        <v>0</v>
      </c>
      <c r="G24" s="144">
        <f t="shared" si="7"/>
        <v>0</v>
      </c>
      <c r="H24" s="144">
        <f>+H25+H34+H40</f>
        <v>31838.35</v>
      </c>
      <c r="I24" s="144">
        <f>+I25+I34+I40</f>
        <v>31824.35</v>
      </c>
      <c r="J24" s="144">
        <f t="shared" si="7"/>
        <v>0</v>
      </c>
      <c r="K24" s="144">
        <f t="shared" si="7"/>
        <v>0</v>
      </c>
      <c r="L24" s="144">
        <f t="shared" si="7"/>
        <v>0</v>
      </c>
      <c r="M24" s="145">
        <f t="shared" si="7"/>
        <v>14</v>
      </c>
      <c r="N24" s="633"/>
      <c r="O24" s="147">
        <f t="shared" si="7"/>
        <v>0</v>
      </c>
      <c r="P24" s="145">
        <f>+P25+P34+P40</f>
        <v>31824.35</v>
      </c>
    </row>
    <row r="25" spans="1:16">
      <c r="A25" s="617">
        <v>17</v>
      </c>
      <c r="B25" s="991" t="s">
        <v>378</v>
      </c>
      <c r="C25" s="991"/>
      <c r="D25" s="618">
        <f>SUM(D26:D33)</f>
        <v>13516.35</v>
      </c>
      <c r="E25" s="619">
        <f t="shared" ref="E25:M25" si="8">SUM(E26:E33)</f>
        <v>13516.35</v>
      </c>
      <c r="F25" s="619">
        <f t="shared" si="8"/>
        <v>0</v>
      </c>
      <c r="G25" s="619">
        <f t="shared" si="8"/>
        <v>0</v>
      </c>
      <c r="H25" s="619">
        <f t="shared" si="8"/>
        <v>13516.35</v>
      </c>
      <c r="I25" s="619">
        <f t="shared" si="8"/>
        <v>13516.35</v>
      </c>
      <c r="J25" s="619">
        <f t="shared" si="8"/>
        <v>0</v>
      </c>
      <c r="K25" s="619">
        <f t="shared" si="8"/>
        <v>0</v>
      </c>
      <c r="L25" s="619">
        <f t="shared" si="8"/>
        <v>0</v>
      </c>
      <c r="M25" s="620">
        <f t="shared" si="8"/>
        <v>0</v>
      </c>
      <c r="N25" s="633"/>
      <c r="O25" s="621">
        <f>SUM(O26:O33)</f>
        <v>0</v>
      </c>
      <c r="P25" s="620">
        <f>SUM(P26:P33)</f>
        <v>13516.35</v>
      </c>
    </row>
    <row r="26" spans="1:16">
      <c r="A26" s="634">
        <v>18</v>
      </c>
      <c r="B26" s="635"/>
      <c r="C26" s="636" t="s">
        <v>379</v>
      </c>
      <c r="D26" s="63">
        <v>2311</v>
      </c>
      <c r="E26" s="62">
        <v>2311</v>
      </c>
      <c r="F26" s="62">
        <v>0</v>
      </c>
      <c r="G26" s="62">
        <v>0</v>
      </c>
      <c r="H26" s="62">
        <f t="shared" ref="H26:I28" si="9">D26+F26</f>
        <v>2311</v>
      </c>
      <c r="I26" s="62">
        <f t="shared" si="9"/>
        <v>2311</v>
      </c>
      <c r="J26" s="62">
        <v>0</v>
      </c>
      <c r="K26" s="62">
        <v>0</v>
      </c>
      <c r="L26" s="62">
        <v>0</v>
      </c>
      <c r="M26" s="64">
        <f>H26-I26</f>
        <v>0</v>
      </c>
      <c r="N26" s="637"/>
      <c r="O26" s="61">
        <v>0</v>
      </c>
      <c r="P26" s="64">
        <f>I26+O26</f>
        <v>2311</v>
      </c>
    </row>
    <row r="27" spans="1:16">
      <c r="A27" s="634">
        <v>19</v>
      </c>
      <c r="B27" s="635"/>
      <c r="C27" s="636" t="s">
        <v>380</v>
      </c>
      <c r="D27" s="63">
        <v>9998</v>
      </c>
      <c r="E27" s="62">
        <v>9998</v>
      </c>
      <c r="F27" s="62">
        <v>0</v>
      </c>
      <c r="G27" s="62">
        <v>0</v>
      </c>
      <c r="H27" s="62">
        <f t="shared" si="9"/>
        <v>9998</v>
      </c>
      <c r="I27" s="62">
        <f t="shared" si="9"/>
        <v>9998</v>
      </c>
      <c r="J27" s="62">
        <v>0</v>
      </c>
      <c r="K27" s="62">
        <v>0</v>
      </c>
      <c r="L27" s="62">
        <v>0</v>
      </c>
      <c r="M27" s="64">
        <f t="shared" ref="M27:M33" si="10">H27-I27</f>
        <v>0</v>
      </c>
      <c r="N27" s="637"/>
      <c r="O27" s="61">
        <v>0</v>
      </c>
      <c r="P27" s="64">
        <f t="shared" ref="P27:P33" si="11">I27+O27</f>
        <v>9998</v>
      </c>
    </row>
    <row r="28" spans="1:16">
      <c r="A28" s="634">
        <v>20</v>
      </c>
      <c r="B28" s="638"/>
      <c r="C28" s="636" t="s">
        <v>381</v>
      </c>
      <c r="D28" s="63">
        <v>550</v>
      </c>
      <c r="E28" s="62">
        <v>550</v>
      </c>
      <c r="F28" s="62">
        <v>0</v>
      </c>
      <c r="G28" s="62">
        <v>0</v>
      </c>
      <c r="H28" s="62">
        <f t="shared" si="9"/>
        <v>550</v>
      </c>
      <c r="I28" s="62">
        <f t="shared" si="9"/>
        <v>550</v>
      </c>
      <c r="J28" s="62">
        <v>0</v>
      </c>
      <c r="K28" s="62">
        <v>0</v>
      </c>
      <c r="L28" s="62">
        <v>0</v>
      </c>
      <c r="M28" s="64">
        <f t="shared" si="10"/>
        <v>0</v>
      </c>
      <c r="N28" s="637"/>
      <c r="O28" s="61">
        <v>0</v>
      </c>
      <c r="P28" s="64">
        <f t="shared" si="11"/>
        <v>550</v>
      </c>
    </row>
    <row r="29" spans="1:16">
      <c r="A29" s="634">
        <v>21</v>
      </c>
      <c r="B29" s="638"/>
      <c r="C29" s="121" t="s">
        <v>382</v>
      </c>
      <c r="D29" s="62">
        <v>54.06</v>
      </c>
      <c r="E29" s="62">
        <f>D29</f>
        <v>54.06</v>
      </c>
      <c r="F29" s="62">
        <v>0</v>
      </c>
      <c r="G29" s="62">
        <v>0</v>
      </c>
      <c r="H29" s="62">
        <v>54.06</v>
      </c>
      <c r="I29" s="62">
        <f>H29</f>
        <v>54.06</v>
      </c>
      <c r="J29" s="62">
        <v>0</v>
      </c>
      <c r="K29" s="62">
        <v>0</v>
      </c>
      <c r="L29" s="62">
        <v>0</v>
      </c>
      <c r="M29" s="64">
        <v>0</v>
      </c>
      <c r="N29" s="637"/>
      <c r="O29" s="61">
        <v>0</v>
      </c>
      <c r="P29" s="64">
        <f t="shared" si="11"/>
        <v>54.06</v>
      </c>
    </row>
    <row r="30" spans="1:16">
      <c r="A30" s="634">
        <v>22</v>
      </c>
      <c r="B30" s="638"/>
      <c r="C30" s="121" t="s">
        <v>383</v>
      </c>
      <c r="D30" s="62">
        <v>336.69</v>
      </c>
      <c r="E30" s="62">
        <f>D30</f>
        <v>336.69</v>
      </c>
      <c r="F30" s="62">
        <v>0</v>
      </c>
      <c r="G30" s="62">
        <v>0</v>
      </c>
      <c r="H30" s="62">
        <v>336.69</v>
      </c>
      <c r="I30" s="62">
        <f>H30</f>
        <v>336.69</v>
      </c>
      <c r="J30" s="62">
        <v>0</v>
      </c>
      <c r="K30" s="62">
        <v>0</v>
      </c>
      <c r="L30" s="62">
        <v>0</v>
      </c>
      <c r="M30" s="64">
        <v>0</v>
      </c>
      <c r="N30" s="637"/>
      <c r="O30" s="61">
        <v>0</v>
      </c>
      <c r="P30" s="64">
        <f t="shared" si="11"/>
        <v>336.69</v>
      </c>
    </row>
    <row r="31" spans="1:16">
      <c r="A31" s="634">
        <v>23</v>
      </c>
      <c r="B31" s="638"/>
      <c r="C31" s="121" t="s">
        <v>384</v>
      </c>
      <c r="D31" s="62">
        <v>202.84</v>
      </c>
      <c r="E31" s="62">
        <f>D31</f>
        <v>202.84</v>
      </c>
      <c r="F31" s="62">
        <v>0</v>
      </c>
      <c r="G31" s="62">
        <v>0</v>
      </c>
      <c r="H31" s="62">
        <v>202.84</v>
      </c>
      <c r="I31" s="62">
        <f>H31</f>
        <v>202.84</v>
      </c>
      <c r="J31" s="62">
        <v>0</v>
      </c>
      <c r="K31" s="62">
        <v>0</v>
      </c>
      <c r="L31" s="62">
        <v>0</v>
      </c>
      <c r="M31" s="64">
        <v>0</v>
      </c>
      <c r="N31" s="637"/>
      <c r="O31" s="61">
        <v>0</v>
      </c>
      <c r="P31" s="64">
        <f t="shared" si="11"/>
        <v>202.84</v>
      </c>
    </row>
    <row r="32" spans="1:16">
      <c r="A32" s="634">
        <v>24</v>
      </c>
      <c r="B32" s="638"/>
      <c r="C32" s="121" t="s">
        <v>385</v>
      </c>
      <c r="D32" s="62">
        <f>28.55+12.24</f>
        <v>40.79</v>
      </c>
      <c r="E32" s="62">
        <f>D32</f>
        <v>40.79</v>
      </c>
      <c r="F32" s="62">
        <v>0</v>
      </c>
      <c r="G32" s="62">
        <v>0</v>
      </c>
      <c r="H32" s="62">
        <f>28.55+12.24</f>
        <v>40.79</v>
      </c>
      <c r="I32" s="62">
        <f>H32</f>
        <v>40.79</v>
      </c>
      <c r="J32" s="62">
        <v>0</v>
      </c>
      <c r="K32" s="62">
        <v>0</v>
      </c>
      <c r="L32" s="62">
        <v>0</v>
      </c>
      <c r="M32" s="64">
        <v>0</v>
      </c>
      <c r="N32" s="637"/>
      <c r="O32" s="61">
        <v>0</v>
      </c>
      <c r="P32" s="64">
        <f t="shared" si="11"/>
        <v>40.79</v>
      </c>
    </row>
    <row r="33" spans="1:16">
      <c r="A33" s="634">
        <v>25</v>
      </c>
      <c r="B33" s="638"/>
      <c r="C33" s="121" t="s">
        <v>386</v>
      </c>
      <c r="D33" s="62">
        <v>22.97</v>
      </c>
      <c r="E33" s="62">
        <f>D33</f>
        <v>22.97</v>
      </c>
      <c r="F33" s="62">
        <v>0</v>
      </c>
      <c r="G33" s="62">
        <v>0</v>
      </c>
      <c r="H33" s="62">
        <v>22.97</v>
      </c>
      <c r="I33" s="62">
        <f>H33</f>
        <v>22.97</v>
      </c>
      <c r="J33" s="62">
        <v>0</v>
      </c>
      <c r="K33" s="62">
        <v>0</v>
      </c>
      <c r="L33" s="62">
        <v>0</v>
      </c>
      <c r="M33" s="64">
        <f t="shared" si="10"/>
        <v>0</v>
      </c>
      <c r="N33" s="637"/>
      <c r="O33" s="61">
        <v>0</v>
      </c>
      <c r="P33" s="64">
        <f t="shared" si="11"/>
        <v>22.97</v>
      </c>
    </row>
    <row r="34" spans="1:16">
      <c r="A34" s="617">
        <v>26</v>
      </c>
      <c r="B34" s="991" t="s">
        <v>387</v>
      </c>
      <c r="C34" s="991"/>
      <c r="D34" s="618">
        <f>D35+D36+D37+D38+D39</f>
        <v>18072</v>
      </c>
      <c r="E34" s="618">
        <f>E35+E36+E37+E38+E39</f>
        <v>18058</v>
      </c>
      <c r="F34" s="618">
        <f>F35+F36+F37+F38+F39</f>
        <v>0</v>
      </c>
      <c r="G34" s="618">
        <f>G35+G36+G37+G38+G39</f>
        <v>0</v>
      </c>
      <c r="H34" s="619">
        <f>D34+F34</f>
        <v>18072</v>
      </c>
      <c r="I34" s="619">
        <f>E34+G34</f>
        <v>18058</v>
      </c>
      <c r="J34" s="619">
        <f>SUM(J35:J39)</f>
        <v>0</v>
      </c>
      <c r="K34" s="619">
        <f>SUM(K35:K39)</f>
        <v>0</v>
      </c>
      <c r="L34" s="619">
        <f>SUM(L35:L39)</f>
        <v>0</v>
      </c>
      <c r="M34" s="619">
        <f>SUM(M35:M39)</f>
        <v>14</v>
      </c>
      <c r="N34" s="633"/>
      <c r="O34" s="621">
        <f>O35+O36+O37+O38+O39</f>
        <v>0</v>
      </c>
      <c r="P34" s="620">
        <f>SUM(P35:P39)</f>
        <v>18058</v>
      </c>
    </row>
    <row r="35" spans="1:16">
      <c r="A35" s="634">
        <v>27</v>
      </c>
      <c r="B35" s="639"/>
      <c r="C35" s="640" t="s">
        <v>388</v>
      </c>
      <c r="D35" s="641">
        <v>1353</v>
      </c>
      <c r="E35" s="154">
        <v>1353</v>
      </c>
      <c r="F35" s="154">
        <v>0</v>
      </c>
      <c r="G35" s="154">
        <v>0</v>
      </c>
      <c r="H35" s="154">
        <f t="shared" ref="H35:I39" si="12">D35+F35</f>
        <v>1353</v>
      </c>
      <c r="I35" s="154">
        <f t="shared" si="12"/>
        <v>1353</v>
      </c>
      <c r="J35" s="154">
        <v>0</v>
      </c>
      <c r="K35" s="154">
        <v>0</v>
      </c>
      <c r="L35" s="154">
        <v>0</v>
      </c>
      <c r="M35" s="642">
        <f t="shared" ref="M35:M41" si="13">H35-I35</f>
        <v>0</v>
      </c>
      <c r="N35" s="643"/>
      <c r="O35" s="155">
        <v>0</v>
      </c>
      <c r="P35" s="143">
        <f>I35+O35</f>
        <v>1353</v>
      </c>
    </row>
    <row r="36" spans="1:16">
      <c r="A36" s="634">
        <v>28</v>
      </c>
      <c r="B36" s="639"/>
      <c r="C36" s="640" t="s">
        <v>389</v>
      </c>
      <c r="D36" s="641">
        <v>3500</v>
      </c>
      <c r="E36" s="154">
        <v>3500</v>
      </c>
      <c r="F36" s="154">
        <v>0</v>
      </c>
      <c r="G36" s="154">
        <v>0</v>
      </c>
      <c r="H36" s="154">
        <f t="shared" si="12"/>
        <v>3500</v>
      </c>
      <c r="I36" s="154">
        <f t="shared" si="12"/>
        <v>3500</v>
      </c>
      <c r="J36" s="154">
        <v>0</v>
      </c>
      <c r="K36" s="154">
        <v>0</v>
      </c>
      <c r="L36" s="154">
        <v>0</v>
      </c>
      <c r="M36" s="143">
        <f t="shared" si="13"/>
        <v>0</v>
      </c>
      <c r="N36" s="643"/>
      <c r="O36" s="155">
        <v>0</v>
      </c>
      <c r="P36" s="143">
        <f t="shared" ref="P36:P41" si="14">I36+O36</f>
        <v>3500</v>
      </c>
    </row>
    <row r="37" spans="1:16">
      <c r="A37" s="634">
        <v>29</v>
      </c>
      <c r="B37" s="639"/>
      <c r="C37" s="640" t="s">
        <v>390</v>
      </c>
      <c r="D37" s="641">
        <v>8135</v>
      </c>
      <c r="E37" s="154">
        <v>8135</v>
      </c>
      <c r="F37" s="154">
        <v>0</v>
      </c>
      <c r="G37" s="154">
        <v>0</v>
      </c>
      <c r="H37" s="154">
        <f t="shared" si="12"/>
        <v>8135</v>
      </c>
      <c r="I37" s="154">
        <f t="shared" si="12"/>
        <v>8135</v>
      </c>
      <c r="J37" s="154">
        <v>0</v>
      </c>
      <c r="K37" s="154">
        <v>0</v>
      </c>
      <c r="L37" s="154">
        <v>0</v>
      </c>
      <c r="M37" s="154">
        <f t="shared" si="13"/>
        <v>0</v>
      </c>
      <c r="N37" s="643"/>
      <c r="O37" s="155">
        <v>0</v>
      </c>
      <c r="P37" s="143">
        <f t="shared" si="14"/>
        <v>8135</v>
      </c>
    </row>
    <row r="38" spans="1:16">
      <c r="A38" s="634">
        <v>30</v>
      </c>
      <c r="B38" s="639"/>
      <c r="C38" s="644" t="s">
        <v>391</v>
      </c>
      <c r="D38" s="641">
        <v>4084</v>
      </c>
      <c r="E38" s="154">
        <v>4070</v>
      </c>
      <c r="F38" s="154">
        <v>0</v>
      </c>
      <c r="G38" s="154">
        <v>0</v>
      </c>
      <c r="H38" s="154">
        <f t="shared" si="12"/>
        <v>4084</v>
      </c>
      <c r="I38" s="154">
        <f t="shared" si="12"/>
        <v>4070</v>
      </c>
      <c r="J38" s="154">
        <v>0</v>
      </c>
      <c r="K38" s="154">
        <v>0</v>
      </c>
      <c r="L38" s="154">
        <v>0</v>
      </c>
      <c r="M38" s="154">
        <f t="shared" si="13"/>
        <v>14</v>
      </c>
      <c r="N38" s="643"/>
      <c r="O38" s="155">
        <v>0</v>
      </c>
      <c r="P38" s="143">
        <f t="shared" si="14"/>
        <v>4070</v>
      </c>
    </row>
    <row r="39" spans="1:16">
      <c r="A39" s="634">
        <v>31</v>
      </c>
      <c r="B39" s="639"/>
      <c r="C39" s="644" t="s">
        <v>392</v>
      </c>
      <c r="D39" s="641">
        <v>1000</v>
      </c>
      <c r="E39" s="154">
        <v>1000</v>
      </c>
      <c r="F39" s="154">
        <v>0</v>
      </c>
      <c r="G39" s="154">
        <v>0</v>
      </c>
      <c r="H39" s="154">
        <f t="shared" si="12"/>
        <v>1000</v>
      </c>
      <c r="I39" s="154">
        <f t="shared" si="12"/>
        <v>1000</v>
      </c>
      <c r="J39" s="154">
        <v>0</v>
      </c>
      <c r="K39" s="154">
        <v>0</v>
      </c>
      <c r="L39" s="154">
        <v>0</v>
      </c>
      <c r="M39" s="154">
        <f t="shared" si="13"/>
        <v>0</v>
      </c>
      <c r="N39" s="643"/>
      <c r="O39" s="155">
        <v>0</v>
      </c>
      <c r="P39" s="143">
        <f t="shared" si="14"/>
        <v>1000</v>
      </c>
    </row>
    <row r="40" spans="1:16">
      <c r="A40" s="617">
        <v>32</v>
      </c>
      <c r="B40" s="993" t="s">
        <v>393</v>
      </c>
      <c r="C40" s="993"/>
      <c r="D40" s="618">
        <f>D41</f>
        <v>250</v>
      </c>
      <c r="E40" s="618">
        <f>E41</f>
        <v>250</v>
      </c>
      <c r="F40" s="618">
        <f>F41</f>
        <v>0</v>
      </c>
      <c r="G40" s="618">
        <f>G41</f>
        <v>0</v>
      </c>
      <c r="H40" s="619">
        <f>D40+F40</f>
        <v>250</v>
      </c>
      <c r="I40" s="619">
        <f>E40+G40</f>
        <v>250</v>
      </c>
      <c r="J40" s="619">
        <f>J41</f>
        <v>0</v>
      </c>
      <c r="K40" s="619">
        <f>K41</f>
        <v>0</v>
      </c>
      <c r="L40" s="619">
        <f>L41</f>
        <v>0</v>
      </c>
      <c r="M40" s="619">
        <f t="shared" si="13"/>
        <v>0</v>
      </c>
      <c r="N40" s="645"/>
      <c r="O40" s="621">
        <f>+O41</f>
        <v>0</v>
      </c>
      <c r="P40" s="621">
        <f t="shared" si="14"/>
        <v>250</v>
      </c>
    </row>
    <row r="41" spans="1:16">
      <c r="A41" s="634">
        <v>33</v>
      </c>
      <c r="B41" s="639"/>
      <c r="C41" s="644" t="s">
        <v>394</v>
      </c>
      <c r="D41" s="641">
        <v>250</v>
      </c>
      <c r="E41" s="154">
        <v>250</v>
      </c>
      <c r="F41" s="154">
        <v>0</v>
      </c>
      <c r="G41" s="154">
        <v>0</v>
      </c>
      <c r="H41" s="154">
        <f>D41+F41</f>
        <v>250</v>
      </c>
      <c r="I41" s="154">
        <f>E41+G41</f>
        <v>250</v>
      </c>
      <c r="J41" s="154">
        <v>0</v>
      </c>
      <c r="K41" s="154">
        <v>0</v>
      </c>
      <c r="L41" s="154">
        <v>0</v>
      </c>
      <c r="M41" s="154">
        <f t="shared" si="13"/>
        <v>0</v>
      </c>
      <c r="N41" s="643"/>
      <c r="O41" s="155">
        <v>0</v>
      </c>
      <c r="P41" s="143">
        <f t="shared" si="14"/>
        <v>250</v>
      </c>
    </row>
    <row r="42" spans="1:16">
      <c r="A42" s="617">
        <v>34</v>
      </c>
      <c r="B42" s="809" t="s">
        <v>41</v>
      </c>
      <c r="C42" s="809"/>
      <c r="D42" s="632">
        <f>D43+D49+D69+D72+D74+D76+D78</f>
        <v>42612.5</v>
      </c>
      <c r="E42" s="632">
        <f t="shared" ref="E42:M42" si="15">E43+E49+E69+E72+E74+E76+E78</f>
        <v>42612.5</v>
      </c>
      <c r="F42" s="632">
        <f t="shared" si="15"/>
        <v>4499</v>
      </c>
      <c r="G42" s="632">
        <f t="shared" si="15"/>
        <v>4499</v>
      </c>
      <c r="H42" s="632">
        <f t="shared" si="15"/>
        <v>42612.5</v>
      </c>
      <c r="I42" s="632">
        <f t="shared" si="15"/>
        <v>42612.5</v>
      </c>
      <c r="J42" s="632">
        <f t="shared" si="15"/>
        <v>0</v>
      </c>
      <c r="K42" s="632">
        <f t="shared" si="15"/>
        <v>0</v>
      </c>
      <c r="L42" s="632">
        <f t="shared" si="15"/>
        <v>0</v>
      </c>
      <c r="M42" s="632">
        <f t="shared" si="15"/>
        <v>0</v>
      </c>
      <c r="N42" s="633"/>
      <c r="O42" s="147">
        <f>O43+O49</f>
        <v>0</v>
      </c>
      <c r="P42" s="145">
        <f>P43+P49+P69+P72+P74+P76+P78</f>
        <v>36210.76</v>
      </c>
    </row>
    <row r="43" spans="1:16">
      <c r="A43" s="617">
        <v>35</v>
      </c>
      <c r="B43" s="991" t="s">
        <v>395</v>
      </c>
      <c r="C43" s="991"/>
      <c r="D43" s="618">
        <f>D44+D45+D46+D47+D48</f>
        <v>6431.7400000000007</v>
      </c>
      <c r="E43" s="618">
        <f>E44+E45+E46+E47+E48</f>
        <v>6431.7400000000007</v>
      </c>
      <c r="F43" s="618">
        <f t="shared" ref="F43:M43" si="16">F44+F45+F46+F47+F48</f>
        <v>0</v>
      </c>
      <c r="G43" s="618">
        <f t="shared" si="16"/>
        <v>0</v>
      </c>
      <c r="H43" s="618">
        <f t="shared" si="16"/>
        <v>6431.7400000000007</v>
      </c>
      <c r="I43" s="618">
        <f t="shared" si="16"/>
        <v>6431.7400000000007</v>
      </c>
      <c r="J43" s="618">
        <f t="shared" si="16"/>
        <v>0</v>
      </c>
      <c r="K43" s="618">
        <f t="shared" si="16"/>
        <v>0</v>
      </c>
      <c r="L43" s="618">
        <f t="shared" si="16"/>
        <v>0</v>
      </c>
      <c r="M43" s="618">
        <f t="shared" si="16"/>
        <v>0</v>
      </c>
      <c r="N43" s="633"/>
      <c r="O43" s="621">
        <f>O44</f>
        <v>0</v>
      </c>
      <c r="P43" s="620">
        <f>P44</f>
        <v>30</v>
      </c>
    </row>
    <row r="44" spans="1:16">
      <c r="A44" s="634">
        <v>36</v>
      </c>
      <c r="B44" s="623"/>
      <c r="C44" s="636" t="s">
        <v>396</v>
      </c>
      <c r="D44" s="63">
        <v>30</v>
      </c>
      <c r="E44" s="62">
        <v>30</v>
      </c>
      <c r="F44" s="62">
        <v>0</v>
      </c>
      <c r="G44" s="62">
        <v>0</v>
      </c>
      <c r="H44" s="62">
        <f>D44+F44</f>
        <v>30</v>
      </c>
      <c r="I44" s="62">
        <f>E44+G44</f>
        <v>30</v>
      </c>
      <c r="J44" s="62">
        <v>0</v>
      </c>
      <c r="K44" s="62">
        <v>0</v>
      </c>
      <c r="L44" s="62">
        <v>0</v>
      </c>
      <c r="M44" s="62">
        <f t="shared" ref="M44:M50" si="17">H44-I44</f>
        <v>0</v>
      </c>
      <c r="N44" s="637"/>
      <c r="O44" s="61">
        <v>0</v>
      </c>
      <c r="P44" s="64">
        <f>I44+O44</f>
        <v>30</v>
      </c>
    </row>
    <row r="45" spans="1:16">
      <c r="A45" s="634">
        <v>37</v>
      </c>
      <c r="B45" s="623"/>
      <c r="C45" s="636" t="s">
        <v>397</v>
      </c>
      <c r="D45" s="62">
        <v>4255.47</v>
      </c>
      <c r="E45" s="62">
        <v>4255.47</v>
      </c>
      <c r="F45" s="62">
        <v>0</v>
      </c>
      <c r="G45" s="62">
        <v>0</v>
      </c>
      <c r="H45" s="62">
        <v>4255.47</v>
      </c>
      <c r="I45" s="62">
        <v>4255.47</v>
      </c>
      <c r="J45" s="62">
        <v>0</v>
      </c>
      <c r="K45" s="62">
        <v>0</v>
      </c>
      <c r="L45" s="62">
        <v>0</v>
      </c>
      <c r="M45" s="62">
        <f t="shared" si="17"/>
        <v>0</v>
      </c>
      <c r="N45" s="637"/>
      <c r="O45" s="61">
        <v>0</v>
      </c>
      <c r="P45" s="64">
        <f>I45+O45</f>
        <v>4255.47</v>
      </c>
    </row>
    <row r="46" spans="1:16">
      <c r="A46" s="634">
        <v>38</v>
      </c>
      <c r="B46" s="623"/>
      <c r="C46" s="636" t="s">
        <v>398</v>
      </c>
      <c r="D46" s="62">
        <v>2000</v>
      </c>
      <c r="E46" s="62">
        <v>2000</v>
      </c>
      <c r="F46" s="62">
        <v>0</v>
      </c>
      <c r="G46" s="62">
        <v>0</v>
      </c>
      <c r="H46" s="62">
        <v>2000</v>
      </c>
      <c r="I46" s="62">
        <v>2000</v>
      </c>
      <c r="J46" s="62">
        <v>0</v>
      </c>
      <c r="K46" s="62">
        <v>0</v>
      </c>
      <c r="L46" s="62">
        <v>0</v>
      </c>
      <c r="M46" s="62">
        <f t="shared" si="17"/>
        <v>0</v>
      </c>
      <c r="N46" s="637"/>
      <c r="O46" s="61">
        <v>0</v>
      </c>
      <c r="P46" s="64">
        <f>I46+O46</f>
        <v>2000</v>
      </c>
    </row>
    <row r="47" spans="1:16">
      <c r="A47" s="634">
        <v>39</v>
      </c>
      <c r="B47" s="623"/>
      <c r="C47" s="636" t="s">
        <v>399</v>
      </c>
      <c r="D47" s="62">
        <v>32</v>
      </c>
      <c r="E47" s="62">
        <v>32</v>
      </c>
      <c r="F47" s="62">
        <v>0</v>
      </c>
      <c r="G47" s="62">
        <v>0</v>
      </c>
      <c r="H47" s="62">
        <v>32</v>
      </c>
      <c r="I47" s="62">
        <v>32</v>
      </c>
      <c r="J47" s="62">
        <v>0</v>
      </c>
      <c r="K47" s="62">
        <v>0</v>
      </c>
      <c r="L47" s="62">
        <v>0</v>
      </c>
      <c r="M47" s="62">
        <f t="shared" si="17"/>
        <v>0</v>
      </c>
      <c r="N47" s="637"/>
      <c r="O47" s="61">
        <v>0</v>
      </c>
      <c r="P47" s="64">
        <f>I47+O47</f>
        <v>32</v>
      </c>
    </row>
    <row r="48" spans="1:16">
      <c r="A48" s="634">
        <v>40</v>
      </c>
      <c r="B48" s="623"/>
      <c r="C48" s="636" t="s">
        <v>400</v>
      </c>
      <c r="D48" s="62">
        <v>114.27</v>
      </c>
      <c r="E48" s="62">
        <v>114.27</v>
      </c>
      <c r="F48" s="62">
        <v>0</v>
      </c>
      <c r="G48" s="62">
        <v>0</v>
      </c>
      <c r="H48" s="62">
        <v>114.27</v>
      </c>
      <c r="I48" s="62">
        <v>114.27</v>
      </c>
      <c r="J48" s="62">
        <v>0</v>
      </c>
      <c r="K48" s="62">
        <v>0</v>
      </c>
      <c r="L48" s="62">
        <v>0</v>
      </c>
      <c r="M48" s="62">
        <f t="shared" si="17"/>
        <v>0</v>
      </c>
      <c r="N48" s="637"/>
      <c r="O48" s="61">
        <v>0</v>
      </c>
      <c r="P48" s="64">
        <f>I48+O48</f>
        <v>114.27</v>
      </c>
    </row>
    <row r="49" spans="1:16">
      <c r="A49" s="617">
        <v>41</v>
      </c>
      <c r="B49" s="991" t="s">
        <v>401</v>
      </c>
      <c r="C49" s="991"/>
      <c r="D49" s="618">
        <f>D50+D51+D52+D53+D54+D55+D56+D57+D58+D59+D60+D61+D62+D63+D64+D65+D66+D67</f>
        <v>22577</v>
      </c>
      <c r="E49" s="618">
        <f>E50+E51+E52+E53+E54+E55+E56+E57+E58+E59+E60+E61+E62+E63+E64+E65+E66+E67</f>
        <v>22577</v>
      </c>
      <c r="F49" s="619">
        <f>+F50+F51+F52+F54+F53+F55+F56+F57+F58+F59+F60+F61+F62+F63+F64+F65+F66+F67+F68</f>
        <v>4499</v>
      </c>
      <c r="G49" s="619">
        <f>+G50+G51+G52+G54+G53+G55+G56+G57+G58+G59+G60+G61+G62+G63+G64+G65+G66+G67+G68</f>
        <v>4499</v>
      </c>
      <c r="H49" s="619">
        <f>H50+H51+H52+H53+H54+H55+H56+H57+H58+H59+H60+H61+H62+H63+H64+H65+H66+H67</f>
        <v>22577</v>
      </c>
      <c r="I49" s="619">
        <f>I50+I51+I52+I53+I54+I55+I56+I57+I58+I59+I60+I61+I62+I63+I64+I65+I66+I67</f>
        <v>22577</v>
      </c>
      <c r="J49" s="619">
        <f>J50</f>
        <v>0</v>
      </c>
      <c r="K49" s="619">
        <f>K50</f>
        <v>0</v>
      </c>
      <c r="L49" s="619">
        <f>L50</f>
        <v>0</v>
      </c>
      <c r="M49" s="619">
        <f>M50</f>
        <v>0</v>
      </c>
      <c r="N49" s="633"/>
      <c r="O49" s="621">
        <f>O50</f>
        <v>0</v>
      </c>
      <c r="P49" s="620">
        <f>P50+P51+P52+P53+P54+P55+P56+P57+P58+P59+P60+P61+P62+P63+P64+P65+P66+P67</f>
        <v>22577</v>
      </c>
    </row>
    <row r="50" spans="1:16">
      <c r="A50" s="634">
        <v>42</v>
      </c>
      <c r="B50" s="623"/>
      <c r="C50" s="636" t="s">
        <v>402</v>
      </c>
      <c r="D50" s="63">
        <v>82</v>
      </c>
      <c r="E50" s="62">
        <v>82</v>
      </c>
      <c r="F50" s="62">
        <v>0</v>
      </c>
      <c r="G50" s="62">
        <v>0</v>
      </c>
      <c r="H50" s="62">
        <f>D50+F50</f>
        <v>82</v>
      </c>
      <c r="I50" s="62">
        <f>E50+G50</f>
        <v>82</v>
      </c>
      <c r="J50" s="62">
        <v>0</v>
      </c>
      <c r="K50" s="62">
        <v>0</v>
      </c>
      <c r="L50" s="62">
        <v>0</v>
      </c>
      <c r="M50" s="62">
        <f t="shared" si="17"/>
        <v>0</v>
      </c>
      <c r="N50" s="637"/>
      <c r="O50" s="62">
        <v>0</v>
      </c>
      <c r="P50" s="64">
        <f t="shared" ref="P50:P83" si="18">I50+O50</f>
        <v>82</v>
      </c>
    </row>
    <row r="51" spans="1:16">
      <c r="A51" s="634">
        <v>43</v>
      </c>
      <c r="B51" s="126"/>
      <c r="C51" s="636" t="s">
        <v>403</v>
      </c>
      <c r="D51" s="62">
        <v>4244</v>
      </c>
      <c r="E51" s="62">
        <v>4244</v>
      </c>
      <c r="F51" s="62">
        <v>0</v>
      </c>
      <c r="G51" s="62">
        <v>0</v>
      </c>
      <c r="H51" s="62">
        <f t="shared" ref="H51:I68" si="19">D51+F51</f>
        <v>4244</v>
      </c>
      <c r="I51" s="62">
        <f t="shared" si="19"/>
        <v>4244</v>
      </c>
      <c r="J51" s="62">
        <v>0</v>
      </c>
      <c r="K51" s="62">
        <v>0</v>
      </c>
      <c r="L51" s="62">
        <v>0</v>
      </c>
      <c r="M51" s="62">
        <v>0</v>
      </c>
      <c r="N51" s="637"/>
      <c r="O51" s="62">
        <v>0</v>
      </c>
      <c r="P51" s="64">
        <f t="shared" si="18"/>
        <v>4244</v>
      </c>
    </row>
    <row r="52" spans="1:16">
      <c r="A52" s="634">
        <v>44</v>
      </c>
      <c r="B52" s="126"/>
      <c r="C52" s="636" t="s">
        <v>404</v>
      </c>
      <c r="D52" s="62">
        <v>7534</v>
      </c>
      <c r="E52" s="62">
        <v>7534</v>
      </c>
      <c r="F52" s="62">
        <v>0</v>
      </c>
      <c r="G52" s="62">
        <v>0</v>
      </c>
      <c r="H52" s="62">
        <f t="shared" si="19"/>
        <v>7534</v>
      </c>
      <c r="I52" s="62">
        <f t="shared" si="19"/>
        <v>7534</v>
      </c>
      <c r="J52" s="62">
        <v>0</v>
      </c>
      <c r="K52" s="62">
        <v>0</v>
      </c>
      <c r="L52" s="62">
        <v>0</v>
      </c>
      <c r="M52" s="62">
        <v>0</v>
      </c>
      <c r="N52" s="637"/>
      <c r="O52" s="62">
        <v>0</v>
      </c>
      <c r="P52" s="64">
        <f t="shared" si="18"/>
        <v>7534</v>
      </c>
    </row>
    <row r="53" spans="1:16">
      <c r="A53" s="634">
        <v>45</v>
      </c>
      <c r="B53" s="126"/>
      <c r="C53" s="636" t="s">
        <v>405</v>
      </c>
      <c r="D53" s="62">
        <v>181</v>
      </c>
      <c r="E53" s="62">
        <v>181</v>
      </c>
      <c r="F53" s="62">
        <v>0</v>
      </c>
      <c r="G53" s="62">
        <v>0</v>
      </c>
      <c r="H53" s="62">
        <f t="shared" si="19"/>
        <v>181</v>
      </c>
      <c r="I53" s="62">
        <f t="shared" si="19"/>
        <v>181</v>
      </c>
      <c r="J53" s="62">
        <v>0</v>
      </c>
      <c r="K53" s="62">
        <v>0</v>
      </c>
      <c r="L53" s="62">
        <v>0</v>
      </c>
      <c r="M53" s="62">
        <v>0</v>
      </c>
      <c r="N53" s="637"/>
      <c r="O53" s="62">
        <v>0</v>
      </c>
      <c r="P53" s="64">
        <f t="shared" si="18"/>
        <v>181</v>
      </c>
    </row>
    <row r="54" spans="1:16">
      <c r="A54" s="634">
        <v>46</v>
      </c>
      <c r="B54" s="126"/>
      <c r="C54" s="636" t="s">
        <v>406</v>
      </c>
      <c r="D54" s="62">
        <v>741</v>
      </c>
      <c r="E54" s="62">
        <v>741</v>
      </c>
      <c r="F54" s="62">
        <v>0</v>
      </c>
      <c r="G54" s="62">
        <v>0</v>
      </c>
      <c r="H54" s="62">
        <f t="shared" si="19"/>
        <v>741</v>
      </c>
      <c r="I54" s="62">
        <f t="shared" si="19"/>
        <v>741</v>
      </c>
      <c r="J54" s="62">
        <v>0</v>
      </c>
      <c r="K54" s="62">
        <v>0</v>
      </c>
      <c r="L54" s="62">
        <v>0</v>
      </c>
      <c r="M54" s="62">
        <v>0</v>
      </c>
      <c r="N54" s="637"/>
      <c r="O54" s="62">
        <v>0</v>
      </c>
      <c r="P54" s="64">
        <f t="shared" si="18"/>
        <v>741</v>
      </c>
    </row>
    <row r="55" spans="1:16">
      <c r="A55" s="634">
        <v>47</v>
      </c>
      <c r="B55" s="126"/>
      <c r="C55" s="636" t="s">
        <v>407</v>
      </c>
      <c r="D55" s="62">
        <v>527</v>
      </c>
      <c r="E55" s="62">
        <v>527</v>
      </c>
      <c r="F55" s="62">
        <v>0</v>
      </c>
      <c r="G55" s="62">
        <v>0</v>
      </c>
      <c r="H55" s="62">
        <f t="shared" si="19"/>
        <v>527</v>
      </c>
      <c r="I55" s="62">
        <f t="shared" si="19"/>
        <v>527</v>
      </c>
      <c r="J55" s="62">
        <v>0</v>
      </c>
      <c r="K55" s="62">
        <v>0</v>
      </c>
      <c r="L55" s="62">
        <v>0</v>
      </c>
      <c r="M55" s="62">
        <v>0</v>
      </c>
      <c r="N55" s="637"/>
      <c r="O55" s="62">
        <v>0</v>
      </c>
      <c r="P55" s="64">
        <f t="shared" si="18"/>
        <v>527</v>
      </c>
    </row>
    <row r="56" spans="1:16">
      <c r="A56" s="634">
        <v>48</v>
      </c>
      <c r="B56" s="126"/>
      <c r="C56" s="636" t="s">
        <v>408</v>
      </c>
      <c r="D56" s="62">
        <v>1287</v>
      </c>
      <c r="E56" s="62">
        <v>1287</v>
      </c>
      <c r="F56" s="62">
        <v>0</v>
      </c>
      <c r="G56" s="62">
        <v>0</v>
      </c>
      <c r="H56" s="62">
        <f t="shared" si="19"/>
        <v>1287</v>
      </c>
      <c r="I56" s="62">
        <f t="shared" si="19"/>
        <v>1287</v>
      </c>
      <c r="J56" s="62">
        <v>0</v>
      </c>
      <c r="K56" s="62">
        <v>0</v>
      </c>
      <c r="L56" s="62">
        <v>0</v>
      </c>
      <c r="M56" s="62">
        <v>0</v>
      </c>
      <c r="N56" s="637"/>
      <c r="O56" s="62">
        <v>0</v>
      </c>
      <c r="P56" s="64">
        <f t="shared" si="18"/>
        <v>1287</v>
      </c>
    </row>
    <row r="57" spans="1:16">
      <c r="A57" s="634">
        <v>49</v>
      </c>
      <c r="B57" s="126"/>
      <c r="C57" s="636" t="s">
        <v>409</v>
      </c>
      <c r="D57" s="62">
        <v>22</v>
      </c>
      <c r="E57" s="62">
        <v>22</v>
      </c>
      <c r="F57" s="62">
        <v>0</v>
      </c>
      <c r="G57" s="62">
        <v>0</v>
      </c>
      <c r="H57" s="62">
        <f t="shared" si="19"/>
        <v>22</v>
      </c>
      <c r="I57" s="62">
        <f t="shared" si="19"/>
        <v>22</v>
      </c>
      <c r="J57" s="62">
        <v>0</v>
      </c>
      <c r="K57" s="62">
        <v>0</v>
      </c>
      <c r="L57" s="62">
        <v>0</v>
      </c>
      <c r="M57" s="62">
        <v>0</v>
      </c>
      <c r="N57" s="637"/>
      <c r="O57" s="62">
        <v>0</v>
      </c>
      <c r="P57" s="64">
        <f t="shared" si="18"/>
        <v>22</v>
      </c>
    </row>
    <row r="58" spans="1:16">
      <c r="A58" s="634">
        <v>50</v>
      </c>
      <c r="B58" s="126"/>
      <c r="C58" s="636" t="s">
        <v>410</v>
      </c>
      <c r="D58" s="62">
        <v>88</v>
      </c>
      <c r="E58" s="62">
        <v>88</v>
      </c>
      <c r="F58" s="62">
        <v>0</v>
      </c>
      <c r="G58" s="62">
        <v>0</v>
      </c>
      <c r="H58" s="62">
        <f t="shared" si="19"/>
        <v>88</v>
      </c>
      <c r="I58" s="62">
        <f t="shared" si="19"/>
        <v>88</v>
      </c>
      <c r="J58" s="62">
        <v>0</v>
      </c>
      <c r="K58" s="62">
        <v>0</v>
      </c>
      <c r="L58" s="62">
        <v>0</v>
      </c>
      <c r="M58" s="62">
        <v>0</v>
      </c>
      <c r="N58" s="637"/>
      <c r="O58" s="62">
        <v>0</v>
      </c>
      <c r="P58" s="64">
        <f t="shared" si="18"/>
        <v>88</v>
      </c>
    </row>
    <row r="59" spans="1:16">
      <c r="A59" s="634">
        <v>51</v>
      </c>
      <c r="B59" s="126"/>
      <c r="C59" s="636" t="s">
        <v>411</v>
      </c>
      <c r="D59" s="62">
        <v>778</v>
      </c>
      <c r="E59" s="62">
        <v>778</v>
      </c>
      <c r="F59" s="62">
        <v>0</v>
      </c>
      <c r="G59" s="62">
        <v>0</v>
      </c>
      <c r="H59" s="62">
        <f t="shared" si="19"/>
        <v>778</v>
      </c>
      <c r="I59" s="62">
        <f t="shared" si="19"/>
        <v>778</v>
      </c>
      <c r="J59" s="62">
        <v>0</v>
      </c>
      <c r="K59" s="62">
        <v>0</v>
      </c>
      <c r="L59" s="62">
        <v>0</v>
      </c>
      <c r="M59" s="62">
        <v>0</v>
      </c>
      <c r="N59" s="637"/>
      <c r="O59" s="62">
        <v>0</v>
      </c>
      <c r="P59" s="64">
        <f t="shared" si="18"/>
        <v>778</v>
      </c>
    </row>
    <row r="60" spans="1:16">
      <c r="A60" s="634">
        <v>52</v>
      </c>
      <c r="B60" s="126"/>
      <c r="C60" s="636" t="s">
        <v>412</v>
      </c>
      <c r="D60" s="62">
        <v>2004</v>
      </c>
      <c r="E60" s="62">
        <v>2004</v>
      </c>
      <c r="F60" s="62">
        <v>0</v>
      </c>
      <c r="G60" s="62">
        <v>0</v>
      </c>
      <c r="H60" s="62">
        <f t="shared" si="19"/>
        <v>2004</v>
      </c>
      <c r="I60" s="62">
        <f t="shared" si="19"/>
        <v>2004</v>
      </c>
      <c r="J60" s="62">
        <v>0</v>
      </c>
      <c r="K60" s="62">
        <v>0</v>
      </c>
      <c r="L60" s="62">
        <v>0</v>
      </c>
      <c r="M60" s="62">
        <v>0</v>
      </c>
      <c r="N60" s="637"/>
      <c r="O60" s="62">
        <v>0</v>
      </c>
      <c r="P60" s="64">
        <f t="shared" si="18"/>
        <v>2004</v>
      </c>
    </row>
    <row r="61" spans="1:16">
      <c r="A61" s="634">
        <v>53</v>
      </c>
      <c r="B61" s="126"/>
      <c r="C61" s="636" t="s">
        <v>413</v>
      </c>
      <c r="D61" s="62">
        <v>1421</v>
      </c>
      <c r="E61" s="62">
        <v>1421</v>
      </c>
      <c r="F61" s="62">
        <v>0</v>
      </c>
      <c r="G61" s="62">
        <v>0</v>
      </c>
      <c r="H61" s="62">
        <f t="shared" si="19"/>
        <v>1421</v>
      </c>
      <c r="I61" s="62">
        <f t="shared" si="19"/>
        <v>1421</v>
      </c>
      <c r="J61" s="62">
        <v>0</v>
      </c>
      <c r="K61" s="62">
        <v>0</v>
      </c>
      <c r="L61" s="62">
        <v>0</v>
      </c>
      <c r="M61" s="62">
        <v>0</v>
      </c>
      <c r="N61" s="637"/>
      <c r="O61" s="62">
        <v>0</v>
      </c>
      <c r="P61" s="64">
        <f t="shared" si="18"/>
        <v>1421</v>
      </c>
    </row>
    <row r="62" spans="1:16">
      <c r="A62" s="634">
        <v>54</v>
      </c>
      <c r="B62" s="126"/>
      <c r="C62" s="636" t="s">
        <v>414</v>
      </c>
      <c r="D62" s="62">
        <v>1984</v>
      </c>
      <c r="E62" s="62">
        <v>1984</v>
      </c>
      <c r="F62" s="62">
        <v>0</v>
      </c>
      <c r="G62" s="62">
        <v>0</v>
      </c>
      <c r="H62" s="62">
        <f t="shared" si="19"/>
        <v>1984</v>
      </c>
      <c r="I62" s="62">
        <f t="shared" si="19"/>
        <v>1984</v>
      </c>
      <c r="J62" s="62">
        <v>0</v>
      </c>
      <c r="K62" s="62">
        <v>0</v>
      </c>
      <c r="L62" s="62">
        <v>0</v>
      </c>
      <c r="M62" s="62">
        <v>0</v>
      </c>
      <c r="N62" s="637"/>
      <c r="O62" s="62">
        <v>0</v>
      </c>
      <c r="P62" s="64">
        <f t="shared" si="18"/>
        <v>1984</v>
      </c>
    </row>
    <row r="63" spans="1:16">
      <c r="A63" s="634">
        <v>55</v>
      </c>
      <c r="B63" s="126"/>
      <c r="C63" s="636" t="s">
        <v>415</v>
      </c>
      <c r="D63" s="62">
        <v>385</v>
      </c>
      <c r="E63" s="62">
        <v>385</v>
      </c>
      <c r="F63" s="62">
        <v>0</v>
      </c>
      <c r="G63" s="62">
        <v>0</v>
      </c>
      <c r="H63" s="62">
        <f>D63+F63</f>
        <v>385</v>
      </c>
      <c r="I63" s="62">
        <f t="shared" si="19"/>
        <v>385</v>
      </c>
      <c r="J63" s="62">
        <v>0</v>
      </c>
      <c r="K63" s="62">
        <v>0</v>
      </c>
      <c r="L63" s="62">
        <v>0</v>
      </c>
      <c r="M63" s="62">
        <v>0</v>
      </c>
      <c r="N63" s="637"/>
      <c r="O63" s="62">
        <v>0</v>
      </c>
      <c r="P63" s="64">
        <f t="shared" si="18"/>
        <v>385</v>
      </c>
    </row>
    <row r="64" spans="1:16">
      <c r="A64" s="634">
        <v>56</v>
      </c>
      <c r="B64" s="126"/>
      <c r="C64" s="636" t="s">
        <v>416</v>
      </c>
      <c r="D64" s="62">
        <v>431</v>
      </c>
      <c r="E64" s="62">
        <v>431</v>
      </c>
      <c r="F64" s="62">
        <v>0</v>
      </c>
      <c r="G64" s="62">
        <v>0</v>
      </c>
      <c r="H64" s="62">
        <f t="shared" si="19"/>
        <v>431</v>
      </c>
      <c r="I64" s="62">
        <f t="shared" si="19"/>
        <v>431</v>
      </c>
      <c r="J64" s="62">
        <v>0</v>
      </c>
      <c r="K64" s="62">
        <v>0</v>
      </c>
      <c r="L64" s="62">
        <v>0</v>
      </c>
      <c r="M64" s="62">
        <v>0</v>
      </c>
      <c r="N64" s="637"/>
      <c r="O64" s="62">
        <v>0</v>
      </c>
      <c r="P64" s="64">
        <f t="shared" si="18"/>
        <v>431</v>
      </c>
    </row>
    <row r="65" spans="1:16">
      <c r="A65" s="634">
        <v>57</v>
      </c>
      <c r="B65" s="126"/>
      <c r="C65" s="636" t="s">
        <v>417</v>
      </c>
      <c r="D65" s="62">
        <v>756</v>
      </c>
      <c r="E65" s="62">
        <v>756</v>
      </c>
      <c r="F65" s="62">
        <v>0</v>
      </c>
      <c r="G65" s="62">
        <v>0</v>
      </c>
      <c r="H65" s="62">
        <f t="shared" si="19"/>
        <v>756</v>
      </c>
      <c r="I65" s="62">
        <f t="shared" si="19"/>
        <v>756</v>
      </c>
      <c r="J65" s="62">
        <v>0</v>
      </c>
      <c r="K65" s="62">
        <v>0</v>
      </c>
      <c r="L65" s="62">
        <v>0</v>
      </c>
      <c r="M65" s="62">
        <v>0</v>
      </c>
      <c r="N65" s="637"/>
      <c r="O65" s="62">
        <v>0</v>
      </c>
      <c r="P65" s="64">
        <f t="shared" si="18"/>
        <v>756</v>
      </c>
    </row>
    <row r="66" spans="1:16">
      <c r="A66" s="634">
        <v>58</v>
      </c>
      <c r="B66" s="126"/>
      <c r="C66" s="636" t="s">
        <v>418</v>
      </c>
      <c r="D66" s="62">
        <v>5</v>
      </c>
      <c r="E66" s="62">
        <v>5</v>
      </c>
      <c r="F66" s="62">
        <v>0</v>
      </c>
      <c r="G66" s="62">
        <v>0</v>
      </c>
      <c r="H66" s="62">
        <f t="shared" si="19"/>
        <v>5</v>
      </c>
      <c r="I66" s="62">
        <f t="shared" si="19"/>
        <v>5</v>
      </c>
      <c r="J66" s="62">
        <v>0</v>
      </c>
      <c r="K66" s="62">
        <v>0</v>
      </c>
      <c r="L66" s="62">
        <v>0</v>
      </c>
      <c r="M66" s="62">
        <v>0</v>
      </c>
      <c r="N66" s="637"/>
      <c r="O66" s="62">
        <v>0</v>
      </c>
      <c r="P66" s="64">
        <f t="shared" si="18"/>
        <v>5</v>
      </c>
    </row>
    <row r="67" spans="1:16">
      <c r="A67" s="634">
        <v>59</v>
      </c>
      <c r="B67" s="126"/>
      <c r="C67" s="636" t="s">
        <v>419</v>
      </c>
      <c r="D67" s="63">
        <v>107</v>
      </c>
      <c r="E67" s="63">
        <v>107</v>
      </c>
      <c r="F67" s="62">
        <v>0</v>
      </c>
      <c r="G67" s="62">
        <v>0</v>
      </c>
      <c r="H67" s="62">
        <f t="shared" si="19"/>
        <v>107</v>
      </c>
      <c r="I67" s="62">
        <f t="shared" si="19"/>
        <v>107</v>
      </c>
      <c r="J67" s="62">
        <v>0</v>
      </c>
      <c r="K67" s="62">
        <v>0</v>
      </c>
      <c r="L67" s="62">
        <v>0</v>
      </c>
      <c r="M67" s="62">
        <v>0</v>
      </c>
      <c r="N67" s="637"/>
      <c r="O67" s="62">
        <v>0</v>
      </c>
      <c r="P67" s="64">
        <f t="shared" si="18"/>
        <v>107</v>
      </c>
    </row>
    <row r="68" spans="1:16">
      <c r="A68" s="634">
        <v>60</v>
      </c>
      <c r="B68" s="126"/>
      <c r="C68" s="636" t="s">
        <v>420</v>
      </c>
      <c r="D68" s="63">
        <v>0</v>
      </c>
      <c r="E68" s="63">
        <v>0</v>
      </c>
      <c r="F68" s="62">
        <v>4499</v>
      </c>
      <c r="G68" s="62">
        <v>4499</v>
      </c>
      <c r="H68" s="62">
        <f t="shared" si="19"/>
        <v>4499</v>
      </c>
      <c r="I68" s="62">
        <f t="shared" si="19"/>
        <v>4499</v>
      </c>
      <c r="J68" s="62">
        <v>0</v>
      </c>
      <c r="K68" s="62">
        <v>0</v>
      </c>
      <c r="L68" s="62">
        <v>0</v>
      </c>
      <c r="M68" s="62">
        <v>0</v>
      </c>
      <c r="N68" s="637"/>
      <c r="O68" s="62">
        <v>0</v>
      </c>
      <c r="P68" s="64">
        <f t="shared" si="18"/>
        <v>4499</v>
      </c>
    </row>
    <row r="69" spans="1:16">
      <c r="A69" s="617">
        <v>61</v>
      </c>
      <c r="B69" s="991" t="s">
        <v>421</v>
      </c>
      <c r="C69" s="991"/>
      <c r="D69" s="618">
        <f>D70+D71</f>
        <v>1201</v>
      </c>
      <c r="E69" s="618">
        <f>E70+E71</f>
        <v>1201</v>
      </c>
      <c r="F69" s="619">
        <f t="shared" ref="F69:M69" si="20">F70</f>
        <v>0</v>
      </c>
      <c r="G69" s="619">
        <f t="shared" si="20"/>
        <v>0</v>
      </c>
      <c r="H69" s="619">
        <f>H70+H71</f>
        <v>1201</v>
      </c>
      <c r="I69" s="619">
        <f>I70+I71</f>
        <v>1201</v>
      </c>
      <c r="J69" s="619">
        <f t="shared" si="20"/>
        <v>0</v>
      </c>
      <c r="K69" s="619">
        <f t="shared" si="20"/>
        <v>0</v>
      </c>
      <c r="L69" s="619">
        <f t="shared" si="20"/>
        <v>0</v>
      </c>
      <c r="M69" s="619">
        <f t="shared" si="20"/>
        <v>0</v>
      </c>
      <c r="N69" s="633"/>
      <c r="O69" s="619">
        <f>O70</f>
        <v>0</v>
      </c>
      <c r="P69" s="620">
        <f t="shared" si="18"/>
        <v>1201</v>
      </c>
    </row>
    <row r="70" spans="1:16">
      <c r="A70" s="634">
        <v>62</v>
      </c>
      <c r="B70" s="126"/>
      <c r="C70" s="126" t="s">
        <v>422</v>
      </c>
      <c r="D70" s="62">
        <v>1121</v>
      </c>
      <c r="E70" s="62">
        <v>1121</v>
      </c>
      <c r="F70" s="62">
        <v>0</v>
      </c>
      <c r="G70" s="62">
        <v>0</v>
      </c>
      <c r="H70" s="62">
        <v>1121</v>
      </c>
      <c r="I70" s="62">
        <v>1121</v>
      </c>
      <c r="J70" s="62">
        <v>0</v>
      </c>
      <c r="K70" s="62">
        <v>0</v>
      </c>
      <c r="L70" s="62">
        <v>0</v>
      </c>
      <c r="M70" s="62">
        <v>0</v>
      </c>
      <c r="N70" s="637"/>
      <c r="O70" s="62">
        <v>0</v>
      </c>
      <c r="P70" s="64">
        <f t="shared" si="18"/>
        <v>1121</v>
      </c>
    </row>
    <row r="71" spans="1:16">
      <c r="A71" s="634">
        <v>63</v>
      </c>
      <c r="B71" s="126"/>
      <c r="C71" s="126" t="s">
        <v>423</v>
      </c>
      <c r="D71" s="62">
        <v>80</v>
      </c>
      <c r="E71" s="62">
        <v>80</v>
      </c>
      <c r="F71" s="62">
        <v>0</v>
      </c>
      <c r="G71" s="62">
        <v>0</v>
      </c>
      <c r="H71" s="62">
        <v>80</v>
      </c>
      <c r="I71" s="62">
        <v>80</v>
      </c>
      <c r="J71" s="62">
        <v>0</v>
      </c>
      <c r="K71" s="62">
        <v>0</v>
      </c>
      <c r="L71" s="62">
        <v>0</v>
      </c>
      <c r="M71" s="62">
        <v>0</v>
      </c>
      <c r="N71" s="637"/>
      <c r="O71" s="62">
        <v>0</v>
      </c>
      <c r="P71" s="64">
        <f t="shared" si="18"/>
        <v>80</v>
      </c>
    </row>
    <row r="72" spans="1:16">
      <c r="A72" s="617">
        <v>64</v>
      </c>
      <c r="B72" s="991" t="s">
        <v>424</v>
      </c>
      <c r="C72" s="991"/>
      <c r="D72" s="618">
        <f>+D73</f>
        <v>114</v>
      </c>
      <c r="E72" s="618">
        <f>+E73</f>
        <v>114</v>
      </c>
      <c r="F72" s="618">
        <f t="shared" ref="F72:M72" si="21">+F73</f>
        <v>0</v>
      </c>
      <c r="G72" s="618">
        <f t="shared" si="21"/>
        <v>0</v>
      </c>
      <c r="H72" s="618">
        <f t="shared" si="21"/>
        <v>114</v>
      </c>
      <c r="I72" s="618">
        <f t="shared" si="21"/>
        <v>114</v>
      </c>
      <c r="J72" s="618">
        <f t="shared" si="21"/>
        <v>0</v>
      </c>
      <c r="K72" s="618">
        <f t="shared" si="21"/>
        <v>0</v>
      </c>
      <c r="L72" s="618">
        <f t="shared" si="21"/>
        <v>0</v>
      </c>
      <c r="M72" s="619">
        <f t="shared" si="21"/>
        <v>0</v>
      </c>
      <c r="N72" s="637"/>
      <c r="O72" s="619">
        <f>+O73</f>
        <v>0</v>
      </c>
      <c r="P72" s="620">
        <f t="shared" si="18"/>
        <v>114</v>
      </c>
    </row>
    <row r="73" spans="1:16">
      <c r="A73" s="634">
        <v>65</v>
      </c>
      <c r="B73" s="126"/>
      <c r="C73" s="126" t="s">
        <v>425</v>
      </c>
      <c r="D73" s="62">
        <v>114</v>
      </c>
      <c r="E73" s="62">
        <v>114</v>
      </c>
      <c r="F73" s="62">
        <v>0</v>
      </c>
      <c r="G73" s="62">
        <v>0</v>
      </c>
      <c r="H73" s="62">
        <v>114</v>
      </c>
      <c r="I73" s="62">
        <v>114</v>
      </c>
      <c r="J73" s="62">
        <v>0</v>
      </c>
      <c r="K73" s="62">
        <v>0</v>
      </c>
      <c r="L73" s="62">
        <v>0</v>
      </c>
      <c r="M73" s="62">
        <v>0</v>
      </c>
      <c r="N73" s="637"/>
      <c r="O73" s="62">
        <v>0</v>
      </c>
      <c r="P73" s="64">
        <f t="shared" si="18"/>
        <v>114</v>
      </c>
    </row>
    <row r="74" spans="1:16">
      <c r="A74" s="617">
        <v>66</v>
      </c>
      <c r="B74" s="991" t="s">
        <v>426</v>
      </c>
      <c r="C74" s="991"/>
      <c r="D74" s="618">
        <f>+D75</f>
        <v>6</v>
      </c>
      <c r="E74" s="618">
        <f>+E75</f>
        <v>6</v>
      </c>
      <c r="F74" s="618">
        <f t="shared" ref="F74:M74" si="22">+F75</f>
        <v>0</v>
      </c>
      <c r="G74" s="618">
        <f t="shared" si="22"/>
        <v>0</v>
      </c>
      <c r="H74" s="618">
        <f t="shared" si="22"/>
        <v>6</v>
      </c>
      <c r="I74" s="618">
        <f t="shared" si="22"/>
        <v>6</v>
      </c>
      <c r="J74" s="618">
        <f t="shared" si="22"/>
        <v>0</v>
      </c>
      <c r="K74" s="618">
        <f t="shared" si="22"/>
        <v>0</v>
      </c>
      <c r="L74" s="618">
        <f t="shared" si="22"/>
        <v>0</v>
      </c>
      <c r="M74" s="619">
        <f t="shared" si="22"/>
        <v>0</v>
      </c>
      <c r="N74" s="637"/>
      <c r="O74" s="619">
        <f>+O75</f>
        <v>0</v>
      </c>
      <c r="P74" s="620">
        <f t="shared" si="18"/>
        <v>6</v>
      </c>
    </row>
    <row r="75" spans="1:16">
      <c r="A75" s="634">
        <v>67</v>
      </c>
      <c r="B75" s="126"/>
      <c r="C75" s="646" t="s">
        <v>427</v>
      </c>
      <c r="D75" s="62">
        <v>6</v>
      </c>
      <c r="E75" s="62">
        <v>6</v>
      </c>
      <c r="F75" s="62">
        <v>0</v>
      </c>
      <c r="G75" s="62">
        <v>0</v>
      </c>
      <c r="H75" s="62">
        <v>6</v>
      </c>
      <c r="I75" s="62">
        <v>6</v>
      </c>
      <c r="J75" s="62">
        <v>0</v>
      </c>
      <c r="K75" s="62">
        <v>0</v>
      </c>
      <c r="L75" s="62">
        <v>0</v>
      </c>
      <c r="M75" s="62">
        <v>0</v>
      </c>
      <c r="N75" s="637"/>
      <c r="O75" s="62">
        <v>0</v>
      </c>
      <c r="P75" s="64">
        <f t="shared" si="18"/>
        <v>6</v>
      </c>
    </row>
    <row r="76" spans="1:16">
      <c r="A76" s="634">
        <v>68</v>
      </c>
      <c r="B76" s="991" t="s">
        <v>428</v>
      </c>
      <c r="C76" s="992"/>
      <c r="D76" s="619">
        <f>+D77</f>
        <v>31</v>
      </c>
      <c r="E76" s="618">
        <f>+E77</f>
        <v>31</v>
      </c>
      <c r="F76" s="618">
        <f t="shared" ref="F76:M76" si="23">+F77</f>
        <v>0</v>
      </c>
      <c r="G76" s="618">
        <f t="shared" si="23"/>
        <v>0</v>
      </c>
      <c r="H76" s="618">
        <f t="shared" si="23"/>
        <v>31</v>
      </c>
      <c r="I76" s="618">
        <f t="shared" si="23"/>
        <v>31</v>
      </c>
      <c r="J76" s="618">
        <f t="shared" si="23"/>
        <v>0</v>
      </c>
      <c r="K76" s="618">
        <f t="shared" si="23"/>
        <v>0</v>
      </c>
      <c r="L76" s="618">
        <f t="shared" si="23"/>
        <v>0</v>
      </c>
      <c r="M76" s="619">
        <f t="shared" si="23"/>
        <v>0</v>
      </c>
      <c r="N76" s="637"/>
      <c r="O76" s="619">
        <f>+O77</f>
        <v>0</v>
      </c>
      <c r="P76" s="620">
        <f t="shared" si="18"/>
        <v>31</v>
      </c>
    </row>
    <row r="77" spans="1:16">
      <c r="A77" s="634">
        <v>69</v>
      </c>
      <c r="B77" s="126"/>
      <c r="C77" s="646" t="s">
        <v>429</v>
      </c>
      <c r="D77" s="62">
        <v>31</v>
      </c>
      <c r="E77" s="62">
        <v>31</v>
      </c>
      <c r="F77" s="62">
        <v>0</v>
      </c>
      <c r="G77" s="62">
        <v>0</v>
      </c>
      <c r="H77" s="62">
        <v>31</v>
      </c>
      <c r="I77" s="62">
        <v>31</v>
      </c>
      <c r="J77" s="62">
        <v>0</v>
      </c>
      <c r="K77" s="62">
        <v>0</v>
      </c>
      <c r="L77" s="62">
        <v>0</v>
      </c>
      <c r="M77" s="62">
        <v>0</v>
      </c>
      <c r="N77" s="637"/>
      <c r="O77" s="62">
        <v>0</v>
      </c>
      <c r="P77" s="64">
        <f t="shared" si="18"/>
        <v>31</v>
      </c>
    </row>
    <row r="78" spans="1:16">
      <c r="A78" s="634">
        <v>70</v>
      </c>
      <c r="B78" s="991" t="s">
        <v>430</v>
      </c>
      <c r="C78" s="992"/>
      <c r="D78" s="619">
        <f>+D79+D80+D81+D82+D83</f>
        <v>12251.760000000002</v>
      </c>
      <c r="E78" s="619">
        <f t="shared" ref="E78:M78" si="24">+E79+E80+E81+E82+E83</f>
        <v>12251.760000000002</v>
      </c>
      <c r="F78" s="619">
        <f t="shared" si="24"/>
        <v>0</v>
      </c>
      <c r="G78" s="619">
        <f t="shared" si="24"/>
        <v>0</v>
      </c>
      <c r="H78" s="619">
        <f t="shared" si="24"/>
        <v>12251.760000000002</v>
      </c>
      <c r="I78" s="619">
        <f t="shared" si="24"/>
        <v>12251.760000000002</v>
      </c>
      <c r="J78" s="619">
        <f t="shared" si="24"/>
        <v>0</v>
      </c>
      <c r="K78" s="619">
        <f t="shared" si="24"/>
        <v>0</v>
      </c>
      <c r="L78" s="619">
        <f t="shared" si="24"/>
        <v>0</v>
      </c>
      <c r="M78" s="619">
        <f t="shared" si="24"/>
        <v>0</v>
      </c>
      <c r="N78" s="637"/>
      <c r="O78" s="619">
        <f>+O79</f>
        <v>0</v>
      </c>
      <c r="P78" s="620">
        <f t="shared" si="18"/>
        <v>12251.760000000002</v>
      </c>
    </row>
    <row r="79" spans="1:16">
      <c r="A79" s="634">
        <v>71</v>
      </c>
      <c r="B79" s="126"/>
      <c r="C79" s="636" t="s">
        <v>431</v>
      </c>
      <c r="D79" s="62">
        <v>12199.67</v>
      </c>
      <c r="E79" s="62">
        <v>12199.67</v>
      </c>
      <c r="F79" s="62">
        <v>0</v>
      </c>
      <c r="G79" s="62">
        <v>0</v>
      </c>
      <c r="H79" s="62">
        <v>12199.67</v>
      </c>
      <c r="I79" s="62">
        <v>12199.67</v>
      </c>
      <c r="J79" s="62">
        <v>0</v>
      </c>
      <c r="K79" s="62">
        <v>0</v>
      </c>
      <c r="L79" s="62">
        <v>0</v>
      </c>
      <c r="M79" s="62">
        <v>0</v>
      </c>
      <c r="N79" s="637"/>
      <c r="O79" s="62">
        <v>0</v>
      </c>
      <c r="P79" s="64">
        <f t="shared" si="18"/>
        <v>12199.67</v>
      </c>
    </row>
    <row r="80" spans="1:16">
      <c r="A80" s="634">
        <v>72</v>
      </c>
      <c r="B80" s="126"/>
      <c r="C80" s="636" t="s">
        <v>432</v>
      </c>
      <c r="D80" s="62">
        <v>9.1999999999999993</v>
      </c>
      <c r="E80" s="62">
        <v>9.1999999999999993</v>
      </c>
      <c r="F80" s="62">
        <v>0</v>
      </c>
      <c r="G80" s="62">
        <v>0</v>
      </c>
      <c r="H80" s="62">
        <v>9.1999999999999993</v>
      </c>
      <c r="I80" s="62">
        <v>9.1999999999999993</v>
      </c>
      <c r="J80" s="62">
        <v>0</v>
      </c>
      <c r="K80" s="62">
        <v>0</v>
      </c>
      <c r="L80" s="62">
        <v>0</v>
      </c>
      <c r="M80" s="62">
        <v>0</v>
      </c>
      <c r="N80" s="637"/>
      <c r="O80" s="62">
        <v>0</v>
      </c>
      <c r="P80" s="64">
        <f t="shared" si="18"/>
        <v>9.1999999999999993</v>
      </c>
    </row>
    <row r="81" spans="1:16">
      <c r="A81" s="634">
        <v>73</v>
      </c>
      <c r="B81" s="126"/>
      <c r="C81" s="636" t="s">
        <v>433</v>
      </c>
      <c r="D81" s="62">
        <v>4.45</v>
      </c>
      <c r="E81" s="62">
        <v>4.45</v>
      </c>
      <c r="F81" s="62">
        <v>0</v>
      </c>
      <c r="G81" s="62">
        <v>0</v>
      </c>
      <c r="H81" s="62">
        <v>4.45</v>
      </c>
      <c r="I81" s="62">
        <v>4.45</v>
      </c>
      <c r="J81" s="62">
        <v>0</v>
      </c>
      <c r="K81" s="62">
        <v>0</v>
      </c>
      <c r="L81" s="62">
        <v>0</v>
      </c>
      <c r="M81" s="62">
        <v>0</v>
      </c>
      <c r="N81" s="637"/>
      <c r="O81" s="62">
        <v>0</v>
      </c>
      <c r="P81" s="64">
        <f t="shared" si="18"/>
        <v>4.45</v>
      </c>
    </row>
    <row r="82" spans="1:16">
      <c r="A82" s="634">
        <v>74</v>
      </c>
      <c r="B82" s="647"/>
      <c r="C82" s="648" t="s">
        <v>434</v>
      </c>
      <c r="D82" s="62">
        <v>8.44</v>
      </c>
      <c r="E82" s="62">
        <v>8.44</v>
      </c>
      <c r="F82" s="62">
        <v>0</v>
      </c>
      <c r="G82" s="62">
        <v>0</v>
      </c>
      <c r="H82" s="62">
        <v>8.44</v>
      </c>
      <c r="I82" s="62">
        <v>8.44</v>
      </c>
      <c r="J82" s="62">
        <v>0</v>
      </c>
      <c r="K82" s="62">
        <v>0</v>
      </c>
      <c r="L82" s="62">
        <v>0</v>
      </c>
      <c r="M82" s="62">
        <v>0</v>
      </c>
      <c r="N82" s="637"/>
      <c r="O82" s="62">
        <v>0</v>
      </c>
      <c r="P82" s="64">
        <f t="shared" si="18"/>
        <v>8.44</v>
      </c>
    </row>
    <row r="83" spans="1:16">
      <c r="A83" s="634">
        <v>75</v>
      </c>
      <c r="B83" s="126"/>
      <c r="C83" s="636" t="s">
        <v>435</v>
      </c>
      <c r="D83" s="62">
        <v>30</v>
      </c>
      <c r="E83" s="62">
        <v>30</v>
      </c>
      <c r="F83" s="62">
        <v>0</v>
      </c>
      <c r="G83" s="62">
        <v>0</v>
      </c>
      <c r="H83" s="62">
        <v>30</v>
      </c>
      <c r="I83" s="62">
        <v>30</v>
      </c>
      <c r="J83" s="62">
        <v>0</v>
      </c>
      <c r="K83" s="62">
        <v>0</v>
      </c>
      <c r="L83" s="62">
        <v>0</v>
      </c>
      <c r="M83" s="62">
        <v>0</v>
      </c>
      <c r="N83" s="637"/>
      <c r="O83" s="62">
        <v>0</v>
      </c>
      <c r="P83" s="64">
        <f t="shared" si="18"/>
        <v>30</v>
      </c>
    </row>
    <row r="84" spans="1:16">
      <c r="A84" s="617">
        <v>76</v>
      </c>
      <c r="B84" s="809" t="s">
        <v>202</v>
      </c>
      <c r="C84" s="809"/>
      <c r="D84" s="632">
        <f t="shared" ref="D84:M84" si="25">+D85+D89+D92</f>
        <v>20532</v>
      </c>
      <c r="E84" s="144">
        <f>+E85+E89+E92</f>
        <v>20532</v>
      </c>
      <c r="F84" s="144">
        <f t="shared" si="25"/>
        <v>0</v>
      </c>
      <c r="G84" s="144">
        <f t="shared" si="25"/>
        <v>0</v>
      </c>
      <c r="H84" s="144">
        <f t="shared" si="25"/>
        <v>20532</v>
      </c>
      <c r="I84" s="144">
        <f t="shared" si="25"/>
        <v>20532</v>
      </c>
      <c r="J84" s="144">
        <f t="shared" si="25"/>
        <v>0</v>
      </c>
      <c r="K84" s="144">
        <f t="shared" si="25"/>
        <v>0</v>
      </c>
      <c r="L84" s="144">
        <f t="shared" si="25"/>
        <v>0</v>
      </c>
      <c r="M84" s="144">
        <f t="shared" si="25"/>
        <v>0</v>
      </c>
      <c r="N84" s="633"/>
      <c r="O84" s="144">
        <f>+O85+O89+O92</f>
        <v>0</v>
      </c>
      <c r="P84" s="145">
        <f>+P85+P89+P92</f>
        <v>20532</v>
      </c>
    </row>
    <row r="85" spans="1:16">
      <c r="A85" s="617">
        <v>77</v>
      </c>
      <c r="B85" s="991" t="s">
        <v>436</v>
      </c>
      <c r="C85" s="991"/>
      <c r="D85" s="618">
        <f t="shared" ref="D85:M85" si="26">SUM(D86:D88)</f>
        <v>19105</v>
      </c>
      <c r="E85" s="619">
        <f>SUM(E86:E88)</f>
        <v>19105</v>
      </c>
      <c r="F85" s="619">
        <f t="shared" si="26"/>
        <v>0</v>
      </c>
      <c r="G85" s="619">
        <f t="shared" si="26"/>
        <v>0</v>
      </c>
      <c r="H85" s="619">
        <f t="shared" si="26"/>
        <v>19105</v>
      </c>
      <c r="I85" s="619">
        <f t="shared" si="26"/>
        <v>19105</v>
      </c>
      <c r="J85" s="619">
        <f t="shared" si="26"/>
        <v>0</v>
      </c>
      <c r="K85" s="619">
        <f t="shared" si="26"/>
        <v>0</v>
      </c>
      <c r="L85" s="619">
        <f t="shared" si="26"/>
        <v>0</v>
      </c>
      <c r="M85" s="619">
        <f t="shared" si="26"/>
        <v>0</v>
      </c>
      <c r="N85" s="633"/>
      <c r="O85" s="621">
        <f>SUM(O86:O88)</f>
        <v>0</v>
      </c>
      <c r="P85" s="620">
        <f>SUM(P86:P88)</f>
        <v>19105</v>
      </c>
    </row>
    <row r="86" spans="1:16">
      <c r="A86" s="634">
        <v>78</v>
      </c>
      <c r="B86" s="635"/>
      <c r="C86" s="649" t="s">
        <v>437</v>
      </c>
      <c r="D86" s="63">
        <f>17069-50</f>
        <v>17019</v>
      </c>
      <c r="E86" s="62">
        <f>17069-50</f>
        <v>17019</v>
      </c>
      <c r="F86" s="62">
        <v>0</v>
      </c>
      <c r="G86" s="62">
        <v>0</v>
      </c>
      <c r="H86" s="62">
        <f>D86+F86</f>
        <v>17019</v>
      </c>
      <c r="I86" s="62">
        <f>E86+G86</f>
        <v>17019</v>
      </c>
      <c r="J86" s="62">
        <v>0</v>
      </c>
      <c r="K86" s="62">
        <v>0</v>
      </c>
      <c r="L86" s="62">
        <v>0</v>
      </c>
      <c r="M86" s="62">
        <f>H86-I86</f>
        <v>0</v>
      </c>
      <c r="N86" s="637"/>
      <c r="O86" s="61">
        <v>0</v>
      </c>
      <c r="P86" s="64">
        <f>I86+O86</f>
        <v>17019</v>
      </c>
    </row>
    <row r="87" spans="1:16">
      <c r="A87" s="634">
        <v>79</v>
      </c>
      <c r="B87" s="635"/>
      <c r="C87" s="649" t="s">
        <v>438</v>
      </c>
      <c r="D87" s="63">
        <v>1830</v>
      </c>
      <c r="E87" s="62">
        <v>1830</v>
      </c>
      <c r="F87" s="62">
        <v>0</v>
      </c>
      <c r="G87" s="62">
        <v>0</v>
      </c>
      <c r="H87" s="62">
        <f t="shared" ref="H87:I93" si="27">D87+F87</f>
        <v>1830</v>
      </c>
      <c r="I87" s="62">
        <f t="shared" si="27"/>
        <v>1830</v>
      </c>
      <c r="J87" s="62">
        <v>0</v>
      </c>
      <c r="K87" s="62">
        <v>0</v>
      </c>
      <c r="L87" s="62">
        <v>0</v>
      </c>
      <c r="M87" s="64">
        <f t="shared" ref="M87:M93" si="28">H87-I87</f>
        <v>0</v>
      </c>
      <c r="N87" s="637"/>
      <c r="O87" s="61">
        <v>0</v>
      </c>
      <c r="P87" s="64">
        <f t="shared" ref="P87:P93" si="29">I87+O87</f>
        <v>1830</v>
      </c>
    </row>
    <row r="88" spans="1:16">
      <c r="A88" s="634">
        <v>80</v>
      </c>
      <c r="B88" s="635"/>
      <c r="C88" s="649" t="s">
        <v>439</v>
      </c>
      <c r="D88" s="63">
        <v>256</v>
      </c>
      <c r="E88" s="62">
        <v>256</v>
      </c>
      <c r="F88" s="62">
        <v>0</v>
      </c>
      <c r="G88" s="62">
        <v>0</v>
      </c>
      <c r="H88" s="62">
        <f t="shared" si="27"/>
        <v>256</v>
      </c>
      <c r="I88" s="62">
        <f t="shared" si="27"/>
        <v>256</v>
      </c>
      <c r="J88" s="62">
        <v>0</v>
      </c>
      <c r="K88" s="62">
        <v>0</v>
      </c>
      <c r="L88" s="62">
        <v>0</v>
      </c>
      <c r="M88" s="64">
        <f t="shared" si="28"/>
        <v>0</v>
      </c>
      <c r="N88" s="637"/>
      <c r="O88" s="61">
        <v>0</v>
      </c>
      <c r="P88" s="64">
        <f t="shared" si="29"/>
        <v>256</v>
      </c>
    </row>
    <row r="89" spans="1:16">
      <c r="A89" s="617">
        <v>81</v>
      </c>
      <c r="B89" s="991" t="s">
        <v>440</v>
      </c>
      <c r="C89" s="991"/>
      <c r="D89" s="618">
        <f>D90+D91</f>
        <v>135</v>
      </c>
      <c r="E89" s="619">
        <f t="shared" ref="E89:P89" si="30">E90+E91</f>
        <v>135</v>
      </c>
      <c r="F89" s="619">
        <f t="shared" si="30"/>
        <v>0</v>
      </c>
      <c r="G89" s="619">
        <f t="shared" si="30"/>
        <v>0</v>
      </c>
      <c r="H89" s="619">
        <f t="shared" si="30"/>
        <v>135</v>
      </c>
      <c r="I89" s="619">
        <f t="shared" si="30"/>
        <v>135</v>
      </c>
      <c r="J89" s="619">
        <f t="shared" si="30"/>
        <v>0</v>
      </c>
      <c r="K89" s="619">
        <f t="shared" si="30"/>
        <v>0</v>
      </c>
      <c r="L89" s="619">
        <f t="shared" si="30"/>
        <v>0</v>
      </c>
      <c r="M89" s="620">
        <f t="shared" si="30"/>
        <v>0</v>
      </c>
      <c r="N89" s="633"/>
      <c r="O89" s="621">
        <f t="shared" si="30"/>
        <v>0</v>
      </c>
      <c r="P89" s="620">
        <f t="shared" si="30"/>
        <v>135</v>
      </c>
    </row>
    <row r="90" spans="1:16">
      <c r="A90" s="634">
        <v>82</v>
      </c>
      <c r="B90" s="623"/>
      <c r="C90" s="650" t="s">
        <v>441</v>
      </c>
      <c r="D90" s="63">
        <v>54</v>
      </c>
      <c r="E90" s="62">
        <v>54</v>
      </c>
      <c r="F90" s="62">
        <v>0</v>
      </c>
      <c r="G90" s="62">
        <v>0</v>
      </c>
      <c r="H90" s="62">
        <f t="shared" si="27"/>
        <v>54</v>
      </c>
      <c r="I90" s="62">
        <f t="shared" si="27"/>
        <v>54</v>
      </c>
      <c r="J90" s="62">
        <v>0</v>
      </c>
      <c r="K90" s="62">
        <v>0</v>
      </c>
      <c r="L90" s="62">
        <v>0</v>
      </c>
      <c r="M90" s="64">
        <f t="shared" si="28"/>
        <v>0</v>
      </c>
      <c r="N90" s="637"/>
      <c r="O90" s="61">
        <v>0</v>
      </c>
      <c r="P90" s="64">
        <f t="shared" si="29"/>
        <v>54</v>
      </c>
    </row>
    <row r="91" spans="1:16">
      <c r="A91" s="634">
        <v>83</v>
      </c>
      <c r="B91" s="623"/>
      <c r="C91" s="650" t="s">
        <v>442</v>
      </c>
      <c r="D91" s="63">
        <v>81</v>
      </c>
      <c r="E91" s="62">
        <v>81</v>
      </c>
      <c r="F91" s="62">
        <v>0</v>
      </c>
      <c r="G91" s="62">
        <v>0</v>
      </c>
      <c r="H91" s="62">
        <f t="shared" si="27"/>
        <v>81</v>
      </c>
      <c r="I91" s="62">
        <f t="shared" si="27"/>
        <v>81</v>
      </c>
      <c r="J91" s="62">
        <v>0</v>
      </c>
      <c r="K91" s="62">
        <v>0</v>
      </c>
      <c r="L91" s="62">
        <v>0</v>
      </c>
      <c r="M91" s="64">
        <f t="shared" si="28"/>
        <v>0</v>
      </c>
      <c r="N91" s="637"/>
      <c r="O91" s="61">
        <v>0</v>
      </c>
      <c r="P91" s="64">
        <f t="shared" si="29"/>
        <v>81</v>
      </c>
    </row>
    <row r="92" spans="1:16">
      <c r="A92" s="617">
        <v>84</v>
      </c>
      <c r="B92" s="991" t="s">
        <v>443</v>
      </c>
      <c r="C92" s="991"/>
      <c r="D92" s="618">
        <f t="shared" ref="D92:M92" si="31">D93</f>
        <v>1292</v>
      </c>
      <c r="E92" s="619">
        <f t="shared" si="31"/>
        <v>1292</v>
      </c>
      <c r="F92" s="619">
        <f t="shared" si="31"/>
        <v>0</v>
      </c>
      <c r="G92" s="619">
        <f t="shared" si="31"/>
        <v>0</v>
      </c>
      <c r="H92" s="619">
        <f t="shared" si="31"/>
        <v>1292</v>
      </c>
      <c r="I92" s="619">
        <f t="shared" si="31"/>
        <v>1292</v>
      </c>
      <c r="J92" s="619">
        <f t="shared" si="31"/>
        <v>0</v>
      </c>
      <c r="K92" s="619">
        <f t="shared" si="31"/>
        <v>0</v>
      </c>
      <c r="L92" s="619">
        <f t="shared" si="31"/>
        <v>0</v>
      </c>
      <c r="M92" s="619">
        <f t="shared" si="31"/>
        <v>0</v>
      </c>
      <c r="N92" s="633"/>
      <c r="O92" s="621">
        <v>0</v>
      </c>
      <c r="P92" s="620">
        <f>P93</f>
        <v>1292</v>
      </c>
    </row>
    <row r="93" spans="1:16" ht="15.75" thickBot="1">
      <c r="A93" s="634">
        <v>85</v>
      </c>
      <c r="B93" s="623"/>
      <c r="C93" s="649" t="s">
        <v>444</v>
      </c>
      <c r="D93" s="63">
        <v>1292</v>
      </c>
      <c r="E93" s="62">
        <v>1292</v>
      </c>
      <c r="F93" s="62">
        <v>0</v>
      </c>
      <c r="G93" s="62">
        <v>0</v>
      </c>
      <c r="H93" s="62">
        <f t="shared" si="27"/>
        <v>1292</v>
      </c>
      <c r="I93" s="62">
        <f t="shared" si="27"/>
        <v>1292</v>
      </c>
      <c r="J93" s="62">
        <v>0</v>
      </c>
      <c r="K93" s="62">
        <v>0</v>
      </c>
      <c r="L93" s="62">
        <v>0</v>
      </c>
      <c r="M93" s="64">
        <f t="shared" si="28"/>
        <v>0</v>
      </c>
      <c r="N93" s="637"/>
      <c r="O93" s="61">
        <v>0</v>
      </c>
      <c r="P93" s="64">
        <f t="shared" si="29"/>
        <v>1292</v>
      </c>
    </row>
    <row r="94" spans="1:16" ht="15.75" thickBot="1">
      <c r="A94" s="220">
        <v>86</v>
      </c>
      <c r="B94" s="651" t="s">
        <v>21</v>
      </c>
      <c r="C94" s="652"/>
      <c r="D94" s="653">
        <f t="shared" ref="D94:M94" si="32">+D7+D24+D42+D84</f>
        <v>685715.87</v>
      </c>
      <c r="E94" s="164">
        <f t="shared" si="32"/>
        <v>685687.39</v>
      </c>
      <c r="F94" s="164">
        <f t="shared" si="32"/>
        <v>17090</v>
      </c>
      <c r="G94" s="164">
        <f t="shared" si="32"/>
        <v>17090</v>
      </c>
      <c r="H94" s="164">
        <f t="shared" si="32"/>
        <v>693807.87</v>
      </c>
      <c r="I94" s="164">
        <f t="shared" si="32"/>
        <v>693779.39</v>
      </c>
      <c r="J94" s="164">
        <f t="shared" si="32"/>
        <v>0</v>
      </c>
      <c r="K94" s="164">
        <f t="shared" si="32"/>
        <v>48487</v>
      </c>
      <c r="L94" s="164">
        <f t="shared" si="32"/>
        <v>0</v>
      </c>
      <c r="M94" s="165">
        <f t="shared" si="32"/>
        <v>28.480000000000018</v>
      </c>
      <c r="N94" s="654"/>
      <c r="O94" s="167">
        <f>+O7+O24+O42+O84</f>
        <v>5</v>
      </c>
      <c r="P94" s="165">
        <f>+P7+P24+P42+P84</f>
        <v>687382.65</v>
      </c>
    </row>
  </sheetData>
  <mergeCells count="27">
    <mergeCell ref="A4:A6"/>
    <mergeCell ref="B4:C6"/>
    <mergeCell ref="D4:E4"/>
    <mergeCell ref="F4:G4"/>
    <mergeCell ref="H4:I4"/>
    <mergeCell ref="J4:L4"/>
    <mergeCell ref="M4:M5"/>
    <mergeCell ref="O4:O5"/>
    <mergeCell ref="P4:P5"/>
    <mergeCell ref="B8:C8"/>
    <mergeCell ref="B17:C17"/>
    <mergeCell ref="B24:C24"/>
    <mergeCell ref="B25:C25"/>
    <mergeCell ref="B34:C34"/>
    <mergeCell ref="B40:C40"/>
    <mergeCell ref="B42:C42"/>
    <mergeCell ref="B43:C43"/>
    <mergeCell ref="B49:C49"/>
    <mergeCell ref="B85:C85"/>
    <mergeCell ref="B89:C89"/>
    <mergeCell ref="B92:C92"/>
    <mergeCell ref="B69:C69"/>
    <mergeCell ref="B72:C72"/>
    <mergeCell ref="B74:C74"/>
    <mergeCell ref="B76:C76"/>
    <mergeCell ref="B78:C78"/>
    <mergeCell ref="B84:C84"/>
  </mergeCells>
  <pageMargins left="0.7" right="0.7" top="0.78740157499999996" bottom="0.78740157499999996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zoomScale="85" zoomScaleNormal="85" workbookViewId="0">
      <selection activeCell="H20" sqref="H20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4" style="1" customWidth="1"/>
    <col min="15" max="15" width="11.28515625" customWidth="1"/>
    <col min="16" max="16" width="12" customWidth="1"/>
  </cols>
  <sheetData>
    <row r="1" spans="1:16" ht="15.75">
      <c r="A1" s="14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  <c r="P3" s="28" t="s">
        <v>1</v>
      </c>
    </row>
    <row r="4" spans="1:16" ht="31.5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O6" s="13" t="s">
        <v>10</v>
      </c>
      <c r="P6" s="10" t="s">
        <v>26</v>
      </c>
    </row>
    <row r="7" spans="1:16" ht="15.75">
      <c r="A7" s="33">
        <f>+A6+1</f>
        <v>1</v>
      </c>
      <c r="B7" s="655" t="s">
        <v>15</v>
      </c>
      <c r="C7" s="34"/>
      <c r="D7" s="656">
        <f t="shared" ref="D7:M7" si="0">+D8+D17</f>
        <v>313431</v>
      </c>
      <c r="E7" s="656">
        <f t="shared" si="0"/>
        <v>313431</v>
      </c>
      <c r="F7" s="656">
        <f t="shared" si="0"/>
        <v>1934</v>
      </c>
      <c r="G7" s="656">
        <f t="shared" si="0"/>
        <v>1934</v>
      </c>
      <c r="H7" s="656">
        <f t="shared" si="0"/>
        <v>315365</v>
      </c>
      <c r="I7" s="656">
        <f t="shared" si="0"/>
        <v>315365</v>
      </c>
      <c r="J7" s="656">
        <f t="shared" si="0"/>
        <v>0</v>
      </c>
      <c r="K7" s="656">
        <f t="shared" si="0"/>
        <v>5167</v>
      </c>
      <c r="L7" s="656">
        <f t="shared" si="0"/>
        <v>2</v>
      </c>
      <c r="M7" s="657">
        <f t="shared" si="0"/>
        <v>0</v>
      </c>
      <c r="O7" s="658">
        <f>+O8+O17</f>
        <v>0</v>
      </c>
      <c r="P7" s="657">
        <f>+P8+P17</f>
        <v>315365</v>
      </c>
    </row>
    <row r="8" spans="1:16" ht="15.75">
      <c r="A8" s="30">
        <f>+A7+1</f>
        <v>2</v>
      </c>
      <c r="B8" s="785" t="s">
        <v>45</v>
      </c>
      <c r="C8" s="786"/>
      <c r="D8" s="659">
        <f t="shared" ref="D8:M8" si="1">SUM(D9:D16)</f>
        <v>309339</v>
      </c>
      <c r="E8" s="659">
        <f t="shared" si="1"/>
        <v>309339</v>
      </c>
      <c r="F8" s="659">
        <f t="shared" si="1"/>
        <v>1804</v>
      </c>
      <c r="G8" s="659">
        <f t="shared" si="1"/>
        <v>1804</v>
      </c>
      <c r="H8" s="659">
        <f t="shared" si="1"/>
        <v>311143</v>
      </c>
      <c r="I8" s="659">
        <f t="shared" si="1"/>
        <v>311143</v>
      </c>
      <c r="J8" s="659">
        <f t="shared" si="1"/>
        <v>0</v>
      </c>
      <c r="K8" s="659">
        <f t="shared" si="1"/>
        <v>5167</v>
      </c>
      <c r="L8" s="659">
        <f t="shared" si="1"/>
        <v>2</v>
      </c>
      <c r="M8" s="660">
        <f t="shared" si="1"/>
        <v>0</v>
      </c>
      <c r="O8" s="661">
        <f>SUM(O9:O16)</f>
        <v>0</v>
      </c>
      <c r="P8" s="660">
        <f>SUM(P9:P16)</f>
        <v>311143</v>
      </c>
    </row>
    <row r="9" spans="1:16" ht="15.75">
      <c r="A9" s="35">
        <f>+A8+1</f>
        <v>3</v>
      </c>
      <c r="B9" s="19" t="s">
        <v>57</v>
      </c>
      <c r="C9" s="20" t="s">
        <v>58</v>
      </c>
      <c r="D9" s="662">
        <v>283246</v>
      </c>
      <c r="E9" s="662">
        <v>283246</v>
      </c>
      <c r="F9" s="662">
        <v>100</v>
      </c>
      <c r="G9" s="662">
        <v>100</v>
      </c>
      <c r="H9" s="662">
        <f t="shared" ref="H9:I16" si="2">+D9+F9</f>
        <v>283346</v>
      </c>
      <c r="I9" s="662">
        <f t="shared" si="2"/>
        <v>283346</v>
      </c>
      <c r="J9" s="662"/>
      <c r="K9" s="662">
        <v>1812</v>
      </c>
      <c r="L9" s="662"/>
      <c r="M9" s="663">
        <f t="shared" ref="M9:M16" si="3">+H9-I9</f>
        <v>0</v>
      </c>
      <c r="O9" s="664"/>
      <c r="P9" s="663">
        <f t="shared" ref="P9:P16" si="4">+I9+O9</f>
        <v>283346</v>
      </c>
    </row>
    <row r="10" spans="1:16" ht="15.75">
      <c r="A10" s="35">
        <f>A9+1</f>
        <v>4</v>
      </c>
      <c r="B10" s="19" t="s">
        <v>27</v>
      </c>
      <c r="C10" s="20" t="s">
        <v>28</v>
      </c>
      <c r="D10" s="662">
        <v>5783</v>
      </c>
      <c r="E10" s="662">
        <v>5783</v>
      </c>
      <c r="F10" s="662"/>
      <c r="G10" s="662"/>
      <c r="H10" s="662">
        <f t="shared" si="2"/>
        <v>5783</v>
      </c>
      <c r="I10" s="662">
        <f t="shared" si="2"/>
        <v>5783</v>
      </c>
      <c r="J10" s="662"/>
      <c r="K10" s="662"/>
      <c r="L10" s="662"/>
      <c r="M10" s="663">
        <f t="shared" si="3"/>
        <v>0</v>
      </c>
      <c r="O10" s="664"/>
      <c r="P10" s="663">
        <f t="shared" si="4"/>
        <v>5783</v>
      </c>
    </row>
    <row r="11" spans="1:16" ht="15.75">
      <c r="A11" s="35">
        <f t="shared" ref="A11:A17" si="5">+A10+1</f>
        <v>5</v>
      </c>
      <c r="B11" s="47" t="s">
        <v>29</v>
      </c>
      <c r="C11" s="48" t="s">
        <v>59</v>
      </c>
      <c r="D11" s="662">
        <f>3917+650</f>
        <v>4567</v>
      </c>
      <c r="E11" s="662">
        <f>3917+650</f>
        <v>4567</v>
      </c>
      <c r="F11" s="662"/>
      <c r="G11" s="662"/>
      <c r="H11" s="662">
        <f t="shared" si="2"/>
        <v>4567</v>
      </c>
      <c r="I11" s="662">
        <f t="shared" si="2"/>
        <v>4567</v>
      </c>
      <c r="J11" s="662"/>
      <c r="K11" s="662">
        <f>2678</f>
        <v>2678</v>
      </c>
      <c r="L11" s="662"/>
      <c r="M11" s="663">
        <f t="shared" si="3"/>
        <v>0</v>
      </c>
      <c r="O11" s="664"/>
      <c r="P11" s="663">
        <f t="shared" si="4"/>
        <v>4567</v>
      </c>
    </row>
    <row r="12" spans="1:16" ht="15.75">
      <c r="A12" s="35">
        <f t="shared" si="5"/>
        <v>6</v>
      </c>
      <c r="B12" s="19" t="s">
        <v>30</v>
      </c>
      <c r="C12" s="20" t="s">
        <v>31</v>
      </c>
      <c r="D12" s="662"/>
      <c r="E12" s="662"/>
      <c r="F12" s="662"/>
      <c r="G12" s="662"/>
      <c r="H12" s="662">
        <f t="shared" si="2"/>
        <v>0</v>
      </c>
      <c r="I12" s="662">
        <f t="shared" si="2"/>
        <v>0</v>
      </c>
      <c r="J12" s="662"/>
      <c r="K12" s="662"/>
      <c r="L12" s="662"/>
      <c r="M12" s="663">
        <f t="shared" si="3"/>
        <v>0</v>
      </c>
      <c r="O12" s="664"/>
      <c r="P12" s="663">
        <f t="shared" si="4"/>
        <v>0</v>
      </c>
    </row>
    <row r="13" spans="1:16" ht="15.75">
      <c r="A13" s="35">
        <f t="shared" si="5"/>
        <v>7</v>
      </c>
      <c r="B13" s="19" t="s">
        <v>34</v>
      </c>
      <c r="C13" s="20" t="s">
        <v>62</v>
      </c>
      <c r="D13" s="662">
        <v>13030</v>
      </c>
      <c r="E13" s="662">
        <v>13030</v>
      </c>
      <c r="F13" s="662">
        <v>1704</v>
      </c>
      <c r="G13" s="662">
        <v>1704</v>
      </c>
      <c r="H13" s="662">
        <f t="shared" si="2"/>
        <v>14734</v>
      </c>
      <c r="I13" s="662">
        <f t="shared" si="2"/>
        <v>14734</v>
      </c>
      <c r="J13" s="662"/>
      <c r="K13" s="662">
        <v>677</v>
      </c>
      <c r="L13" s="662"/>
      <c r="M13" s="663">
        <f t="shared" si="3"/>
        <v>0</v>
      </c>
      <c r="O13" s="664"/>
      <c r="P13" s="663">
        <f t="shared" si="4"/>
        <v>14734</v>
      </c>
    </row>
    <row r="14" spans="1:16" ht="15.75">
      <c r="A14" s="35">
        <f t="shared" si="5"/>
        <v>8</v>
      </c>
      <c r="B14" s="19" t="s">
        <v>60</v>
      </c>
      <c r="C14" s="21" t="s">
        <v>32</v>
      </c>
      <c r="D14" s="662">
        <v>56</v>
      </c>
      <c r="E14" s="662">
        <v>56</v>
      </c>
      <c r="F14" s="662"/>
      <c r="G14" s="662"/>
      <c r="H14" s="662">
        <f t="shared" si="2"/>
        <v>56</v>
      </c>
      <c r="I14" s="662">
        <f t="shared" si="2"/>
        <v>56</v>
      </c>
      <c r="J14" s="662"/>
      <c r="K14" s="662"/>
      <c r="L14" s="662"/>
      <c r="M14" s="663">
        <f t="shared" si="3"/>
        <v>0</v>
      </c>
      <c r="O14" s="664"/>
      <c r="P14" s="663">
        <f t="shared" si="4"/>
        <v>56</v>
      </c>
    </row>
    <row r="15" spans="1:16" ht="15.75">
      <c r="A15" s="35">
        <f t="shared" si="5"/>
        <v>9</v>
      </c>
      <c r="B15" s="22" t="s">
        <v>61</v>
      </c>
      <c r="C15" s="23" t="s">
        <v>33</v>
      </c>
      <c r="D15" s="662">
        <v>2657</v>
      </c>
      <c r="E15" s="662">
        <v>2657</v>
      </c>
      <c r="F15" s="662"/>
      <c r="G15" s="662"/>
      <c r="H15" s="662">
        <f t="shared" si="2"/>
        <v>2657</v>
      </c>
      <c r="I15" s="662">
        <f t="shared" si="2"/>
        <v>2657</v>
      </c>
      <c r="J15" s="662"/>
      <c r="K15" s="662"/>
      <c r="L15" s="662">
        <v>2</v>
      </c>
      <c r="M15" s="663">
        <f t="shared" si="3"/>
        <v>0</v>
      </c>
      <c r="O15" s="664"/>
      <c r="P15" s="663">
        <f t="shared" si="4"/>
        <v>2657</v>
      </c>
    </row>
    <row r="16" spans="1:16" ht="15.75">
      <c r="A16" s="35">
        <f t="shared" si="5"/>
        <v>10</v>
      </c>
      <c r="B16" s="22"/>
      <c r="C16" s="24" t="s">
        <v>40</v>
      </c>
      <c r="D16" s="662"/>
      <c r="E16" s="662"/>
      <c r="F16" s="662"/>
      <c r="G16" s="662"/>
      <c r="H16" s="662">
        <f t="shared" si="2"/>
        <v>0</v>
      </c>
      <c r="I16" s="662">
        <f t="shared" si="2"/>
        <v>0</v>
      </c>
      <c r="J16" s="662"/>
      <c r="K16" s="662"/>
      <c r="L16" s="662"/>
      <c r="M16" s="663">
        <f t="shared" si="3"/>
        <v>0</v>
      </c>
      <c r="O16" s="664"/>
      <c r="P16" s="663">
        <f t="shared" si="4"/>
        <v>0</v>
      </c>
    </row>
    <row r="17" spans="1:16" ht="15.75">
      <c r="A17" s="30">
        <f t="shared" si="5"/>
        <v>11</v>
      </c>
      <c r="B17" s="801" t="s">
        <v>46</v>
      </c>
      <c r="C17" s="781"/>
      <c r="D17" s="659">
        <f t="shared" ref="D17:M17" si="6">SUM(D18:D22)</f>
        <v>4092</v>
      </c>
      <c r="E17" s="659">
        <f t="shared" si="6"/>
        <v>4092</v>
      </c>
      <c r="F17" s="659">
        <f t="shared" si="6"/>
        <v>130</v>
      </c>
      <c r="G17" s="659">
        <f t="shared" si="6"/>
        <v>130</v>
      </c>
      <c r="H17" s="659">
        <f t="shared" si="6"/>
        <v>4222</v>
      </c>
      <c r="I17" s="659">
        <f t="shared" si="6"/>
        <v>4222</v>
      </c>
      <c r="J17" s="659">
        <f t="shared" si="6"/>
        <v>0</v>
      </c>
      <c r="K17" s="659">
        <f t="shared" si="6"/>
        <v>0</v>
      </c>
      <c r="L17" s="659">
        <f t="shared" si="6"/>
        <v>0</v>
      </c>
      <c r="M17" s="660">
        <f t="shared" si="6"/>
        <v>0</v>
      </c>
      <c r="O17" s="661">
        <f>SUM(O18:O22)</f>
        <v>0</v>
      </c>
      <c r="P17" s="660">
        <f>SUM(P18:P22)</f>
        <v>4222</v>
      </c>
    </row>
    <row r="18" spans="1:16" ht="15.75">
      <c r="A18" s="49">
        <f>A17+1</f>
        <v>12</v>
      </c>
      <c r="B18" s="47" t="s">
        <v>29</v>
      </c>
      <c r="C18" s="48" t="s">
        <v>59</v>
      </c>
      <c r="D18" s="662">
        <v>19</v>
      </c>
      <c r="E18" s="662">
        <v>19</v>
      </c>
      <c r="F18" s="662"/>
      <c r="G18" s="662"/>
      <c r="H18" s="662">
        <f t="shared" ref="H18:I22" si="7">+D18+F18</f>
        <v>19</v>
      </c>
      <c r="I18" s="662">
        <f t="shared" si="7"/>
        <v>19</v>
      </c>
      <c r="J18" s="662"/>
      <c r="K18" s="662"/>
      <c r="L18" s="662"/>
      <c r="M18" s="663">
        <f>+H18-I18</f>
        <v>0</v>
      </c>
      <c r="O18" s="664"/>
      <c r="P18" s="663">
        <f>+I18+O18</f>
        <v>19</v>
      </c>
    </row>
    <row r="19" spans="1:16" ht="15.75">
      <c r="A19" s="35">
        <f>A18+1</f>
        <v>13</v>
      </c>
      <c r="B19" s="19" t="s">
        <v>30</v>
      </c>
      <c r="C19" s="20" t="s">
        <v>31</v>
      </c>
      <c r="D19" s="662"/>
      <c r="E19" s="662"/>
      <c r="F19" s="662"/>
      <c r="G19" s="662"/>
      <c r="H19" s="662">
        <f t="shared" si="7"/>
        <v>0</v>
      </c>
      <c r="I19" s="662">
        <f t="shared" si="7"/>
        <v>0</v>
      </c>
      <c r="J19" s="662"/>
      <c r="K19" s="662"/>
      <c r="L19" s="662"/>
      <c r="M19" s="663">
        <f>+H19-I19</f>
        <v>0</v>
      </c>
      <c r="O19" s="664"/>
      <c r="P19" s="663">
        <f>+I19+O19</f>
        <v>0</v>
      </c>
    </row>
    <row r="20" spans="1:16" ht="15.75">
      <c r="A20" s="35">
        <f>A19+1</f>
        <v>14</v>
      </c>
      <c r="B20" s="19" t="s">
        <v>34</v>
      </c>
      <c r="C20" s="20" t="s">
        <v>63</v>
      </c>
      <c r="D20" s="662">
        <v>4073</v>
      </c>
      <c r="E20" s="662">
        <v>4073</v>
      </c>
      <c r="F20" s="662">
        <v>130</v>
      </c>
      <c r="G20" s="662">
        <v>130</v>
      </c>
      <c r="H20" s="662">
        <f t="shared" si="7"/>
        <v>4203</v>
      </c>
      <c r="I20" s="662">
        <f t="shared" si="7"/>
        <v>4203</v>
      </c>
      <c r="J20" s="662"/>
      <c r="K20" s="662"/>
      <c r="L20" s="662"/>
      <c r="M20" s="663">
        <f>+H20-I20</f>
        <v>0</v>
      </c>
      <c r="O20" s="664"/>
      <c r="P20" s="663">
        <f>+I20+O20</f>
        <v>4203</v>
      </c>
    </row>
    <row r="21" spans="1:16" ht="15.75">
      <c r="A21" s="35">
        <f>+A20+1</f>
        <v>15</v>
      </c>
      <c r="B21" s="19" t="s">
        <v>35</v>
      </c>
      <c r="C21" s="20" t="s">
        <v>36</v>
      </c>
      <c r="D21" s="662"/>
      <c r="E21" s="662"/>
      <c r="F21" s="662"/>
      <c r="G21" s="662"/>
      <c r="H21" s="662">
        <f t="shared" si="7"/>
        <v>0</v>
      </c>
      <c r="I21" s="662">
        <f t="shared" si="7"/>
        <v>0</v>
      </c>
      <c r="J21" s="662"/>
      <c r="K21" s="662"/>
      <c r="L21" s="662"/>
      <c r="M21" s="663">
        <f>+H21-I21</f>
        <v>0</v>
      </c>
      <c r="O21" s="664"/>
      <c r="P21" s="663">
        <f>+I21+O21</f>
        <v>0</v>
      </c>
    </row>
    <row r="22" spans="1:16" ht="15.75">
      <c r="A22" s="35">
        <f>+A21+1</f>
        <v>16</v>
      </c>
      <c r="B22" s="22"/>
      <c r="C22" s="24" t="s">
        <v>40</v>
      </c>
      <c r="D22" s="662"/>
      <c r="E22" s="662"/>
      <c r="F22" s="662"/>
      <c r="G22" s="662"/>
      <c r="H22" s="662">
        <f t="shared" si="7"/>
        <v>0</v>
      </c>
      <c r="I22" s="662">
        <f t="shared" si="7"/>
        <v>0</v>
      </c>
      <c r="J22" s="662"/>
      <c r="K22" s="662"/>
      <c r="L22" s="662"/>
      <c r="M22" s="663">
        <f>+H22-I22</f>
        <v>0</v>
      </c>
      <c r="O22" s="664"/>
      <c r="P22" s="663">
        <f>+I22+O22</f>
        <v>0</v>
      </c>
    </row>
    <row r="23" spans="1:16" s="1" customFormat="1" ht="15.75" hidden="1">
      <c r="A23" s="35"/>
      <c r="B23" s="22"/>
      <c r="C23" s="24"/>
      <c r="D23" s="662"/>
      <c r="E23" s="662"/>
      <c r="F23" s="662"/>
      <c r="G23" s="662"/>
      <c r="H23" s="662"/>
      <c r="I23" s="662"/>
      <c r="J23" s="662"/>
      <c r="K23" s="662"/>
      <c r="L23" s="662"/>
      <c r="M23" s="754"/>
      <c r="O23" s="664"/>
      <c r="P23" s="663"/>
    </row>
    <row r="24" spans="1:16" ht="15.75">
      <c r="A24" s="33">
        <f>+A22+1</f>
        <v>17</v>
      </c>
      <c r="B24" s="1014" t="s">
        <v>42</v>
      </c>
      <c r="C24" s="1015"/>
      <c r="D24" s="665">
        <f>D25+D32</f>
        <v>6162</v>
      </c>
      <c r="E24" s="665">
        <f t="shared" ref="E24:P24" si="8">E25+E32</f>
        <v>6161</v>
      </c>
      <c r="F24" s="665">
        <f t="shared" si="8"/>
        <v>0</v>
      </c>
      <c r="G24" s="665">
        <f t="shared" si="8"/>
        <v>0</v>
      </c>
      <c r="H24" s="665">
        <f t="shared" si="8"/>
        <v>6162</v>
      </c>
      <c r="I24" s="665">
        <f t="shared" si="8"/>
        <v>6161</v>
      </c>
      <c r="J24" s="665">
        <f t="shared" si="8"/>
        <v>0</v>
      </c>
      <c r="K24" s="665">
        <f t="shared" si="8"/>
        <v>0</v>
      </c>
      <c r="L24" s="665">
        <f t="shared" si="8"/>
        <v>0</v>
      </c>
      <c r="M24" s="665">
        <f t="shared" si="8"/>
        <v>1</v>
      </c>
      <c r="O24" s="666">
        <f t="shared" si="8"/>
        <v>0</v>
      </c>
      <c r="P24" s="667">
        <f t="shared" si="8"/>
        <v>6161</v>
      </c>
    </row>
    <row r="25" spans="1:16" ht="15.75">
      <c r="A25" s="30">
        <v>18</v>
      </c>
      <c r="B25" s="1013" t="s">
        <v>210</v>
      </c>
      <c r="C25" s="793"/>
      <c r="D25" s="665">
        <f>SUM(D26:D31)</f>
        <v>4690</v>
      </c>
      <c r="E25" s="665">
        <f t="shared" ref="E25:P25" si="9">SUM(E26:E31)</f>
        <v>4689</v>
      </c>
      <c r="F25" s="665">
        <f t="shared" si="9"/>
        <v>0</v>
      </c>
      <c r="G25" s="665">
        <f t="shared" si="9"/>
        <v>0</v>
      </c>
      <c r="H25" s="665">
        <f t="shared" si="9"/>
        <v>4690</v>
      </c>
      <c r="I25" s="665">
        <f t="shared" si="9"/>
        <v>4689</v>
      </c>
      <c r="J25" s="665">
        <f t="shared" si="9"/>
        <v>0</v>
      </c>
      <c r="K25" s="665">
        <f t="shared" si="9"/>
        <v>0</v>
      </c>
      <c r="L25" s="665">
        <f t="shared" si="9"/>
        <v>0</v>
      </c>
      <c r="M25" s="665">
        <f t="shared" si="9"/>
        <v>1</v>
      </c>
      <c r="O25" s="666">
        <f t="shared" si="9"/>
        <v>0</v>
      </c>
      <c r="P25" s="667">
        <f t="shared" si="9"/>
        <v>4689</v>
      </c>
    </row>
    <row r="26" spans="1:16" ht="15.75">
      <c r="A26" s="202" t="s">
        <v>445</v>
      </c>
      <c r="B26" s="668"/>
      <c r="C26" s="669" t="s">
        <v>446</v>
      </c>
      <c r="D26" s="670">
        <v>60</v>
      </c>
      <c r="E26" s="670">
        <v>60</v>
      </c>
      <c r="F26" s="670"/>
      <c r="G26" s="670"/>
      <c r="H26" s="662">
        <f t="shared" ref="H26:I31" si="10">+D26+F26</f>
        <v>60</v>
      </c>
      <c r="I26" s="662">
        <f t="shared" si="10"/>
        <v>60</v>
      </c>
      <c r="J26" s="670"/>
      <c r="K26" s="670"/>
      <c r="L26" s="670"/>
      <c r="M26" s="663">
        <f t="shared" ref="M26:M31" si="11">+H26-I26</f>
        <v>0</v>
      </c>
      <c r="O26" s="671"/>
      <c r="P26" s="663">
        <f t="shared" ref="P26:P31" si="12">+I26+O26</f>
        <v>60</v>
      </c>
    </row>
    <row r="27" spans="1:16" ht="15.75">
      <c r="A27" s="202" t="s">
        <v>447</v>
      </c>
      <c r="B27" s="668"/>
      <c r="C27" s="669" t="s">
        <v>448</v>
      </c>
      <c r="D27" s="670">
        <v>30</v>
      </c>
      <c r="E27" s="670">
        <v>30</v>
      </c>
      <c r="F27" s="670"/>
      <c r="G27" s="670"/>
      <c r="H27" s="662">
        <f t="shared" si="10"/>
        <v>30</v>
      </c>
      <c r="I27" s="662">
        <f t="shared" si="10"/>
        <v>30</v>
      </c>
      <c r="J27" s="670"/>
      <c r="K27" s="670"/>
      <c r="L27" s="670"/>
      <c r="M27" s="663">
        <f t="shared" si="11"/>
        <v>0</v>
      </c>
      <c r="O27" s="671"/>
      <c r="P27" s="663">
        <f t="shared" si="12"/>
        <v>30</v>
      </c>
    </row>
    <row r="28" spans="1:16" ht="15.75">
      <c r="A28" s="202" t="s">
        <v>449</v>
      </c>
      <c r="B28" s="668"/>
      <c r="C28" s="150" t="s">
        <v>450</v>
      </c>
      <c r="D28" s="670">
        <v>100</v>
      </c>
      <c r="E28" s="670">
        <v>100</v>
      </c>
      <c r="F28" s="670"/>
      <c r="G28" s="670"/>
      <c r="H28" s="662">
        <f t="shared" si="10"/>
        <v>100</v>
      </c>
      <c r="I28" s="662">
        <f t="shared" si="10"/>
        <v>100</v>
      </c>
      <c r="J28" s="670"/>
      <c r="K28" s="670"/>
      <c r="L28" s="670"/>
      <c r="M28" s="663">
        <f t="shared" si="11"/>
        <v>0</v>
      </c>
      <c r="O28" s="671"/>
      <c r="P28" s="663">
        <f t="shared" si="12"/>
        <v>100</v>
      </c>
    </row>
    <row r="29" spans="1:16" ht="15.75">
      <c r="A29" s="202" t="s">
        <v>451</v>
      </c>
      <c r="B29" s="668"/>
      <c r="C29" s="150" t="s">
        <v>452</v>
      </c>
      <c r="D29" s="670">
        <v>350</v>
      </c>
      <c r="E29" s="670">
        <v>350</v>
      </c>
      <c r="F29" s="670"/>
      <c r="G29" s="670"/>
      <c r="H29" s="662">
        <f t="shared" si="10"/>
        <v>350</v>
      </c>
      <c r="I29" s="662">
        <f t="shared" si="10"/>
        <v>350</v>
      </c>
      <c r="J29" s="670"/>
      <c r="K29" s="670"/>
      <c r="L29" s="670"/>
      <c r="M29" s="663">
        <f t="shared" si="11"/>
        <v>0</v>
      </c>
      <c r="O29" s="671"/>
      <c r="P29" s="663">
        <f t="shared" si="12"/>
        <v>350</v>
      </c>
    </row>
    <row r="30" spans="1:16" ht="15.75">
      <c r="A30" s="202" t="s">
        <v>453</v>
      </c>
      <c r="B30" s="668"/>
      <c r="C30" s="150" t="s">
        <v>454</v>
      </c>
      <c r="D30" s="670">
        <v>4000</v>
      </c>
      <c r="E30" s="670">
        <v>4000</v>
      </c>
      <c r="F30" s="670"/>
      <c r="G30" s="670"/>
      <c r="H30" s="662">
        <f t="shared" si="10"/>
        <v>4000</v>
      </c>
      <c r="I30" s="662">
        <f t="shared" si="10"/>
        <v>4000</v>
      </c>
      <c r="J30" s="670"/>
      <c r="K30" s="670"/>
      <c r="L30" s="670"/>
      <c r="M30" s="663">
        <f t="shared" si="11"/>
        <v>0</v>
      </c>
      <c r="O30" s="671"/>
      <c r="P30" s="663">
        <f t="shared" si="12"/>
        <v>4000</v>
      </c>
    </row>
    <row r="31" spans="1:16" ht="15.75">
      <c r="A31" s="672" t="s">
        <v>455</v>
      </c>
      <c r="B31" s="203"/>
      <c r="C31" s="669" t="s">
        <v>456</v>
      </c>
      <c r="D31" s="670">
        <v>150</v>
      </c>
      <c r="E31" s="670">
        <v>149</v>
      </c>
      <c r="F31" s="670"/>
      <c r="G31" s="670"/>
      <c r="H31" s="662">
        <f t="shared" si="10"/>
        <v>150</v>
      </c>
      <c r="I31" s="662">
        <f t="shared" si="10"/>
        <v>149</v>
      </c>
      <c r="J31" s="670"/>
      <c r="K31" s="670"/>
      <c r="L31" s="670"/>
      <c r="M31" s="663">
        <f t="shared" si="11"/>
        <v>1</v>
      </c>
      <c r="O31" s="671"/>
      <c r="P31" s="663">
        <f t="shared" si="12"/>
        <v>149</v>
      </c>
    </row>
    <row r="32" spans="1:16" ht="15.75">
      <c r="A32" s="673">
        <v>19</v>
      </c>
      <c r="B32" s="1013" t="s">
        <v>457</v>
      </c>
      <c r="C32" s="793"/>
      <c r="D32" s="665">
        <f>SUM(D33:D39)</f>
        <v>1472</v>
      </c>
      <c r="E32" s="665">
        <f t="shared" ref="E32:P32" si="13">SUM(E33:E39)</f>
        <v>1472</v>
      </c>
      <c r="F32" s="665">
        <f t="shared" si="13"/>
        <v>0</v>
      </c>
      <c r="G32" s="665">
        <f t="shared" si="13"/>
        <v>0</v>
      </c>
      <c r="H32" s="665">
        <f t="shared" si="13"/>
        <v>1472</v>
      </c>
      <c r="I32" s="665">
        <f t="shared" si="13"/>
        <v>1472</v>
      </c>
      <c r="J32" s="665">
        <f t="shared" si="13"/>
        <v>0</v>
      </c>
      <c r="K32" s="665">
        <f t="shared" si="13"/>
        <v>0</v>
      </c>
      <c r="L32" s="665">
        <f t="shared" si="13"/>
        <v>0</v>
      </c>
      <c r="M32" s="667">
        <f t="shared" si="13"/>
        <v>0</v>
      </c>
      <c r="O32" s="666">
        <f t="shared" si="13"/>
        <v>0</v>
      </c>
      <c r="P32" s="667">
        <f t="shared" si="13"/>
        <v>1472</v>
      </c>
    </row>
    <row r="33" spans="1:16" ht="15.75">
      <c r="A33" s="202" t="s">
        <v>458</v>
      </c>
      <c r="B33" s="668"/>
      <c r="C33" s="150" t="s">
        <v>459</v>
      </c>
      <c r="D33" s="670">
        <v>55</v>
      </c>
      <c r="E33" s="670">
        <v>55</v>
      </c>
      <c r="F33" s="670"/>
      <c r="G33" s="670"/>
      <c r="H33" s="662">
        <f t="shared" ref="H33:I38" si="14">+D33+F33</f>
        <v>55</v>
      </c>
      <c r="I33" s="662">
        <f t="shared" si="14"/>
        <v>55</v>
      </c>
      <c r="J33" s="670"/>
      <c r="K33" s="670"/>
      <c r="L33" s="670"/>
      <c r="M33" s="663">
        <f t="shared" ref="M33:M39" si="15">+H33-I33</f>
        <v>0</v>
      </c>
      <c r="O33" s="671"/>
      <c r="P33" s="663">
        <f t="shared" ref="P33:P39" si="16">+I33+O33</f>
        <v>55</v>
      </c>
    </row>
    <row r="34" spans="1:16" ht="15.75">
      <c r="A34" s="202" t="s">
        <v>460</v>
      </c>
      <c r="B34" s="668"/>
      <c r="C34" s="669" t="s">
        <v>461</v>
      </c>
      <c r="D34" s="670">
        <v>25</v>
      </c>
      <c r="E34" s="670">
        <v>25</v>
      </c>
      <c r="F34" s="670"/>
      <c r="G34" s="670"/>
      <c r="H34" s="662">
        <f t="shared" si="14"/>
        <v>25</v>
      </c>
      <c r="I34" s="662">
        <f t="shared" si="14"/>
        <v>25</v>
      </c>
      <c r="J34" s="670"/>
      <c r="K34" s="670"/>
      <c r="L34" s="670"/>
      <c r="M34" s="663">
        <f t="shared" si="15"/>
        <v>0</v>
      </c>
      <c r="O34" s="671"/>
      <c r="P34" s="663">
        <f t="shared" si="16"/>
        <v>25</v>
      </c>
    </row>
    <row r="35" spans="1:16" ht="15.75">
      <c r="A35" s="202" t="s">
        <v>462</v>
      </c>
      <c r="B35" s="668"/>
      <c r="C35" s="669" t="s">
        <v>463</v>
      </c>
      <c r="D35" s="670">
        <v>300</v>
      </c>
      <c r="E35" s="670">
        <v>300</v>
      </c>
      <c r="F35" s="670"/>
      <c r="G35" s="670"/>
      <c r="H35" s="662">
        <f t="shared" si="14"/>
        <v>300</v>
      </c>
      <c r="I35" s="662">
        <f t="shared" si="14"/>
        <v>300</v>
      </c>
      <c r="J35" s="670"/>
      <c r="K35" s="670"/>
      <c r="L35" s="670"/>
      <c r="M35" s="663">
        <f t="shared" si="15"/>
        <v>0</v>
      </c>
      <c r="O35" s="671"/>
      <c r="P35" s="663">
        <f t="shared" si="16"/>
        <v>300</v>
      </c>
    </row>
    <row r="36" spans="1:16" ht="15.75">
      <c r="A36" s="202" t="s">
        <v>464</v>
      </c>
      <c r="B36" s="668"/>
      <c r="C36" s="669" t="s">
        <v>465</v>
      </c>
      <c r="D36" s="670">
        <v>40</v>
      </c>
      <c r="E36" s="670">
        <v>40</v>
      </c>
      <c r="F36" s="670"/>
      <c r="G36" s="670"/>
      <c r="H36" s="662">
        <f t="shared" si="14"/>
        <v>40</v>
      </c>
      <c r="I36" s="662">
        <f t="shared" si="14"/>
        <v>40</v>
      </c>
      <c r="J36" s="670"/>
      <c r="K36" s="670"/>
      <c r="L36" s="670"/>
      <c r="M36" s="663">
        <f t="shared" si="15"/>
        <v>0</v>
      </c>
      <c r="O36" s="671"/>
      <c r="P36" s="663">
        <f t="shared" si="16"/>
        <v>40</v>
      </c>
    </row>
    <row r="37" spans="1:16" ht="15.75">
      <c r="A37" s="202" t="s">
        <v>466</v>
      </c>
      <c r="B37" s="668"/>
      <c r="C37" s="669" t="s">
        <v>467</v>
      </c>
      <c r="D37" s="670">
        <v>87</v>
      </c>
      <c r="E37" s="670">
        <v>87</v>
      </c>
      <c r="F37" s="670"/>
      <c r="G37" s="670"/>
      <c r="H37" s="662">
        <f t="shared" si="14"/>
        <v>87</v>
      </c>
      <c r="I37" s="662">
        <f t="shared" si="14"/>
        <v>87</v>
      </c>
      <c r="J37" s="670"/>
      <c r="K37" s="670"/>
      <c r="L37" s="670"/>
      <c r="M37" s="663">
        <f t="shared" si="15"/>
        <v>0</v>
      </c>
      <c r="O37" s="671"/>
      <c r="P37" s="663">
        <f t="shared" si="16"/>
        <v>87</v>
      </c>
    </row>
    <row r="38" spans="1:16" ht="15.75">
      <c r="A38" s="672" t="s">
        <v>468</v>
      </c>
      <c r="B38" s="668"/>
      <c r="C38" s="669" t="s">
        <v>469</v>
      </c>
      <c r="D38" s="670">
        <v>900</v>
      </c>
      <c r="E38" s="670">
        <v>900</v>
      </c>
      <c r="F38" s="670"/>
      <c r="G38" s="670"/>
      <c r="H38" s="662">
        <f t="shared" si="14"/>
        <v>900</v>
      </c>
      <c r="I38" s="662">
        <f t="shared" si="14"/>
        <v>900</v>
      </c>
      <c r="J38" s="670"/>
      <c r="K38" s="670"/>
      <c r="L38" s="670"/>
      <c r="M38" s="663">
        <f t="shared" si="15"/>
        <v>0</v>
      </c>
      <c r="O38" s="671"/>
      <c r="P38" s="663">
        <f t="shared" si="16"/>
        <v>900</v>
      </c>
    </row>
    <row r="39" spans="1:16" ht="15.75">
      <c r="A39" s="35" t="s">
        <v>470</v>
      </c>
      <c r="B39" s="19"/>
      <c r="C39" s="669" t="s">
        <v>471</v>
      </c>
      <c r="D39" s="662">
        <v>65</v>
      </c>
      <c r="E39" s="662">
        <v>65</v>
      </c>
      <c r="F39" s="662"/>
      <c r="G39" s="662"/>
      <c r="H39" s="662">
        <f>+D39+F39</f>
        <v>65</v>
      </c>
      <c r="I39" s="662">
        <f>+E39+G39</f>
        <v>65</v>
      </c>
      <c r="J39" s="662"/>
      <c r="K39" s="662"/>
      <c r="L39" s="662"/>
      <c r="M39" s="663">
        <f t="shared" si="15"/>
        <v>0</v>
      </c>
      <c r="O39" s="664"/>
      <c r="P39" s="663">
        <f t="shared" si="16"/>
        <v>65</v>
      </c>
    </row>
    <row r="40" spans="1:16" s="1" customFormat="1" ht="15.75" hidden="1">
      <c r="A40" s="35"/>
      <c r="B40" s="19"/>
      <c r="C40" s="669"/>
      <c r="D40" s="662"/>
      <c r="E40" s="662"/>
      <c r="F40" s="662"/>
      <c r="G40" s="662"/>
      <c r="H40" s="662"/>
      <c r="I40" s="662"/>
      <c r="J40" s="662"/>
      <c r="K40" s="662"/>
      <c r="L40" s="662"/>
      <c r="M40" s="663"/>
      <c r="O40" s="664"/>
      <c r="P40" s="663"/>
    </row>
    <row r="41" spans="1:16" s="1" customFormat="1" ht="15.75" hidden="1">
      <c r="A41" s="35"/>
      <c r="B41" s="19"/>
      <c r="C41" s="669"/>
      <c r="D41" s="662"/>
      <c r="E41" s="662"/>
      <c r="F41" s="662"/>
      <c r="G41" s="662"/>
      <c r="H41" s="662"/>
      <c r="I41" s="662"/>
      <c r="J41" s="662"/>
      <c r="K41" s="662"/>
      <c r="L41" s="662"/>
      <c r="M41" s="663"/>
      <c r="O41" s="664"/>
      <c r="P41" s="663"/>
    </row>
    <row r="42" spans="1:16" ht="15.75">
      <c r="A42" s="33">
        <v>20</v>
      </c>
      <c r="B42" s="1014" t="s">
        <v>41</v>
      </c>
      <c r="C42" s="1015"/>
      <c r="D42" s="665">
        <f>+D43</f>
        <v>380</v>
      </c>
      <c r="E42" s="665">
        <f>+E43</f>
        <v>380</v>
      </c>
      <c r="F42" s="665">
        <f>+F43</f>
        <v>0</v>
      </c>
      <c r="G42" s="665">
        <f t="shared" ref="G42:P42" si="17">+G43</f>
        <v>0</v>
      </c>
      <c r="H42" s="665">
        <f t="shared" si="17"/>
        <v>380</v>
      </c>
      <c r="I42" s="665">
        <f t="shared" si="17"/>
        <v>380</v>
      </c>
      <c r="J42" s="665">
        <f t="shared" si="17"/>
        <v>0</v>
      </c>
      <c r="K42" s="665">
        <f t="shared" si="17"/>
        <v>0</v>
      </c>
      <c r="L42" s="665">
        <f t="shared" si="17"/>
        <v>0</v>
      </c>
      <c r="M42" s="667">
        <f t="shared" si="17"/>
        <v>0</v>
      </c>
      <c r="O42" s="666">
        <f t="shared" si="17"/>
        <v>0</v>
      </c>
      <c r="P42" s="667">
        <f t="shared" si="17"/>
        <v>380</v>
      </c>
    </row>
    <row r="43" spans="1:16" ht="15.75">
      <c r="A43" s="30">
        <f>+A42+1</f>
        <v>21</v>
      </c>
      <c r="B43" s="1016" t="s">
        <v>472</v>
      </c>
      <c r="C43" s="781"/>
      <c r="D43" s="659">
        <f>SUM(D44:D48)</f>
        <v>380</v>
      </c>
      <c r="E43" s="659">
        <f t="shared" ref="E43:P43" si="18">SUM(E44:E48)</f>
        <v>380</v>
      </c>
      <c r="F43" s="659">
        <f t="shared" si="18"/>
        <v>0</v>
      </c>
      <c r="G43" s="659">
        <f t="shared" si="18"/>
        <v>0</v>
      </c>
      <c r="H43" s="659">
        <f t="shared" si="18"/>
        <v>380</v>
      </c>
      <c r="I43" s="659">
        <f t="shared" si="18"/>
        <v>380</v>
      </c>
      <c r="J43" s="659">
        <f t="shared" si="18"/>
        <v>0</v>
      </c>
      <c r="K43" s="659">
        <f t="shared" si="18"/>
        <v>0</v>
      </c>
      <c r="L43" s="659">
        <f t="shared" si="18"/>
        <v>0</v>
      </c>
      <c r="M43" s="660">
        <f t="shared" si="18"/>
        <v>0</v>
      </c>
      <c r="O43" s="661">
        <f t="shared" si="18"/>
        <v>0</v>
      </c>
      <c r="P43" s="660">
        <f t="shared" si="18"/>
        <v>380</v>
      </c>
    </row>
    <row r="44" spans="1:16" ht="15.75">
      <c r="A44" s="30" t="s">
        <v>473</v>
      </c>
      <c r="B44" s="76"/>
      <c r="C44" s="674" t="s">
        <v>474</v>
      </c>
      <c r="D44" s="659">
        <v>30</v>
      </c>
      <c r="E44" s="659">
        <v>30</v>
      </c>
      <c r="F44" s="659"/>
      <c r="G44" s="659"/>
      <c r="H44" s="662">
        <f t="shared" ref="H44:I48" si="19">+D44+F44</f>
        <v>30</v>
      </c>
      <c r="I44" s="662">
        <f t="shared" si="19"/>
        <v>30</v>
      </c>
      <c r="J44" s="659"/>
      <c r="K44" s="659"/>
      <c r="L44" s="659"/>
      <c r="M44" s="663">
        <f>+H44-I44</f>
        <v>0</v>
      </c>
      <c r="O44" s="661"/>
      <c r="P44" s="663">
        <f>+I44+O44</f>
        <v>30</v>
      </c>
    </row>
    <row r="45" spans="1:16" ht="15.75">
      <c r="A45" s="30" t="s">
        <v>475</v>
      </c>
      <c r="B45" s="76"/>
      <c r="C45" s="674" t="s">
        <v>476</v>
      </c>
      <c r="D45" s="659">
        <v>80</v>
      </c>
      <c r="E45" s="659">
        <v>80</v>
      </c>
      <c r="F45" s="659"/>
      <c r="G45" s="659"/>
      <c r="H45" s="662">
        <f t="shared" si="19"/>
        <v>80</v>
      </c>
      <c r="I45" s="662">
        <f t="shared" si="19"/>
        <v>80</v>
      </c>
      <c r="J45" s="659"/>
      <c r="K45" s="659"/>
      <c r="L45" s="659"/>
      <c r="M45" s="663">
        <f>+H45-I45</f>
        <v>0</v>
      </c>
      <c r="O45" s="661"/>
      <c r="P45" s="663">
        <f>+I45+O45</f>
        <v>80</v>
      </c>
    </row>
    <row r="46" spans="1:16" ht="15.75">
      <c r="A46" s="30" t="s">
        <v>477</v>
      </c>
      <c r="B46" s="76"/>
      <c r="C46" s="674" t="s">
        <v>478</v>
      </c>
      <c r="D46" s="659">
        <v>100</v>
      </c>
      <c r="E46" s="659">
        <v>100</v>
      </c>
      <c r="F46" s="659"/>
      <c r="G46" s="659"/>
      <c r="H46" s="662">
        <f t="shared" si="19"/>
        <v>100</v>
      </c>
      <c r="I46" s="662">
        <f t="shared" si="19"/>
        <v>100</v>
      </c>
      <c r="J46" s="659"/>
      <c r="K46" s="659"/>
      <c r="L46" s="659"/>
      <c r="M46" s="663">
        <f>+H46-I46</f>
        <v>0</v>
      </c>
      <c r="O46" s="661"/>
      <c r="P46" s="663">
        <f>+I46+O46</f>
        <v>100</v>
      </c>
    </row>
    <row r="47" spans="1:16" ht="15.75">
      <c r="A47" s="30" t="s">
        <v>479</v>
      </c>
      <c r="B47" s="76"/>
      <c r="C47" s="674" t="s">
        <v>480</v>
      </c>
      <c r="D47" s="659">
        <v>80</v>
      </c>
      <c r="E47" s="659">
        <v>80</v>
      </c>
      <c r="F47" s="659"/>
      <c r="G47" s="659"/>
      <c r="H47" s="662">
        <f t="shared" si="19"/>
        <v>80</v>
      </c>
      <c r="I47" s="662">
        <f t="shared" si="19"/>
        <v>80</v>
      </c>
      <c r="J47" s="659"/>
      <c r="K47" s="659"/>
      <c r="L47" s="659"/>
      <c r="M47" s="663">
        <f>+H47-I47</f>
        <v>0</v>
      </c>
      <c r="O47" s="661"/>
      <c r="P47" s="663">
        <f>+I47+O47</f>
        <v>80</v>
      </c>
    </row>
    <row r="48" spans="1:16" ht="15.75">
      <c r="A48" s="30" t="s">
        <v>481</v>
      </c>
      <c r="B48" s="76"/>
      <c r="C48" s="674" t="s">
        <v>482</v>
      </c>
      <c r="D48" s="659">
        <v>90</v>
      </c>
      <c r="E48" s="659">
        <v>90</v>
      </c>
      <c r="F48" s="659"/>
      <c r="G48" s="659"/>
      <c r="H48" s="662">
        <f t="shared" si="19"/>
        <v>90</v>
      </c>
      <c r="I48" s="662">
        <f t="shared" si="19"/>
        <v>90</v>
      </c>
      <c r="J48" s="659"/>
      <c r="K48" s="659"/>
      <c r="L48" s="659"/>
      <c r="M48" s="663">
        <f>+H48-I48</f>
        <v>0</v>
      </c>
      <c r="O48" s="661"/>
      <c r="P48" s="663">
        <f>+I48+O48</f>
        <v>90</v>
      </c>
    </row>
    <row r="49" spans="1:16" s="1" customFormat="1" ht="15.75" hidden="1">
      <c r="A49" s="30"/>
      <c r="B49" s="76"/>
      <c r="C49" s="674"/>
      <c r="D49" s="659"/>
      <c r="E49" s="659"/>
      <c r="F49" s="659"/>
      <c r="G49" s="659"/>
      <c r="H49" s="662"/>
      <c r="I49" s="662"/>
      <c r="J49" s="659"/>
      <c r="K49" s="659"/>
      <c r="L49" s="659"/>
      <c r="M49" s="754"/>
      <c r="O49" s="661"/>
      <c r="P49" s="663"/>
    </row>
    <row r="50" spans="1:16" s="1" customFormat="1" ht="15.75" hidden="1">
      <c r="A50" s="30"/>
      <c r="B50" s="76"/>
      <c r="C50" s="674"/>
      <c r="D50" s="659"/>
      <c r="E50" s="659"/>
      <c r="F50" s="659"/>
      <c r="G50" s="659"/>
      <c r="H50" s="662"/>
      <c r="I50" s="662"/>
      <c r="J50" s="659"/>
      <c r="K50" s="659"/>
      <c r="L50" s="659"/>
      <c r="M50" s="754"/>
      <c r="O50" s="661"/>
      <c r="P50" s="663"/>
    </row>
    <row r="51" spans="1:16" s="1" customFormat="1" ht="15.75" hidden="1">
      <c r="A51" s="30"/>
      <c r="B51" s="76"/>
      <c r="C51" s="674"/>
      <c r="D51" s="659"/>
      <c r="E51" s="659"/>
      <c r="F51" s="659"/>
      <c r="G51" s="659"/>
      <c r="H51" s="662"/>
      <c r="I51" s="662"/>
      <c r="J51" s="659"/>
      <c r="K51" s="659"/>
      <c r="L51" s="659"/>
      <c r="M51" s="754"/>
      <c r="O51" s="661"/>
      <c r="P51" s="663"/>
    </row>
    <row r="52" spans="1:16" s="1" customFormat="1" ht="15.75" hidden="1">
      <c r="A52" s="30"/>
      <c r="B52" s="76"/>
      <c r="C52" s="674"/>
      <c r="D52" s="659"/>
      <c r="E52" s="659"/>
      <c r="F52" s="659"/>
      <c r="G52" s="659"/>
      <c r="H52" s="662"/>
      <c r="I52" s="662"/>
      <c r="J52" s="659"/>
      <c r="K52" s="659"/>
      <c r="L52" s="659"/>
      <c r="M52" s="754"/>
      <c r="O52" s="661"/>
      <c r="P52" s="663"/>
    </row>
    <row r="53" spans="1:16" s="1" customFormat="1" ht="15.75" hidden="1">
      <c r="A53" s="30"/>
      <c r="B53" s="76"/>
      <c r="C53" s="674"/>
      <c r="D53" s="659"/>
      <c r="E53" s="659"/>
      <c r="F53" s="659"/>
      <c r="G53" s="659"/>
      <c r="H53" s="662"/>
      <c r="I53" s="662"/>
      <c r="J53" s="659"/>
      <c r="K53" s="659"/>
      <c r="L53" s="659"/>
      <c r="M53" s="754"/>
      <c r="O53" s="661"/>
      <c r="P53" s="663"/>
    </row>
    <row r="54" spans="1:16" s="1" customFormat="1" ht="15.75" hidden="1">
      <c r="A54" s="30"/>
      <c r="B54" s="76"/>
      <c r="C54" s="674"/>
      <c r="D54" s="659"/>
      <c r="E54" s="659"/>
      <c r="F54" s="659"/>
      <c r="G54" s="659"/>
      <c r="H54" s="662"/>
      <c r="I54" s="662"/>
      <c r="J54" s="659"/>
      <c r="K54" s="659"/>
      <c r="L54" s="659"/>
      <c r="M54" s="754"/>
      <c r="O54" s="661"/>
      <c r="P54" s="663"/>
    </row>
    <row r="55" spans="1:16" s="1" customFormat="1" ht="15.75" hidden="1">
      <c r="A55" s="30"/>
      <c r="B55" s="76"/>
      <c r="C55" s="674"/>
      <c r="D55" s="659"/>
      <c r="E55" s="659"/>
      <c r="F55" s="659"/>
      <c r="G55" s="659"/>
      <c r="H55" s="662"/>
      <c r="I55" s="662"/>
      <c r="J55" s="659"/>
      <c r="K55" s="659"/>
      <c r="L55" s="659"/>
      <c r="M55" s="754"/>
      <c r="O55" s="661"/>
      <c r="P55" s="663"/>
    </row>
    <row r="56" spans="1:16" s="1" customFormat="1" ht="15.75" hidden="1">
      <c r="A56" s="30"/>
      <c r="B56" s="76"/>
      <c r="C56" s="674"/>
      <c r="D56" s="659"/>
      <c r="E56" s="659"/>
      <c r="F56" s="659"/>
      <c r="G56" s="659"/>
      <c r="H56" s="662"/>
      <c r="I56" s="662"/>
      <c r="J56" s="659"/>
      <c r="K56" s="659"/>
      <c r="L56" s="659"/>
      <c r="M56" s="754"/>
      <c r="O56" s="661"/>
      <c r="P56" s="663"/>
    </row>
    <row r="57" spans="1:16" s="1" customFormat="1" ht="15.75" hidden="1">
      <c r="A57" s="30"/>
      <c r="B57" s="76"/>
      <c r="C57" s="674"/>
      <c r="D57" s="659"/>
      <c r="E57" s="659"/>
      <c r="F57" s="659"/>
      <c r="G57" s="659"/>
      <c r="H57" s="662"/>
      <c r="I57" s="662"/>
      <c r="J57" s="659"/>
      <c r="K57" s="659"/>
      <c r="L57" s="659"/>
      <c r="M57" s="754"/>
      <c r="O57" s="661"/>
      <c r="P57" s="663"/>
    </row>
    <row r="58" spans="1:16" s="1" customFormat="1" ht="15.75" hidden="1">
      <c r="A58" s="30"/>
      <c r="B58" s="76"/>
      <c r="C58" s="674"/>
      <c r="D58" s="659"/>
      <c r="E58" s="659"/>
      <c r="F58" s="659"/>
      <c r="G58" s="659"/>
      <c r="H58" s="662"/>
      <c r="I58" s="662"/>
      <c r="J58" s="659"/>
      <c r="K58" s="659"/>
      <c r="L58" s="659"/>
      <c r="M58" s="754"/>
      <c r="O58" s="661"/>
      <c r="P58" s="663"/>
    </row>
    <row r="59" spans="1:16" s="1" customFormat="1" ht="15.75" hidden="1">
      <c r="A59" s="30"/>
      <c r="B59" s="76"/>
      <c r="C59" s="674"/>
      <c r="D59" s="659"/>
      <c r="E59" s="659"/>
      <c r="F59" s="659"/>
      <c r="G59" s="659"/>
      <c r="H59" s="662"/>
      <c r="I59" s="662"/>
      <c r="J59" s="659"/>
      <c r="K59" s="659"/>
      <c r="L59" s="659"/>
      <c r="M59" s="754"/>
      <c r="O59" s="661"/>
      <c r="P59" s="663"/>
    </row>
    <row r="60" spans="1:16" s="1" customFormat="1" ht="15.75" hidden="1">
      <c r="A60" s="30"/>
      <c r="B60" s="76"/>
      <c r="C60" s="674"/>
      <c r="D60" s="659"/>
      <c r="E60" s="659"/>
      <c r="F60" s="659"/>
      <c r="G60" s="659"/>
      <c r="H60" s="662"/>
      <c r="I60" s="662"/>
      <c r="J60" s="659"/>
      <c r="K60" s="659"/>
      <c r="L60" s="659"/>
      <c r="M60" s="754"/>
      <c r="O60" s="661"/>
      <c r="P60" s="663"/>
    </row>
    <row r="61" spans="1:16" s="1" customFormat="1" ht="15.75" hidden="1">
      <c r="A61" s="30"/>
      <c r="B61" s="76"/>
      <c r="C61" s="674"/>
      <c r="D61" s="659"/>
      <c r="E61" s="659"/>
      <c r="F61" s="659"/>
      <c r="G61" s="659"/>
      <c r="H61" s="662"/>
      <c r="I61" s="662"/>
      <c r="J61" s="659"/>
      <c r="K61" s="659"/>
      <c r="L61" s="659"/>
      <c r="M61" s="754"/>
      <c r="O61" s="661"/>
      <c r="P61" s="663"/>
    </row>
    <row r="62" spans="1:16" s="1" customFormat="1" ht="15.75" hidden="1">
      <c r="A62" s="30"/>
      <c r="B62" s="76"/>
      <c r="C62" s="674"/>
      <c r="D62" s="659"/>
      <c r="E62" s="659"/>
      <c r="F62" s="659"/>
      <c r="G62" s="659"/>
      <c r="H62" s="662"/>
      <c r="I62" s="662"/>
      <c r="J62" s="659"/>
      <c r="K62" s="659"/>
      <c r="L62" s="659"/>
      <c r="M62" s="754"/>
      <c r="O62" s="661"/>
      <c r="P62" s="663"/>
    </row>
    <row r="63" spans="1:16" s="1" customFormat="1" ht="15.75" hidden="1">
      <c r="A63" s="30"/>
      <c r="B63" s="76"/>
      <c r="C63" s="674"/>
      <c r="D63" s="659"/>
      <c r="E63" s="659"/>
      <c r="F63" s="659"/>
      <c r="G63" s="659"/>
      <c r="H63" s="662"/>
      <c r="I63" s="662"/>
      <c r="J63" s="659"/>
      <c r="K63" s="659"/>
      <c r="L63" s="659"/>
      <c r="M63" s="754"/>
      <c r="O63" s="661"/>
      <c r="P63" s="663"/>
    </row>
    <row r="64" spans="1:16" s="1" customFormat="1" ht="15.75" hidden="1">
      <c r="A64" s="30"/>
      <c r="B64" s="76"/>
      <c r="C64" s="674"/>
      <c r="D64" s="659"/>
      <c r="E64" s="659"/>
      <c r="F64" s="659"/>
      <c r="G64" s="659"/>
      <c r="H64" s="662"/>
      <c r="I64" s="662"/>
      <c r="J64" s="659"/>
      <c r="K64" s="659"/>
      <c r="L64" s="659"/>
      <c r="M64" s="754"/>
      <c r="O64" s="661"/>
      <c r="P64" s="663"/>
    </row>
    <row r="65" spans="1:16" s="1" customFormat="1" ht="15.75" hidden="1">
      <c r="A65" s="30"/>
      <c r="B65" s="76"/>
      <c r="C65" s="674"/>
      <c r="D65" s="659"/>
      <c r="E65" s="659"/>
      <c r="F65" s="659"/>
      <c r="G65" s="659"/>
      <c r="H65" s="662"/>
      <c r="I65" s="662"/>
      <c r="J65" s="659"/>
      <c r="K65" s="659"/>
      <c r="L65" s="659"/>
      <c r="M65" s="754"/>
      <c r="O65" s="661"/>
      <c r="P65" s="663"/>
    </row>
    <row r="66" spans="1:16" s="1" customFormat="1" ht="15.75" hidden="1">
      <c r="A66" s="30"/>
      <c r="B66" s="76"/>
      <c r="C66" s="674"/>
      <c r="D66" s="659"/>
      <c r="E66" s="659"/>
      <c r="F66" s="659"/>
      <c r="G66" s="659"/>
      <c r="H66" s="662"/>
      <c r="I66" s="662"/>
      <c r="J66" s="659"/>
      <c r="K66" s="659"/>
      <c r="L66" s="659"/>
      <c r="M66" s="754"/>
      <c r="O66" s="661"/>
      <c r="P66" s="663"/>
    </row>
    <row r="67" spans="1:16" s="1" customFormat="1" ht="15.75" hidden="1">
      <c r="A67" s="30"/>
      <c r="B67" s="76"/>
      <c r="C67" s="674"/>
      <c r="D67" s="659"/>
      <c r="E67" s="659"/>
      <c r="F67" s="659"/>
      <c r="G67" s="659"/>
      <c r="H67" s="662"/>
      <c r="I67" s="662"/>
      <c r="J67" s="659"/>
      <c r="K67" s="659"/>
      <c r="L67" s="659"/>
      <c r="M67" s="754"/>
      <c r="O67" s="661"/>
      <c r="P67" s="663"/>
    </row>
    <row r="68" spans="1:16" s="1" customFormat="1" ht="15.75" hidden="1">
      <c r="A68" s="30"/>
      <c r="B68" s="76"/>
      <c r="C68" s="674"/>
      <c r="D68" s="659"/>
      <c r="E68" s="659"/>
      <c r="F68" s="659"/>
      <c r="G68" s="659"/>
      <c r="H68" s="662"/>
      <c r="I68" s="662"/>
      <c r="J68" s="659"/>
      <c r="K68" s="659"/>
      <c r="L68" s="659"/>
      <c r="M68" s="754"/>
      <c r="O68" s="661"/>
      <c r="P68" s="663"/>
    </row>
    <row r="69" spans="1:16" s="1" customFormat="1" ht="15.75" hidden="1">
      <c r="A69" s="30"/>
      <c r="B69" s="76"/>
      <c r="C69" s="674"/>
      <c r="D69" s="659"/>
      <c r="E69" s="659"/>
      <c r="F69" s="659"/>
      <c r="G69" s="659"/>
      <c r="H69" s="662"/>
      <c r="I69" s="662"/>
      <c r="J69" s="659"/>
      <c r="K69" s="659"/>
      <c r="L69" s="659"/>
      <c r="M69" s="754"/>
      <c r="O69" s="661"/>
      <c r="P69" s="663"/>
    </row>
    <row r="70" spans="1:16" s="1" customFormat="1" ht="15.75" hidden="1">
      <c r="A70" s="30"/>
      <c r="B70" s="76"/>
      <c r="C70" s="674"/>
      <c r="D70" s="659"/>
      <c r="E70" s="659"/>
      <c r="F70" s="659"/>
      <c r="G70" s="659"/>
      <c r="H70" s="662"/>
      <c r="I70" s="662"/>
      <c r="J70" s="659"/>
      <c r="K70" s="659"/>
      <c r="L70" s="659"/>
      <c r="M70" s="754"/>
      <c r="O70" s="661"/>
      <c r="P70" s="663"/>
    </row>
    <row r="71" spans="1:16" s="1" customFormat="1" ht="15.75" hidden="1">
      <c r="A71" s="30"/>
      <c r="B71" s="76"/>
      <c r="C71" s="674"/>
      <c r="D71" s="659"/>
      <c r="E71" s="659"/>
      <c r="F71" s="659"/>
      <c r="G71" s="659"/>
      <c r="H71" s="662"/>
      <c r="I71" s="662"/>
      <c r="J71" s="659"/>
      <c r="K71" s="659"/>
      <c r="L71" s="659"/>
      <c r="M71" s="754"/>
      <c r="O71" s="661"/>
      <c r="P71" s="663"/>
    </row>
    <row r="72" spans="1:16" s="1" customFormat="1" ht="15.75" hidden="1">
      <c r="A72" s="30"/>
      <c r="B72" s="76"/>
      <c r="C72" s="674"/>
      <c r="D72" s="659"/>
      <c r="E72" s="659"/>
      <c r="F72" s="659"/>
      <c r="G72" s="659"/>
      <c r="H72" s="662"/>
      <c r="I72" s="662"/>
      <c r="J72" s="659"/>
      <c r="K72" s="659"/>
      <c r="L72" s="659"/>
      <c r="M72" s="754"/>
      <c r="O72" s="661"/>
      <c r="P72" s="663"/>
    </row>
    <row r="73" spans="1:16" s="1" customFormat="1" ht="15.75" hidden="1">
      <c r="A73" s="30"/>
      <c r="B73" s="76"/>
      <c r="C73" s="674"/>
      <c r="D73" s="659"/>
      <c r="E73" s="659"/>
      <c r="F73" s="659"/>
      <c r="G73" s="659"/>
      <c r="H73" s="662"/>
      <c r="I73" s="662"/>
      <c r="J73" s="659"/>
      <c r="K73" s="659"/>
      <c r="L73" s="659"/>
      <c r="M73" s="754"/>
      <c r="O73" s="661"/>
      <c r="P73" s="663"/>
    </row>
    <row r="74" spans="1:16" s="1" customFormat="1" ht="15.75" hidden="1">
      <c r="A74" s="30"/>
      <c r="B74" s="76"/>
      <c r="C74" s="674"/>
      <c r="D74" s="659"/>
      <c r="E74" s="659"/>
      <c r="F74" s="659"/>
      <c r="G74" s="659"/>
      <c r="H74" s="662"/>
      <c r="I74" s="662"/>
      <c r="J74" s="659"/>
      <c r="K74" s="659"/>
      <c r="L74" s="659"/>
      <c r="M74" s="754"/>
      <c r="O74" s="661"/>
      <c r="P74" s="663"/>
    </row>
    <row r="75" spans="1:16" s="1" customFormat="1" ht="15.75" hidden="1">
      <c r="A75" s="30"/>
      <c r="B75" s="76"/>
      <c r="C75" s="674"/>
      <c r="D75" s="659"/>
      <c r="E75" s="659"/>
      <c r="F75" s="659"/>
      <c r="G75" s="659"/>
      <c r="H75" s="662"/>
      <c r="I75" s="662"/>
      <c r="J75" s="659"/>
      <c r="K75" s="659"/>
      <c r="L75" s="659"/>
      <c r="M75" s="754"/>
      <c r="O75" s="661"/>
      <c r="P75" s="663"/>
    </row>
    <row r="76" spans="1:16" s="1" customFormat="1" ht="15.75" hidden="1">
      <c r="A76" s="30"/>
      <c r="B76" s="76"/>
      <c r="C76" s="674"/>
      <c r="D76" s="659"/>
      <c r="E76" s="659"/>
      <c r="F76" s="659"/>
      <c r="G76" s="659"/>
      <c r="H76" s="662"/>
      <c r="I76" s="662"/>
      <c r="J76" s="659"/>
      <c r="K76" s="659"/>
      <c r="L76" s="659"/>
      <c r="M76" s="754"/>
      <c r="O76" s="661"/>
      <c r="P76" s="663"/>
    </row>
    <row r="77" spans="1:16" s="1" customFormat="1" ht="15.75" hidden="1">
      <c r="A77" s="30"/>
      <c r="B77" s="76"/>
      <c r="C77" s="674"/>
      <c r="D77" s="659"/>
      <c r="E77" s="659"/>
      <c r="F77" s="659"/>
      <c r="G77" s="659"/>
      <c r="H77" s="662"/>
      <c r="I77" s="662"/>
      <c r="J77" s="659"/>
      <c r="K77" s="659"/>
      <c r="L77" s="659"/>
      <c r="M77" s="754"/>
      <c r="O77" s="661"/>
      <c r="P77" s="663"/>
    </row>
    <row r="78" spans="1:16" s="1" customFormat="1" ht="15.75" hidden="1">
      <c r="A78" s="30"/>
      <c r="B78" s="76"/>
      <c r="C78" s="674"/>
      <c r="D78" s="659"/>
      <c r="E78" s="659"/>
      <c r="F78" s="659"/>
      <c r="G78" s="659"/>
      <c r="H78" s="662"/>
      <c r="I78" s="662"/>
      <c r="J78" s="659"/>
      <c r="K78" s="659"/>
      <c r="L78" s="659"/>
      <c r="M78" s="754"/>
      <c r="O78" s="661"/>
      <c r="P78" s="663"/>
    </row>
    <row r="79" spans="1:16" s="1" customFormat="1" ht="15.75" hidden="1">
      <c r="A79" s="30"/>
      <c r="B79" s="76"/>
      <c r="C79" s="674"/>
      <c r="D79" s="659"/>
      <c r="E79" s="659"/>
      <c r="F79" s="659"/>
      <c r="G79" s="659"/>
      <c r="H79" s="662"/>
      <c r="I79" s="662"/>
      <c r="J79" s="659"/>
      <c r="K79" s="659"/>
      <c r="L79" s="659"/>
      <c r="M79" s="754"/>
      <c r="O79" s="661"/>
      <c r="P79" s="663"/>
    </row>
    <row r="80" spans="1:16" s="1" customFormat="1" ht="15.75" hidden="1">
      <c r="A80" s="30"/>
      <c r="B80" s="76"/>
      <c r="C80" s="674"/>
      <c r="D80" s="659"/>
      <c r="E80" s="659"/>
      <c r="F80" s="659"/>
      <c r="G80" s="659"/>
      <c r="H80" s="662"/>
      <c r="I80" s="662"/>
      <c r="J80" s="659"/>
      <c r="K80" s="659"/>
      <c r="L80" s="659"/>
      <c r="M80" s="754"/>
      <c r="O80" s="661"/>
      <c r="P80" s="663"/>
    </row>
    <row r="81" spans="1:16" s="1" customFormat="1" ht="15.75" hidden="1">
      <c r="A81" s="30"/>
      <c r="B81" s="76"/>
      <c r="C81" s="674"/>
      <c r="D81" s="659"/>
      <c r="E81" s="659"/>
      <c r="F81" s="659"/>
      <c r="G81" s="659"/>
      <c r="H81" s="662"/>
      <c r="I81" s="662"/>
      <c r="J81" s="659"/>
      <c r="K81" s="659"/>
      <c r="L81" s="659"/>
      <c r="M81" s="754"/>
      <c r="O81" s="661"/>
      <c r="P81" s="663"/>
    </row>
    <row r="82" spans="1:16" s="1" customFormat="1" ht="15.75" hidden="1">
      <c r="A82" s="30"/>
      <c r="B82" s="76"/>
      <c r="C82" s="674"/>
      <c r="D82" s="659"/>
      <c r="E82" s="659"/>
      <c r="F82" s="659"/>
      <c r="G82" s="659"/>
      <c r="H82" s="662"/>
      <c r="I82" s="662"/>
      <c r="J82" s="659"/>
      <c r="K82" s="659"/>
      <c r="L82" s="659"/>
      <c r="M82" s="754"/>
      <c r="O82" s="661"/>
      <c r="P82" s="663"/>
    </row>
    <row r="83" spans="1:16" s="1" customFormat="1" ht="15.75" hidden="1">
      <c r="A83" s="30"/>
      <c r="B83" s="76"/>
      <c r="C83" s="674"/>
      <c r="D83" s="659"/>
      <c r="E83" s="659"/>
      <c r="F83" s="659"/>
      <c r="G83" s="659"/>
      <c r="H83" s="662"/>
      <c r="I83" s="662"/>
      <c r="J83" s="659"/>
      <c r="K83" s="659"/>
      <c r="L83" s="659"/>
      <c r="M83" s="754"/>
      <c r="O83" s="661"/>
      <c r="P83" s="663"/>
    </row>
    <row r="84" spans="1:16" ht="15.75">
      <c r="A84" s="33">
        <v>22</v>
      </c>
      <c r="B84" s="1014" t="s">
        <v>483</v>
      </c>
      <c r="C84" s="1015"/>
      <c r="D84" s="665">
        <f>+D85+D87+D93</f>
        <v>7819</v>
      </c>
      <c r="E84" s="665">
        <f t="shared" ref="E84:P84" si="20">+E85+E87+E93</f>
        <v>7815</v>
      </c>
      <c r="F84" s="665">
        <f t="shared" si="20"/>
        <v>0</v>
      </c>
      <c r="G84" s="665">
        <f t="shared" si="20"/>
        <v>0</v>
      </c>
      <c r="H84" s="665">
        <f t="shared" si="20"/>
        <v>7819</v>
      </c>
      <c r="I84" s="665">
        <f t="shared" si="20"/>
        <v>7815</v>
      </c>
      <c r="J84" s="665">
        <f t="shared" si="20"/>
        <v>0</v>
      </c>
      <c r="K84" s="665">
        <f t="shared" si="20"/>
        <v>0</v>
      </c>
      <c r="L84" s="665">
        <f t="shared" si="20"/>
        <v>0</v>
      </c>
      <c r="M84" s="675">
        <f t="shared" si="20"/>
        <v>0</v>
      </c>
      <c r="O84" s="666">
        <f t="shared" si="20"/>
        <v>0</v>
      </c>
      <c r="P84" s="667">
        <f t="shared" si="20"/>
        <v>7815</v>
      </c>
    </row>
    <row r="85" spans="1:16" ht="15.75">
      <c r="A85" s="676">
        <f>+A84+1</f>
        <v>23</v>
      </c>
      <c r="B85" s="1010" t="s">
        <v>484</v>
      </c>
      <c r="C85" s="882"/>
      <c r="D85" s="677">
        <f>D86</f>
        <v>4276</v>
      </c>
      <c r="E85" s="678">
        <f>E86</f>
        <v>4273</v>
      </c>
      <c r="F85" s="678">
        <f t="shared" ref="F85:P85" si="21">F86</f>
        <v>0</v>
      </c>
      <c r="G85" s="678">
        <f t="shared" si="21"/>
        <v>0</v>
      </c>
      <c r="H85" s="678">
        <f t="shared" si="21"/>
        <v>4276</v>
      </c>
      <c r="I85" s="678">
        <f t="shared" si="21"/>
        <v>4273</v>
      </c>
      <c r="J85" s="678">
        <f t="shared" si="21"/>
        <v>0</v>
      </c>
      <c r="K85" s="678">
        <f t="shared" si="21"/>
        <v>0</v>
      </c>
      <c r="L85" s="678">
        <f t="shared" si="21"/>
        <v>0</v>
      </c>
      <c r="M85" s="679">
        <f t="shared" si="21"/>
        <v>0</v>
      </c>
      <c r="O85" s="677">
        <f t="shared" si="21"/>
        <v>0</v>
      </c>
      <c r="P85" s="680">
        <f t="shared" si="21"/>
        <v>4273</v>
      </c>
    </row>
    <row r="86" spans="1:16" ht="15.75">
      <c r="A86" s="681" t="s">
        <v>485</v>
      </c>
      <c r="B86" s="362"/>
      <c r="C86" s="331" t="s">
        <v>484</v>
      </c>
      <c r="D86" s="682">
        <v>4276</v>
      </c>
      <c r="E86" s="683">
        <f>4813-540</f>
        <v>4273</v>
      </c>
      <c r="F86" s="670"/>
      <c r="G86" s="670"/>
      <c r="H86" s="662">
        <f>+D86+F86</f>
        <v>4276</v>
      </c>
      <c r="I86" s="684">
        <f>+E86+G86</f>
        <v>4273</v>
      </c>
      <c r="J86" s="670"/>
      <c r="K86" s="670"/>
      <c r="L86" s="670"/>
      <c r="M86" s="663">
        <f>+H86-I86-3</f>
        <v>0</v>
      </c>
      <c r="O86" s="671"/>
      <c r="P86" s="663">
        <f>+I86+O86</f>
        <v>4273</v>
      </c>
    </row>
    <row r="87" spans="1:16" ht="15.75">
      <c r="A87" s="676">
        <f>+A85+1</f>
        <v>24</v>
      </c>
      <c r="B87" s="1010" t="s">
        <v>486</v>
      </c>
      <c r="C87" s="882"/>
      <c r="D87" s="677">
        <f>SUM(D88:D92)</f>
        <v>1469</v>
      </c>
      <c r="E87" s="677">
        <f t="shared" ref="E87:P87" si="22">SUM(E88:E92)</f>
        <v>1468</v>
      </c>
      <c r="F87" s="677">
        <f t="shared" si="22"/>
        <v>0</v>
      </c>
      <c r="G87" s="677">
        <f t="shared" si="22"/>
        <v>0</v>
      </c>
      <c r="H87" s="677">
        <f t="shared" si="22"/>
        <v>1469</v>
      </c>
      <c r="I87" s="677">
        <f t="shared" si="22"/>
        <v>1468</v>
      </c>
      <c r="J87" s="677">
        <f t="shared" si="22"/>
        <v>0</v>
      </c>
      <c r="K87" s="677">
        <f t="shared" si="22"/>
        <v>0</v>
      </c>
      <c r="L87" s="677">
        <f t="shared" si="22"/>
        <v>0</v>
      </c>
      <c r="M87" s="677">
        <f t="shared" si="22"/>
        <v>0</v>
      </c>
      <c r="O87" s="677">
        <f t="shared" si="22"/>
        <v>0</v>
      </c>
      <c r="P87" s="677">
        <f t="shared" si="22"/>
        <v>1468</v>
      </c>
    </row>
    <row r="88" spans="1:16" ht="15.75">
      <c r="A88" s="685" t="s">
        <v>487</v>
      </c>
      <c r="B88" s="47"/>
      <c r="C88" s="686" t="s">
        <v>488</v>
      </c>
      <c r="D88" s="687">
        <v>115</v>
      </c>
      <c r="E88" s="688">
        <v>114</v>
      </c>
      <c r="F88" s="670"/>
      <c r="G88" s="670"/>
      <c r="H88" s="662">
        <f t="shared" ref="H88:I92" si="23">+D88+F88</f>
        <v>115</v>
      </c>
      <c r="I88" s="662">
        <f t="shared" si="23"/>
        <v>114</v>
      </c>
      <c r="J88" s="670"/>
      <c r="K88" s="670"/>
      <c r="L88" s="670"/>
      <c r="M88" s="663">
        <f>+H88-I88-1</f>
        <v>0</v>
      </c>
      <c r="O88" s="671"/>
      <c r="P88" s="663">
        <f>+I88+O88</f>
        <v>114</v>
      </c>
    </row>
    <row r="89" spans="1:16" ht="15.75">
      <c r="A89" s="685" t="s">
        <v>489</v>
      </c>
      <c r="B89" s="47"/>
      <c r="C89" s="686" t="s">
        <v>490</v>
      </c>
      <c r="D89" s="687">
        <v>47</v>
      </c>
      <c r="E89" s="688">
        <v>47</v>
      </c>
      <c r="F89" s="670"/>
      <c r="G89" s="670"/>
      <c r="H89" s="662">
        <f t="shared" si="23"/>
        <v>47</v>
      </c>
      <c r="I89" s="662">
        <f t="shared" si="23"/>
        <v>47</v>
      </c>
      <c r="J89" s="670"/>
      <c r="K89" s="670"/>
      <c r="L89" s="670"/>
      <c r="M89" s="663">
        <f>+H89-I89</f>
        <v>0</v>
      </c>
      <c r="O89" s="671"/>
      <c r="P89" s="663">
        <f>+I89+O89</f>
        <v>47</v>
      </c>
    </row>
    <row r="90" spans="1:16" ht="15.75">
      <c r="A90" s="202" t="s">
        <v>491</v>
      </c>
      <c r="B90" s="689"/>
      <c r="C90" s="686" t="s">
        <v>492</v>
      </c>
      <c r="D90" s="670">
        <v>46</v>
      </c>
      <c r="E90" s="670">
        <v>46</v>
      </c>
      <c r="F90" s="670"/>
      <c r="G90" s="670"/>
      <c r="H90" s="662">
        <f t="shared" si="23"/>
        <v>46</v>
      </c>
      <c r="I90" s="662">
        <f t="shared" si="23"/>
        <v>46</v>
      </c>
      <c r="J90" s="670"/>
      <c r="K90" s="670"/>
      <c r="L90" s="670"/>
      <c r="M90" s="663">
        <f>+H90-I90</f>
        <v>0</v>
      </c>
      <c r="O90" s="671"/>
      <c r="P90" s="663">
        <f>+I90+O90</f>
        <v>46</v>
      </c>
    </row>
    <row r="91" spans="1:16" ht="15.75">
      <c r="A91" s="202" t="s">
        <v>493</v>
      </c>
      <c r="B91" s="689"/>
      <c r="C91" s="686" t="s">
        <v>494</v>
      </c>
      <c r="D91" s="670">
        <v>712</v>
      </c>
      <c r="E91" s="670">
        <v>712</v>
      </c>
      <c r="F91" s="670"/>
      <c r="G91" s="670"/>
      <c r="H91" s="662">
        <f t="shared" si="23"/>
        <v>712</v>
      </c>
      <c r="I91" s="662">
        <f t="shared" si="23"/>
        <v>712</v>
      </c>
      <c r="J91" s="670"/>
      <c r="K91" s="670"/>
      <c r="L91" s="670"/>
      <c r="M91" s="663">
        <f>+H91-I91</f>
        <v>0</v>
      </c>
      <c r="O91" s="671"/>
      <c r="P91" s="663">
        <f>+I91+O91</f>
        <v>712</v>
      </c>
    </row>
    <row r="92" spans="1:16" ht="15.75">
      <c r="A92" s="202" t="s">
        <v>493</v>
      </c>
      <c r="B92" s="689"/>
      <c r="C92" s="686" t="s">
        <v>495</v>
      </c>
      <c r="D92" s="670">
        <v>549</v>
      </c>
      <c r="E92" s="670">
        <v>549</v>
      </c>
      <c r="F92" s="670"/>
      <c r="G92" s="670"/>
      <c r="H92" s="662">
        <f t="shared" si="23"/>
        <v>549</v>
      </c>
      <c r="I92" s="662">
        <f t="shared" si="23"/>
        <v>549</v>
      </c>
      <c r="J92" s="670"/>
      <c r="K92" s="670"/>
      <c r="L92" s="670"/>
      <c r="M92" s="663">
        <f>+H92-I92</f>
        <v>0</v>
      </c>
      <c r="O92" s="671"/>
      <c r="P92" s="663">
        <f>+I92+O92</f>
        <v>549</v>
      </c>
    </row>
    <row r="93" spans="1:16" ht="15.75">
      <c r="A93" s="690">
        <f>+A87+1</f>
        <v>25</v>
      </c>
      <c r="B93" s="1011" t="s">
        <v>360</v>
      </c>
      <c r="C93" s="1012"/>
      <c r="D93" s="677">
        <f>SUM(D94:D96)</f>
        <v>2074</v>
      </c>
      <c r="E93" s="678">
        <f t="shared" ref="E93:P93" si="24">SUM(E94:E96)</f>
        <v>2074</v>
      </c>
      <c r="F93" s="678">
        <f t="shared" si="24"/>
        <v>0</v>
      </c>
      <c r="G93" s="678">
        <f t="shared" si="24"/>
        <v>0</v>
      </c>
      <c r="H93" s="678">
        <f t="shared" si="24"/>
        <v>2074</v>
      </c>
      <c r="I93" s="678">
        <f t="shared" si="24"/>
        <v>2074</v>
      </c>
      <c r="J93" s="678">
        <f t="shared" si="24"/>
        <v>0</v>
      </c>
      <c r="K93" s="678">
        <f t="shared" si="24"/>
        <v>0</v>
      </c>
      <c r="L93" s="678">
        <f t="shared" si="24"/>
        <v>0</v>
      </c>
      <c r="M93" s="680">
        <f t="shared" si="24"/>
        <v>0</v>
      </c>
      <c r="O93" s="677">
        <f t="shared" si="24"/>
        <v>0</v>
      </c>
      <c r="P93" s="680">
        <f t="shared" si="24"/>
        <v>2074</v>
      </c>
    </row>
    <row r="94" spans="1:16" ht="15.75">
      <c r="A94" s="691" t="s">
        <v>496</v>
      </c>
      <c r="B94" s="692"/>
      <c r="C94" s="693" t="s">
        <v>497</v>
      </c>
      <c r="D94" s="694">
        <v>323</v>
      </c>
      <c r="E94" s="695">
        <v>323</v>
      </c>
      <c r="F94" s="696"/>
      <c r="G94" s="696"/>
      <c r="H94" s="662">
        <f t="shared" ref="H94:I96" si="25">+D94+F94</f>
        <v>323</v>
      </c>
      <c r="I94" s="662">
        <f t="shared" si="25"/>
        <v>323</v>
      </c>
      <c r="J94" s="696"/>
      <c r="K94" s="696"/>
      <c r="L94" s="696"/>
      <c r="M94" s="663">
        <f>+H94-I94</f>
        <v>0</v>
      </c>
      <c r="O94" s="697"/>
      <c r="P94" s="663">
        <f>+I94+O94</f>
        <v>323</v>
      </c>
    </row>
    <row r="95" spans="1:16" ht="15.75">
      <c r="A95" s="698" t="s">
        <v>498</v>
      </c>
      <c r="B95" s="692"/>
      <c r="C95" s="693" t="s">
        <v>499</v>
      </c>
      <c r="D95" s="699">
        <v>1263</v>
      </c>
      <c r="E95" s="700">
        <v>1263</v>
      </c>
      <c r="F95" s="696"/>
      <c r="G95" s="696"/>
      <c r="H95" s="662">
        <f t="shared" si="25"/>
        <v>1263</v>
      </c>
      <c r="I95" s="662">
        <f t="shared" si="25"/>
        <v>1263</v>
      </c>
      <c r="J95" s="696"/>
      <c r="K95" s="696"/>
      <c r="L95" s="696"/>
      <c r="M95" s="663">
        <f>+H95-I95</f>
        <v>0</v>
      </c>
      <c r="O95" s="697"/>
      <c r="P95" s="663">
        <f>+I95+O95</f>
        <v>1263</v>
      </c>
    </row>
    <row r="96" spans="1:16" ht="15.75">
      <c r="A96" s="701" t="s">
        <v>500</v>
      </c>
      <c r="B96" s="702"/>
      <c r="C96" s="693" t="s">
        <v>501</v>
      </c>
      <c r="D96" s="703">
        <v>488</v>
      </c>
      <c r="E96" s="704">
        <f>543-16-39</f>
        <v>488</v>
      </c>
      <c r="F96" s="696"/>
      <c r="G96" s="696"/>
      <c r="H96" s="662">
        <f t="shared" si="25"/>
        <v>488</v>
      </c>
      <c r="I96" s="662">
        <f t="shared" si="25"/>
        <v>488</v>
      </c>
      <c r="J96" s="696"/>
      <c r="K96" s="696"/>
      <c r="L96" s="696"/>
      <c r="M96" s="663">
        <f>+H96-I96</f>
        <v>0</v>
      </c>
      <c r="O96" s="697"/>
      <c r="P96" s="663">
        <f>+I96+O96</f>
        <v>488</v>
      </c>
    </row>
    <row r="97" spans="1:16" ht="16.5" thickBot="1">
      <c r="A97" s="36">
        <f>+A93+1</f>
        <v>26</v>
      </c>
      <c r="B97" s="705"/>
      <c r="C97" s="51" t="s">
        <v>40</v>
      </c>
      <c r="D97" s="662"/>
      <c r="E97" s="662"/>
      <c r="F97" s="662"/>
      <c r="G97" s="662"/>
      <c r="H97" s="662">
        <f>+D97+F97</f>
        <v>0</v>
      </c>
      <c r="I97" s="662">
        <f>+E97+G97</f>
        <v>0</v>
      </c>
      <c r="J97" s="662"/>
      <c r="K97" s="662"/>
      <c r="L97" s="662"/>
      <c r="M97" s="663">
        <f>+H97-I97</f>
        <v>0</v>
      </c>
      <c r="O97" s="664"/>
      <c r="P97" s="663">
        <f>+I97+O97</f>
        <v>0</v>
      </c>
    </row>
    <row r="98" spans="1:16" ht="16.5" thickBot="1">
      <c r="A98" s="220">
        <f>+A97+1</f>
        <v>27</v>
      </c>
      <c r="B98" s="26" t="s">
        <v>21</v>
      </c>
      <c r="C98" s="706"/>
      <c r="D98" s="707">
        <f t="shared" ref="D98:P98" si="26">+D7+D24+D42+D84</f>
        <v>327792</v>
      </c>
      <c r="E98" s="707">
        <f t="shared" si="26"/>
        <v>327787</v>
      </c>
      <c r="F98" s="707">
        <f t="shared" si="26"/>
        <v>1934</v>
      </c>
      <c r="G98" s="707">
        <f t="shared" si="26"/>
        <v>1934</v>
      </c>
      <c r="H98" s="707">
        <f t="shared" si="26"/>
        <v>329726</v>
      </c>
      <c r="I98" s="707">
        <f t="shared" si="26"/>
        <v>329721</v>
      </c>
      <c r="J98" s="707">
        <f t="shared" si="26"/>
        <v>0</v>
      </c>
      <c r="K98" s="707">
        <f t="shared" si="26"/>
        <v>5167</v>
      </c>
      <c r="L98" s="707">
        <f t="shared" si="26"/>
        <v>2</v>
      </c>
      <c r="M98" s="708">
        <f t="shared" si="26"/>
        <v>1</v>
      </c>
      <c r="O98" s="709">
        <f t="shared" si="26"/>
        <v>0</v>
      </c>
      <c r="P98" s="708">
        <f t="shared" si="26"/>
        <v>329721</v>
      </c>
    </row>
  </sheetData>
  <mergeCells count="20">
    <mergeCell ref="A4:A6"/>
    <mergeCell ref="B4:C6"/>
    <mergeCell ref="D4:E4"/>
    <mergeCell ref="F4:G4"/>
    <mergeCell ref="H4:I4"/>
    <mergeCell ref="J4:L4"/>
    <mergeCell ref="M4:M5"/>
    <mergeCell ref="O4:O5"/>
    <mergeCell ref="P4:P5"/>
    <mergeCell ref="B8:C8"/>
    <mergeCell ref="B17:C17"/>
    <mergeCell ref="B24:C24"/>
    <mergeCell ref="B87:C87"/>
    <mergeCell ref="B93:C93"/>
    <mergeCell ref="B25:C25"/>
    <mergeCell ref="B32:C32"/>
    <mergeCell ref="B42:C42"/>
    <mergeCell ref="B43:C43"/>
    <mergeCell ref="B84:C84"/>
    <mergeCell ref="B85:C85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33.75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33">
        <f>+A6+1</f>
        <v>1</v>
      </c>
      <c r="B7" s="31" t="s">
        <v>15</v>
      </c>
      <c r="C7" s="34"/>
      <c r="D7" s="55">
        <f>+D8+D17</f>
        <v>84518</v>
      </c>
      <c r="E7" s="55">
        <f t="shared" ref="E7:M7" si="0">+E8+E17</f>
        <v>84518</v>
      </c>
      <c r="F7" s="55">
        <f>+F8+F17</f>
        <v>97</v>
      </c>
      <c r="G7" s="55">
        <f>+G8+G17</f>
        <v>97</v>
      </c>
      <c r="H7" s="55">
        <f t="shared" si="0"/>
        <v>84615</v>
      </c>
      <c r="I7" s="55">
        <f t="shared" si="0"/>
        <v>84615</v>
      </c>
      <c r="J7" s="55">
        <f t="shared" si="0"/>
        <v>0</v>
      </c>
      <c r="K7" s="55">
        <f t="shared" si="0"/>
        <v>8185</v>
      </c>
      <c r="L7" s="55">
        <f t="shared" si="0"/>
        <v>0</v>
      </c>
      <c r="M7" s="56">
        <f t="shared" si="0"/>
        <v>0</v>
      </c>
      <c r="N7" s="57"/>
      <c r="O7" s="54">
        <f>+O8+O17</f>
        <v>0</v>
      </c>
      <c r="P7" s="56">
        <f>+P8+P17</f>
        <v>84615</v>
      </c>
    </row>
    <row r="8" spans="1:16">
      <c r="A8" s="30">
        <f>+A7+1</f>
        <v>2</v>
      </c>
      <c r="B8" s="785" t="s">
        <v>45</v>
      </c>
      <c r="C8" s="786"/>
      <c r="D8" s="59">
        <f>SUM(D9:D16)</f>
        <v>83324</v>
      </c>
      <c r="E8" s="59">
        <f t="shared" ref="E8:M8" si="1">SUM(E9:E16)</f>
        <v>83324</v>
      </c>
      <c r="F8" s="59">
        <f>SUM(F9:F15)</f>
        <v>0</v>
      </c>
      <c r="G8" s="59">
        <f>SUM(G9:G15)</f>
        <v>0</v>
      </c>
      <c r="H8" s="59">
        <f t="shared" si="1"/>
        <v>83324</v>
      </c>
      <c r="I8" s="59">
        <f>SUM(I9:I16)</f>
        <v>83324</v>
      </c>
      <c r="J8" s="59">
        <f t="shared" si="1"/>
        <v>0</v>
      </c>
      <c r="K8" s="59">
        <f t="shared" si="1"/>
        <v>8185</v>
      </c>
      <c r="L8" s="59">
        <f t="shared" si="1"/>
        <v>0</v>
      </c>
      <c r="M8" s="60">
        <f t="shared" si="1"/>
        <v>0</v>
      </c>
      <c r="N8" s="65"/>
      <c r="O8" s="58">
        <f>SUM(O9:O16)</f>
        <v>0</v>
      </c>
      <c r="P8" s="60">
        <f>SUM(P9:P16)</f>
        <v>83324</v>
      </c>
    </row>
    <row r="9" spans="1:16">
      <c r="A9" s="35">
        <f>+A8+1</f>
        <v>3</v>
      </c>
      <c r="B9" s="19" t="s">
        <v>57</v>
      </c>
      <c r="C9" s="20" t="s">
        <v>58</v>
      </c>
      <c r="D9" s="154">
        <v>77431</v>
      </c>
      <c r="E9" s="154">
        <v>77431</v>
      </c>
      <c r="F9" s="62"/>
      <c r="G9" s="62"/>
      <c r="H9" s="62">
        <f>+D9+F9</f>
        <v>77431</v>
      </c>
      <c r="I9" s="62">
        <f>+E9+G9</f>
        <v>77431</v>
      </c>
      <c r="J9" s="710"/>
      <c r="K9" s="710">
        <v>6997</v>
      </c>
      <c r="L9" s="710"/>
      <c r="M9" s="711">
        <f t="shared" ref="M9:M16" si="2">+H9-I9</f>
        <v>0</v>
      </c>
      <c r="N9" s="74"/>
      <c r="O9" s="712"/>
      <c r="P9" s="711">
        <f t="shared" ref="P9:P16" si="3">+I9+O9</f>
        <v>77431</v>
      </c>
    </row>
    <row r="10" spans="1:16">
      <c r="A10" s="35">
        <f>A9+1</f>
        <v>4</v>
      </c>
      <c r="B10" s="19" t="s">
        <v>27</v>
      </c>
      <c r="C10" s="20" t="s">
        <v>28</v>
      </c>
      <c r="D10" s="154">
        <v>1350</v>
      </c>
      <c r="E10" s="154">
        <v>1350</v>
      </c>
      <c r="F10" s="62"/>
      <c r="G10" s="62"/>
      <c r="H10" s="62">
        <f>+D10+F10</f>
        <v>1350</v>
      </c>
      <c r="I10" s="62">
        <f>+E10+G10</f>
        <v>1350</v>
      </c>
      <c r="J10" s="62"/>
      <c r="K10" s="62"/>
      <c r="L10" s="62"/>
      <c r="M10" s="64">
        <f t="shared" si="2"/>
        <v>0</v>
      </c>
      <c r="N10" s="72"/>
      <c r="O10" s="61"/>
      <c r="P10" s="64">
        <f t="shared" si="3"/>
        <v>1350</v>
      </c>
    </row>
    <row r="11" spans="1:16">
      <c r="A11" s="35">
        <f t="shared" ref="A11:A17" si="4">+A10+1</f>
        <v>5</v>
      </c>
      <c r="B11" s="47" t="s">
        <v>29</v>
      </c>
      <c r="C11" s="48" t="s">
        <v>59</v>
      </c>
      <c r="D11" s="154">
        <v>446</v>
      </c>
      <c r="E11" s="154">
        <v>446</v>
      </c>
      <c r="F11" s="62"/>
      <c r="G11" s="62"/>
      <c r="H11" s="154">
        <v>446</v>
      </c>
      <c r="I11" s="154">
        <v>446</v>
      </c>
      <c r="J11" s="62"/>
      <c r="K11" s="62">
        <v>225</v>
      </c>
      <c r="L11" s="62"/>
      <c r="M11" s="64">
        <f t="shared" si="2"/>
        <v>0</v>
      </c>
      <c r="N11" s="72"/>
      <c r="O11" s="61"/>
      <c r="P11" s="64">
        <f t="shared" si="3"/>
        <v>446</v>
      </c>
    </row>
    <row r="12" spans="1:16">
      <c r="A12" s="35">
        <f t="shared" si="4"/>
        <v>6</v>
      </c>
      <c r="B12" s="19" t="s">
        <v>30</v>
      </c>
      <c r="C12" s="20" t="s">
        <v>31</v>
      </c>
      <c r="D12" s="154"/>
      <c r="E12" s="154"/>
      <c r="F12" s="62"/>
      <c r="G12" s="62"/>
      <c r="H12" s="154">
        <f t="shared" ref="H12:I16" si="5">+D12+F12</f>
        <v>0</v>
      </c>
      <c r="I12" s="154">
        <f t="shared" si="5"/>
        <v>0</v>
      </c>
      <c r="J12" s="62"/>
      <c r="K12" s="62"/>
      <c r="L12" s="62"/>
      <c r="M12" s="64">
        <f t="shared" si="2"/>
        <v>0</v>
      </c>
      <c r="N12" s="72"/>
      <c r="O12" s="61"/>
      <c r="P12" s="64">
        <f t="shared" si="3"/>
        <v>0</v>
      </c>
    </row>
    <row r="13" spans="1:16">
      <c r="A13" s="202">
        <f t="shared" si="4"/>
        <v>7</v>
      </c>
      <c r="B13" s="203" t="s">
        <v>34</v>
      </c>
      <c r="C13" s="204" t="s">
        <v>62</v>
      </c>
      <c r="D13" s="154">
        <v>3101</v>
      </c>
      <c r="E13" s="154">
        <v>3101</v>
      </c>
      <c r="F13" s="154"/>
      <c r="G13" s="154"/>
      <c r="H13" s="154">
        <f t="shared" si="5"/>
        <v>3101</v>
      </c>
      <c r="I13" s="154">
        <f t="shared" si="5"/>
        <v>3101</v>
      </c>
      <c r="J13" s="154"/>
      <c r="K13" s="154">
        <v>669</v>
      </c>
      <c r="L13" s="154"/>
      <c r="M13" s="143">
        <f t="shared" si="2"/>
        <v>0</v>
      </c>
      <c r="N13" s="201"/>
      <c r="O13" s="155"/>
      <c r="P13" s="143">
        <f t="shared" si="3"/>
        <v>3101</v>
      </c>
    </row>
    <row r="14" spans="1:16">
      <c r="A14" s="35">
        <f t="shared" si="4"/>
        <v>8</v>
      </c>
      <c r="B14" s="19" t="s">
        <v>60</v>
      </c>
      <c r="C14" s="21" t="s">
        <v>32</v>
      </c>
      <c r="D14" s="154">
        <v>110</v>
      </c>
      <c r="E14" s="154">
        <v>110</v>
      </c>
      <c r="F14" s="62"/>
      <c r="G14" s="62"/>
      <c r="H14" s="154">
        <f t="shared" si="5"/>
        <v>110</v>
      </c>
      <c r="I14" s="154">
        <f t="shared" si="5"/>
        <v>110</v>
      </c>
      <c r="J14" s="62"/>
      <c r="K14" s="62">
        <v>33</v>
      </c>
      <c r="L14" s="62"/>
      <c r="M14" s="64">
        <f t="shared" si="2"/>
        <v>0</v>
      </c>
      <c r="N14" s="72"/>
      <c r="O14" s="61"/>
      <c r="P14" s="64">
        <f t="shared" si="3"/>
        <v>110</v>
      </c>
    </row>
    <row r="15" spans="1:16">
      <c r="A15" s="35">
        <f t="shared" si="4"/>
        <v>9</v>
      </c>
      <c r="B15" s="22" t="s">
        <v>61</v>
      </c>
      <c r="C15" s="23" t="s">
        <v>33</v>
      </c>
      <c r="D15" s="154">
        <v>886</v>
      </c>
      <c r="E15" s="154">
        <v>886</v>
      </c>
      <c r="F15" s="62"/>
      <c r="G15" s="62"/>
      <c r="H15" s="154">
        <f t="shared" si="5"/>
        <v>886</v>
      </c>
      <c r="I15" s="154">
        <f t="shared" si="5"/>
        <v>886</v>
      </c>
      <c r="J15" s="62"/>
      <c r="K15" s="62">
        <v>239</v>
      </c>
      <c r="L15" s="62"/>
      <c r="M15" s="64">
        <f t="shared" si="2"/>
        <v>0</v>
      </c>
      <c r="N15" s="72"/>
      <c r="O15" s="61"/>
      <c r="P15" s="64">
        <f t="shared" si="3"/>
        <v>886</v>
      </c>
    </row>
    <row r="16" spans="1:16">
      <c r="A16" s="35">
        <f t="shared" si="4"/>
        <v>10</v>
      </c>
      <c r="B16" s="22"/>
      <c r="C16" s="124" t="s">
        <v>502</v>
      </c>
      <c r="D16" s="62"/>
      <c r="E16" s="62"/>
      <c r="F16" s="62"/>
      <c r="G16" s="62"/>
      <c r="H16" s="62">
        <f t="shared" si="5"/>
        <v>0</v>
      </c>
      <c r="I16" s="62">
        <f t="shared" si="5"/>
        <v>0</v>
      </c>
      <c r="J16" s="62"/>
      <c r="K16" s="62">
        <v>22</v>
      </c>
      <c r="L16" s="62"/>
      <c r="M16" s="64">
        <f t="shared" si="2"/>
        <v>0</v>
      </c>
      <c r="N16" s="72"/>
      <c r="O16" s="61"/>
      <c r="P16" s="64">
        <f t="shared" si="3"/>
        <v>0</v>
      </c>
    </row>
    <row r="17" spans="1:16">
      <c r="A17" s="30">
        <f t="shared" si="4"/>
        <v>11</v>
      </c>
      <c r="B17" s="1017"/>
      <c r="C17" s="1018"/>
      <c r="D17" s="59">
        <f>SUM(D18:D22)</f>
        <v>1194</v>
      </c>
      <c r="E17" s="59">
        <f t="shared" ref="E17:M17" si="6">SUM(E18:E22)</f>
        <v>1194</v>
      </c>
      <c r="F17" s="59">
        <f t="shared" si="6"/>
        <v>97</v>
      </c>
      <c r="G17" s="59">
        <f t="shared" si="6"/>
        <v>97</v>
      </c>
      <c r="H17" s="59">
        <f t="shared" si="6"/>
        <v>1291</v>
      </c>
      <c r="I17" s="59">
        <f t="shared" si="6"/>
        <v>1291</v>
      </c>
      <c r="J17" s="59">
        <f t="shared" si="6"/>
        <v>0</v>
      </c>
      <c r="K17" s="59">
        <f t="shared" si="6"/>
        <v>0</v>
      </c>
      <c r="L17" s="59">
        <f t="shared" si="6"/>
        <v>0</v>
      </c>
      <c r="M17" s="60">
        <f t="shared" si="6"/>
        <v>0</v>
      </c>
      <c r="N17" s="65"/>
      <c r="O17" s="58">
        <f>SUM(O18:O22)</f>
        <v>0</v>
      </c>
      <c r="P17" s="60">
        <f>SUM(P18:P22)</f>
        <v>1291</v>
      </c>
    </row>
    <row r="18" spans="1:16">
      <c r="A18" s="49">
        <f>A17+1</f>
        <v>12</v>
      </c>
      <c r="B18" s="47" t="s">
        <v>29</v>
      </c>
      <c r="C18" s="48" t="s">
        <v>503</v>
      </c>
      <c r="D18" s="154">
        <v>36</v>
      </c>
      <c r="E18" s="154">
        <v>36</v>
      </c>
      <c r="F18" s="154"/>
      <c r="G18" s="62"/>
      <c r="H18" s="62">
        <f t="shared" ref="H18:I22" si="7">+D18+F18</f>
        <v>36</v>
      </c>
      <c r="I18" s="62">
        <f t="shared" si="7"/>
        <v>36</v>
      </c>
      <c r="J18" s="62"/>
      <c r="K18" s="62"/>
      <c r="L18" s="62"/>
      <c r="M18" s="64">
        <f>+H18-I18</f>
        <v>0</v>
      </c>
      <c r="N18" s="72"/>
      <c r="O18" s="61"/>
      <c r="P18" s="64">
        <f>+I18+O18</f>
        <v>36</v>
      </c>
    </row>
    <row r="19" spans="1:16">
      <c r="A19" s="35">
        <f>A18+1</f>
        <v>13</v>
      </c>
      <c r="B19" s="19" t="s">
        <v>30</v>
      </c>
      <c r="C19" s="20" t="s">
        <v>31</v>
      </c>
      <c r="D19" s="154"/>
      <c r="E19" s="154"/>
      <c r="F19" s="154"/>
      <c r="G19" s="62"/>
      <c r="H19" s="62">
        <f t="shared" si="7"/>
        <v>0</v>
      </c>
      <c r="I19" s="62">
        <f t="shared" si="7"/>
        <v>0</v>
      </c>
      <c r="J19" s="62"/>
      <c r="K19" s="62"/>
      <c r="L19" s="62"/>
      <c r="M19" s="64">
        <f>+H19-I19</f>
        <v>0</v>
      </c>
      <c r="N19" s="72"/>
      <c r="O19" s="61"/>
      <c r="P19" s="64">
        <f>+I19+O19</f>
        <v>0</v>
      </c>
    </row>
    <row r="20" spans="1:16">
      <c r="A20" s="202">
        <f>A19+1</f>
        <v>14</v>
      </c>
      <c r="B20" s="203" t="s">
        <v>34</v>
      </c>
      <c r="C20" s="204" t="s">
        <v>63</v>
      </c>
      <c r="D20" s="154">
        <v>976</v>
      </c>
      <c r="E20" s="154">
        <v>976</v>
      </c>
      <c r="F20" s="154">
        <v>97</v>
      </c>
      <c r="G20" s="154">
        <v>97</v>
      </c>
      <c r="H20" s="154">
        <f t="shared" si="7"/>
        <v>1073</v>
      </c>
      <c r="I20" s="154">
        <f t="shared" si="7"/>
        <v>1073</v>
      </c>
      <c r="J20" s="154"/>
      <c r="K20" s="154"/>
      <c r="L20" s="154"/>
      <c r="M20" s="143">
        <f>+H20-I20</f>
        <v>0</v>
      </c>
      <c r="N20" s="201"/>
      <c r="O20" s="155"/>
      <c r="P20" s="143">
        <f>+I20+O20</f>
        <v>1073</v>
      </c>
    </row>
    <row r="21" spans="1:16">
      <c r="A21" s="35">
        <f>+A20+1</f>
        <v>15</v>
      </c>
      <c r="B21" s="19" t="s">
        <v>35</v>
      </c>
      <c r="C21" s="20" t="s">
        <v>36</v>
      </c>
      <c r="D21" s="154">
        <v>182</v>
      </c>
      <c r="E21" s="154">
        <v>182</v>
      </c>
      <c r="F21" s="154"/>
      <c r="G21" s="62"/>
      <c r="H21" s="62">
        <f t="shared" si="7"/>
        <v>182</v>
      </c>
      <c r="I21" s="62">
        <f t="shared" si="7"/>
        <v>182</v>
      </c>
      <c r="J21" s="62"/>
      <c r="K21" s="62"/>
      <c r="L21" s="62"/>
      <c r="M21" s="64">
        <f>+H21-I21</f>
        <v>0</v>
      </c>
      <c r="N21" s="72"/>
      <c r="O21" s="61"/>
      <c r="P21" s="64">
        <f>+I21+O21</f>
        <v>182</v>
      </c>
    </row>
    <row r="22" spans="1:16">
      <c r="A22" s="35">
        <f>+A21+1</f>
        <v>16</v>
      </c>
      <c r="B22" s="22"/>
      <c r="C22" s="24" t="s">
        <v>40</v>
      </c>
      <c r="D22" s="62"/>
      <c r="E22" s="62"/>
      <c r="F22" s="62"/>
      <c r="G22" s="62"/>
      <c r="H22" s="62">
        <f t="shared" si="7"/>
        <v>0</v>
      </c>
      <c r="I22" s="62">
        <f t="shared" si="7"/>
        <v>0</v>
      </c>
      <c r="J22" s="62"/>
      <c r="K22" s="62"/>
      <c r="L22" s="62"/>
      <c r="M22" s="64">
        <f>+H22-I22</f>
        <v>0</v>
      </c>
      <c r="N22" s="72"/>
      <c r="O22" s="61"/>
      <c r="P22" s="64">
        <f>+I22+O22</f>
        <v>0</v>
      </c>
    </row>
    <row r="23" spans="1:16" s="1" customFormat="1" hidden="1">
      <c r="A23" s="35"/>
      <c r="B23" s="22"/>
      <c r="C23" s="24"/>
      <c r="D23" s="62"/>
      <c r="E23" s="62"/>
      <c r="F23" s="62"/>
      <c r="G23" s="62"/>
      <c r="H23" s="62"/>
      <c r="I23" s="62"/>
      <c r="J23" s="62"/>
      <c r="K23" s="62"/>
      <c r="L23" s="62"/>
      <c r="M23" s="64"/>
      <c r="N23" s="72"/>
      <c r="O23" s="61"/>
      <c r="P23" s="64"/>
    </row>
    <row r="24" spans="1:16">
      <c r="A24" s="33">
        <f>+A22+1</f>
        <v>17</v>
      </c>
      <c r="B24" s="792" t="s">
        <v>42</v>
      </c>
      <c r="C24" s="793"/>
      <c r="D24" s="67">
        <f t="shared" ref="D24:P25" si="8">+D25</f>
        <v>315</v>
      </c>
      <c r="E24" s="67">
        <f t="shared" si="8"/>
        <v>315</v>
      </c>
      <c r="F24" s="67">
        <f t="shared" si="8"/>
        <v>0</v>
      </c>
      <c r="G24" s="67">
        <f t="shared" si="8"/>
        <v>0</v>
      </c>
      <c r="H24" s="67">
        <f t="shared" si="8"/>
        <v>315</v>
      </c>
      <c r="I24" s="67">
        <f t="shared" si="8"/>
        <v>315</v>
      </c>
      <c r="J24" s="67">
        <f t="shared" si="8"/>
        <v>0</v>
      </c>
      <c r="K24" s="67">
        <f t="shared" si="8"/>
        <v>0</v>
      </c>
      <c r="L24" s="67">
        <f t="shared" si="8"/>
        <v>59</v>
      </c>
      <c r="M24" s="68">
        <f t="shared" si="8"/>
        <v>0</v>
      </c>
      <c r="N24" s="57"/>
      <c r="O24" s="66">
        <f>+O25</f>
        <v>0</v>
      </c>
      <c r="P24" s="68">
        <f>+P25</f>
        <v>315</v>
      </c>
    </row>
    <row r="25" spans="1:16">
      <c r="A25" s="30">
        <f>+A24+1</f>
        <v>18</v>
      </c>
      <c r="B25" s="780" t="s">
        <v>47</v>
      </c>
      <c r="C25" s="781"/>
      <c r="D25" s="59">
        <f>+D26</f>
        <v>315</v>
      </c>
      <c r="E25" s="59">
        <f t="shared" si="8"/>
        <v>315</v>
      </c>
      <c r="F25" s="59">
        <f t="shared" si="8"/>
        <v>0</v>
      </c>
      <c r="G25" s="59">
        <f t="shared" si="8"/>
        <v>0</v>
      </c>
      <c r="H25" s="59">
        <f t="shared" si="8"/>
        <v>315</v>
      </c>
      <c r="I25" s="59">
        <f t="shared" si="8"/>
        <v>315</v>
      </c>
      <c r="J25" s="59">
        <f t="shared" si="8"/>
        <v>0</v>
      </c>
      <c r="K25" s="59">
        <f t="shared" si="8"/>
        <v>0</v>
      </c>
      <c r="L25" s="59">
        <f t="shared" si="8"/>
        <v>59</v>
      </c>
      <c r="M25" s="60">
        <f t="shared" si="8"/>
        <v>0</v>
      </c>
      <c r="N25" s="65"/>
      <c r="O25" s="58">
        <f t="shared" si="8"/>
        <v>0</v>
      </c>
      <c r="P25" s="60">
        <f t="shared" si="8"/>
        <v>315</v>
      </c>
    </row>
    <row r="26" spans="1:16">
      <c r="A26" s="35">
        <f>+A25+1</f>
        <v>19</v>
      </c>
      <c r="B26" s="19"/>
      <c r="C26" s="124" t="s">
        <v>135</v>
      </c>
      <c r="D26" s="62">
        <v>315</v>
      </c>
      <c r="E26" s="62">
        <v>315</v>
      </c>
      <c r="F26" s="62"/>
      <c r="G26" s="62"/>
      <c r="H26" s="62">
        <f>+D26+F26</f>
        <v>315</v>
      </c>
      <c r="I26" s="62">
        <f>+E26+G26</f>
        <v>315</v>
      </c>
      <c r="J26" s="62"/>
      <c r="K26" s="62"/>
      <c r="L26" s="62">
        <v>59</v>
      </c>
      <c r="M26" s="64">
        <f>+H26-I26</f>
        <v>0</v>
      </c>
      <c r="N26" s="72"/>
      <c r="O26" s="61"/>
      <c r="P26" s="64">
        <f>+I26+O26</f>
        <v>315</v>
      </c>
    </row>
    <row r="27" spans="1:16" s="1" customFormat="1" hidden="1">
      <c r="A27" s="35"/>
      <c r="B27" s="19"/>
      <c r="C27" s="124"/>
      <c r="D27" s="62"/>
      <c r="E27" s="62"/>
      <c r="F27" s="62"/>
      <c r="G27" s="62"/>
      <c r="H27" s="62"/>
      <c r="I27" s="62"/>
      <c r="J27" s="62"/>
      <c r="K27" s="62"/>
      <c r="L27" s="62"/>
      <c r="M27" s="64"/>
      <c r="N27" s="72"/>
      <c r="O27" s="61"/>
      <c r="P27" s="64"/>
    </row>
    <row r="28" spans="1:16" s="1" customFormat="1" hidden="1">
      <c r="A28" s="35"/>
      <c r="B28" s="19"/>
      <c r="C28" s="124"/>
      <c r="D28" s="62"/>
      <c r="E28" s="62"/>
      <c r="F28" s="62"/>
      <c r="G28" s="62"/>
      <c r="H28" s="62"/>
      <c r="I28" s="62"/>
      <c r="J28" s="62"/>
      <c r="K28" s="62"/>
      <c r="L28" s="62"/>
      <c r="M28" s="64"/>
      <c r="N28" s="72"/>
      <c r="O28" s="61"/>
      <c r="P28" s="64"/>
    </row>
    <row r="29" spans="1:16" s="1" customFormat="1" hidden="1">
      <c r="A29" s="35"/>
      <c r="B29" s="19"/>
      <c r="C29" s="124"/>
      <c r="D29" s="62"/>
      <c r="E29" s="62"/>
      <c r="F29" s="62"/>
      <c r="G29" s="62"/>
      <c r="H29" s="62"/>
      <c r="I29" s="62"/>
      <c r="J29" s="62"/>
      <c r="K29" s="62"/>
      <c r="L29" s="62"/>
      <c r="M29" s="64"/>
      <c r="N29" s="72"/>
      <c r="O29" s="61"/>
      <c r="P29" s="64"/>
    </row>
    <row r="30" spans="1:16" s="1" customFormat="1" hidden="1">
      <c r="A30" s="35"/>
      <c r="B30" s="19"/>
      <c r="C30" s="124"/>
      <c r="D30" s="62"/>
      <c r="E30" s="62"/>
      <c r="F30" s="62"/>
      <c r="G30" s="62"/>
      <c r="H30" s="62"/>
      <c r="I30" s="62"/>
      <c r="J30" s="62"/>
      <c r="K30" s="62"/>
      <c r="L30" s="62"/>
      <c r="M30" s="64"/>
      <c r="N30" s="72"/>
      <c r="O30" s="61"/>
      <c r="P30" s="64"/>
    </row>
    <row r="31" spans="1:16" s="1" customFormat="1" hidden="1">
      <c r="A31" s="35"/>
      <c r="B31" s="19"/>
      <c r="C31" s="124"/>
      <c r="D31" s="62"/>
      <c r="E31" s="62"/>
      <c r="F31" s="62"/>
      <c r="G31" s="62"/>
      <c r="H31" s="62"/>
      <c r="I31" s="62"/>
      <c r="J31" s="62"/>
      <c r="K31" s="62"/>
      <c r="L31" s="62"/>
      <c r="M31" s="64"/>
      <c r="N31" s="72"/>
      <c r="O31" s="61"/>
      <c r="P31" s="64"/>
    </row>
    <row r="32" spans="1:16" s="1" customFormat="1" hidden="1">
      <c r="A32" s="35"/>
      <c r="B32" s="19"/>
      <c r="C32" s="124"/>
      <c r="D32" s="62"/>
      <c r="E32" s="62"/>
      <c r="F32" s="62"/>
      <c r="G32" s="62"/>
      <c r="H32" s="62"/>
      <c r="I32" s="62"/>
      <c r="J32" s="62"/>
      <c r="K32" s="62"/>
      <c r="L32" s="62"/>
      <c r="M32" s="64"/>
      <c r="N32" s="72"/>
      <c r="O32" s="61"/>
      <c r="P32" s="64"/>
    </row>
    <row r="33" spans="1:16" s="1" customFormat="1" hidden="1">
      <c r="A33" s="35"/>
      <c r="B33" s="19"/>
      <c r="C33" s="124"/>
      <c r="D33" s="62"/>
      <c r="E33" s="62"/>
      <c r="F33" s="62"/>
      <c r="G33" s="62"/>
      <c r="H33" s="62"/>
      <c r="I33" s="62"/>
      <c r="J33" s="62"/>
      <c r="K33" s="62"/>
      <c r="L33" s="62"/>
      <c r="M33" s="64"/>
      <c r="N33" s="72"/>
      <c r="O33" s="61"/>
      <c r="P33" s="64"/>
    </row>
    <row r="34" spans="1:16" s="1" customFormat="1" hidden="1">
      <c r="A34" s="35"/>
      <c r="B34" s="19"/>
      <c r="C34" s="124"/>
      <c r="D34" s="62"/>
      <c r="E34" s="62"/>
      <c r="F34" s="62"/>
      <c r="G34" s="62"/>
      <c r="H34" s="62"/>
      <c r="I34" s="62"/>
      <c r="J34" s="62"/>
      <c r="K34" s="62"/>
      <c r="L34" s="62"/>
      <c r="M34" s="64"/>
      <c r="N34" s="72"/>
      <c r="O34" s="61"/>
      <c r="P34" s="64"/>
    </row>
    <row r="35" spans="1:16" s="1" customFormat="1" hidden="1">
      <c r="A35" s="35"/>
      <c r="B35" s="19"/>
      <c r="C35" s="124"/>
      <c r="D35" s="62"/>
      <c r="E35" s="62"/>
      <c r="F35" s="62"/>
      <c r="G35" s="62"/>
      <c r="H35" s="62"/>
      <c r="I35" s="62"/>
      <c r="J35" s="62"/>
      <c r="K35" s="62"/>
      <c r="L35" s="62"/>
      <c r="M35" s="64"/>
      <c r="N35" s="72"/>
      <c r="O35" s="61"/>
      <c r="P35" s="64"/>
    </row>
    <row r="36" spans="1:16" s="1" customFormat="1" hidden="1">
      <c r="A36" s="35"/>
      <c r="B36" s="19"/>
      <c r="C36" s="124"/>
      <c r="D36" s="62"/>
      <c r="E36" s="62"/>
      <c r="F36" s="62"/>
      <c r="G36" s="62"/>
      <c r="H36" s="62"/>
      <c r="I36" s="62"/>
      <c r="J36" s="62"/>
      <c r="K36" s="62"/>
      <c r="L36" s="62"/>
      <c r="M36" s="64"/>
      <c r="N36" s="72"/>
      <c r="O36" s="61"/>
      <c r="P36" s="64"/>
    </row>
    <row r="37" spans="1:16" s="1" customFormat="1" hidden="1">
      <c r="A37" s="35"/>
      <c r="B37" s="19"/>
      <c r="C37" s="124"/>
      <c r="D37" s="62"/>
      <c r="E37" s="62"/>
      <c r="F37" s="62"/>
      <c r="G37" s="62"/>
      <c r="H37" s="62"/>
      <c r="I37" s="62"/>
      <c r="J37" s="62"/>
      <c r="K37" s="62"/>
      <c r="L37" s="62"/>
      <c r="M37" s="64"/>
      <c r="N37" s="72"/>
      <c r="O37" s="61"/>
      <c r="P37" s="64"/>
    </row>
    <row r="38" spans="1:16" s="1" customFormat="1" hidden="1">
      <c r="A38" s="35"/>
      <c r="B38" s="19"/>
      <c r="C38" s="124"/>
      <c r="D38" s="62"/>
      <c r="E38" s="62"/>
      <c r="F38" s="62"/>
      <c r="G38" s="62"/>
      <c r="H38" s="62"/>
      <c r="I38" s="62"/>
      <c r="J38" s="62"/>
      <c r="K38" s="62"/>
      <c r="L38" s="62"/>
      <c r="M38" s="64"/>
      <c r="N38" s="72"/>
      <c r="O38" s="61"/>
      <c r="P38" s="64"/>
    </row>
    <row r="39" spans="1:16" s="1" customFormat="1" hidden="1">
      <c r="A39" s="35"/>
      <c r="B39" s="19"/>
      <c r="C39" s="124"/>
      <c r="D39" s="62"/>
      <c r="E39" s="62"/>
      <c r="F39" s="62"/>
      <c r="G39" s="62"/>
      <c r="H39" s="62"/>
      <c r="I39" s="62"/>
      <c r="J39" s="62"/>
      <c r="K39" s="62"/>
      <c r="L39" s="62"/>
      <c r="M39" s="64"/>
      <c r="N39" s="72"/>
      <c r="O39" s="61"/>
      <c r="P39" s="64"/>
    </row>
    <row r="40" spans="1:16" s="1" customFormat="1" hidden="1">
      <c r="A40" s="35"/>
      <c r="B40" s="19"/>
      <c r="C40" s="124"/>
      <c r="D40" s="62"/>
      <c r="E40" s="62"/>
      <c r="F40" s="62"/>
      <c r="G40" s="62"/>
      <c r="H40" s="62"/>
      <c r="I40" s="62"/>
      <c r="J40" s="62"/>
      <c r="K40" s="62"/>
      <c r="L40" s="62"/>
      <c r="M40" s="64"/>
      <c r="N40" s="72"/>
      <c r="O40" s="61"/>
      <c r="P40" s="64"/>
    </row>
    <row r="41" spans="1:16" s="1" customFormat="1" hidden="1">
      <c r="A41" s="35"/>
      <c r="B41" s="19"/>
      <c r="C41" s="124"/>
      <c r="D41" s="62"/>
      <c r="E41" s="62"/>
      <c r="F41" s="62"/>
      <c r="G41" s="62"/>
      <c r="H41" s="62"/>
      <c r="I41" s="62"/>
      <c r="J41" s="62"/>
      <c r="K41" s="62"/>
      <c r="L41" s="62"/>
      <c r="M41" s="64"/>
      <c r="N41" s="72"/>
      <c r="O41" s="61"/>
      <c r="P41" s="64"/>
    </row>
    <row r="42" spans="1:16">
      <c r="A42" s="33">
        <f>+A26+1</f>
        <v>20</v>
      </c>
      <c r="B42" s="792" t="s">
        <v>41</v>
      </c>
      <c r="C42" s="793"/>
      <c r="D42" s="67">
        <f>+D43</f>
        <v>40</v>
      </c>
      <c r="E42" s="67">
        <f t="shared" ref="E42:P43" si="9">+E43</f>
        <v>40</v>
      </c>
      <c r="F42" s="67">
        <f t="shared" si="9"/>
        <v>0</v>
      </c>
      <c r="G42" s="67">
        <f t="shared" si="9"/>
        <v>0</v>
      </c>
      <c r="H42" s="67">
        <f t="shared" si="9"/>
        <v>40</v>
      </c>
      <c r="I42" s="67">
        <f t="shared" si="9"/>
        <v>40</v>
      </c>
      <c r="J42" s="67">
        <f t="shared" si="9"/>
        <v>0</v>
      </c>
      <c r="K42" s="67">
        <f t="shared" si="9"/>
        <v>43</v>
      </c>
      <c r="L42" s="67">
        <f t="shared" si="9"/>
        <v>0</v>
      </c>
      <c r="M42" s="68">
        <f t="shared" si="9"/>
        <v>0</v>
      </c>
      <c r="N42" s="57"/>
      <c r="O42" s="66">
        <f t="shared" si="9"/>
        <v>0</v>
      </c>
      <c r="P42" s="68">
        <f t="shared" si="9"/>
        <v>40</v>
      </c>
    </row>
    <row r="43" spans="1:16">
      <c r="A43" s="30">
        <f>+A42+1</f>
        <v>21</v>
      </c>
      <c r="B43" s="780" t="s">
        <v>47</v>
      </c>
      <c r="C43" s="781"/>
      <c r="D43" s="59">
        <f>+D44</f>
        <v>40</v>
      </c>
      <c r="E43" s="59">
        <f t="shared" si="9"/>
        <v>40</v>
      </c>
      <c r="F43" s="59">
        <f t="shared" si="9"/>
        <v>0</v>
      </c>
      <c r="G43" s="59">
        <f t="shared" si="9"/>
        <v>0</v>
      </c>
      <c r="H43" s="59">
        <f t="shared" si="9"/>
        <v>40</v>
      </c>
      <c r="I43" s="59">
        <f t="shared" si="9"/>
        <v>40</v>
      </c>
      <c r="J43" s="59">
        <f t="shared" si="9"/>
        <v>0</v>
      </c>
      <c r="K43" s="59">
        <f t="shared" si="9"/>
        <v>43</v>
      </c>
      <c r="L43" s="59">
        <f t="shared" si="9"/>
        <v>0</v>
      </c>
      <c r="M43" s="60">
        <f t="shared" si="9"/>
        <v>0</v>
      </c>
      <c r="N43" s="65"/>
      <c r="O43" s="58">
        <f t="shared" si="9"/>
        <v>0</v>
      </c>
      <c r="P43" s="60">
        <f t="shared" si="9"/>
        <v>40</v>
      </c>
    </row>
    <row r="44" spans="1:16">
      <c r="A44" s="35">
        <f>+A43+1</f>
        <v>22</v>
      </c>
      <c r="B44" s="38"/>
      <c r="C44" s="122" t="s">
        <v>504</v>
      </c>
      <c r="D44" s="62">
        <v>40</v>
      </c>
      <c r="E44" s="62">
        <v>40</v>
      </c>
      <c r="F44" s="62"/>
      <c r="G44" s="62"/>
      <c r="H44" s="62">
        <f>+D44+F44</f>
        <v>40</v>
      </c>
      <c r="I44" s="62">
        <f>+E44+G44</f>
        <v>40</v>
      </c>
      <c r="J44" s="62"/>
      <c r="K44" s="62">
        <v>43</v>
      </c>
      <c r="L44" s="62"/>
      <c r="M44" s="64">
        <f>+H44-I44</f>
        <v>0</v>
      </c>
      <c r="N44" s="73"/>
      <c r="O44" s="61"/>
      <c r="P44" s="64">
        <f>+I44+O44</f>
        <v>40</v>
      </c>
    </row>
    <row r="45" spans="1:16" s="1" customFormat="1" hidden="1">
      <c r="A45" s="35"/>
      <c r="B45" s="38"/>
      <c r="C45" s="122"/>
      <c r="D45" s="62"/>
      <c r="E45" s="62"/>
      <c r="F45" s="62"/>
      <c r="G45" s="62"/>
      <c r="H45" s="62"/>
      <c r="I45" s="62"/>
      <c r="J45" s="62"/>
      <c r="K45" s="62"/>
      <c r="L45" s="62"/>
      <c r="M45" s="64"/>
      <c r="N45" s="73"/>
      <c r="O45" s="61"/>
      <c r="P45" s="64"/>
    </row>
    <row r="46" spans="1:16" s="1" customFormat="1" hidden="1">
      <c r="A46" s="35"/>
      <c r="B46" s="38"/>
      <c r="C46" s="122"/>
      <c r="D46" s="62"/>
      <c r="E46" s="62"/>
      <c r="F46" s="62"/>
      <c r="G46" s="62"/>
      <c r="H46" s="62"/>
      <c r="I46" s="62"/>
      <c r="J46" s="62"/>
      <c r="K46" s="62"/>
      <c r="L46" s="62"/>
      <c r="M46" s="64"/>
      <c r="N46" s="73"/>
      <c r="O46" s="61"/>
      <c r="P46" s="64"/>
    </row>
    <row r="47" spans="1:16" s="1" customFormat="1" hidden="1">
      <c r="A47" s="35"/>
      <c r="B47" s="38"/>
      <c r="C47" s="122"/>
      <c r="D47" s="62"/>
      <c r="E47" s="62"/>
      <c r="F47" s="62"/>
      <c r="G47" s="62"/>
      <c r="H47" s="62"/>
      <c r="I47" s="62"/>
      <c r="J47" s="62"/>
      <c r="K47" s="62"/>
      <c r="L47" s="62"/>
      <c r="M47" s="64"/>
      <c r="N47" s="73"/>
      <c r="O47" s="61"/>
      <c r="P47" s="64"/>
    </row>
    <row r="48" spans="1:16" s="1" customFormat="1" hidden="1">
      <c r="A48" s="35"/>
      <c r="B48" s="38"/>
      <c r="C48" s="122"/>
      <c r="D48" s="62"/>
      <c r="E48" s="62"/>
      <c r="F48" s="62"/>
      <c r="G48" s="62"/>
      <c r="H48" s="62"/>
      <c r="I48" s="62"/>
      <c r="J48" s="62"/>
      <c r="K48" s="62"/>
      <c r="L48" s="62"/>
      <c r="M48" s="64"/>
      <c r="N48" s="73"/>
      <c r="O48" s="61"/>
      <c r="P48" s="64"/>
    </row>
    <row r="49" spans="1:16" s="1" customFormat="1" hidden="1">
      <c r="A49" s="35"/>
      <c r="B49" s="38"/>
      <c r="C49" s="122"/>
      <c r="D49" s="62"/>
      <c r="E49" s="62"/>
      <c r="F49" s="62"/>
      <c r="G49" s="62"/>
      <c r="H49" s="62"/>
      <c r="I49" s="62"/>
      <c r="J49" s="62"/>
      <c r="K49" s="62"/>
      <c r="L49" s="62"/>
      <c r="M49" s="64"/>
      <c r="N49" s="73"/>
      <c r="O49" s="61"/>
      <c r="P49" s="64"/>
    </row>
    <row r="50" spans="1:16" s="1" customFormat="1" hidden="1">
      <c r="A50" s="35"/>
      <c r="B50" s="38"/>
      <c r="C50" s="122"/>
      <c r="D50" s="62"/>
      <c r="E50" s="62"/>
      <c r="F50" s="62"/>
      <c r="G50" s="62"/>
      <c r="H50" s="62"/>
      <c r="I50" s="62"/>
      <c r="J50" s="62"/>
      <c r="K50" s="62"/>
      <c r="L50" s="62"/>
      <c r="M50" s="64"/>
      <c r="N50" s="73"/>
      <c r="O50" s="61"/>
      <c r="P50" s="64"/>
    </row>
    <row r="51" spans="1:16" s="1" customFormat="1" hidden="1">
      <c r="A51" s="35"/>
      <c r="B51" s="38"/>
      <c r="C51" s="122"/>
      <c r="D51" s="62"/>
      <c r="E51" s="62"/>
      <c r="F51" s="62"/>
      <c r="G51" s="62"/>
      <c r="H51" s="62"/>
      <c r="I51" s="62"/>
      <c r="J51" s="62"/>
      <c r="K51" s="62"/>
      <c r="L51" s="62"/>
      <c r="M51" s="64"/>
      <c r="N51" s="73"/>
      <c r="O51" s="61"/>
      <c r="P51" s="64"/>
    </row>
    <row r="52" spans="1:16" s="1" customFormat="1" hidden="1">
      <c r="A52" s="35"/>
      <c r="B52" s="38"/>
      <c r="C52" s="122"/>
      <c r="D52" s="62"/>
      <c r="E52" s="62"/>
      <c r="F52" s="62"/>
      <c r="G52" s="62"/>
      <c r="H52" s="62"/>
      <c r="I52" s="62"/>
      <c r="J52" s="62"/>
      <c r="K52" s="62"/>
      <c r="L52" s="62"/>
      <c r="M52" s="64"/>
      <c r="N52" s="73"/>
      <c r="O52" s="61"/>
      <c r="P52" s="64"/>
    </row>
    <row r="53" spans="1:16" s="1" customFormat="1" hidden="1">
      <c r="A53" s="35"/>
      <c r="B53" s="38"/>
      <c r="C53" s="122"/>
      <c r="D53" s="62"/>
      <c r="E53" s="62"/>
      <c r="F53" s="62"/>
      <c r="G53" s="62"/>
      <c r="H53" s="62"/>
      <c r="I53" s="62"/>
      <c r="J53" s="62"/>
      <c r="K53" s="62"/>
      <c r="L53" s="62"/>
      <c r="M53" s="64"/>
      <c r="N53" s="73"/>
      <c r="O53" s="61"/>
      <c r="P53" s="64"/>
    </row>
    <row r="54" spans="1:16" s="1" customFormat="1" hidden="1">
      <c r="A54" s="35"/>
      <c r="B54" s="38"/>
      <c r="C54" s="122"/>
      <c r="D54" s="62"/>
      <c r="E54" s="62"/>
      <c r="F54" s="62"/>
      <c r="G54" s="62"/>
      <c r="H54" s="62"/>
      <c r="I54" s="62"/>
      <c r="J54" s="62"/>
      <c r="K54" s="62"/>
      <c r="L54" s="62"/>
      <c r="M54" s="64"/>
      <c r="N54" s="73"/>
      <c r="O54" s="61"/>
      <c r="P54" s="64"/>
    </row>
    <row r="55" spans="1:16" s="1" customFormat="1" hidden="1">
      <c r="A55" s="35"/>
      <c r="B55" s="38"/>
      <c r="C55" s="122"/>
      <c r="D55" s="62"/>
      <c r="E55" s="62"/>
      <c r="F55" s="62"/>
      <c r="G55" s="62"/>
      <c r="H55" s="62"/>
      <c r="I55" s="62"/>
      <c r="J55" s="62"/>
      <c r="K55" s="62"/>
      <c r="L55" s="62"/>
      <c r="M55" s="64"/>
      <c r="N55" s="73"/>
      <c r="O55" s="61"/>
      <c r="P55" s="64"/>
    </row>
    <row r="56" spans="1:16" s="1" customFormat="1" hidden="1">
      <c r="A56" s="35"/>
      <c r="B56" s="38"/>
      <c r="C56" s="122"/>
      <c r="D56" s="62"/>
      <c r="E56" s="62"/>
      <c r="F56" s="62"/>
      <c r="G56" s="62"/>
      <c r="H56" s="62"/>
      <c r="I56" s="62"/>
      <c r="J56" s="62"/>
      <c r="K56" s="62"/>
      <c r="L56" s="62"/>
      <c r="M56" s="64"/>
      <c r="N56" s="73"/>
      <c r="O56" s="61"/>
      <c r="P56" s="64"/>
    </row>
    <row r="57" spans="1:16" s="1" customFormat="1" hidden="1">
      <c r="A57" s="35"/>
      <c r="B57" s="38"/>
      <c r="C57" s="122"/>
      <c r="D57" s="62"/>
      <c r="E57" s="62"/>
      <c r="F57" s="62"/>
      <c r="G57" s="62"/>
      <c r="H57" s="62"/>
      <c r="I57" s="62"/>
      <c r="J57" s="62"/>
      <c r="K57" s="62"/>
      <c r="L57" s="62"/>
      <c r="M57" s="64"/>
      <c r="N57" s="73"/>
      <c r="O57" s="61"/>
      <c r="P57" s="64"/>
    </row>
    <row r="58" spans="1:16" s="1" customFormat="1" hidden="1">
      <c r="A58" s="35"/>
      <c r="B58" s="38"/>
      <c r="C58" s="122"/>
      <c r="D58" s="62"/>
      <c r="E58" s="62"/>
      <c r="F58" s="62"/>
      <c r="G58" s="62"/>
      <c r="H58" s="62"/>
      <c r="I58" s="62"/>
      <c r="J58" s="62"/>
      <c r="K58" s="62"/>
      <c r="L58" s="62"/>
      <c r="M58" s="64"/>
      <c r="N58" s="73"/>
      <c r="O58" s="61"/>
      <c r="P58" s="64"/>
    </row>
    <row r="59" spans="1:16" s="1" customFormat="1" hidden="1">
      <c r="A59" s="35"/>
      <c r="B59" s="38"/>
      <c r="C59" s="122"/>
      <c r="D59" s="62"/>
      <c r="E59" s="62"/>
      <c r="F59" s="62"/>
      <c r="G59" s="62"/>
      <c r="H59" s="62"/>
      <c r="I59" s="62"/>
      <c r="J59" s="62"/>
      <c r="K59" s="62"/>
      <c r="L59" s="62"/>
      <c r="M59" s="64"/>
      <c r="N59" s="73"/>
      <c r="O59" s="61"/>
      <c r="P59" s="64"/>
    </row>
    <row r="60" spans="1:16" s="1" customFormat="1" hidden="1">
      <c r="A60" s="35"/>
      <c r="B60" s="38"/>
      <c r="C60" s="122"/>
      <c r="D60" s="62"/>
      <c r="E60" s="62"/>
      <c r="F60" s="62"/>
      <c r="G60" s="62"/>
      <c r="H60" s="62"/>
      <c r="I60" s="62"/>
      <c r="J60" s="62"/>
      <c r="K60" s="62"/>
      <c r="L60" s="62"/>
      <c r="M60" s="64"/>
      <c r="N60" s="73"/>
      <c r="O60" s="61"/>
      <c r="P60" s="64"/>
    </row>
    <row r="61" spans="1:16" s="1" customFormat="1" hidden="1">
      <c r="A61" s="35"/>
      <c r="B61" s="38"/>
      <c r="C61" s="122"/>
      <c r="D61" s="62"/>
      <c r="E61" s="62"/>
      <c r="F61" s="62"/>
      <c r="G61" s="62"/>
      <c r="H61" s="62"/>
      <c r="I61" s="62"/>
      <c r="J61" s="62"/>
      <c r="K61" s="62"/>
      <c r="L61" s="62"/>
      <c r="M61" s="64"/>
      <c r="N61" s="73"/>
      <c r="O61" s="61"/>
      <c r="P61" s="64"/>
    </row>
    <row r="62" spans="1:16" s="1" customFormat="1" hidden="1">
      <c r="A62" s="35"/>
      <c r="B62" s="38"/>
      <c r="C62" s="122"/>
      <c r="D62" s="62"/>
      <c r="E62" s="62"/>
      <c r="F62" s="62"/>
      <c r="G62" s="62"/>
      <c r="H62" s="62"/>
      <c r="I62" s="62"/>
      <c r="J62" s="62"/>
      <c r="K62" s="62"/>
      <c r="L62" s="62"/>
      <c r="M62" s="64"/>
      <c r="N62" s="73"/>
      <c r="O62" s="61"/>
      <c r="P62" s="64"/>
    </row>
    <row r="63" spans="1:16" s="1" customFormat="1" hidden="1">
      <c r="A63" s="35"/>
      <c r="B63" s="38"/>
      <c r="C63" s="122"/>
      <c r="D63" s="62"/>
      <c r="E63" s="62"/>
      <c r="F63" s="62"/>
      <c r="G63" s="62"/>
      <c r="H63" s="62"/>
      <c r="I63" s="62"/>
      <c r="J63" s="62"/>
      <c r="K63" s="62"/>
      <c r="L63" s="62"/>
      <c r="M63" s="64"/>
      <c r="N63" s="73"/>
      <c r="O63" s="61"/>
      <c r="P63" s="64"/>
    </row>
    <row r="64" spans="1:16" s="1" customFormat="1" hidden="1">
      <c r="A64" s="35"/>
      <c r="B64" s="38"/>
      <c r="C64" s="122"/>
      <c r="D64" s="62"/>
      <c r="E64" s="62"/>
      <c r="F64" s="62"/>
      <c r="G64" s="62"/>
      <c r="H64" s="62"/>
      <c r="I64" s="62"/>
      <c r="J64" s="62"/>
      <c r="K64" s="62"/>
      <c r="L64" s="62"/>
      <c r="M64" s="64"/>
      <c r="N64" s="73"/>
      <c r="O64" s="61"/>
      <c r="P64" s="64"/>
    </row>
    <row r="65" spans="1:16" s="1" customFormat="1" hidden="1">
      <c r="A65" s="35"/>
      <c r="B65" s="38"/>
      <c r="C65" s="122"/>
      <c r="D65" s="62"/>
      <c r="E65" s="62"/>
      <c r="F65" s="62"/>
      <c r="G65" s="62"/>
      <c r="H65" s="62"/>
      <c r="I65" s="62"/>
      <c r="J65" s="62"/>
      <c r="K65" s="62"/>
      <c r="L65" s="62"/>
      <c r="M65" s="64"/>
      <c r="N65" s="73"/>
      <c r="O65" s="61"/>
      <c r="P65" s="64"/>
    </row>
    <row r="66" spans="1:16" s="1" customFormat="1" hidden="1">
      <c r="A66" s="35"/>
      <c r="B66" s="38"/>
      <c r="C66" s="122"/>
      <c r="D66" s="62"/>
      <c r="E66" s="62"/>
      <c r="F66" s="62"/>
      <c r="G66" s="62"/>
      <c r="H66" s="62"/>
      <c r="I66" s="62"/>
      <c r="J66" s="62"/>
      <c r="K66" s="62"/>
      <c r="L66" s="62"/>
      <c r="M66" s="64"/>
      <c r="N66" s="73"/>
      <c r="O66" s="61"/>
      <c r="P66" s="64"/>
    </row>
    <row r="67" spans="1:16" s="1" customFormat="1" hidden="1">
      <c r="A67" s="35"/>
      <c r="B67" s="38"/>
      <c r="C67" s="122"/>
      <c r="D67" s="62"/>
      <c r="E67" s="62"/>
      <c r="F67" s="62"/>
      <c r="G67" s="62"/>
      <c r="H67" s="62"/>
      <c r="I67" s="62"/>
      <c r="J67" s="62"/>
      <c r="K67" s="62"/>
      <c r="L67" s="62"/>
      <c r="M67" s="64"/>
      <c r="N67" s="73"/>
      <c r="O67" s="61"/>
      <c r="P67" s="64"/>
    </row>
    <row r="68" spans="1:16" s="1" customFormat="1" hidden="1">
      <c r="A68" s="35"/>
      <c r="B68" s="38"/>
      <c r="C68" s="122"/>
      <c r="D68" s="62"/>
      <c r="E68" s="62"/>
      <c r="F68" s="62"/>
      <c r="G68" s="62"/>
      <c r="H68" s="62"/>
      <c r="I68" s="62"/>
      <c r="J68" s="62"/>
      <c r="K68" s="62"/>
      <c r="L68" s="62"/>
      <c r="M68" s="64"/>
      <c r="N68" s="73"/>
      <c r="O68" s="61"/>
      <c r="P68" s="64"/>
    </row>
    <row r="69" spans="1:16" s="1" customFormat="1" hidden="1">
      <c r="A69" s="35"/>
      <c r="B69" s="38"/>
      <c r="C69" s="122"/>
      <c r="D69" s="62"/>
      <c r="E69" s="62"/>
      <c r="F69" s="62"/>
      <c r="G69" s="62"/>
      <c r="H69" s="62"/>
      <c r="I69" s="62"/>
      <c r="J69" s="62"/>
      <c r="K69" s="62"/>
      <c r="L69" s="62"/>
      <c r="M69" s="64"/>
      <c r="N69" s="73"/>
      <c r="O69" s="61"/>
      <c r="P69" s="64"/>
    </row>
    <row r="70" spans="1:16" s="1" customFormat="1" hidden="1">
      <c r="A70" s="35"/>
      <c r="B70" s="38"/>
      <c r="C70" s="122"/>
      <c r="D70" s="62"/>
      <c r="E70" s="62"/>
      <c r="F70" s="62"/>
      <c r="G70" s="62"/>
      <c r="H70" s="62"/>
      <c r="I70" s="62"/>
      <c r="J70" s="62"/>
      <c r="K70" s="62"/>
      <c r="L70" s="62"/>
      <c r="M70" s="64"/>
      <c r="N70" s="73"/>
      <c r="O70" s="61"/>
      <c r="P70" s="64"/>
    </row>
    <row r="71" spans="1:16" s="1" customFormat="1" hidden="1">
      <c r="A71" s="35"/>
      <c r="B71" s="38"/>
      <c r="C71" s="122"/>
      <c r="D71" s="62"/>
      <c r="E71" s="62"/>
      <c r="F71" s="62"/>
      <c r="G71" s="62"/>
      <c r="H71" s="62"/>
      <c r="I71" s="62"/>
      <c r="J71" s="62"/>
      <c r="K71" s="62"/>
      <c r="L71" s="62"/>
      <c r="M71" s="64"/>
      <c r="N71" s="73"/>
      <c r="O71" s="61"/>
      <c r="P71" s="64"/>
    </row>
    <row r="72" spans="1:16" s="1" customFormat="1" hidden="1">
      <c r="A72" s="35"/>
      <c r="B72" s="38"/>
      <c r="C72" s="122"/>
      <c r="D72" s="62"/>
      <c r="E72" s="62"/>
      <c r="F72" s="62"/>
      <c r="G72" s="62"/>
      <c r="H72" s="62"/>
      <c r="I72" s="62"/>
      <c r="J72" s="62"/>
      <c r="K72" s="62"/>
      <c r="L72" s="62"/>
      <c r="M72" s="64"/>
      <c r="N72" s="73"/>
      <c r="O72" s="61"/>
      <c r="P72" s="64"/>
    </row>
    <row r="73" spans="1:16" s="1" customFormat="1" hidden="1">
      <c r="A73" s="35"/>
      <c r="B73" s="38"/>
      <c r="C73" s="122"/>
      <c r="D73" s="62"/>
      <c r="E73" s="62"/>
      <c r="F73" s="62"/>
      <c r="G73" s="62"/>
      <c r="H73" s="62"/>
      <c r="I73" s="62"/>
      <c r="J73" s="62"/>
      <c r="K73" s="62"/>
      <c r="L73" s="62"/>
      <c r="M73" s="64"/>
      <c r="N73" s="73"/>
      <c r="O73" s="61"/>
      <c r="P73" s="64"/>
    </row>
    <row r="74" spans="1:16" s="1" customFormat="1" hidden="1">
      <c r="A74" s="35"/>
      <c r="B74" s="38"/>
      <c r="C74" s="122"/>
      <c r="D74" s="62"/>
      <c r="E74" s="62"/>
      <c r="F74" s="62"/>
      <c r="G74" s="62"/>
      <c r="H74" s="62"/>
      <c r="I74" s="62"/>
      <c r="J74" s="62"/>
      <c r="K74" s="62"/>
      <c r="L74" s="62"/>
      <c r="M74" s="64"/>
      <c r="N74" s="73"/>
      <c r="O74" s="61"/>
      <c r="P74" s="64"/>
    </row>
    <row r="75" spans="1:16" s="1" customFormat="1" hidden="1">
      <c r="A75" s="35"/>
      <c r="B75" s="38"/>
      <c r="C75" s="122"/>
      <c r="D75" s="62"/>
      <c r="E75" s="62"/>
      <c r="F75" s="62"/>
      <c r="G75" s="62"/>
      <c r="H75" s="62"/>
      <c r="I75" s="62"/>
      <c r="J75" s="62"/>
      <c r="K75" s="62"/>
      <c r="L75" s="62"/>
      <c r="M75" s="64"/>
      <c r="N75" s="73"/>
      <c r="O75" s="61"/>
      <c r="P75" s="64"/>
    </row>
    <row r="76" spans="1:16" s="1" customFormat="1" hidden="1">
      <c r="A76" s="35"/>
      <c r="B76" s="38"/>
      <c r="C76" s="122"/>
      <c r="D76" s="62"/>
      <c r="E76" s="62"/>
      <c r="F76" s="62"/>
      <c r="G76" s="62"/>
      <c r="H76" s="62"/>
      <c r="I76" s="62"/>
      <c r="J76" s="62"/>
      <c r="K76" s="62"/>
      <c r="L76" s="62"/>
      <c r="M76" s="64"/>
      <c r="N76" s="73"/>
      <c r="O76" s="61"/>
      <c r="P76" s="64"/>
    </row>
    <row r="77" spans="1:16" s="1" customFormat="1" hidden="1">
      <c r="A77" s="35"/>
      <c r="B77" s="38"/>
      <c r="C77" s="122"/>
      <c r="D77" s="62"/>
      <c r="E77" s="62"/>
      <c r="F77" s="62"/>
      <c r="G77" s="62"/>
      <c r="H77" s="62"/>
      <c r="I77" s="62"/>
      <c r="J77" s="62"/>
      <c r="K77" s="62"/>
      <c r="L77" s="62"/>
      <c r="M77" s="64"/>
      <c r="N77" s="73"/>
      <c r="O77" s="61"/>
      <c r="P77" s="64"/>
    </row>
    <row r="78" spans="1:16" s="1" customFormat="1" hidden="1">
      <c r="A78" s="35"/>
      <c r="B78" s="38"/>
      <c r="C78" s="122"/>
      <c r="D78" s="62"/>
      <c r="E78" s="62"/>
      <c r="F78" s="62"/>
      <c r="G78" s="62"/>
      <c r="H78" s="62"/>
      <c r="I78" s="62"/>
      <c r="J78" s="62"/>
      <c r="K78" s="62"/>
      <c r="L78" s="62"/>
      <c r="M78" s="64"/>
      <c r="N78" s="73"/>
      <c r="O78" s="61"/>
      <c r="P78" s="64"/>
    </row>
    <row r="79" spans="1:16" s="1" customFormat="1" hidden="1">
      <c r="A79" s="35"/>
      <c r="B79" s="38"/>
      <c r="C79" s="122"/>
      <c r="D79" s="62"/>
      <c r="E79" s="62"/>
      <c r="F79" s="62"/>
      <c r="G79" s="62"/>
      <c r="H79" s="62"/>
      <c r="I79" s="62"/>
      <c r="J79" s="62"/>
      <c r="K79" s="62"/>
      <c r="L79" s="62"/>
      <c r="M79" s="64"/>
      <c r="N79" s="73"/>
      <c r="O79" s="61"/>
      <c r="P79" s="64"/>
    </row>
    <row r="80" spans="1:16" s="1" customFormat="1" hidden="1">
      <c r="A80" s="35"/>
      <c r="B80" s="38"/>
      <c r="C80" s="122"/>
      <c r="D80" s="62"/>
      <c r="E80" s="62"/>
      <c r="F80" s="62"/>
      <c r="G80" s="62"/>
      <c r="H80" s="62"/>
      <c r="I80" s="62"/>
      <c r="J80" s="62"/>
      <c r="K80" s="62"/>
      <c r="L80" s="62"/>
      <c r="M80" s="64"/>
      <c r="N80" s="73"/>
      <c r="O80" s="61"/>
      <c r="P80" s="64"/>
    </row>
    <row r="81" spans="1:16" s="1" customFormat="1" hidden="1">
      <c r="A81" s="35"/>
      <c r="B81" s="38"/>
      <c r="C81" s="122"/>
      <c r="D81" s="62"/>
      <c r="E81" s="62"/>
      <c r="F81" s="62"/>
      <c r="G81" s="62"/>
      <c r="H81" s="62"/>
      <c r="I81" s="62"/>
      <c r="J81" s="62"/>
      <c r="K81" s="62"/>
      <c r="L81" s="62"/>
      <c r="M81" s="64"/>
      <c r="N81" s="73"/>
      <c r="O81" s="61"/>
      <c r="P81" s="64"/>
    </row>
    <row r="82" spans="1:16" s="1" customFormat="1" hidden="1">
      <c r="A82" s="35"/>
      <c r="B82" s="38"/>
      <c r="C82" s="122"/>
      <c r="D82" s="62"/>
      <c r="E82" s="62"/>
      <c r="F82" s="62"/>
      <c r="G82" s="62"/>
      <c r="H82" s="62"/>
      <c r="I82" s="62"/>
      <c r="J82" s="62"/>
      <c r="K82" s="62"/>
      <c r="L82" s="62"/>
      <c r="M82" s="64"/>
      <c r="N82" s="73"/>
      <c r="O82" s="61"/>
      <c r="P82" s="64"/>
    </row>
    <row r="83" spans="1:16" s="1" customFormat="1" hidden="1">
      <c r="A83" s="35"/>
      <c r="B83" s="38"/>
      <c r="C83" s="122"/>
      <c r="D83" s="62"/>
      <c r="E83" s="62"/>
      <c r="F83" s="62"/>
      <c r="G83" s="62"/>
      <c r="H83" s="62"/>
      <c r="I83" s="62"/>
      <c r="J83" s="62"/>
      <c r="K83" s="62"/>
      <c r="L83" s="62"/>
      <c r="M83" s="64"/>
      <c r="N83" s="73"/>
      <c r="O83" s="61"/>
      <c r="P83" s="64"/>
    </row>
    <row r="84" spans="1:16">
      <c r="A84" s="33">
        <f>+A44+1</f>
        <v>23</v>
      </c>
      <c r="B84" s="792" t="s">
        <v>43</v>
      </c>
      <c r="C84" s="793"/>
      <c r="D84" s="67">
        <f>+D85</f>
        <v>667</v>
      </c>
      <c r="E84" s="67">
        <f t="shared" ref="E84:P84" si="10">+E85</f>
        <v>667</v>
      </c>
      <c r="F84" s="67">
        <f t="shared" si="10"/>
        <v>0</v>
      </c>
      <c r="G84" s="67">
        <f t="shared" si="10"/>
        <v>0</v>
      </c>
      <c r="H84" s="67">
        <f t="shared" si="10"/>
        <v>667</v>
      </c>
      <c r="I84" s="67">
        <f t="shared" si="10"/>
        <v>667</v>
      </c>
      <c r="J84" s="67">
        <f t="shared" si="10"/>
        <v>0</v>
      </c>
      <c r="K84" s="67">
        <f t="shared" si="10"/>
        <v>0</v>
      </c>
      <c r="L84" s="67">
        <f>SUM(L85:L86)</f>
        <v>52</v>
      </c>
      <c r="M84" s="68">
        <f t="shared" si="10"/>
        <v>0</v>
      </c>
      <c r="N84" s="57"/>
      <c r="O84" s="66">
        <f t="shared" si="10"/>
        <v>0</v>
      </c>
      <c r="P84" s="68">
        <f t="shared" si="10"/>
        <v>667</v>
      </c>
    </row>
    <row r="85" spans="1:16">
      <c r="A85" s="30">
        <f>+A84+1</f>
        <v>24</v>
      </c>
      <c r="B85" s="780" t="s">
        <v>47</v>
      </c>
      <c r="C85" s="781"/>
      <c r="D85" s="59">
        <f>SUM(D86:D87)</f>
        <v>667</v>
      </c>
      <c r="E85" s="59">
        <f>SUM(E86:E87)</f>
        <v>667</v>
      </c>
      <c r="F85" s="59">
        <f>+F87</f>
        <v>0</v>
      </c>
      <c r="G85" s="59">
        <f>+G87</f>
        <v>0</v>
      </c>
      <c r="H85" s="59">
        <v>667</v>
      </c>
      <c r="I85" s="59">
        <v>667</v>
      </c>
      <c r="J85" s="59">
        <f>+J87</f>
        <v>0</v>
      </c>
      <c r="K85" s="59">
        <f>SUM(K86:K87)</f>
        <v>0</v>
      </c>
      <c r="L85" s="59"/>
      <c r="M85" s="60">
        <f>+M87</f>
        <v>0</v>
      </c>
      <c r="N85" s="65"/>
      <c r="O85" s="58">
        <f>+O87</f>
        <v>0</v>
      </c>
      <c r="P85" s="60">
        <v>667</v>
      </c>
    </row>
    <row r="86" spans="1:16">
      <c r="A86" s="35">
        <v>25</v>
      </c>
      <c r="B86" s="713"/>
      <c r="C86" s="150" t="s">
        <v>505</v>
      </c>
      <c r="D86" s="59">
        <v>78</v>
      </c>
      <c r="E86" s="59">
        <v>78</v>
      </c>
      <c r="F86" s="59"/>
      <c r="G86" s="59"/>
      <c r="H86" s="59">
        <v>78</v>
      </c>
      <c r="I86" s="59">
        <v>78</v>
      </c>
      <c r="J86" s="59"/>
      <c r="K86" s="59"/>
      <c r="L86" s="59">
        <v>52</v>
      </c>
      <c r="M86" s="60"/>
      <c r="N86" s="65"/>
      <c r="O86" s="58"/>
      <c r="P86" s="60">
        <v>78</v>
      </c>
    </row>
    <row r="87" spans="1:16" ht="15.75" thickBot="1">
      <c r="A87" s="714">
        <v>26</v>
      </c>
      <c r="B87" s="715"/>
      <c r="C87" s="716" t="s">
        <v>506</v>
      </c>
      <c r="D87" s="62">
        <v>589</v>
      </c>
      <c r="E87" s="62">
        <v>589</v>
      </c>
      <c r="F87" s="62"/>
      <c r="G87" s="62"/>
      <c r="H87" s="62">
        <f>+D87+F87</f>
        <v>589</v>
      </c>
      <c r="I87" s="62">
        <f>+E87+G87</f>
        <v>589</v>
      </c>
      <c r="J87" s="62"/>
      <c r="K87" s="62"/>
      <c r="L87" s="62"/>
      <c r="M87" s="64">
        <f>+H87-I87</f>
        <v>0</v>
      </c>
      <c r="N87" s="72"/>
      <c r="O87" s="61"/>
      <c r="P87" s="64">
        <f>+I87+O87</f>
        <v>589</v>
      </c>
    </row>
    <row r="88" spans="1:16" ht="15.75" thickBot="1">
      <c r="A88" s="717">
        <f>+A87+1</f>
        <v>27</v>
      </c>
      <c r="B88" s="26" t="s">
        <v>21</v>
      </c>
      <c r="C88" s="27"/>
      <c r="D88" s="70">
        <f t="shared" ref="D88:M88" si="11">+D7+D24+D42+D84</f>
        <v>85540</v>
      </c>
      <c r="E88" s="70">
        <f t="shared" si="11"/>
        <v>85540</v>
      </c>
      <c r="F88" s="70">
        <f t="shared" si="11"/>
        <v>97</v>
      </c>
      <c r="G88" s="70">
        <f t="shared" si="11"/>
        <v>97</v>
      </c>
      <c r="H88" s="70">
        <f t="shared" si="11"/>
        <v>85637</v>
      </c>
      <c r="I88" s="70">
        <f t="shared" si="11"/>
        <v>85637</v>
      </c>
      <c r="J88" s="70">
        <f t="shared" si="11"/>
        <v>0</v>
      </c>
      <c r="K88" s="70">
        <f t="shared" si="11"/>
        <v>8228</v>
      </c>
      <c r="L88" s="70">
        <f t="shared" si="11"/>
        <v>111</v>
      </c>
      <c r="M88" s="71">
        <f t="shared" si="11"/>
        <v>0</v>
      </c>
      <c r="N88" s="74"/>
      <c r="O88" s="69">
        <f>+O7+O24+O42+O84</f>
        <v>0</v>
      </c>
      <c r="P88" s="71">
        <f>+P7+P24+P42+P84</f>
        <v>85637</v>
      </c>
    </row>
  </sheetData>
  <mergeCells count="17">
    <mergeCell ref="O4:O5"/>
    <mergeCell ref="P4:P5"/>
    <mergeCell ref="B8:C8"/>
    <mergeCell ref="B17:C17"/>
    <mergeCell ref="B24:C24"/>
    <mergeCell ref="A4:A6"/>
    <mergeCell ref="B4:C6"/>
    <mergeCell ref="D4:E4"/>
    <mergeCell ref="F4:G4"/>
    <mergeCell ref="H4:I4"/>
    <mergeCell ref="B25:C25"/>
    <mergeCell ref="B42:C42"/>
    <mergeCell ref="B43:C43"/>
    <mergeCell ref="B84:C84"/>
    <mergeCell ref="B85:C85"/>
    <mergeCell ref="M4:M5"/>
    <mergeCell ref="J4:L4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26.25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33">
        <f>+A6+1</f>
        <v>1</v>
      </c>
      <c r="B7" s="31" t="s">
        <v>15</v>
      </c>
      <c r="C7" s="34"/>
      <c r="D7" s="55">
        <f t="shared" ref="D7:M7" si="0">+D8+D17</f>
        <v>122304</v>
      </c>
      <c r="E7" s="55">
        <f t="shared" si="0"/>
        <v>122304</v>
      </c>
      <c r="F7" s="55">
        <f t="shared" si="0"/>
        <v>500</v>
      </c>
      <c r="G7" s="55">
        <f t="shared" si="0"/>
        <v>500</v>
      </c>
      <c r="H7" s="55">
        <f t="shared" si="0"/>
        <v>122804</v>
      </c>
      <c r="I7" s="55">
        <f t="shared" si="0"/>
        <v>122804</v>
      </c>
      <c r="J7" s="55">
        <f t="shared" si="0"/>
        <v>132</v>
      </c>
      <c r="K7" s="55">
        <f t="shared" si="0"/>
        <v>3524</v>
      </c>
      <c r="L7" s="55">
        <f t="shared" si="0"/>
        <v>963</v>
      </c>
      <c r="M7" s="56">
        <f t="shared" si="0"/>
        <v>0</v>
      </c>
      <c r="N7" s="57"/>
      <c r="O7" s="54">
        <f>+O8+O17</f>
        <v>0</v>
      </c>
      <c r="P7" s="56">
        <f>+P8+P17</f>
        <v>122804</v>
      </c>
    </row>
    <row r="8" spans="1:16">
      <c r="A8" s="30">
        <f>+A7+1</f>
        <v>2</v>
      </c>
      <c r="B8" s="785" t="s">
        <v>45</v>
      </c>
      <c r="C8" s="786"/>
      <c r="D8" s="59">
        <f t="shared" ref="D8:M8" si="1">SUM(D9:D16)</f>
        <v>120494</v>
      </c>
      <c r="E8" s="59">
        <f t="shared" si="1"/>
        <v>120494</v>
      </c>
      <c r="F8" s="59">
        <f t="shared" si="1"/>
        <v>320</v>
      </c>
      <c r="G8" s="59">
        <f t="shared" si="1"/>
        <v>320</v>
      </c>
      <c r="H8" s="59">
        <f t="shared" si="1"/>
        <v>120814</v>
      </c>
      <c r="I8" s="59">
        <f t="shared" si="1"/>
        <v>120814</v>
      </c>
      <c r="J8" s="59">
        <f t="shared" si="1"/>
        <v>132</v>
      </c>
      <c r="K8" s="59">
        <f t="shared" si="1"/>
        <v>3524</v>
      </c>
      <c r="L8" s="59">
        <f t="shared" si="1"/>
        <v>963</v>
      </c>
      <c r="M8" s="60">
        <f t="shared" si="1"/>
        <v>0</v>
      </c>
      <c r="N8" s="65"/>
      <c r="O8" s="58">
        <f>SUM(O9:O16)</f>
        <v>0</v>
      </c>
      <c r="P8" s="60">
        <f>SUM(P9:P16)</f>
        <v>120814</v>
      </c>
    </row>
    <row r="9" spans="1:16">
      <c r="A9" s="35">
        <f>+A8+1</f>
        <v>3</v>
      </c>
      <c r="B9" s="19" t="s">
        <v>57</v>
      </c>
      <c r="C9" s="20" t="s">
        <v>58</v>
      </c>
      <c r="D9" s="62">
        <v>111204</v>
      </c>
      <c r="E9" s="62">
        <v>111204</v>
      </c>
      <c r="F9" s="62"/>
      <c r="G9" s="62"/>
      <c r="H9" s="62">
        <f t="shared" ref="H9:I12" si="2">+D9+F9</f>
        <v>111204</v>
      </c>
      <c r="I9" s="62">
        <f t="shared" si="2"/>
        <v>111204</v>
      </c>
      <c r="J9" s="62"/>
      <c r="K9" s="62">
        <v>3514</v>
      </c>
      <c r="L9" s="62"/>
      <c r="M9" s="64">
        <f t="shared" ref="M9:M16" si="3">+H9-I9</f>
        <v>0</v>
      </c>
      <c r="N9" s="72"/>
      <c r="O9" s="61"/>
      <c r="P9" s="64">
        <f t="shared" ref="P9:P16" si="4">+I9+O9</f>
        <v>111204</v>
      </c>
    </row>
    <row r="10" spans="1:16">
      <c r="A10" s="35">
        <f>A9+1</f>
        <v>4</v>
      </c>
      <c r="B10" s="19" t="s">
        <v>27</v>
      </c>
      <c r="C10" s="20" t="s">
        <v>28</v>
      </c>
      <c r="D10" s="62">
        <v>2295</v>
      </c>
      <c r="E10" s="62">
        <v>2295</v>
      </c>
      <c r="F10" s="62"/>
      <c r="G10" s="62"/>
      <c r="H10" s="62">
        <f t="shared" si="2"/>
        <v>2295</v>
      </c>
      <c r="I10" s="62">
        <f t="shared" si="2"/>
        <v>2295</v>
      </c>
      <c r="J10" s="62"/>
      <c r="K10" s="62">
        <v>10</v>
      </c>
      <c r="L10" s="62"/>
      <c r="M10" s="64">
        <f t="shared" si="3"/>
        <v>0</v>
      </c>
      <c r="N10" s="72"/>
      <c r="O10" s="61"/>
      <c r="P10" s="64">
        <f t="shared" si="4"/>
        <v>2295</v>
      </c>
    </row>
    <row r="11" spans="1:16">
      <c r="A11" s="35">
        <f t="shared" ref="A11:A17" si="5">+A10+1</f>
        <v>5</v>
      </c>
      <c r="B11" s="47" t="s">
        <v>29</v>
      </c>
      <c r="C11" s="48" t="s">
        <v>59</v>
      </c>
      <c r="D11" s="62">
        <v>1190</v>
      </c>
      <c r="E11" s="62">
        <v>1190</v>
      </c>
      <c r="F11" s="62"/>
      <c r="G11" s="62"/>
      <c r="H11" s="62">
        <f t="shared" si="2"/>
        <v>1190</v>
      </c>
      <c r="I11" s="62">
        <f t="shared" si="2"/>
        <v>1190</v>
      </c>
      <c r="J11" s="62"/>
      <c r="K11" s="62"/>
      <c r="L11" s="62">
        <v>417</v>
      </c>
      <c r="M11" s="64">
        <f t="shared" si="3"/>
        <v>0</v>
      </c>
      <c r="N11" s="72"/>
      <c r="O11" s="61"/>
      <c r="P11" s="64">
        <f t="shared" si="4"/>
        <v>1190</v>
      </c>
    </row>
    <row r="12" spans="1:16">
      <c r="A12" s="35">
        <f t="shared" si="5"/>
        <v>6</v>
      </c>
      <c r="B12" s="19" t="s">
        <v>30</v>
      </c>
      <c r="C12" s="20" t="s">
        <v>31</v>
      </c>
      <c r="D12" s="62"/>
      <c r="E12" s="62"/>
      <c r="F12" s="62"/>
      <c r="G12" s="62"/>
      <c r="H12" s="62">
        <f t="shared" si="2"/>
        <v>0</v>
      </c>
      <c r="I12" s="62">
        <f t="shared" si="2"/>
        <v>0</v>
      </c>
      <c r="J12" s="62"/>
      <c r="K12" s="62"/>
      <c r="L12" s="62"/>
      <c r="M12" s="64">
        <f t="shared" si="3"/>
        <v>0</v>
      </c>
      <c r="N12" s="72"/>
      <c r="O12" s="61"/>
      <c r="P12" s="64">
        <f t="shared" si="4"/>
        <v>0</v>
      </c>
    </row>
    <row r="13" spans="1:16">
      <c r="A13" s="35">
        <f t="shared" si="5"/>
        <v>7</v>
      </c>
      <c r="B13" s="19" t="s">
        <v>34</v>
      </c>
      <c r="C13" s="20" t="s">
        <v>62</v>
      </c>
      <c r="D13" s="62">
        <v>4168</v>
      </c>
      <c r="E13" s="62">
        <v>4168</v>
      </c>
      <c r="F13" s="62">
        <v>320</v>
      </c>
      <c r="G13" s="62">
        <v>320</v>
      </c>
      <c r="H13" s="62">
        <f>+D13+F13</f>
        <v>4488</v>
      </c>
      <c r="I13" s="62">
        <v>4488</v>
      </c>
      <c r="J13" s="62">
        <v>132</v>
      </c>
      <c r="K13" s="62"/>
      <c r="L13" s="62">
        <v>546</v>
      </c>
      <c r="M13" s="64">
        <f t="shared" si="3"/>
        <v>0</v>
      </c>
      <c r="N13" s="72"/>
      <c r="O13" s="61"/>
      <c r="P13" s="64">
        <f t="shared" si="4"/>
        <v>4488</v>
      </c>
    </row>
    <row r="14" spans="1:16">
      <c r="A14" s="35">
        <f t="shared" si="5"/>
        <v>8</v>
      </c>
      <c r="B14" s="19" t="s">
        <v>60</v>
      </c>
      <c r="C14" s="21" t="s">
        <v>32</v>
      </c>
      <c r="D14" s="62">
        <v>55</v>
      </c>
      <c r="E14" s="62">
        <v>55</v>
      </c>
      <c r="F14" s="62"/>
      <c r="G14" s="62"/>
      <c r="H14" s="62">
        <f>+D14+F14</f>
        <v>55</v>
      </c>
      <c r="I14" s="62">
        <f>+E14+G14</f>
        <v>55</v>
      </c>
      <c r="J14" s="62"/>
      <c r="K14" s="62"/>
      <c r="L14" s="62"/>
      <c r="M14" s="64">
        <f t="shared" si="3"/>
        <v>0</v>
      </c>
      <c r="N14" s="72"/>
      <c r="O14" s="61"/>
      <c r="P14" s="64">
        <f t="shared" si="4"/>
        <v>55</v>
      </c>
    </row>
    <row r="15" spans="1:16">
      <c r="A15" s="35">
        <f t="shared" si="5"/>
        <v>9</v>
      </c>
      <c r="B15" s="22" t="s">
        <v>61</v>
      </c>
      <c r="C15" s="23" t="s">
        <v>33</v>
      </c>
      <c r="D15" s="62">
        <v>1377</v>
      </c>
      <c r="E15" s="62">
        <v>1377</v>
      </c>
      <c r="F15" s="62"/>
      <c r="G15" s="62"/>
      <c r="H15" s="62">
        <f>+D15+F15</f>
        <v>1377</v>
      </c>
      <c r="I15" s="62">
        <f>+E15+G15</f>
        <v>1377</v>
      </c>
      <c r="J15" s="62"/>
      <c r="K15" s="62"/>
      <c r="L15" s="62"/>
      <c r="M15" s="64">
        <f t="shared" si="3"/>
        <v>0</v>
      </c>
      <c r="N15" s="72"/>
      <c r="O15" s="61"/>
      <c r="P15" s="64">
        <f t="shared" si="4"/>
        <v>1377</v>
      </c>
    </row>
    <row r="16" spans="1:16">
      <c r="A16" s="35">
        <f t="shared" si="5"/>
        <v>10</v>
      </c>
      <c r="B16" s="22"/>
      <c r="C16" s="122" t="s">
        <v>507</v>
      </c>
      <c r="D16" s="62">
        <v>205</v>
      </c>
      <c r="E16" s="62">
        <v>205</v>
      </c>
      <c r="F16" s="62"/>
      <c r="G16" s="62"/>
      <c r="H16" s="62">
        <f>+D16+F16</f>
        <v>205</v>
      </c>
      <c r="I16" s="62">
        <f>+E16+G16</f>
        <v>205</v>
      </c>
      <c r="J16" s="62"/>
      <c r="K16" s="62"/>
      <c r="L16" s="62"/>
      <c r="M16" s="64">
        <f t="shared" si="3"/>
        <v>0</v>
      </c>
      <c r="N16" s="72"/>
      <c r="O16" s="61"/>
      <c r="P16" s="64">
        <f t="shared" si="4"/>
        <v>205</v>
      </c>
    </row>
    <row r="17" spans="1:16">
      <c r="A17" s="30">
        <f t="shared" si="5"/>
        <v>11</v>
      </c>
      <c r="B17" s="801" t="s">
        <v>46</v>
      </c>
      <c r="C17" s="781"/>
      <c r="D17" s="59">
        <f t="shared" ref="D17:M17" si="6">SUM(D18:D22)</f>
        <v>1810</v>
      </c>
      <c r="E17" s="59">
        <f t="shared" si="6"/>
        <v>1810</v>
      </c>
      <c r="F17" s="59">
        <f t="shared" si="6"/>
        <v>180</v>
      </c>
      <c r="G17" s="59">
        <f t="shared" si="6"/>
        <v>180</v>
      </c>
      <c r="H17" s="59">
        <f t="shared" si="6"/>
        <v>1990</v>
      </c>
      <c r="I17" s="59">
        <f t="shared" si="6"/>
        <v>1990</v>
      </c>
      <c r="J17" s="59">
        <f t="shared" si="6"/>
        <v>0</v>
      </c>
      <c r="K17" s="59">
        <f t="shared" si="6"/>
        <v>0</v>
      </c>
      <c r="L17" s="59">
        <f t="shared" si="6"/>
        <v>0</v>
      </c>
      <c r="M17" s="60">
        <f t="shared" si="6"/>
        <v>0</v>
      </c>
      <c r="N17" s="65"/>
      <c r="O17" s="58">
        <f>SUM(O18:O22)</f>
        <v>0</v>
      </c>
      <c r="P17" s="60">
        <f>SUM(P18:P22)</f>
        <v>1990</v>
      </c>
    </row>
    <row r="18" spans="1:16">
      <c r="A18" s="49">
        <f>A17+1</f>
        <v>12</v>
      </c>
      <c r="B18" s="47" t="s">
        <v>29</v>
      </c>
      <c r="C18" s="48" t="s">
        <v>59</v>
      </c>
      <c r="D18" s="62">
        <v>171</v>
      </c>
      <c r="E18" s="62">
        <v>171</v>
      </c>
      <c r="F18" s="62"/>
      <c r="G18" s="62"/>
      <c r="H18" s="62">
        <f t="shared" ref="H18:I22" si="7">+D18+F18</f>
        <v>171</v>
      </c>
      <c r="I18" s="62">
        <f t="shared" si="7"/>
        <v>171</v>
      </c>
      <c r="J18" s="62"/>
      <c r="K18" s="62"/>
      <c r="L18" s="62"/>
      <c r="M18" s="64">
        <f>+H18-I18</f>
        <v>0</v>
      </c>
      <c r="N18" s="72"/>
      <c r="O18" s="61"/>
      <c r="P18" s="64">
        <f>+I18+O18</f>
        <v>171</v>
      </c>
    </row>
    <row r="19" spans="1:16">
      <c r="A19" s="35">
        <f>A18+1</f>
        <v>13</v>
      </c>
      <c r="B19" s="19" t="s">
        <v>30</v>
      </c>
      <c r="C19" s="20" t="s">
        <v>31</v>
      </c>
      <c r="D19" s="62"/>
      <c r="E19" s="62"/>
      <c r="F19" s="62"/>
      <c r="G19" s="62"/>
      <c r="H19" s="62">
        <f t="shared" si="7"/>
        <v>0</v>
      </c>
      <c r="I19" s="62">
        <f t="shared" si="7"/>
        <v>0</v>
      </c>
      <c r="J19" s="62"/>
      <c r="K19" s="62"/>
      <c r="L19" s="62"/>
      <c r="M19" s="64">
        <f>+H19-I19</f>
        <v>0</v>
      </c>
      <c r="N19" s="72"/>
      <c r="O19" s="61"/>
      <c r="P19" s="64">
        <f>+I19+O19</f>
        <v>0</v>
      </c>
    </row>
    <row r="20" spans="1:16">
      <c r="A20" s="35">
        <f>A19+1</f>
        <v>14</v>
      </c>
      <c r="B20" s="19" t="s">
        <v>34</v>
      </c>
      <c r="C20" s="20" t="s">
        <v>63</v>
      </c>
      <c r="D20" s="62">
        <v>1477</v>
      </c>
      <c r="E20" s="62">
        <v>1477</v>
      </c>
      <c r="F20" s="62">
        <v>180</v>
      </c>
      <c r="G20" s="62">
        <v>180</v>
      </c>
      <c r="H20" s="62">
        <f t="shared" si="7"/>
        <v>1657</v>
      </c>
      <c r="I20" s="62">
        <f t="shared" si="7"/>
        <v>1657</v>
      </c>
      <c r="J20" s="62"/>
      <c r="K20" s="62"/>
      <c r="L20" s="62"/>
      <c r="M20" s="64">
        <f>+H20-I20</f>
        <v>0</v>
      </c>
      <c r="N20" s="72"/>
      <c r="O20" s="61"/>
      <c r="P20" s="64">
        <f>+I20+O20</f>
        <v>1657</v>
      </c>
    </row>
    <row r="21" spans="1:16">
      <c r="A21" s="35">
        <f>+A20+1</f>
        <v>15</v>
      </c>
      <c r="B21" s="19" t="s">
        <v>35</v>
      </c>
      <c r="C21" s="20" t="s">
        <v>36</v>
      </c>
      <c r="D21" s="62"/>
      <c r="E21" s="62"/>
      <c r="F21" s="62"/>
      <c r="G21" s="62"/>
      <c r="H21" s="62">
        <f t="shared" si="7"/>
        <v>0</v>
      </c>
      <c r="I21" s="62">
        <f t="shared" si="7"/>
        <v>0</v>
      </c>
      <c r="J21" s="62"/>
      <c r="K21" s="62"/>
      <c r="L21" s="62"/>
      <c r="M21" s="64">
        <f>+H21-I21</f>
        <v>0</v>
      </c>
      <c r="N21" s="72"/>
      <c r="O21" s="61"/>
      <c r="P21" s="64">
        <f>+I21+O21</f>
        <v>0</v>
      </c>
    </row>
    <row r="22" spans="1:16">
      <c r="A22" s="35">
        <f>+A21+1</f>
        <v>16</v>
      </c>
      <c r="B22" s="22"/>
      <c r="C22" s="122" t="s">
        <v>507</v>
      </c>
      <c r="D22" s="62">
        <v>162</v>
      </c>
      <c r="E22" s="62">
        <v>162</v>
      </c>
      <c r="F22" s="62"/>
      <c r="G22" s="62"/>
      <c r="H22" s="62">
        <f t="shared" si="7"/>
        <v>162</v>
      </c>
      <c r="I22" s="62">
        <f t="shared" si="7"/>
        <v>162</v>
      </c>
      <c r="J22" s="62"/>
      <c r="K22" s="62"/>
      <c r="L22" s="62"/>
      <c r="M22" s="64">
        <f>+H22-I22</f>
        <v>0</v>
      </c>
      <c r="N22" s="72"/>
      <c r="O22" s="61"/>
      <c r="P22" s="64">
        <f>+I22+O22</f>
        <v>162</v>
      </c>
    </row>
    <row r="23" spans="1:16" s="1" customFormat="1" hidden="1">
      <c r="A23" s="35"/>
      <c r="B23" s="22"/>
      <c r="C23" s="122"/>
      <c r="D23" s="62"/>
      <c r="E23" s="62"/>
      <c r="F23" s="62"/>
      <c r="G23" s="62"/>
      <c r="H23" s="62"/>
      <c r="I23" s="62"/>
      <c r="J23" s="62"/>
      <c r="K23" s="62"/>
      <c r="L23" s="62"/>
      <c r="M23" s="64"/>
      <c r="N23" s="72"/>
      <c r="O23" s="61"/>
      <c r="P23" s="64"/>
    </row>
    <row r="24" spans="1:16">
      <c r="A24" s="33">
        <f>+A22+1</f>
        <v>17</v>
      </c>
      <c r="B24" s="792" t="s">
        <v>42</v>
      </c>
      <c r="C24" s="793"/>
      <c r="D24" s="67">
        <f>+D25</f>
        <v>350</v>
      </c>
      <c r="E24" s="67">
        <f t="shared" ref="E24:P25" si="8">+E25</f>
        <v>350</v>
      </c>
      <c r="F24" s="67">
        <f t="shared" si="8"/>
        <v>0</v>
      </c>
      <c r="G24" s="67">
        <f t="shared" si="8"/>
        <v>0</v>
      </c>
      <c r="H24" s="67">
        <f t="shared" si="8"/>
        <v>350</v>
      </c>
      <c r="I24" s="67">
        <f t="shared" si="8"/>
        <v>350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8">
        <f t="shared" si="8"/>
        <v>0</v>
      </c>
      <c r="N24" s="57"/>
      <c r="O24" s="66">
        <f t="shared" si="8"/>
        <v>0</v>
      </c>
      <c r="P24" s="68">
        <f t="shared" si="8"/>
        <v>350</v>
      </c>
    </row>
    <row r="25" spans="1:16">
      <c r="A25" s="30">
        <f>+A24+1</f>
        <v>18</v>
      </c>
      <c r="B25" s="780" t="s">
        <v>47</v>
      </c>
      <c r="C25" s="781"/>
      <c r="D25" s="59">
        <f>+D26</f>
        <v>350</v>
      </c>
      <c r="E25" s="59">
        <f t="shared" si="8"/>
        <v>350</v>
      </c>
      <c r="F25" s="59">
        <f t="shared" si="8"/>
        <v>0</v>
      </c>
      <c r="G25" s="59">
        <f t="shared" si="8"/>
        <v>0</v>
      </c>
      <c r="H25" s="59">
        <f t="shared" si="8"/>
        <v>350</v>
      </c>
      <c r="I25" s="59">
        <f t="shared" si="8"/>
        <v>350</v>
      </c>
      <c r="J25" s="59">
        <f t="shared" si="8"/>
        <v>0</v>
      </c>
      <c r="K25" s="59">
        <f t="shared" si="8"/>
        <v>0</v>
      </c>
      <c r="L25" s="59">
        <f t="shared" si="8"/>
        <v>0</v>
      </c>
      <c r="M25" s="60">
        <f t="shared" si="8"/>
        <v>0</v>
      </c>
      <c r="N25" s="65"/>
      <c r="O25" s="58">
        <f t="shared" si="8"/>
        <v>0</v>
      </c>
      <c r="P25" s="60">
        <f t="shared" si="8"/>
        <v>350</v>
      </c>
    </row>
    <row r="26" spans="1:16">
      <c r="A26" s="35">
        <f>+A25+1</f>
        <v>19</v>
      </c>
      <c r="B26" s="19"/>
      <c r="C26" s="122" t="s">
        <v>508</v>
      </c>
      <c r="D26" s="62">
        <v>350</v>
      </c>
      <c r="E26" s="62">
        <v>350</v>
      </c>
      <c r="F26" s="62"/>
      <c r="G26" s="62"/>
      <c r="H26" s="62">
        <f>+D26+F26</f>
        <v>350</v>
      </c>
      <c r="I26" s="62">
        <f>+E26+G26</f>
        <v>350</v>
      </c>
      <c r="J26" s="62"/>
      <c r="K26" s="62"/>
      <c r="L26" s="62"/>
      <c r="M26" s="64">
        <f>+H26-I26</f>
        <v>0</v>
      </c>
      <c r="N26" s="72"/>
      <c r="O26" s="61"/>
      <c r="P26" s="64">
        <f>+I26+O26</f>
        <v>350</v>
      </c>
    </row>
    <row r="27" spans="1:16" s="1" customFormat="1" hidden="1">
      <c r="A27" s="35"/>
      <c r="B27" s="19"/>
      <c r="C27" s="122"/>
      <c r="D27" s="62"/>
      <c r="E27" s="62"/>
      <c r="F27" s="62"/>
      <c r="G27" s="62"/>
      <c r="H27" s="62"/>
      <c r="I27" s="62"/>
      <c r="J27" s="62"/>
      <c r="K27" s="62"/>
      <c r="L27" s="62"/>
      <c r="M27" s="64"/>
      <c r="N27" s="72"/>
      <c r="O27" s="61"/>
      <c r="P27" s="64"/>
    </row>
    <row r="28" spans="1:16" s="1" customFormat="1" hidden="1">
      <c r="A28" s="35"/>
      <c r="B28" s="19"/>
      <c r="C28" s="122"/>
      <c r="D28" s="62"/>
      <c r="E28" s="62"/>
      <c r="F28" s="62"/>
      <c r="G28" s="62"/>
      <c r="H28" s="62"/>
      <c r="I28" s="62"/>
      <c r="J28" s="62"/>
      <c r="K28" s="62"/>
      <c r="L28" s="62"/>
      <c r="M28" s="64"/>
      <c r="N28" s="72"/>
      <c r="O28" s="61"/>
      <c r="P28" s="64"/>
    </row>
    <row r="29" spans="1:16" s="1" customFormat="1" hidden="1">
      <c r="A29" s="35"/>
      <c r="B29" s="19"/>
      <c r="C29" s="122"/>
      <c r="D29" s="62"/>
      <c r="E29" s="62"/>
      <c r="F29" s="62"/>
      <c r="G29" s="62"/>
      <c r="H29" s="62"/>
      <c r="I29" s="62"/>
      <c r="J29" s="62"/>
      <c r="K29" s="62"/>
      <c r="L29" s="62"/>
      <c r="M29" s="64"/>
      <c r="N29" s="72"/>
      <c r="O29" s="61"/>
      <c r="P29" s="64"/>
    </row>
    <row r="30" spans="1:16" s="1" customFormat="1" hidden="1">
      <c r="A30" s="35"/>
      <c r="B30" s="19"/>
      <c r="C30" s="122"/>
      <c r="D30" s="62"/>
      <c r="E30" s="62"/>
      <c r="F30" s="62"/>
      <c r="G30" s="62"/>
      <c r="H30" s="62"/>
      <c r="I30" s="62"/>
      <c r="J30" s="62"/>
      <c r="K30" s="62"/>
      <c r="L30" s="62"/>
      <c r="M30" s="64"/>
      <c r="N30" s="72"/>
      <c r="O30" s="61"/>
      <c r="P30" s="64"/>
    </row>
    <row r="31" spans="1:16" s="1" customFormat="1" hidden="1">
      <c r="A31" s="35"/>
      <c r="B31" s="19"/>
      <c r="C31" s="122"/>
      <c r="D31" s="62"/>
      <c r="E31" s="62"/>
      <c r="F31" s="62"/>
      <c r="G31" s="62"/>
      <c r="H31" s="62"/>
      <c r="I31" s="62"/>
      <c r="J31" s="62"/>
      <c r="K31" s="62"/>
      <c r="L31" s="62"/>
      <c r="M31" s="64"/>
      <c r="N31" s="72"/>
      <c r="O31" s="61"/>
      <c r="P31" s="64"/>
    </row>
    <row r="32" spans="1:16" s="1" customFormat="1" hidden="1">
      <c r="A32" s="35"/>
      <c r="B32" s="19"/>
      <c r="C32" s="122"/>
      <c r="D32" s="62"/>
      <c r="E32" s="62"/>
      <c r="F32" s="62"/>
      <c r="G32" s="62"/>
      <c r="H32" s="62"/>
      <c r="I32" s="62"/>
      <c r="J32" s="62"/>
      <c r="K32" s="62"/>
      <c r="L32" s="62"/>
      <c r="M32" s="64"/>
      <c r="N32" s="72"/>
      <c r="O32" s="61"/>
      <c r="P32" s="64"/>
    </row>
    <row r="33" spans="1:16" s="1" customFormat="1" hidden="1">
      <c r="A33" s="35"/>
      <c r="B33" s="19"/>
      <c r="C33" s="122"/>
      <c r="D33" s="62"/>
      <c r="E33" s="62"/>
      <c r="F33" s="62"/>
      <c r="G33" s="62"/>
      <c r="H33" s="62"/>
      <c r="I33" s="62"/>
      <c r="J33" s="62"/>
      <c r="K33" s="62"/>
      <c r="L33" s="62"/>
      <c r="M33" s="64"/>
      <c r="N33" s="72"/>
      <c r="O33" s="61"/>
      <c r="P33" s="64"/>
    </row>
    <row r="34" spans="1:16" s="1" customFormat="1" hidden="1">
      <c r="A34" s="35"/>
      <c r="B34" s="19"/>
      <c r="C34" s="122"/>
      <c r="D34" s="62"/>
      <c r="E34" s="62"/>
      <c r="F34" s="62"/>
      <c r="G34" s="62"/>
      <c r="H34" s="62"/>
      <c r="I34" s="62"/>
      <c r="J34" s="62"/>
      <c r="K34" s="62"/>
      <c r="L34" s="62"/>
      <c r="M34" s="64"/>
      <c r="N34" s="72"/>
      <c r="O34" s="61"/>
      <c r="P34" s="64"/>
    </row>
    <row r="35" spans="1:16" s="1" customFormat="1" hidden="1">
      <c r="A35" s="35"/>
      <c r="B35" s="19"/>
      <c r="C35" s="122"/>
      <c r="D35" s="62"/>
      <c r="E35" s="62"/>
      <c r="F35" s="62"/>
      <c r="G35" s="62"/>
      <c r="H35" s="62"/>
      <c r="I35" s="62"/>
      <c r="J35" s="62"/>
      <c r="K35" s="62"/>
      <c r="L35" s="62"/>
      <c r="M35" s="64"/>
      <c r="N35" s="72"/>
      <c r="O35" s="61"/>
      <c r="P35" s="64"/>
    </row>
    <row r="36" spans="1:16" s="1" customFormat="1" hidden="1">
      <c r="A36" s="35"/>
      <c r="B36" s="19"/>
      <c r="C36" s="122"/>
      <c r="D36" s="62"/>
      <c r="E36" s="62"/>
      <c r="F36" s="62"/>
      <c r="G36" s="62"/>
      <c r="H36" s="62"/>
      <c r="I36" s="62"/>
      <c r="J36" s="62"/>
      <c r="K36" s="62"/>
      <c r="L36" s="62"/>
      <c r="M36" s="64"/>
      <c r="N36" s="72"/>
      <c r="O36" s="61"/>
      <c r="P36" s="64"/>
    </row>
    <row r="37" spans="1:16" s="1" customFormat="1" hidden="1">
      <c r="A37" s="35"/>
      <c r="B37" s="19"/>
      <c r="C37" s="122"/>
      <c r="D37" s="62"/>
      <c r="E37" s="62"/>
      <c r="F37" s="62"/>
      <c r="G37" s="62"/>
      <c r="H37" s="62"/>
      <c r="I37" s="62"/>
      <c r="J37" s="62"/>
      <c r="K37" s="62"/>
      <c r="L37" s="62"/>
      <c r="M37" s="64"/>
      <c r="N37" s="72"/>
      <c r="O37" s="61"/>
      <c r="P37" s="64"/>
    </row>
    <row r="38" spans="1:16" s="1" customFormat="1" hidden="1">
      <c r="A38" s="35"/>
      <c r="B38" s="19"/>
      <c r="C38" s="122"/>
      <c r="D38" s="62"/>
      <c r="E38" s="62"/>
      <c r="F38" s="62"/>
      <c r="G38" s="62"/>
      <c r="H38" s="62"/>
      <c r="I38" s="62"/>
      <c r="J38" s="62"/>
      <c r="K38" s="62"/>
      <c r="L38" s="62"/>
      <c r="M38" s="64"/>
      <c r="N38" s="72"/>
      <c r="O38" s="61"/>
      <c r="P38" s="64"/>
    </row>
    <row r="39" spans="1:16" s="1" customFormat="1" hidden="1">
      <c r="A39" s="35"/>
      <c r="B39" s="19"/>
      <c r="C39" s="122"/>
      <c r="D39" s="62"/>
      <c r="E39" s="62"/>
      <c r="F39" s="62"/>
      <c r="G39" s="62"/>
      <c r="H39" s="62"/>
      <c r="I39" s="62"/>
      <c r="J39" s="62"/>
      <c r="K39" s="62"/>
      <c r="L39" s="62"/>
      <c r="M39" s="64"/>
      <c r="N39" s="72"/>
      <c r="O39" s="61"/>
      <c r="P39" s="64"/>
    </row>
    <row r="40" spans="1:16" s="1" customFormat="1" hidden="1">
      <c r="A40" s="35"/>
      <c r="B40" s="19"/>
      <c r="C40" s="122"/>
      <c r="D40" s="62"/>
      <c r="E40" s="62"/>
      <c r="F40" s="62"/>
      <c r="G40" s="62"/>
      <c r="H40" s="62"/>
      <c r="I40" s="62"/>
      <c r="J40" s="62"/>
      <c r="K40" s="62"/>
      <c r="L40" s="62"/>
      <c r="M40" s="64"/>
      <c r="N40" s="72"/>
      <c r="O40" s="61"/>
      <c r="P40" s="64"/>
    </row>
    <row r="41" spans="1:16" s="1" customFormat="1" hidden="1">
      <c r="A41" s="35"/>
      <c r="B41" s="19"/>
      <c r="C41" s="122"/>
      <c r="D41" s="62"/>
      <c r="E41" s="62"/>
      <c r="F41" s="62"/>
      <c r="G41" s="62"/>
      <c r="H41" s="62"/>
      <c r="I41" s="62"/>
      <c r="J41" s="62"/>
      <c r="K41" s="62"/>
      <c r="L41" s="62"/>
      <c r="M41" s="64"/>
      <c r="N41" s="72"/>
      <c r="O41" s="61"/>
      <c r="P41" s="64"/>
    </row>
    <row r="42" spans="1:16">
      <c r="A42" s="33">
        <f>+A26+1</f>
        <v>20</v>
      </c>
      <c r="B42" s="792" t="s">
        <v>41</v>
      </c>
      <c r="C42" s="793"/>
      <c r="D42" s="67">
        <f>+D43</f>
        <v>180</v>
      </c>
      <c r="E42" s="67">
        <f t="shared" ref="E42:P43" si="9">+E43</f>
        <v>180</v>
      </c>
      <c r="F42" s="67">
        <f t="shared" si="9"/>
        <v>0</v>
      </c>
      <c r="G42" s="67">
        <f t="shared" si="9"/>
        <v>0</v>
      </c>
      <c r="H42" s="67">
        <f t="shared" si="9"/>
        <v>180</v>
      </c>
      <c r="I42" s="67">
        <f t="shared" si="9"/>
        <v>180</v>
      </c>
      <c r="J42" s="67">
        <f t="shared" si="9"/>
        <v>0</v>
      </c>
      <c r="K42" s="67">
        <f t="shared" si="9"/>
        <v>0</v>
      </c>
      <c r="L42" s="67">
        <f t="shared" si="9"/>
        <v>0</v>
      </c>
      <c r="M42" s="68">
        <f t="shared" si="9"/>
        <v>0</v>
      </c>
      <c r="N42" s="57"/>
      <c r="O42" s="66">
        <f t="shared" si="9"/>
        <v>0</v>
      </c>
      <c r="P42" s="68">
        <f t="shared" si="9"/>
        <v>180</v>
      </c>
    </row>
    <row r="43" spans="1:16">
      <c r="A43" s="30">
        <f>+A42+1</f>
        <v>21</v>
      </c>
      <c r="B43" s="780" t="s">
        <v>47</v>
      </c>
      <c r="C43" s="781"/>
      <c r="D43" s="59">
        <f>+D44</f>
        <v>180</v>
      </c>
      <c r="E43" s="59">
        <f t="shared" si="9"/>
        <v>180</v>
      </c>
      <c r="F43" s="59">
        <f t="shared" si="9"/>
        <v>0</v>
      </c>
      <c r="G43" s="59">
        <f t="shared" si="9"/>
        <v>0</v>
      </c>
      <c r="H43" s="59">
        <f t="shared" si="9"/>
        <v>180</v>
      </c>
      <c r="I43" s="59">
        <f t="shared" si="9"/>
        <v>180</v>
      </c>
      <c r="J43" s="59">
        <f t="shared" si="9"/>
        <v>0</v>
      </c>
      <c r="K43" s="59">
        <f t="shared" si="9"/>
        <v>0</v>
      </c>
      <c r="L43" s="59">
        <f t="shared" si="9"/>
        <v>0</v>
      </c>
      <c r="M43" s="60">
        <f t="shared" si="9"/>
        <v>0</v>
      </c>
      <c r="N43" s="65"/>
      <c r="O43" s="58">
        <f t="shared" si="9"/>
        <v>0</v>
      </c>
      <c r="P43" s="60">
        <f t="shared" si="9"/>
        <v>180</v>
      </c>
    </row>
    <row r="44" spans="1:16">
      <c r="A44" s="35">
        <f>+A43+1</f>
        <v>22</v>
      </c>
      <c r="B44" s="38"/>
      <c r="C44" s="122" t="s">
        <v>509</v>
      </c>
      <c r="D44" s="62">
        <v>180</v>
      </c>
      <c r="E44" s="62">
        <v>180</v>
      </c>
      <c r="F44" s="62"/>
      <c r="G44" s="62"/>
      <c r="H44" s="62">
        <f>+D44+F44</f>
        <v>180</v>
      </c>
      <c r="I44" s="62">
        <f>+E44+G44</f>
        <v>180</v>
      </c>
      <c r="J44" s="62"/>
      <c r="K44" s="62"/>
      <c r="L44" s="62"/>
      <c r="M44" s="64">
        <f>+H44-I44</f>
        <v>0</v>
      </c>
      <c r="N44" s="73"/>
      <c r="O44" s="61"/>
      <c r="P44" s="64">
        <f>+I44+O44</f>
        <v>180</v>
      </c>
    </row>
    <row r="45" spans="1:16" s="1" customFormat="1" hidden="1">
      <c r="A45" s="35"/>
      <c r="B45" s="38"/>
      <c r="C45" s="122"/>
      <c r="D45" s="62"/>
      <c r="E45" s="62"/>
      <c r="F45" s="62"/>
      <c r="G45" s="62"/>
      <c r="H45" s="62"/>
      <c r="I45" s="62"/>
      <c r="J45" s="62"/>
      <c r="K45" s="62"/>
      <c r="L45" s="62"/>
      <c r="M45" s="64"/>
      <c r="N45" s="73"/>
      <c r="O45" s="61"/>
      <c r="P45" s="64"/>
    </row>
    <row r="46" spans="1:16" s="1" customFormat="1" hidden="1">
      <c r="A46" s="35"/>
      <c r="B46" s="38"/>
      <c r="C46" s="122"/>
      <c r="D46" s="62"/>
      <c r="E46" s="62"/>
      <c r="F46" s="62"/>
      <c r="G46" s="62"/>
      <c r="H46" s="62"/>
      <c r="I46" s="62"/>
      <c r="J46" s="62"/>
      <c r="K46" s="62"/>
      <c r="L46" s="62"/>
      <c r="M46" s="64"/>
      <c r="N46" s="73"/>
      <c r="O46" s="61"/>
      <c r="P46" s="64"/>
    </row>
    <row r="47" spans="1:16" s="1" customFormat="1" hidden="1">
      <c r="A47" s="35"/>
      <c r="B47" s="38"/>
      <c r="C47" s="122"/>
      <c r="D47" s="62"/>
      <c r="E47" s="62"/>
      <c r="F47" s="62"/>
      <c r="G47" s="62"/>
      <c r="H47" s="62"/>
      <c r="I47" s="62"/>
      <c r="J47" s="62"/>
      <c r="K47" s="62"/>
      <c r="L47" s="62"/>
      <c r="M47" s="64"/>
      <c r="N47" s="73"/>
      <c r="O47" s="61"/>
      <c r="P47" s="64"/>
    </row>
    <row r="48" spans="1:16" s="1" customFormat="1" hidden="1">
      <c r="A48" s="35"/>
      <c r="B48" s="38"/>
      <c r="C48" s="122"/>
      <c r="D48" s="62"/>
      <c r="E48" s="62"/>
      <c r="F48" s="62"/>
      <c r="G48" s="62"/>
      <c r="H48" s="62"/>
      <c r="I48" s="62"/>
      <c r="J48" s="62"/>
      <c r="K48" s="62"/>
      <c r="L48" s="62"/>
      <c r="M48" s="64"/>
      <c r="N48" s="73"/>
      <c r="O48" s="61"/>
      <c r="P48" s="64"/>
    </row>
    <row r="49" spans="1:16" s="1" customFormat="1" hidden="1">
      <c r="A49" s="35"/>
      <c r="B49" s="38"/>
      <c r="C49" s="122"/>
      <c r="D49" s="62"/>
      <c r="E49" s="62"/>
      <c r="F49" s="62"/>
      <c r="G49" s="62"/>
      <c r="H49" s="62"/>
      <c r="I49" s="62"/>
      <c r="J49" s="62"/>
      <c r="K49" s="62"/>
      <c r="L49" s="62"/>
      <c r="M49" s="64"/>
      <c r="N49" s="73"/>
      <c r="O49" s="61"/>
      <c r="P49" s="64"/>
    </row>
    <row r="50" spans="1:16" s="1" customFormat="1" hidden="1">
      <c r="A50" s="35"/>
      <c r="B50" s="38"/>
      <c r="C50" s="122"/>
      <c r="D50" s="62"/>
      <c r="E50" s="62"/>
      <c r="F50" s="62"/>
      <c r="G50" s="62"/>
      <c r="H50" s="62"/>
      <c r="I50" s="62"/>
      <c r="J50" s="62"/>
      <c r="K50" s="62"/>
      <c r="L50" s="62"/>
      <c r="M50" s="64"/>
      <c r="N50" s="73"/>
      <c r="O50" s="61"/>
      <c r="P50" s="64"/>
    </row>
    <row r="51" spans="1:16" s="1" customFormat="1" hidden="1">
      <c r="A51" s="35"/>
      <c r="B51" s="38"/>
      <c r="C51" s="122"/>
      <c r="D51" s="62"/>
      <c r="E51" s="62"/>
      <c r="F51" s="62"/>
      <c r="G51" s="62"/>
      <c r="H51" s="62"/>
      <c r="I51" s="62"/>
      <c r="J51" s="62"/>
      <c r="K51" s="62"/>
      <c r="L51" s="62"/>
      <c r="M51" s="64"/>
      <c r="N51" s="73"/>
      <c r="O51" s="61"/>
      <c r="P51" s="64"/>
    </row>
    <row r="52" spans="1:16" s="1" customFormat="1" hidden="1">
      <c r="A52" s="35"/>
      <c r="B52" s="38"/>
      <c r="C52" s="122"/>
      <c r="D52" s="62"/>
      <c r="E52" s="62"/>
      <c r="F52" s="62"/>
      <c r="G52" s="62"/>
      <c r="H52" s="62"/>
      <c r="I52" s="62"/>
      <c r="J52" s="62"/>
      <c r="K52" s="62"/>
      <c r="L52" s="62"/>
      <c r="M52" s="64"/>
      <c r="N52" s="73"/>
      <c r="O52" s="61"/>
      <c r="P52" s="64"/>
    </row>
    <row r="53" spans="1:16" s="1" customFormat="1" hidden="1">
      <c r="A53" s="35"/>
      <c r="B53" s="38"/>
      <c r="C53" s="122"/>
      <c r="D53" s="62"/>
      <c r="E53" s="62"/>
      <c r="F53" s="62"/>
      <c r="G53" s="62"/>
      <c r="H53" s="62"/>
      <c r="I53" s="62"/>
      <c r="J53" s="62"/>
      <c r="K53" s="62"/>
      <c r="L53" s="62"/>
      <c r="M53" s="64"/>
      <c r="N53" s="73"/>
      <c r="O53" s="61"/>
      <c r="P53" s="64"/>
    </row>
    <row r="54" spans="1:16" s="1" customFormat="1" hidden="1">
      <c r="A54" s="35"/>
      <c r="B54" s="38"/>
      <c r="C54" s="122"/>
      <c r="D54" s="62"/>
      <c r="E54" s="62"/>
      <c r="F54" s="62"/>
      <c r="G54" s="62"/>
      <c r="H54" s="62"/>
      <c r="I54" s="62"/>
      <c r="J54" s="62"/>
      <c r="K54" s="62"/>
      <c r="L54" s="62"/>
      <c r="M54" s="64"/>
      <c r="N54" s="73"/>
      <c r="O54" s="61"/>
      <c r="P54" s="64"/>
    </row>
    <row r="55" spans="1:16" s="1" customFormat="1" hidden="1">
      <c r="A55" s="35"/>
      <c r="B55" s="38"/>
      <c r="C55" s="122"/>
      <c r="D55" s="62"/>
      <c r="E55" s="62"/>
      <c r="F55" s="62"/>
      <c r="G55" s="62"/>
      <c r="H55" s="62"/>
      <c r="I55" s="62"/>
      <c r="J55" s="62"/>
      <c r="K55" s="62"/>
      <c r="L55" s="62"/>
      <c r="M55" s="64"/>
      <c r="N55" s="73"/>
      <c r="O55" s="61"/>
      <c r="P55" s="64"/>
    </row>
    <row r="56" spans="1:16" s="1" customFormat="1" hidden="1">
      <c r="A56" s="35"/>
      <c r="B56" s="38"/>
      <c r="C56" s="122"/>
      <c r="D56" s="62"/>
      <c r="E56" s="62"/>
      <c r="F56" s="62"/>
      <c r="G56" s="62"/>
      <c r="H56" s="62"/>
      <c r="I56" s="62"/>
      <c r="J56" s="62"/>
      <c r="K56" s="62"/>
      <c r="L56" s="62"/>
      <c r="M56" s="64"/>
      <c r="N56" s="73"/>
      <c r="O56" s="61"/>
      <c r="P56" s="64"/>
    </row>
    <row r="57" spans="1:16" s="1" customFormat="1" hidden="1">
      <c r="A57" s="35"/>
      <c r="B57" s="38"/>
      <c r="C57" s="122"/>
      <c r="D57" s="62"/>
      <c r="E57" s="62"/>
      <c r="F57" s="62"/>
      <c r="G57" s="62"/>
      <c r="H57" s="62"/>
      <c r="I57" s="62"/>
      <c r="J57" s="62"/>
      <c r="K57" s="62"/>
      <c r="L57" s="62"/>
      <c r="M57" s="64"/>
      <c r="N57" s="73"/>
      <c r="O57" s="61"/>
      <c r="P57" s="64"/>
    </row>
    <row r="58" spans="1:16" s="1" customFormat="1" hidden="1">
      <c r="A58" s="35"/>
      <c r="B58" s="38"/>
      <c r="C58" s="122"/>
      <c r="D58" s="62"/>
      <c r="E58" s="62"/>
      <c r="F58" s="62"/>
      <c r="G58" s="62"/>
      <c r="H58" s="62"/>
      <c r="I58" s="62"/>
      <c r="J58" s="62"/>
      <c r="K58" s="62"/>
      <c r="L58" s="62"/>
      <c r="M58" s="64"/>
      <c r="N58" s="73"/>
      <c r="O58" s="61"/>
      <c r="P58" s="64"/>
    </row>
    <row r="59" spans="1:16" s="1" customFormat="1" hidden="1">
      <c r="A59" s="35"/>
      <c r="B59" s="38"/>
      <c r="C59" s="122"/>
      <c r="D59" s="62"/>
      <c r="E59" s="62"/>
      <c r="F59" s="62"/>
      <c r="G59" s="62"/>
      <c r="H59" s="62"/>
      <c r="I59" s="62"/>
      <c r="J59" s="62"/>
      <c r="K59" s="62"/>
      <c r="L59" s="62"/>
      <c r="M59" s="64"/>
      <c r="N59" s="73"/>
      <c r="O59" s="61"/>
      <c r="P59" s="64"/>
    </row>
    <row r="60" spans="1:16" s="1" customFormat="1" hidden="1">
      <c r="A60" s="35"/>
      <c r="B60" s="38"/>
      <c r="C60" s="122"/>
      <c r="D60" s="62"/>
      <c r="E60" s="62"/>
      <c r="F60" s="62"/>
      <c r="G60" s="62"/>
      <c r="H60" s="62"/>
      <c r="I60" s="62"/>
      <c r="J60" s="62"/>
      <c r="K60" s="62"/>
      <c r="L60" s="62"/>
      <c r="M60" s="64"/>
      <c r="N60" s="73"/>
      <c r="O60" s="61"/>
      <c r="P60" s="64"/>
    </row>
    <row r="61" spans="1:16" s="1" customFormat="1" hidden="1">
      <c r="A61" s="35"/>
      <c r="B61" s="38"/>
      <c r="C61" s="122"/>
      <c r="D61" s="62"/>
      <c r="E61" s="62"/>
      <c r="F61" s="62"/>
      <c r="G61" s="62"/>
      <c r="H61" s="62"/>
      <c r="I61" s="62"/>
      <c r="J61" s="62"/>
      <c r="K61" s="62"/>
      <c r="L61" s="62"/>
      <c r="M61" s="64"/>
      <c r="N61" s="73"/>
      <c r="O61" s="61"/>
      <c r="P61" s="64"/>
    </row>
    <row r="62" spans="1:16" s="1" customFormat="1" hidden="1">
      <c r="A62" s="35"/>
      <c r="B62" s="38"/>
      <c r="C62" s="122"/>
      <c r="D62" s="62"/>
      <c r="E62" s="62"/>
      <c r="F62" s="62"/>
      <c r="G62" s="62"/>
      <c r="H62" s="62"/>
      <c r="I62" s="62"/>
      <c r="J62" s="62"/>
      <c r="K62" s="62"/>
      <c r="L62" s="62"/>
      <c r="M62" s="64"/>
      <c r="N62" s="73"/>
      <c r="O62" s="61"/>
      <c r="P62" s="64"/>
    </row>
    <row r="63" spans="1:16" s="1" customFormat="1" hidden="1">
      <c r="A63" s="35"/>
      <c r="B63" s="38"/>
      <c r="C63" s="122"/>
      <c r="D63" s="62"/>
      <c r="E63" s="62"/>
      <c r="F63" s="62"/>
      <c r="G63" s="62"/>
      <c r="H63" s="62"/>
      <c r="I63" s="62"/>
      <c r="J63" s="62"/>
      <c r="K63" s="62"/>
      <c r="L63" s="62"/>
      <c r="M63" s="64"/>
      <c r="N63" s="73"/>
      <c r="O63" s="61"/>
      <c r="P63" s="64"/>
    </row>
    <row r="64" spans="1:16" s="1" customFormat="1" hidden="1">
      <c r="A64" s="35"/>
      <c r="B64" s="38"/>
      <c r="C64" s="122"/>
      <c r="D64" s="62"/>
      <c r="E64" s="62"/>
      <c r="F64" s="62"/>
      <c r="G64" s="62"/>
      <c r="H64" s="62"/>
      <c r="I64" s="62"/>
      <c r="J64" s="62"/>
      <c r="K64" s="62"/>
      <c r="L64" s="62"/>
      <c r="M64" s="64"/>
      <c r="N64" s="73"/>
      <c r="O64" s="61"/>
      <c r="P64" s="64"/>
    </row>
    <row r="65" spans="1:16" s="1" customFormat="1" hidden="1">
      <c r="A65" s="35"/>
      <c r="B65" s="38"/>
      <c r="C65" s="122"/>
      <c r="D65" s="62"/>
      <c r="E65" s="62"/>
      <c r="F65" s="62"/>
      <c r="G65" s="62"/>
      <c r="H65" s="62"/>
      <c r="I65" s="62"/>
      <c r="J65" s="62"/>
      <c r="K65" s="62"/>
      <c r="L65" s="62"/>
      <c r="M65" s="64"/>
      <c r="N65" s="73"/>
      <c r="O65" s="61"/>
      <c r="P65" s="64"/>
    </row>
    <row r="66" spans="1:16" s="1" customFormat="1" hidden="1">
      <c r="A66" s="35"/>
      <c r="B66" s="38"/>
      <c r="C66" s="122"/>
      <c r="D66" s="62"/>
      <c r="E66" s="62"/>
      <c r="F66" s="62"/>
      <c r="G66" s="62"/>
      <c r="H66" s="62"/>
      <c r="I66" s="62"/>
      <c r="J66" s="62"/>
      <c r="K66" s="62"/>
      <c r="L66" s="62"/>
      <c r="M66" s="64"/>
      <c r="N66" s="73"/>
      <c r="O66" s="61"/>
      <c r="P66" s="64"/>
    </row>
    <row r="67" spans="1:16" s="1" customFormat="1" hidden="1">
      <c r="A67" s="35"/>
      <c r="B67" s="38"/>
      <c r="C67" s="122"/>
      <c r="D67" s="62"/>
      <c r="E67" s="62"/>
      <c r="F67" s="62"/>
      <c r="G67" s="62"/>
      <c r="H67" s="62"/>
      <c r="I67" s="62"/>
      <c r="J67" s="62"/>
      <c r="K67" s="62"/>
      <c r="L67" s="62"/>
      <c r="M67" s="64"/>
      <c r="N67" s="73"/>
      <c r="O67" s="61"/>
      <c r="P67" s="64"/>
    </row>
    <row r="68" spans="1:16" s="1" customFormat="1" hidden="1">
      <c r="A68" s="35"/>
      <c r="B68" s="38"/>
      <c r="C68" s="122"/>
      <c r="D68" s="62"/>
      <c r="E68" s="62"/>
      <c r="F68" s="62"/>
      <c r="G68" s="62"/>
      <c r="H68" s="62"/>
      <c r="I68" s="62"/>
      <c r="J68" s="62"/>
      <c r="K68" s="62"/>
      <c r="L68" s="62"/>
      <c r="M68" s="64"/>
      <c r="N68" s="73"/>
      <c r="O68" s="61"/>
      <c r="P68" s="64"/>
    </row>
    <row r="69" spans="1:16" s="1" customFormat="1" hidden="1">
      <c r="A69" s="35"/>
      <c r="B69" s="38"/>
      <c r="C69" s="122"/>
      <c r="D69" s="62"/>
      <c r="E69" s="62"/>
      <c r="F69" s="62"/>
      <c r="G69" s="62"/>
      <c r="H69" s="62"/>
      <c r="I69" s="62"/>
      <c r="J69" s="62"/>
      <c r="K69" s="62"/>
      <c r="L69" s="62"/>
      <c r="M69" s="64"/>
      <c r="N69" s="73"/>
      <c r="O69" s="61"/>
      <c r="P69" s="64"/>
    </row>
    <row r="70" spans="1:16" s="1" customFormat="1" hidden="1">
      <c r="A70" s="35"/>
      <c r="B70" s="38"/>
      <c r="C70" s="122"/>
      <c r="D70" s="62"/>
      <c r="E70" s="62"/>
      <c r="F70" s="62"/>
      <c r="G70" s="62"/>
      <c r="H70" s="62"/>
      <c r="I70" s="62"/>
      <c r="J70" s="62"/>
      <c r="K70" s="62"/>
      <c r="L70" s="62"/>
      <c r="M70" s="64"/>
      <c r="N70" s="73"/>
      <c r="O70" s="61"/>
      <c r="P70" s="64"/>
    </row>
    <row r="71" spans="1:16" s="1" customFormat="1" hidden="1">
      <c r="A71" s="35"/>
      <c r="B71" s="38"/>
      <c r="C71" s="122"/>
      <c r="D71" s="62"/>
      <c r="E71" s="62"/>
      <c r="F71" s="62"/>
      <c r="G71" s="62"/>
      <c r="H71" s="62"/>
      <c r="I71" s="62"/>
      <c r="J71" s="62"/>
      <c r="K71" s="62"/>
      <c r="L71" s="62"/>
      <c r="M71" s="64"/>
      <c r="N71" s="73"/>
      <c r="O71" s="61"/>
      <c r="P71" s="64"/>
    </row>
    <row r="72" spans="1:16" s="1" customFormat="1" hidden="1">
      <c r="A72" s="35"/>
      <c r="B72" s="38"/>
      <c r="C72" s="122"/>
      <c r="D72" s="62"/>
      <c r="E72" s="62"/>
      <c r="F72" s="62"/>
      <c r="G72" s="62"/>
      <c r="H72" s="62"/>
      <c r="I72" s="62"/>
      <c r="J72" s="62"/>
      <c r="K72" s="62"/>
      <c r="L72" s="62"/>
      <c r="M72" s="64"/>
      <c r="N72" s="73"/>
      <c r="O72" s="61"/>
      <c r="P72" s="64"/>
    </row>
    <row r="73" spans="1:16" s="1" customFormat="1" hidden="1">
      <c r="A73" s="35"/>
      <c r="B73" s="38"/>
      <c r="C73" s="122"/>
      <c r="D73" s="62"/>
      <c r="E73" s="62"/>
      <c r="F73" s="62"/>
      <c r="G73" s="62"/>
      <c r="H73" s="62"/>
      <c r="I73" s="62"/>
      <c r="J73" s="62"/>
      <c r="K73" s="62"/>
      <c r="L73" s="62"/>
      <c r="M73" s="64"/>
      <c r="N73" s="73"/>
      <c r="O73" s="61"/>
      <c r="P73" s="64"/>
    </row>
    <row r="74" spans="1:16" s="1" customFormat="1" hidden="1">
      <c r="A74" s="35"/>
      <c r="B74" s="38"/>
      <c r="C74" s="122"/>
      <c r="D74" s="62"/>
      <c r="E74" s="62"/>
      <c r="F74" s="62"/>
      <c r="G74" s="62"/>
      <c r="H74" s="62"/>
      <c r="I74" s="62"/>
      <c r="J74" s="62"/>
      <c r="K74" s="62"/>
      <c r="L74" s="62"/>
      <c r="M74" s="64"/>
      <c r="N74" s="73"/>
      <c r="O74" s="61"/>
      <c r="P74" s="64"/>
    </row>
    <row r="75" spans="1:16" s="1" customFormat="1" hidden="1">
      <c r="A75" s="35"/>
      <c r="B75" s="38"/>
      <c r="C75" s="122"/>
      <c r="D75" s="62"/>
      <c r="E75" s="62"/>
      <c r="F75" s="62"/>
      <c r="G75" s="62"/>
      <c r="H75" s="62"/>
      <c r="I75" s="62"/>
      <c r="J75" s="62"/>
      <c r="K75" s="62"/>
      <c r="L75" s="62"/>
      <c r="M75" s="64"/>
      <c r="N75" s="73"/>
      <c r="O75" s="61"/>
      <c r="P75" s="64"/>
    </row>
    <row r="76" spans="1:16" s="1" customFormat="1" hidden="1">
      <c r="A76" s="35"/>
      <c r="B76" s="38"/>
      <c r="C76" s="122"/>
      <c r="D76" s="62"/>
      <c r="E76" s="62"/>
      <c r="F76" s="62"/>
      <c r="G76" s="62"/>
      <c r="H76" s="62"/>
      <c r="I76" s="62"/>
      <c r="J76" s="62"/>
      <c r="K76" s="62"/>
      <c r="L76" s="62"/>
      <c r="M76" s="64"/>
      <c r="N76" s="73"/>
      <c r="O76" s="61"/>
      <c r="P76" s="64"/>
    </row>
    <row r="77" spans="1:16" s="1" customFormat="1" hidden="1">
      <c r="A77" s="35"/>
      <c r="B77" s="38"/>
      <c r="C77" s="122"/>
      <c r="D77" s="62"/>
      <c r="E77" s="62"/>
      <c r="F77" s="62"/>
      <c r="G77" s="62"/>
      <c r="H77" s="62"/>
      <c r="I77" s="62"/>
      <c r="J77" s="62"/>
      <c r="K77" s="62"/>
      <c r="L77" s="62"/>
      <c r="M77" s="64"/>
      <c r="N77" s="73"/>
      <c r="O77" s="61"/>
      <c r="P77" s="64"/>
    </row>
    <row r="78" spans="1:16" s="1" customFormat="1" hidden="1">
      <c r="A78" s="35"/>
      <c r="B78" s="38"/>
      <c r="C78" s="122"/>
      <c r="D78" s="62"/>
      <c r="E78" s="62"/>
      <c r="F78" s="62"/>
      <c r="G78" s="62"/>
      <c r="H78" s="62"/>
      <c r="I78" s="62"/>
      <c r="J78" s="62"/>
      <c r="K78" s="62"/>
      <c r="L78" s="62"/>
      <c r="M78" s="64"/>
      <c r="N78" s="73"/>
      <c r="O78" s="61"/>
      <c r="P78" s="64"/>
    </row>
    <row r="79" spans="1:16" s="1" customFormat="1" hidden="1">
      <c r="A79" s="35"/>
      <c r="B79" s="38"/>
      <c r="C79" s="122"/>
      <c r="D79" s="62"/>
      <c r="E79" s="62"/>
      <c r="F79" s="62"/>
      <c r="G79" s="62"/>
      <c r="H79" s="62"/>
      <c r="I79" s="62"/>
      <c r="J79" s="62"/>
      <c r="K79" s="62"/>
      <c r="L79" s="62"/>
      <c r="M79" s="64"/>
      <c r="N79" s="73"/>
      <c r="O79" s="61"/>
      <c r="P79" s="64"/>
    </row>
    <row r="80" spans="1:16" s="1" customFormat="1" hidden="1">
      <c r="A80" s="35"/>
      <c r="B80" s="38"/>
      <c r="C80" s="122"/>
      <c r="D80" s="62"/>
      <c r="E80" s="62"/>
      <c r="F80" s="62"/>
      <c r="G80" s="62"/>
      <c r="H80" s="62"/>
      <c r="I80" s="62"/>
      <c r="J80" s="62"/>
      <c r="K80" s="62"/>
      <c r="L80" s="62"/>
      <c r="M80" s="64"/>
      <c r="N80" s="73"/>
      <c r="O80" s="61"/>
      <c r="P80" s="64"/>
    </row>
    <row r="81" spans="1:16" s="1" customFormat="1" hidden="1">
      <c r="A81" s="35"/>
      <c r="B81" s="38"/>
      <c r="C81" s="122"/>
      <c r="D81" s="62"/>
      <c r="E81" s="62"/>
      <c r="F81" s="62"/>
      <c r="G81" s="62"/>
      <c r="H81" s="62"/>
      <c r="I81" s="62"/>
      <c r="J81" s="62"/>
      <c r="K81" s="62"/>
      <c r="L81" s="62"/>
      <c r="M81" s="64"/>
      <c r="N81" s="73"/>
      <c r="O81" s="61"/>
      <c r="P81" s="64"/>
    </row>
    <row r="82" spans="1:16" s="1" customFormat="1" hidden="1">
      <c r="A82" s="35"/>
      <c r="B82" s="38"/>
      <c r="C82" s="122"/>
      <c r="D82" s="62"/>
      <c r="E82" s="62"/>
      <c r="F82" s="62"/>
      <c r="G82" s="62"/>
      <c r="H82" s="62"/>
      <c r="I82" s="62"/>
      <c r="J82" s="62"/>
      <c r="K82" s="62"/>
      <c r="L82" s="62"/>
      <c r="M82" s="64"/>
      <c r="N82" s="73"/>
      <c r="O82" s="61"/>
      <c r="P82" s="64"/>
    </row>
    <row r="83" spans="1:16" s="1" customFormat="1" hidden="1">
      <c r="A83" s="35"/>
      <c r="B83" s="38"/>
      <c r="C83" s="122"/>
      <c r="D83" s="62"/>
      <c r="E83" s="62"/>
      <c r="F83" s="62"/>
      <c r="G83" s="62"/>
      <c r="H83" s="62"/>
      <c r="I83" s="62"/>
      <c r="J83" s="62"/>
      <c r="K83" s="62"/>
      <c r="L83" s="62"/>
      <c r="M83" s="64"/>
      <c r="N83" s="73"/>
      <c r="O83" s="61"/>
      <c r="P83" s="64"/>
    </row>
    <row r="84" spans="1:16">
      <c r="A84" s="33">
        <f>+A44+1</f>
        <v>23</v>
      </c>
      <c r="B84" s="792" t="s">
        <v>43</v>
      </c>
      <c r="C84" s="793"/>
      <c r="D84" s="67">
        <f>+D85</f>
        <v>2350</v>
      </c>
      <c r="E84" s="67">
        <f t="shared" ref="E84:P84" si="10">+E85</f>
        <v>2350</v>
      </c>
      <c r="F84" s="67">
        <f t="shared" si="10"/>
        <v>0</v>
      </c>
      <c r="G84" s="67">
        <f t="shared" si="10"/>
        <v>0</v>
      </c>
      <c r="H84" s="67">
        <f t="shared" si="10"/>
        <v>2350</v>
      </c>
      <c r="I84" s="67">
        <f t="shared" si="10"/>
        <v>2350</v>
      </c>
      <c r="J84" s="67">
        <f t="shared" si="10"/>
        <v>0</v>
      </c>
      <c r="K84" s="67">
        <f t="shared" si="10"/>
        <v>0</v>
      </c>
      <c r="L84" s="67">
        <f t="shared" si="10"/>
        <v>0</v>
      </c>
      <c r="M84" s="68">
        <f t="shared" si="10"/>
        <v>0</v>
      </c>
      <c r="N84" s="57"/>
      <c r="O84" s="66">
        <f t="shared" si="10"/>
        <v>0</v>
      </c>
      <c r="P84" s="68">
        <f t="shared" si="10"/>
        <v>2350</v>
      </c>
    </row>
    <row r="85" spans="1:16">
      <c r="A85" s="30">
        <f>+A84+1</f>
        <v>24</v>
      </c>
      <c r="B85" s="780" t="s">
        <v>510</v>
      </c>
      <c r="C85" s="781"/>
      <c r="D85" s="59">
        <f>+D87+D86</f>
        <v>2350</v>
      </c>
      <c r="E85" s="59">
        <f>+E87+E86</f>
        <v>2350</v>
      </c>
      <c r="F85" s="59">
        <f>+F87</f>
        <v>0</v>
      </c>
      <c r="G85" s="59">
        <f>+G87</f>
        <v>0</v>
      </c>
      <c r="H85" s="59">
        <f>+H87+H86</f>
        <v>2350</v>
      </c>
      <c r="I85" s="59">
        <f>+I87+I86</f>
        <v>2350</v>
      </c>
      <c r="J85" s="59">
        <f>+J87</f>
        <v>0</v>
      </c>
      <c r="K85" s="59">
        <f>+K87</f>
        <v>0</v>
      </c>
      <c r="L85" s="59">
        <f>+L87</f>
        <v>0</v>
      </c>
      <c r="M85" s="60">
        <f>+M87</f>
        <v>0</v>
      </c>
      <c r="N85" s="65"/>
      <c r="O85" s="58">
        <f>+O87</f>
        <v>0</v>
      </c>
      <c r="P85" s="60">
        <f>+P87+P86</f>
        <v>2350</v>
      </c>
    </row>
    <row r="86" spans="1:16">
      <c r="A86" s="718"/>
      <c r="B86" s="719"/>
      <c r="C86" s="440" t="s">
        <v>511</v>
      </c>
      <c r="D86" s="62">
        <v>150</v>
      </c>
      <c r="E86" s="62">
        <v>150</v>
      </c>
      <c r="F86" s="62"/>
      <c r="G86" s="62"/>
      <c r="H86" s="62">
        <f>D86+F86</f>
        <v>150</v>
      </c>
      <c r="I86" s="62">
        <f>E86+G86</f>
        <v>150</v>
      </c>
      <c r="J86" s="62"/>
      <c r="K86" s="62"/>
      <c r="L86" s="62"/>
      <c r="M86" s="64">
        <f>H86-I86</f>
        <v>0</v>
      </c>
      <c r="N86" s="720"/>
      <c r="O86" s="61"/>
      <c r="P86" s="64">
        <f>I86</f>
        <v>150</v>
      </c>
    </row>
    <row r="87" spans="1:16" ht="15.75" thickBot="1">
      <c r="A87" s="36">
        <f>+A85+1</f>
        <v>25</v>
      </c>
      <c r="B87" s="25"/>
      <c r="C87" s="529" t="s">
        <v>512</v>
      </c>
      <c r="D87" s="62">
        <v>2200</v>
      </c>
      <c r="E87" s="62">
        <v>2200</v>
      </c>
      <c r="F87" s="62"/>
      <c r="G87" s="62"/>
      <c r="H87" s="62">
        <f>+D87+F87</f>
        <v>2200</v>
      </c>
      <c r="I87" s="62">
        <f>+E87+G87</f>
        <v>2200</v>
      </c>
      <c r="J87" s="62"/>
      <c r="K87" s="62"/>
      <c r="L87" s="62"/>
      <c r="M87" s="64">
        <f>+H87-I87</f>
        <v>0</v>
      </c>
      <c r="N87" s="72"/>
      <c r="O87" s="61"/>
      <c r="P87" s="64">
        <f>+I87+O87</f>
        <v>2200</v>
      </c>
    </row>
    <row r="88" spans="1:16" ht="15.75" thickBot="1">
      <c r="A88" s="37">
        <f>+A87+1</f>
        <v>26</v>
      </c>
      <c r="B88" s="26" t="s">
        <v>21</v>
      </c>
      <c r="C88" s="27"/>
      <c r="D88" s="70">
        <f t="shared" ref="D88:M88" si="11">+D7+D24+D42+D84</f>
        <v>125184</v>
      </c>
      <c r="E88" s="70">
        <f t="shared" si="11"/>
        <v>125184</v>
      </c>
      <c r="F88" s="70">
        <f t="shared" si="11"/>
        <v>500</v>
      </c>
      <c r="G88" s="70">
        <f t="shared" si="11"/>
        <v>500</v>
      </c>
      <c r="H88" s="70">
        <f t="shared" si="11"/>
        <v>125684</v>
      </c>
      <c r="I88" s="70">
        <f t="shared" si="11"/>
        <v>125684</v>
      </c>
      <c r="J88" s="70">
        <f t="shared" si="11"/>
        <v>132</v>
      </c>
      <c r="K88" s="70">
        <f t="shared" si="11"/>
        <v>3524</v>
      </c>
      <c r="L88" s="70">
        <f t="shared" si="11"/>
        <v>963</v>
      </c>
      <c r="M88" s="71">
        <f t="shared" si="11"/>
        <v>0</v>
      </c>
      <c r="N88" s="74"/>
      <c r="O88" s="69">
        <f>+O7+O24+O42+O84</f>
        <v>0</v>
      </c>
      <c r="P88" s="71">
        <f>+P7+P24+P42+P84</f>
        <v>125684</v>
      </c>
    </row>
  </sheetData>
  <mergeCells count="17">
    <mergeCell ref="O4:O5"/>
    <mergeCell ref="P4:P5"/>
    <mergeCell ref="B8:C8"/>
    <mergeCell ref="B17:C17"/>
    <mergeCell ref="B24:C24"/>
    <mergeCell ref="A4:A6"/>
    <mergeCell ref="B4:C6"/>
    <mergeCell ref="D4:E4"/>
    <mergeCell ref="F4:G4"/>
    <mergeCell ref="H4:I4"/>
    <mergeCell ref="B25:C25"/>
    <mergeCell ref="B42:C42"/>
    <mergeCell ref="B43:C43"/>
    <mergeCell ref="B84:C84"/>
    <mergeCell ref="B85:C85"/>
    <mergeCell ref="M4:M5"/>
    <mergeCell ref="J4:L4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opLeftCell="A2"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5" width="11.42578125" bestFit="1" customWidth="1"/>
    <col min="6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28.5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33">
        <f>+A6+1</f>
        <v>1</v>
      </c>
      <c r="B7" s="31" t="s">
        <v>15</v>
      </c>
      <c r="C7" s="34"/>
      <c r="D7" s="721">
        <f t="shared" ref="D7:M7" si="0">+D8+D17</f>
        <v>188917.962</v>
      </c>
      <c r="E7" s="721">
        <f t="shared" si="0"/>
        <v>188917.96000000002</v>
      </c>
      <c r="F7" s="721">
        <f t="shared" si="0"/>
        <v>5370</v>
      </c>
      <c r="G7" s="721">
        <f t="shared" si="0"/>
        <v>5370</v>
      </c>
      <c r="H7" s="721">
        <f>+H8+H17</f>
        <v>194287.962</v>
      </c>
      <c r="I7" s="721">
        <f t="shared" si="0"/>
        <v>194287.96000000002</v>
      </c>
      <c r="J7" s="721">
        <f t="shared" si="0"/>
        <v>1010.97771</v>
      </c>
      <c r="K7" s="721">
        <f t="shared" si="0"/>
        <v>3028.3155999999994</v>
      </c>
      <c r="L7" s="721">
        <f t="shared" si="0"/>
        <v>0</v>
      </c>
      <c r="M7" s="722">
        <f t="shared" si="0"/>
        <v>1.9999999999953388E-3</v>
      </c>
      <c r="N7" s="57"/>
      <c r="O7" s="723">
        <f>+O8+O17</f>
        <v>0</v>
      </c>
      <c r="P7" s="722">
        <f>+P8+P17</f>
        <v>194287.96000000002</v>
      </c>
    </row>
    <row r="8" spans="1:16">
      <c r="A8" s="30">
        <f>+A7+1</f>
        <v>2</v>
      </c>
      <c r="B8" s="785" t="s">
        <v>45</v>
      </c>
      <c r="C8" s="786"/>
      <c r="D8" s="724">
        <f t="shared" ref="D8:M8" si="1">SUM(D9:D16)</f>
        <v>182885.802</v>
      </c>
      <c r="E8" s="724">
        <f t="shared" si="1"/>
        <v>182885.80000000002</v>
      </c>
      <c r="F8" s="724">
        <f t="shared" si="1"/>
        <v>4270</v>
      </c>
      <c r="G8" s="724">
        <f t="shared" si="1"/>
        <v>4270</v>
      </c>
      <c r="H8" s="724">
        <f t="shared" si="1"/>
        <v>187155.802</v>
      </c>
      <c r="I8" s="724">
        <f t="shared" si="1"/>
        <v>187155.80000000002</v>
      </c>
      <c r="J8" s="724">
        <f t="shared" si="1"/>
        <v>1010.97771</v>
      </c>
      <c r="K8" s="724">
        <f t="shared" si="1"/>
        <v>3028.3155999999994</v>
      </c>
      <c r="L8" s="724">
        <f t="shared" si="1"/>
        <v>0</v>
      </c>
      <c r="M8" s="725">
        <f t="shared" si="1"/>
        <v>1.9999999999953388E-3</v>
      </c>
      <c r="N8" s="65"/>
      <c r="O8" s="726">
        <f>SUM(O9:O16)</f>
        <v>0</v>
      </c>
      <c r="P8" s="725">
        <f>SUM(P9:P16)</f>
        <v>187155.80000000002</v>
      </c>
    </row>
    <row r="9" spans="1:16">
      <c r="A9" s="35">
        <f>+A8+1</f>
        <v>3</v>
      </c>
      <c r="B9" s="19" t="s">
        <v>57</v>
      </c>
      <c r="C9" s="20" t="s">
        <v>58</v>
      </c>
      <c r="D9" s="727">
        <v>167227.26</v>
      </c>
      <c r="E9" s="727">
        <v>167227.26</v>
      </c>
      <c r="F9" s="727">
        <v>3500</v>
      </c>
      <c r="G9" s="727">
        <v>3500</v>
      </c>
      <c r="H9" s="727">
        <f t="shared" ref="H9:I16" si="2">+D9+F9</f>
        <v>170727.26</v>
      </c>
      <c r="I9" s="727">
        <f t="shared" si="2"/>
        <v>170727.26</v>
      </c>
      <c r="J9" s="727">
        <v>1010.97771</v>
      </c>
      <c r="K9" s="727">
        <v>2386.25758</v>
      </c>
      <c r="L9" s="727"/>
      <c r="M9" s="728">
        <f t="shared" ref="M9:M16" si="3">+H9-I9</f>
        <v>0</v>
      </c>
      <c r="N9" s="72"/>
      <c r="O9" s="729"/>
      <c r="P9" s="728">
        <f t="shared" ref="P9:P16" si="4">+I9+O9</f>
        <v>170727.26</v>
      </c>
    </row>
    <row r="10" spans="1:16">
      <c r="A10" s="35">
        <f>A9+1</f>
        <v>4</v>
      </c>
      <c r="B10" s="19" t="s">
        <v>27</v>
      </c>
      <c r="C10" s="20" t="s">
        <v>28</v>
      </c>
      <c r="D10" s="727">
        <v>2565</v>
      </c>
      <c r="E10" s="727">
        <v>2565</v>
      </c>
      <c r="F10" s="727"/>
      <c r="G10" s="727"/>
      <c r="H10" s="727">
        <f t="shared" si="2"/>
        <v>2565</v>
      </c>
      <c r="I10" s="727">
        <f t="shared" si="2"/>
        <v>2565</v>
      </c>
      <c r="J10" s="727"/>
      <c r="K10" s="727"/>
      <c r="L10" s="727"/>
      <c r="M10" s="728">
        <f t="shared" si="3"/>
        <v>0</v>
      </c>
      <c r="N10" s="72"/>
      <c r="O10" s="729"/>
      <c r="P10" s="728">
        <f t="shared" si="4"/>
        <v>2565</v>
      </c>
    </row>
    <row r="11" spans="1:16">
      <c r="A11" s="35">
        <f t="shared" ref="A11:A17" si="5">+A10+1</f>
        <v>5</v>
      </c>
      <c r="B11" s="47" t="s">
        <v>29</v>
      </c>
      <c r="C11" s="48" t="s">
        <v>59</v>
      </c>
      <c r="D11" s="727">
        <f>2366+709.75</f>
        <v>3075.75</v>
      </c>
      <c r="E11" s="727">
        <f>2366+709.75</f>
        <v>3075.75</v>
      </c>
      <c r="F11" s="727"/>
      <c r="G11" s="727"/>
      <c r="H11" s="727">
        <f t="shared" si="2"/>
        <v>3075.75</v>
      </c>
      <c r="I11" s="727">
        <f t="shared" si="2"/>
        <v>3075.75</v>
      </c>
      <c r="J11" s="727"/>
      <c r="K11" s="727">
        <v>587.43574000000001</v>
      </c>
      <c r="L11" s="727"/>
      <c r="M11" s="728">
        <f t="shared" si="3"/>
        <v>0</v>
      </c>
      <c r="N11" s="462"/>
      <c r="O11" s="729"/>
      <c r="P11" s="728">
        <f t="shared" si="4"/>
        <v>3075.75</v>
      </c>
    </row>
    <row r="12" spans="1:16">
      <c r="A12" s="35">
        <f t="shared" si="5"/>
        <v>6</v>
      </c>
      <c r="B12" s="19" t="s">
        <v>30</v>
      </c>
      <c r="C12" s="20" t="s">
        <v>31</v>
      </c>
      <c r="D12" s="727">
        <v>760</v>
      </c>
      <c r="E12" s="727">
        <v>760</v>
      </c>
      <c r="F12" s="727"/>
      <c r="G12" s="727"/>
      <c r="H12" s="727">
        <f t="shared" si="2"/>
        <v>760</v>
      </c>
      <c r="I12" s="727">
        <f t="shared" si="2"/>
        <v>760</v>
      </c>
      <c r="J12" s="727"/>
      <c r="K12" s="727"/>
      <c r="L12" s="727"/>
      <c r="M12" s="728">
        <f t="shared" si="3"/>
        <v>0</v>
      </c>
      <c r="N12" s="72"/>
      <c r="O12" s="729"/>
      <c r="P12" s="728">
        <f t="shared" si="4"/>
        <v>760</v>
      </c>
    </row>
    <row r="13" spans="1:16">
      <c r="A13" s="35">
        <f t="shared" si="5"/>
        <v>7</v>
      </c>
      <c r="B13" s="19" t="s">
        <v>34</v>
      </c>
      <c r="C13" s="20" t="s">
        <v>62</v>
      </c>
      <c r="D13" s="727">
        <v>6798</v>
      </c>
      <c r="E13" s="727">
        <v>6798</v>
      </c>
      <c r="F13" s="727">
        <v>770</v>
      </c>
      <c r="G13" s="727">
        <v>770</v>
      </c>
      <c r="H13" s="727">
        <f t="shared" si="2"/>
        <v>7568</v>
      </c>
      <c r="I13" s="727">
        <f t="shared" si="2"/>
        <v>7568</v>
      </c>
      <c r="J13" s="727"/>
      <c r="K13" s="727">
        <v>35.150280000000002</v>
      </c>
      <c r="L13" s="727"/>
      <c r="M13" s="728">
        <f t="shared" si="3"/>
        <v>0</v>
      </c>
      <c r="N13" s="72"/>
      <c r="O13" s="729"/>
      <c r="P13" s="728">
        <f t="shared" si="4"/>
        <v>7568</v>
      </c>
    </row>
    <row r="14" spans="1:16">
      <c r="A14" s="35">
        <f t="shared" si="5"/>
        <v>8</v>
      </c>
      <c r="B14" s="19" t="s">
        <v>60</v>
      </c>
      <c r="C14" s="21" t="s">
        <v>32</v>
      </c>
      <c r="D14" s="727">
        <v>105.392</v>
      </c>
      <c r="E14" s="727">
        <v>105.39</v>
      </c>
      <c r="F14" s="727"/>
      <c r="G14" s="727"/>
      <c r="H14" s="727">
        <f t="shared" si="2"/>
        <v>105.392</v>
      </c>
      <c r="I14" s="727">
        <f t="shared" si="2"/>
        <v>105.39</v>
      </c>
      <c r="J14" s="727"/>
      <c r="K14" s="727">
        <v>6.3920000000000003</v>
      </c>
      <c r="L14" s="727"/>
      <c r="M14" s="728">
        <f t="shared" si="3"/>
        <v>1.9999999999953388E-3</v>
      </c>
      <c r="N14" s="72"/>
      <c r="O14" s="729"/>
      <c r="P14" s="728">
        <f t="shared" si="4"/>
        <v>105.39</v>
      </c>
    </row>
    <row r="15" spans="1:16">
      <c r="A15" s="35">
        <f t="shared" si="5"/>
        <v>9</v>
      </c>
      <c r="B15" s="22" t="s">
        <v>61</v>
      </c>
      <c r="C15" s="23" t="s">
        <v>33</v>
      </c>
      <c r="D15" s="727">
        <v>2354.4</v>
      </c>
      <c r="E15" s="727">
        <v>2354.4</v>
      </c>
      <c r="F15" s="727"/>
      <c r="G15" s="727"/>
      <c r="H15" s="727">
        <f t="shared" si="2"/>
        <v>2354.4</v>
      </c>
      <c r="I15" s="727">
        <f t="shared" si="2"/>
        <v>2354.4</v>
      </c>
      <c r="J15" s="727"/>
      <c r="K15" s="727">
        <v>13.08</v>
      </c>
      <c r="L15" s="727"/>
      <c r="M15" s="728">
        <f t="shared" si="3"/>
        <v>0</v>
      </c>
      <c r="N15" s="72"/>
      <c r="O15" s="729"/>
      <c r="P15" s="728">
        <f t="shared" si="4"/>
        <v>2354.4</v>
      </c>
    </row>
    <row r="16" spans="1:16">
      <c r="A16" s="35">
        <f t="shared" si="5"/>
        <v>10</v>
      </c>
      <c r="B16" s="22"/>
      <c r="C16" s="24" t="s">
        <v>40</v>
      </c>
      <c r="D16" s="727"/>
      <c r="E16" s="727"/>
      <c r="F16" s="727"/>
      <c r="G16" s="727"/>
      <c r="H16" s="727">
        <f t="shared" si="2"/>
        <v>0</v>
      </c>
      <c r="I16" s="727">
        <f t="shared" si="2"/>
        <v>0</v>
      </c>
      <c r="J16" s="727"/>
      <c r="K16" s="727"/>
      <c r="L16" s="727"/>
      <c r="M16" s="728">
        <f t="shared" si="3"/>
        <v>0</v>
      </c>
      <c r="N16" s="72"/>
      <c r="O16" s="729"/>
      <c r="P16" s="728">
        <f t="shared" si="4"/>
        <v>0</v>
      </c>
    </row>
    <row r="17" spans="1:16">
      <c r="A17" s="30">
        <f t="shared" si="5"/>
        <v>11</v>
      </c>
      <c r="B17" s="801" t="s">
        <v>46</v>
      </c>
      <c r="C17" s="781"/>
      <c r="D17" s="724">
        <f t="shared" ref="D17:M17" si="6">SUM(D18:D22)</f>
        <v>6032.16</v>
      </c>
      <c r="E17" s="724">
        <f t="shared" si="6"/>
        <v>6032.16</v>
      </c>
      <c r="F17" s="724">
        <f t="shared" si="6"/>
        <v>1100</v>
      </c>
      <c r="G17" s="724">
        <f t="shared" si="6"/>
        <v>1100</v>
      </c>
      <c r="H17" s="724">
        <f t="shared" si="6"/>
        <v>7132.16</v>
      </c>
      <c r="I17" s="724">
        <f t="shared" si="6"/>
        <v>7132.16</v>
      </c>
      <c r="J17" s="724">
        <f t="shared" si="6"/>
        <v>0</v>
      </c>
      <c r="K17" s="724">
        <f t="shared" si="6"/>
        <v>0</v>
      </c>
      <c r="L17" s="724">
        <f t="shared" si="6"/>
        <v>0</v>
      </c>
      <c r="M17" s="725">
        <f t="shared" si="6"/>
        <v>0</v>
      </c>
      <c r="N17" s="65"/>
      <c r="O17" s="726">
        <f>SUM(O18:O22)</f>
        <v>0</v>
      </c>
      <c r="P17" s="725">
        <f>SUM(P18:P22)</f>
        <v>7132.16</v>
      </c>
    </row>
    <row r="18" spans="1:16">
      <c r="A18" s="49">
        <f>A17+1</f>
        <v>12</v>
      </c>
      <c r="B18" s="47" t="s">
        <v>29</v>
      </c>
      <c r="C18" s="48" t="s">
        <v>59</v>
      </c>
      <c r="D18" s="727"/>
      <c r="E18" s="727"/>
      <c r="F18" s="727"/>
      <c r="G18" s="727"/>
      <c r="H18" s="727">
        <f t="shared" ref="H18:I22" si="7">+D18+F18</f>
        <v>0</v>
      </c>
      <c r="I18" s="727">
        <f t="shared" si="7"/>
        <v>0</v>
      </c>
      <c r="J18" s="727"/>
      <c r="K18" s="727"/>
      <c r="L18" s="727"/>
      <c r="M18" s="728">
        <f>+H18-I18</f>
        <v>0</v>
      </c>
      <c r="N18" s="72"/>
      <c r="O18" s="729"/>
      <c r="P18" s="728">
        <f>+I18+O18</f>
        <v>0</v>
      </c>
    </row>
    <row r="19" spans="1:16">
      <c r="A19" s="35">
        <f>A18+1</f>
        <v>13</v>
      </c>
      <c r="B19" s="19" t="s">
        <v>30</v>
      </c>
      <c r="C19" s="20" t="s">
        <v>31</v>
      </c>
      <c r="D19" s="727"/>
      <c r="E19" s="727"/>
      <c r="F19" s="727"/>
      <c r="G19" s="727"/>
      <c r="H19" s="727">
        <f t="shared" si="7"/>
        <v>0</v>
      </c>
      <c r="I19" s="727">
        <f t="shared" si="7"/>
        <v>0</v>
      </c>
      <c r="J19" s="727"/>
      <c r="K19" s="727"/>
      <c r="L19" s="727"/>
      <c r="M19" s="728">
        <f>+H19-I19</f>
        <v>0</v>
      </c>
      <c r="N19" s="72"/>
      <c r="O19" s="729"/>
      <c r="P19" s="728">
        <f>+I19+O19</f>
        <v>0</v>
      </c>
    </row>
    <row r="20" spans="1:16">
      <c r="A20" s="35">
        <f>A19+1</f>
        <v>14</v>
      </c>
      <c r="B20" s="19" t="s">
        <v>34</v>
      </c>
      <c r="C20" s="20" t="s">
        <v>63</v>
      </c>
      <c r="D20" s="727">
        <v>3282</v>
      </c>
      <c r="E20" s="727">
        <v>3282</v>
      </c>
      <c r="F20" s="727">
        <v>1100</v>
      </c>
      <c r="G20" s="727">
        <v>1100</v>
      </c>
      <c r="H20" s="727">
        <f t="shared" si="7"/>
        <v>4382</v>
      </c>
      <c r="I20" s="727">
        <f t="shared" si="7"/>
        <v>4382</v>
      </c>
      <c r="J20" s="727"/>
      <c r="K20" s="727"/>
      <c r="L20" s="727"/>
      <c r="M20" s="728">
        <f>+H20-I20</f>
        <v>0</v>
      </c>
      <c r="N20" s="72"/>
      <c r="O20" s="729"/>
      <c r="P20" s="728">
        <f>+I20+O20</f>
        <v>4382</v>
      </c>
    </row>
    <row r="21" spans="1:16">
      <c r="A21" s="35">
        <f>+A20+1</f>
        <v>15</v>
      </c>
      <c r="B21" s="19" t="s">
        <v>35</v>
      </c>
      <c r="C21" s="20" t="s">
        <v>36</v>
      </c>
      <c r="D21" s="727"/>
      <c r="E21" s="727"/>
      <c r="F21" s="727"/>
      <c r="G21" s="727"/>
      <c r="H21" s="727">
        <f t="shared" si="7"/>
        <v>0</v>
      </c>
      <c r="I21" s="727">
        <f t="shared" si="7"/>
        <v>0</v>
      </c>
      <c r="J21" s="727"/>
      <c r="K21" s="727"/>
      <c r="L21" s="727"/>
      <c r="M21" s="728">
        <f>+H21-I21</f>
        <v>0</v>
      </c>
      <c r="N21" s="72"/>
      <c r="O21" s="729"/>
      <c r="P21" s="728">
        <f>+I21+O21</f>
        <v>0</v>
      </c>
    </row>
    <row r="22" spans="1:16">
      <c r="A22" s="35">
        <f>+A21+1</f>
        <v>16</v>
      </c>
      <c r="B22" s="22"/>
      <c r="C22" s="730" t="s">
        <v>513</v>
      </c>
      <c r="D22" s="727">
        <v>2750.16</v>
      </c>
      <c r="E22" s="727">
        <v>2750.16</v>
      </c>
      <c r="F22" s="727"/>
      <c r="G22" s="727"/>
      <c r="H22" s="727">
        <f t="shared" si="7"/>
        <v>2750.16</v>
      </c>
      <c r="I22" s="727">
        <f t="shared" si="7"/>
        <v>2750.16</v>
      </c>
      <c r="J22" s="727"/>
      <c r="K22" s="727"/>
      <c r="L22" s="727"/>
      <c r="M22" s="728">
        <f>+H22-I22</f>
        <v>0</v>
      </c>
      <c r="N22" s="72"/>
      <c r="O22" s="729"/>
      <c r="P22" s="728">
        <f>+I22+O22</f>
        <v>2750.16</v>
      </c>
    </row>
    <row r="23" spans="1:16" s="1" customFormat="1" hidden="1">
      <c r="A23" s="35"/>
      <c r="B23" s="22"/>
      <c r="C23" s="730"/>
      <c r="D23" s="727"/>
      <c r="E23" s="727"/>
      <c r="F23" s="727"/>
      <c r="G23" s="727"/>
      <c r="H23" s="727"/>
      <c r="I23" s="727"/>
      <c r="J23" s="727"/>
      <c r="K23" s="727"/>
      <c r="L23" s="727"/>
      <c r="M23" s="728"/>
      <c r="N23" s="72"/>
      <c r="O23" s="729"/>
      <c r="P23" s="728"/>
    </row>
    <row r="24" spans="1:16">
      <c r="A24" s="33">
        <f>+A22+1</f>
        <v>17</v>
      </c>
      <c r="B24" s="792" t="s">
        <v>42</v>
      </c>
      <c r="C24" s="793"/>
      <c r="D24" s="731">
        <f>+D25</f>
        <v>257</v>
      </c>
      <c r="E24" s="731">
        <f t="shared" ref="E24:P24" si="8">+E25</f>
        <v>257</v>
      </c>
      <c r="F24" s="731">
        <f t="shared" si="8"/>
        <v>0</v>
      </c>
      <c r="G24" s="731">
        <f t="shared" si="8"/>
        <v>0</v>
      </c>
      <c r="H24" s="731">
        <f t="shared" si="8"/>
        <v>257</v>
      </c>
      <c r="I24" s="731">
        <f t="shared" si="8"/>
        <v>257</v>
      </c>
      <c r="J24" s="731">
        <f t="shared" si="8"/>
        <v>0</v>
      </c>
      <c r="K24" s="731">
        <f t="shared" si="8"/>
        <v>0</v>
      </c>
      <c r="L24" s="731">
        <f t="shared" si="8"/>
        <v>0</v>
      </c>
      <c r="M24" s="732">
        <f t="shared" si="8"/>
        <v>0</v>
      </c>
      <c r="N24" s="57"/>
      <c r="O24" s="733">
        <f t="shared" si="8"/>
        <v>0</v>
      </c>
      <c r="P24" s="732">
        <f t="shared" si="8"/>
        <v>257</v>
      </c>
    </row>
    <row r="25" spans="1:16">
      <c r="A25" s="30">
        <f>+A24+1</f>
        <v>18</v>
      </c>
      <c r="B25" s="780" t="s">
        <v>47</v>
      </c>
      <c r="C25" s="781"/>
      <c r="D25" s="724">
        <f t="shared" ref="D25:M25" si="9">+D26+D27</f>
        <v>257</v>
      </c>
      <c r="E25" s="724">
        <f t="shared" si="9"/>
        <v>257</v>
      </c>
      <c r="F25" s="724">
        <f t="shared" si="9"/>
        <v>0</v>
      </c>
      <c r="G25" s="724">
        <f t="shared" si="9"/>
        <v>0</v>
      </c>
      <c r="H25" s="724">
        <f t="shared" si="9"/>
        <v>257</v>
      </c>
      <c r="I25" s="724">
        <f t="shared" si="9"/>
        <v>257</v>
      </c>
      <c r="J25" s="724">
        <f t="shared" si="9"/>
        <v>0</v>
      </c>
      <c r="K25" s="724">
        <f t="shared" si="9"/>
        <v>0</v>
      </c>
      <c r="L25" s="724">
        <f t="shared" si="9"/>
        <v>0</v>
      </c>
      <c r="M25" s="725">
        <f t="shared" si="9"/>
        <v>0</v>
      </c>
      <c r="N25" s="65"/>
      <c r="O25" s="726">
        <f>+O26</f>
        <v>0</v>
      </c>
      <c r="P25" s="725">
        <f>+P26+P27</f>
        <v>257</v>
      </c>
    </row>
    <row r="26" spans="1:16">
      <c r="A26" s="35">
        <f>+A25+1</f>
        <v>19</v>
      </c>
      <c r="B26" s="734"/>
      <c r="C26" s="735" t="s">
        <v>514</v>
      </c>
      <c r="D26" s="727">
        <v>197</v>
      </c>
      <c r="E26" s="727">
        <v>197</v>
      </c>
      <c r="F26" s="727"/>
      <c r="G26" s="727"/>
      <c r="H26" s="727">
        <f>+D26+F26</f>
        <v>197</v>
      </c>
      <c r="I26" s="727">
        <f>+E26+G26</f>
        <v>197</v>
      </c>
      <c r="J26" s="727"/>
      <c r="K26" s="727"/>
      <c r="L26" s="727"/>
      <c r="M26" s="728">
        <f>+H26-I26</f>
        <v>0</v>
      </c>
      <c r="N26" s="72"/>
      <c r="O26" s="729"/>
      <c r="P26" s="728">
        <f>+I26+O26</f>
        <v>197</v>
      </c>
    </row>
    <row r="27" spans="1:16">
      <c r="A27" s="35"/>
      <c r="B27" s="734"/>
      <c r="C27" s="735" t="s">
        <v>515</v>
      </c>
      <c r="D27" s="727">
        <v>60</v>
      </c>
      <c r="E27" s="727">
        <v>60</v>
      </c>
      <c r="F27" s="727"/>
      <c r="G27" s="727"/>
      <c r="H27" s="727">
        <f>+D27+F27</f>
        <v>60</v>
      </c>
      <c r="I27" s="727">
        <f>+E27+G27</f>
        <v>60</v>
      </c>
      <c r="J27" s="727"/>
      <c r="K27" s="727"/>
      <c r="L27" s="727"/>
      <c r="M27" s="728">
        <f>+H27-I27</f>
        <v>0</v>
      </c>
      <c r="N27" s="72"/>
      <c r="O27" s="729"/>
      <c r="P27" s="728">
        <f>+I27+O27</f>
        <v>60</v>
      </c>
    </row>
    <row r="28" spans="1:16" s="1" customFormat="1" hidden="1">
      <c r="A28" s="35"/>
      <c r="B28" s="734"/>
      <c r="C28" s="735"/>
      <c r="D28" s="727"/>
      <c r="E28" s="727"/>
      <c r="F28" s="727"/>
      <c r="G28" s="727"/>
      <c r="H28" s="727"/>
      <c r="I28" s="727"/>
      <c r="J28" s="727"/>
      <c r="K28" s="727"/>
      <c r="L28" s="727"/>
      <c r="M28" s="728"/>
      <c r="N28" s="72"/>
      <c r="O28" s="729"/>
      <c r="P28" s="728"/>
    </row>
    <row r="29" spans="1:16" s="1" customFormat="1" hidden="1">
      <c r="A29" s="35"/>
      <c r="B29" s="734"/>
      <c r="C29" s="735"/>
      <c r="D29" s="727"/>
      <c r="E29" s="727"/>
      <c r="F29" s="727"/>
      <c r="G29" s="727"/>
      <c r="H29" s="727"/>
      <c r="I29" s="727"/>
      <c r="J29" s="727"/>
      <c r="K29" s="727"/>
      <c r="L29" s="727"/>
      <c r="M29" s="728"/>
      <c r="N29" s="72"/>
      <c r="O29" s="729"/>
      <c r="P29" s="728"/>
    </row>
    <row r="30" spans="1:16" s="1" customFormat="1" hidden="1">
      <c r="A30" s="35"/>
      <c r="B30" s="734"/>
      <c r="C30" s="735"/>
      <c r="D30" s="727"/>
      <c r="E30" s="727"/>
      <c r="F30" s="727"/>
      <c r="G30" s="727"/>
      <c r="H30" s="727"/>
      <c r="I30" s="727"/>
      <c r="J30" s="727"/>
      <c r="K30" s="727"/>
      <c r="L30" s="727"/>
      <c r="M30" s="728"/>
      <c r="N30" s="72"/>
      <c r="O30" s="729"/>
      <c r="P30" s="728"/>
    </row>
    <row r="31" spans="1:16" s="1" customFormat="1" hidden="1">
      <c r="A31" s="35"/>
      <c r="B31" s="734"/>
      <c r="C31" s="735"/>
      <c r="D31" s="727"/>
      <c r="E31" s="727"/>
      <c r="F31" s="727"/>
      <c r="G31" s="727"/>
      <c r="H31" s="727"/>
      <c r="I31" s="727"/>
      <c r="J31" s="727"/>
      <c r="K31" s="727"/>
      <c r="L31" s="727"/>
      <c r="M31" s="728"/>
      <c r="N31" s="72"/>
      <c r="O31" s="729"/>
      <c r="P31" s="728"/>
    </row>
    <row r="32" spans="1:16" s="1" customFormat="1" hidden="1">
      <c r="A32" s="35"/>
      <c r="B32" s="734"/>
      <c r="C32" s="735"/>
      <c r="D32" s="727"/>
      <c r="E32" s="727"/>
      <c r="F32" s="727"/>
      <c r="G32" s="727"/>
      <c r="H32" s="727"/>
      <c r="I32" s="727"/>
      <c r="J32" s="727"/>
      <c r="K32" s="727"/>
      <c r="L32" s="727"/>
      <c r="M32" s="728"/>
      <c r="N32" s="72"/>
      <c r="O32" s="729"/>
      <c r="P32" s="728"/>
    </row>
    <row r="33" spans="1:16" s="1" customFormat="1" hidden="1">
      <c r="A33" s="35"/>
      <c r="B33" s="734"/>
      <c r="C33" s="735"/>
      <c r="D33" s="727"/>
      <c r="E33" s="727"/>
      <c r="F33" s="727"/>
      <c r="G33" s="727"/>
      <c r="H33" s="727"/>
      <c r="I33" s="727"/>
      <c r="J33" s="727"/>
      <c r="K33" s="727"/>
      <c r="L33" s="727"/>
      <c r="M33" s="728"/>
      <c r="N33" s="72"/>
      <c r="O33" s="729"/>
      <c r="P33" s="728"/>
    </row>
    <row r="34" spans="1:16" s="1" customFormat="1" hidden="1">
      <c r="A34" s="35"/>
      <c r="B34" s="734"/>
      <c r="C34" s="735"/>
      <c r="D34" s="727"/>
      <c r="E34" s="727"/>
      <c r="F34" s="727"/>
      <c r="G34" s="727"/>
      <c r="H34" s="727"/>
      <c r="I34" s="727"/>
      <c r="J34" s="727"/>
      <c r="K34" s="727"/>
      <c r="L34" s="727"/>
      <c r="M34" s="728"/>
      <c r="N34" s="72"/>
      <c r="O34" s="729"/>
      <c r="P34" s="728"/>
    </row>
    <row r="35" spans="1:16" s="1" customFormat="1" hidden="1">
      <c r="A35" s="35"/>
      <c r="B35" s="734"/>
      <c r="C35" s="735"/>
      <c r="D35" s="727"/>
      <c r="E35" s="727"/>
      <c r="F35" s="727"/>
      <c r="G35" s="727"/>
      <c r="H35" s="727"/>
      <c r="I35" s="727"/>
      <c r="J35" s="727"/>
      <c r="K35" s="727"/>
      <c r="L35" s="727"/>
      <c r="M35" s="728"/>
      <c r="N35" s="72"/>
      <c r="O35" s="729"/>
      <c r="P35" s="728"/>
    </row>
    <row r="36" spans="1:16" s="1" customFormat="1" hidden="1">
      <c r="A36" s="35"/>
      <c r="B36" s="734"/>
      <c r="C36" s="735"/>
      <c r="D36" s="727"/>
      <c r="E36" s="727"/>
      <c r="F36" s="727"/>
      <c r="G36" s="727"/>
      <c r="H36" s="727"/>
      <c r="I36" s="727"/>
      <c r="J36" s="727"/>
      <c r="K36" s="727"/>
      <c r="L36" s="727"/>
      <c r="M36" s="728"/>
      <c r="N36" s="72"/>
      <c r="O36" s="729"/>
      <c r="P36" s="728"/>
    </row>
    <row r="37" spans="1:16" s="1" customFormat="1" hidden="1">
      <c r="A37" s="35"/>
      <c r="B37" s="734"/>
      <c r="C37" s="735"/>
      <c r="D37" s="727"/>
      <c r="E37" s="727"/>
      <c r="F37" s="727"/>
      <c r="G37" s="727"/>
      <c r="H37" s="727"/>
      <c r="I37" s="727"/>
      <c r="J37" s="727"/>
      <c r="K37" s="727"/>
      <c r="L37" s="727"/>
      <c r="M37" s="728"/>
      <c r="N37" s="72"/>
      <c r="O37" s="729"/>
      <c r="P37" s="728"/>
    </row>
    <row r="38" spans="1:16" s="1" customFormat="1" hidden="1">
      <c r="A38" s="35"/>
      <c r="B38" s="734"/>
      <c r="C38" s="735"/>
      <c r="D38" s="727"/>
      <c r="E38" s="727"/>
      <c r="F38" s="727"/>
      <c r="G38" s="727"/>
      <c r="H38" s="727"/>
      <c r="I38" s="727"/>
      <c r="J38" s="727"/>
      <c r="K38" s="727"/>
      <c r="L38" s="727"/>
      <c r="M38" s="728"/>
      <c r="N38" s="72"/>
      <c r="O38" s="729"/>
      <c r="P38" s="728"/>
    </row>
    <row r="39" spans="1:16" s="1" customFormat="1" hidden="1">
      <c r="A39" s="35"/>
      <c r="B39" s="734"/>
      <c r="C39" s="735"/>
      <c r="D39" s="727"/>
      <c r="E39" s="727"/>
      <c r="F39" s="727"/>
      <c r="G39" s="727"/>
      <c r="H39" s="727"/>
      <c r="I39" s="727"/>
      <c r="J39" s="727"/>
      <c r="K39" s="727"/>
      <c r="L39" s="727"/>
      <c r="M39" s="728"/>
      <c r="N39" s="72"/>
      <c r="O39" s="729"/>
      <c r="P39" s="728"/>
    </row>
    <row r="40" spans="1:16" s="1" customFormat="1" hidden="1">
      <c r="A40" s="35"/>
      <c r="B40" s="734"/>
      <c r="C40" s="735"/>
      <c r="D40" s="727"/>
      <c r="E40" s="727"/>
      <c r="F40" s="727"/>
      <c r="G40" s="727"/>
      <c r="H40" s="727"/>
      <c r="I40" s="727"/>
      <c r="J40" s="727"/>
      <c r="K40" s="727"/>
      <c r="L40" s="727"/>
      <c r="M40" s="728"/>
      <c r="N40" s="72"/>
      <c r="O40" s="729"/>
      <c r="P40" s="728"/>
    </row>
    <row r="41" spans="1:16" s="1" customFormat="1" hidden="1">
      <c r="A41" s="35"/>
      <c r="B41" s="734"/>
      <c r="C41" s="735"/>
      <c r="D41" s="727"/>
      <c r="E41" s="727"/>
      <c r="F41" s="727"/>
      <c r="G41" s="727"/>
      <c r="H41" s="727"/>
      <c r="I41" s="727"/>
      <c r="J41" s="727"/>
      <c r="K41" s="727"/>
      <c r="L41" s="727"/>
      <c r="M41" s="728"/>
      <c r="N41" s="72"/>
      <c r="O41" s="729"/>
      <c r="P41" s="728"/>
    </row>
    <row r="42" spans="1:16">
      <c r="A42" s="33">
        <f>+A26+1</f>
        <v>20</v>
      </c>
      <c r="B42" s="947" t="s">
        <v>41</v>
      </c>
      <c r="C42" s="882"/>
      <c r="D42" s="731">
        <f>+D43</f>
        <v>1755</v>
      </c>
      <c r="E42" s="731">
        <f t="shared" ref="E42:P43" si="10">+E43</f>
        <v>1755</v>
      </c>
      <c r="F42" s="731">
        <f t="shared" si="10"/>
        <v>0</v>
      </c>
      <c r="G42" s="731">
        <f t="shared" si="10"/>
        <v>0</v>
      </c>
      <c r="H42" s="731">
        <f t="shared" si="10"/>
        <v>1755</v>
      </c>
      <c r="I42" s="731">
        <f t="shared" si="10"/>
        <v>1755</v>
      </c>
      <c r="J42" s="731">
        <f t="shared" si="10"/>
        <v>0</v>
      </c>
      <c r="K42" s="731">
        <f t="shared" si="10"/>
        <v>0</v>
      </c>
      <c r="L42" s="731">
        <f t="shared" si="10"/>
        <v>0</v>
      </c>
      <c r="M42" s="732">
        <f t="shared" si="10"/>
        <v>0</v>
      </c>
      <c r="N42" s="57"/>
      <c r="O42" s="733">
        <f t="shared" si="10"/>
        <v>0</v>
      </c>
      <c r="P42" s="732">
        <f t="shared" si="10"/>
        <v>1755</v>
      </c>
    </row>
    <row r="43" spans="1:16">
      <c r="A43" s="30">
        <f>+A42+1</f>
        <v>21</v>
      </c>
      <c r="B43" s="988" t="s">
        <v>47</v>
      </c>
      <c r="C43" s="951"/>
      <c r="D43" s="724">
        <f>+D44+D45</f>
        <v>1755</v>
      </c>
      <c r="E43" s="724">
        <f t="shared" ref="E43:M43" si="11">+E44+E45</f>
        <v>1755</v>
      </c>
      <c r="F43" s="724">
        <f t="shared" si="11"/>
        <v>0</v>
      </c>
      <c r="G43" s="724">
        <f t="shared" si="11"/>
        <v>0</v>
      </c>
      <c r="H43" s="724">
        <f t="shared" si="11"/>
        <v>1755</v>
      </c>
      <c r="I43" s="724">
        <f t="shared" si="11"/>
        <v>1755</v>
      </c>
      <c r="J43" s="724">
        <f t="shared" si="11"/>
        <v>0</v>
      </c>
      <c r="K43" s="724">
        <f t="shared" si="11"/>
        <v>0</v>
      </c>
      <c r="L43" s="724">
        <f t="shared" si="11"/>
        <v>0</v>
      </c>
      <c r="M43" s="725">
        <f t="shared" si="11"/>
        <v>0</v>
      </c>
      <c r="N43" s="65"/>
      <c r="O43" s="726">
        <f t="shared" si="10"/>
        <v>0</v>
      </c>
      <c r="P43" s="725">
        <f>+P44+P45</f>
        <v>1755</v>
      </c>
    </row>
    <row r="44" spans="1:16">
      <c r="A44" s="35">
        <f>+A43+1</f>
        <v>22</v>
      </c>
      <c r="B44" s="736"/>
      <c r="C44" s="735" t="s">
        <v>516</v>
      </c>
      <c r="D44" s="727">
        <v>660</v>
      </c>
      <c r="E44" s="727">
        <v>660</v>
      </c>
      <c r="F44" s="727"/>
      <c r="G44" s="727"/>
      <c r="H44" s="727">
        <f>+D44+F44</f>
        <v>660</v>
      </c>
      <c r="I44" s="727">
        <f>+E44+G44</f>
        <v>660</v>
      </c>
      <c r="J44" s="727"/>
      <c r="K44" s="727"/>
      <c r="L44" s="727"/>
      <c r="M44" s="728">
        <f>+H44-I44</f>
        <v>0</v>
      </c>
      <c r="N44" s="73"/>
      <c r="O44" s="729"/>
      <c r="P44" s="728">
        <f>+I44+O44</f>
        <v>660</v>
      </c>
    </row>
    <row r="45" spans="1:16">
      <c r="A45" s="35"/>
      <c r="B45" s="736"/>
      <c r="C45" s="735" t="s">
        <v>155</v>
      </c>
      <c r="D45" s="727">
        <v>1095</v>
      </c>
      <c r="E45" s="727">
        <v>1095</v>
      </c>
      <c r="F45" s="727"/>
      <c r="G45" s="727"/>
      <c r="H45" s="727">
        <f>+D45+F45</f>
        <v>1095</v>
      </c>
      <c r="I45" s="727">
        <f>+E45+G45</f>
        <v>1095</v>
      </c>
      <c r="J45" s="727"/>
      <c r="K45" s="727"/>
      <c r="L45" s="727"/>
      <c r="M45" s="728">
        <f>+H45-I45</f>
        <v>0</v>
      </c>
      <c r="N45" s="73"/>
      <c r="O45" s="729"/>
      <c r="P45" s="728">
        <f>+I45+O45</f>
        <v>1095</v>
      </c>
    </row>
    <row r="46" spans="1:16" s="1" customFormat="1" hidden="1">
      <c r="A46" s="35"/>
      <c r="B46" s="736"/>
      <c r="C46" s="735"/>
      <c r="D46" s="727"/>
      <c r="E46" s="727"/>
      <c r="F46" s="727"/>
      <c r="G46" s="727"/>
      <c r="H46" s="727"/>
      <c r="I46" s="727"/>
      <c r="J46" s="727"/>
      <c r="K46" s="727"/>
      <c r="L46" s="727"/>
      <c r="M46" s="728"/>
      <c r="N46" s="73"/>
      <c r="O46" s="729"/>
      <c r="P46" s="728"/>
    </row>
    <row r="47" spans="1:16" s="1" customFormat="1" hidden="1">
      <c r="A47" s="35"/>
      <c r="B47" s="736"/>
      <c r="C47" s="735"/>
      <c r="D47" s="727"/>
      <c r="E47" s="727"/>
      <c r="F47" s="727"/>
      <c r="G47" s="727"/>
      <c r="H47" s="727"/>
      <c r="I47" s="727"/>
      <c r="J47" s="727"/>
      <c r="K47" s="727"/>
      <c r="L47" s="727"/>
      <c r="M47" s="728"/>
      <c r="N47" s="73"/>
      <c r="O47" s="729"/>
      <c r="P47" s="728"/>
    </row>
    <row r="48" spans="1:16" s="1" customFormat="1" hidden="1">
      <c r="A48" s="35"/>
      <c r="B48" s="736"/>
      <c r="C48" s="735"/>
      <c r="D48" s="727"/>
      <c r="E48" s="727"/>
      <c r="F48" s="727"/>
      <c r="G48" s="727"/>
      <c r="H48" s="727"/>
      <c r="I48" s="727"/>
      <c r="J48" s="727"/>
      <c r="K48" s="727"/>
      <c r="L48" s="727"/>
      <c r="M48" s="728"/>
      <c r="N48" s="73"/>
      <c r="O48" s="729"/>
      <c r="P48" s="728"/>
    </row>
    <row r="49" spans="1:16" s="1" customFormat="1" hidden="1">
      <c r="A49" s="35"/>
      <c r="B49" s="736"/>
      <c r="C49" s="735"/>
      <c r="D49" s="727"/>
      <c r="E49" s="727"/>
      <c r="F49" s="727"/>
      <c r="G49" s="727"/>
      <c r="H49" s="727"/>
      <c r="I49" s="727"/>
      <c r="J49" s="727"/>
      <c r="K49" s="727"/>
      <c r="L49" s="727"/>
      <c r="M49" s="728"/>
      <c r="N49" s="73"/>
      <c r="O49" s="729"/>
      <c r="P49" s="728"/>
    </row>
    <row r="50" spans="1:16" s="1" customFormat="1" hidden="1">
      <c r="A50" s="35"/>
      <c r="B50" s="736"/>
      <c r="C50" s="735"/>
      <c r="D50" s="727"/>
      <c r="E50" s="727"/>
      <c r="F50" s="727"/>
      <c r="G50" s="727"/>
      <c r="H50" s="727"/>
      <c r="I50" s="727"/>
      <c r="J50" s="727"/>
      <c r="K50" s="727"/>
      <c r="L50" s="727"/>
      <c r="M50" s="728"/>
      <c r="N50" s="73"/>
      <c r="O50" s="729"/>
      <c r="P50" s="728"/>
    </row>
    <row r="51" spans="1:16" s="1" customFormat="1" hidden="1">
      <c r="A51" s="35"/>
      <c r="B51" s="736"/>
      <c r="C51" s="735"/>
      <c r="D51" s="727"/>
      <c r="E51" s="727"/>
      <c r="F51" s="727"/>
      <c r="G51" s="727"/>
      <c r="H51" s="727"/>
      <c r="I51" s="727"/>
      <c r="J51" s="727"/>
      <c r="K51" s="727"/>
      <c r="L51" s="727"/>
      <c r="M51" s="728"/>
      <c r="N51" s="73"/>
      <c r="O51" s="729"/>
      <c r="P51" s="728"/>
    </row>
    <row r="52" spans="1:16" s="1" customFormat="1" hidden="1">
      <c r="A52" s="35"/>
      <c r="B52" s="736"/>
      <c r="C52" s="735"/>
      <c r="D52" s="727"/>
      <c r="E52" s="727"/>
      <c r="F52" s="727"/>
      <c r="G52" s="727"/>
      <c r="H52" s="727"/>
      <c r="I52" s="727"/>
      <c r="J52" s="727"/>
      <c r="K52" s="727"/>
      <c r="L52" s="727"/>
      <c r="M52" s="728"/>
      <c r="N52" s="73"/>
      <c r="O52" s="729"/>
      <c r="P52" s="728"/>
    </row>
    <row r="53" spans="1:16" s="1" customFormat="1" hidden="1">
      <c r="A53" s="35"/>
      <c r="B53" s="736"/>
      <c r="C53" s="735"/>
      <c r="D53" s="727"/>
      <c r="E53" s="727"/>
      <c r="F53" s="727"/>
      <c r="G53" s="727"/>
      <c r="H53" s="727"/>
      <c r="I53" s="727"/>
      <c r="J53" s="727"/>
      <c r="K53" s="727"/>
      <c r="L53" s="727"/>
      <c r="M53" s="728"/>
      <c r="N53" s="73"/>
      <c r="O53" s="729"/>
      <c r="P53" s="728"/>
    </row>
    <row r="54" spans="1:16" s="1" customFormat="1" hidden="1">
      <c r="A54" s="35"/>
      <c r="B54" s="736"/>
      <c r="C54" s="735"/>
      <c r="D54" s="727"/>
      <c r="E54" s="727"/>
      <c r="F54" s="727"/>
      <c r="G54" s="727"/>
      <c r="H54" s="727"/>
      <c r="I54" s="727"/>
      <c r="J54" s="727"/>
      <c r="K54" s="727"/>
      <c r="L54" s="727"/>
      <c r="M54" s="728"/>
      <c r="N54" s="73"/>
      <c r="O54" s="729"/>
      <c r="P54" s="728"/>
    </row>
    <row r="55" spans="1:16" s="1" customFormat="1" hidden="1">
      <c r="A55" s="35"/>
      <c r="B55" s="736"/>
      <c r="C55" s="735"/>
      <c r="D55" s="727"/>
      <c r="E55" s="727"/>
      <c r="F55" s="727"/>
      <c r="G55" s="727"/>
      <c r="H55" s="727"/>
      <c r="I55" s="727"/>
      <c r="J55" s="727"/>
      <c r="K55" s="727"/>
      <c r="L55" s="727"/>
      <c r="M55" s="728"/>
      <c r="N55" s="73"/>
      <c r="O55" s="729"/>
      <c r="P55" s="728"/>
    </row>
    <row r="56" spans="1:16" s="1" customFormat="1" hidden="1">
      <c r="A56" s="35"/>
      <c r="B56" s="736"/>
      <c r="C56" s="735"/>
      <c r="D56" s="727"/>
      <c r="E56" s="727"/>
      <c r="F56" s="727"/>
      <c r="G56" s="727"/>
      <c r="H56" s="727"/>
      <c r="I56" s="727"/>
      <c r="J56" s="727"/>
      <c r="K56" s="727"/>
      <c r="L56" s="727"/>
      <c r="M56" s="728"/>
      <c r="N56" s="73"/>
      <c r="O56" s="729"/>
      <c r="P56" s="728"/>
    </row>
    <row r="57" spans="1:16" s="1" customFormat="1" hidden="1">
      <c r="A57" s="35"/>
      <c r="B57" s="736"/>
      <c r="C57" s="735"/>
      <c r="D57" s="727"/>
      <c r="E57" s="727"/>
      <c r="F57" s="727"/>
      <c r="G57" s="727"/>
      <c r="H57" s="727"/>
      <c r="I57" s="727"/>
      <c r="J57" s="727"/>
      <c r="K57" s="727"/>
      <c r="L57" s="727"/>
      <c r="M57" s="728"/>
      <c r="N57" s="73"/>
      <c r="O57" s="729"/>
      <c r="P57" s="728"/>
    </row>
    <row r="58" spans="1:16" s="1" customFormat="1" hidden="1">
      <c r="A58" s="35"/>
      <c r="B58" s="736"/>
      <c r="C58" s="735"/>
      <c r="D58" s="727"/>
      <c r="E58" s="727"/>
      <c r="F58" s="727"/>
      <c r="G58" s="727"/>
      <c r="H58" s="727"/>
      <c r="I58" s="727"/>
      <c r="J58" s="727"/>
      <c r="K58" s="727"/>
      <c r="L58" s="727"/>
      <c r="M58" s="728"/>
      <c r="N58" s="73"/>
      <c r="O58" s="729"/>
      <c r="P58" s="728"/>
    </row>
    <row r="59" spans="1:16" s="1" customFormat="1" hidden="1">
      <c r="A59" s="35"/>
      <c r="B59" s="736"/>
      <c r="C59" s="735"/>
      <c r="D59" s="727"/>
      <c r="E59" s="727"/>
      <c r="F59" s="727"/>
      <c r="G59" s="727"/>
      <c r="H59" s="727"/>
      <c r="I59" s="727"/>
      <c r="J59" s="727"/>
      <c r="K59" s="727"/>
      <c r="L59" s="727"/>
      <c r="M59" s="728"/>
      <c r="N59" s="73"/>
      <c r="O59" s="729"/>
      <c r="P59" s="728"/>
    </row>
    <row r="60" spans="1:16" s="1" customFormat="1" hidden="1">
      <c r="A60" s="35"/>
      <c r="B60" s="736"/>
      <c r="C60" s="735"/>
      <c r="D60" s="727"/>
      <c r="E60" s="727"/>
      <c r="F60" s="727"/>
      <c r="G60" s="727"/>
      <c r="H60" s="727"/>
      <c r="I60" s="727"/>
      <c r="J60" s="727"/>
      <c r="K60" s="727"/>
      <c r="L60" s="727"/>
      <c r="M60" s="728"/>
      <c r="N60" s="73"/>
      <c r="O60" s="729"/>
      <c r="P60" s="728"/>
    </row>
    <row r="61" spans="1:16" s="1" customFormat="1" hidden="1">
      <c r="A61" s="35"/>
      <c r="B61" s="736"/>
      <c r="C61" s="735"/>
      <c r="D61" s="727"/>
      <c r="E61" s="727"/>
      <c r="F61" s="727"/>
      <c r="G61" s="727"/>
      <c r="H61" s="727"/>
      <c r="I61" s="727"/>
      <c r="J61" s="727"/>
      <c r="K61" s="727"/>
      <c r="L61" s="727"/>
      <c r="M61" s="728"/>
      <c r="N61" s="73"/>
      <c r="O61" s="729"/>
      <c r="P61" s="728"/>
    </row>
    <row r="62" spans="1:16" s="1" customFormat="1" hidden="1">
      <c r="A62" s="35"/>
      <c r="B62" s="736"/>
      <c r="C62" s="735"/>
      <c r="D62" s="727"/>
      <c r="E62" s="727"/>
      <c r="F62" s="727"/>
      <c r="G62" s="727"/>
      <c r="H62" s="727"/>
      <c r="I62" s="727"/>
      <c r="J62" s="727"/>
      <c r="K62" s="727"/>
      <c r="L62" s="727"/>
      <c r="M62" s="728"/>
      <c r="N62" s="73"/>
      <c r="O62" s="729"/>
      <c r="P62" s="728"/>
    </row>
    <row r="63" spans="1:16" s="1" customFormat="1" hidden="1">
      <c r="A63" s="35"/>
      <c r="B63" s="736"/>
      <c r="C63" s="735"/>
      <c r="D63" s="727"/>
      <c r="E63" s="727"/>
      <c r="F63" s="727"/>
      <c r="G63" s="727"/>
      <c r="H63" s="727"/>
      <c r="I63" s="727"/>
      <c r="J63" s="727"/>
      <c r="K63" s="727"/>
      <c r="L63" s="727"/>
      <c r="M63" s="728"/>
      <c r="N63" s="73"/>
      <c r="O63" s="729"/>
      <c r="P63" s="728"/>
    </row>
    <row r="64" spans="1:16" s="1" customFormat="1" hidden="1">
      <c r="A64" s="35"/>
      <c r="B64" s="736"/>
      <c r="C64" s="735"/>
      <c r="D64" s="727"/>
      <c r="E64" s="727"/>
      <c r="F64" s="727"/>
      <c r="G64" s="727"/>
      <c r="H64" s="727"/>
      <c r="I64" s="727"/>
      <c r="J64" s="727"/>
      <c r="K64" s="727"/>
      <c r="L64" s="727"/>
      <c r="M64" s="728"/>
      <c r="N64" s="73"/>
      <c r="O64" s="729"/>
      <c r="P64" s="728"/>
    </row>
    <row r="65" spans="1:16" s="1" customFormat="1" hidden="1">
      <c r="A65" s="35"/>
      <c r="B65" s="736"/>
      <c r="C65" s="735"/>
      <c r="D65" s="727"/>
      <c r="E65" s="727"/>
      <c r="F65" s="727"/>
      <c r="G65" s="727"/>
      <c r="H65" s="727"/>
      <c r="I65" s="727"/>
      <c r="J65" s="727"/>
      <c r="K65" s="727"/>
      <c r="L65" s="727"/>
      <c r="M65" s="728"/>
      <c r="N65" s="73"/>
      <c r="O65" s="729"/>
      <c r="P65" s="728"/>
    </row>
    <row r="66" spans="1:16" s="1" customFormat="1" hidden="1">
      <c r="A66" s="35"/>
      <c r="B66" s="736"/>
      <c r="C66" s="735"/>
      <c r="D66" s="727"/>
      <c r="E66" s="727"/>
      <c r="F66" s="727"/>
      <c r="G66" s="727"/>
      <c r="H66" s="727"/>
      <c r="I66" s="727"/>
      <c r="J66" s="727"/>
      <c r="K66" s="727"/>
      <c r="L66" s="727"/>
      <c r="M66" s="728"/>
      <c r="N66" s="73"/>
      <c r="O66" s="729"/>
      <c r="P66" s="728"/>
    </row>
    <row r="67" spans="1:16" s="1" customFormat="1" hidden="1">
      <c r="A67" s="35"/>
      <c r="B67" s="736"/>
      <c r="C67" s="735"/>
      <c r="D67" s="727"/>
      <c r="E67" s="727"/>
      <c r="F67" s="727"/>
      <c r="G67" s="727"/>
      <c r="H67" s="727"/>
      <c r="I67" s="727"/>
      <c r="J67" s="727"/>
      <c r="K67" s="727"/>
      <c r="L67" s="727"/>
      <c r="M67" s="728"/>
      <c r="N67" s="73"/>
      <c r="O67" s="729"/>
      <c r="P67" s="728"/>
    </row>
    <row r="68" spans="1:16" s="1" customFormat="1" hidden="1">
      <c r="A68" s="35"/>
      <c r="B68" s="736"/>
      <c r="C68" s="735"/>
      <c r="D68" s="727"/>
      <c r="E68" s="727"/>
      <c r="F68" s="727"/>
      <c r="G68" s="727"/>
      <c r="H68" s="727"/>
      <c r="I68" s="727"/>
      <c r="J68" s="727"/>
      <c r="K68" s="727"/>
      <c r="L68" s="727"/>
      <c r="M68" s="728"/>
      <c r="N68" s="73"/>
      <c r="O68" s="729"/>
      <c r="P68" s="728"/>
    </row>
    <row r="69" spans="1:16" s="1" customFormat="1" hidden="1">
      <c r="A69" s="35"/>
      <c r="B69" s="736"/>
      <c r="C69" s="735"/>
      <c r="D69" s="727"/>
      <c r="E69" s="727"/>
      <c r="F69" s="727"/>
      <c r="G69" s="727"/>
      <c r="H69" s="727"/>
      <c r="I69" s="727"/>
      <c r="J69" s="727"/>
      <c r="K69" s="727"/>
      <c r="L69" s="727"/>
      <c r="M69" s="728"/>
      <c r="N69" s="73"/>
      <c r="O69" s="729"/>
      <c r="P69" s="728"/>
    </row>
    <row r="70" spans="1:16" s="1" customFormat="1" hidden="1">
      <c r="A70" s="35"/>
      <c r="B70" s="736"/>
      <c r="C70" s="735"/>
      <c r="D70" s="727"/>
      <c r="E70" s="727"/>
      <c r="F70" s="727"/>
      <c r="G70" s="727"/>
      <c r="H70" s="727"/>
      <c r="I70" s="727"/>
      <c r="J70" s="727"/>
      <c r="K70" s="727"/>
      <c r="L70" s="727"/>
      <c r="M70" s="728"/>
      <c r="N70" s="73"/>
      <c r="O70" s="729"/>
      <c r="P70" s="728"/>
    </row>
    <row r="71" spans="1:16" s="1" customFormat="1" hidden="1">
      <c r="A71" s="35"/>
      <c r="B71" s="736"/>
      <c r="C71" s="735"/>
      <c r="D71" s="727"/>
      <c r="E71" s="727"/>
      <c r="F71" s="727"/>
      <c r="G71" s="727"/>
      <c r="H71" s="727"/>
      <c r="I71" s="727"/>
      <c r="J71" s="727"/>
      <c r="K71" s="727"/>
      <c r="L71" s="727"/>
      <c r="M71" s="728"/>
      <c r="N71" s="73"/>
      <c r="O71" s="729"/>
      <c r="P71" s="728"/>
    </row>
    <row r="72" spans="1:16" s="1" customFormat="1" hidden="1">
      <c r="A72" s="35"/>
      <c r="B72" s="736"/>
      <c r="C72" s="735"/>
      <c r="D72" s="727"/>
      <c r="E72" s="727"/>
      <c r="F72" s="727"/>
      <c r="G72" s="727"/>
      <c r="H72" s="727"/>
      <c r="I72" s="727"/>
      <c r="J72" s="727"/>
      <c r="K72" s="727"/>
      <c r="L72" s="727"/>
      <c r="M72" s="728"/>
      <c r="N72" s="73"/>
      <c r="O72" s="729"/>
      <c r="P72" s="728"/>
    </row>
    <row r="73" spans="1:16" s="1" customFormat="1" hidden="1">
      <c r="A73" s="35"/>
      <c r="B73" s="736"/>
      <c r="C73" s="735"/>
      <c r="D73" s="727"/>
      <c r="E73" s="727"/>
      <c r="F73" s="727"/>
      <c r="G73" s="727"/>
      <c r="H73" s="727"/>
      <c r="I73" s="727"/>
      <c r="J73" s="727"/>
      <c r="K73" s="727"/>
      <c r="L73" s="727"/>
      <c r="M73" s="728"/>
      <c r="N73" s="73"/>
      <c r="O73" s="729"/>
      <c r="P73" s="728"/>
    </row>
    <row r="74" spans="1:16" s="1" customFormat="1" hidden="1">
      <c r="A74" s="35"/>
      <c r="B74" s="736"/>
      <c r="C74" s="735"/>
      <c r="D74" s="727"/>
      <c r="E74" s="727"/>
      <c r="F74" s="727"/>
      <c r="G74" s="727"/>
      <c r="H74" s="727"/>
      <c r="I74" s="727"/>
      <c r="J74" s="727"/>
      <c r="K74" s="727"/>
      <c r="L74" s="727"/>
      <c r="M74" s="728"/>
      <c r="N74" s="73"/>
      <c r="O74" s="729"/>
      <c r="P74" s="728"/>
    </row>
    <row r="75" spans="1:16" s="1" customFormat="1" hidden="1">
      <c r="A75" s="35"/>
      <c r="B75" s="736"/>
      <c r="C75" s="735"/>
      <c r="D75" s="727"/>
      <c r="E75" s="727"/>
      <c r="F75" s="727"/>
      <c r="G75" s="727"/>
      <c r="H75" s="727"/>
      <c r="I75" s="727"/>
      <c r="J75" s="727"/>
      <c r="K75" s="727"/>
      <c r="L75" s="727"/>
      <c r="M75" s="728"/>
      <c r="N75" s="73"/>
      <c r="O75" s="729"/>
      <c r="P75" s="728"/>
    </row>
    <row r="76" spans="1:16" s="1" customFormat="1" hidden="1">
      <c r="A76" s="35"/>
      <c r="B76" s="736"/>
      <c r="C76" s="735"/>
      <c r="D76" s="727"/>
      <c r="E76" s="727"/>
      <c r="F76" s="727"/>
      <c r="G76" s="727"/>
      <c r="H76" s="727"/>
      <c r="I76" s="727"/>
      <c r="J76" s="727"/>
      <c r="K76" s="727"/>
      <c r="L76" s="727"/>
      <c r="M76" s="728"/>
      <c r="N76" s="73"/>
      <c r="O76" s="729"/>
      <c r="P76" s="728"/>
    </row>
    <row r="77" spans="1:16" s="1" customFormat="1" hidden="1">
      <c r="A77" s="35"/>
      <c r="B77" s="736"/>
      <c r="C77" s="735"/>
      <c r="D77" s="727"/>
      <c r="E77" s="727"/>
      <c r="F77" s="727"/>
      <c r="G77" s="727"/>
      <c r="H77" s="727"/>
      <c r="I77" s="727"/>
      <c r="J77" s="727"/>
      <c r="K77" s="727"/>
      <c r="L77" s="727"/>
      <c r="M77" s="728"/>
      <c r="N77" s="73"/>
      <c r="O77" s="729"/>
      <c r="P77" s="728"/>
    </row>
    <row r="78" spans="1:16" s="1" customFormat="1" hidden="1">
      <c r="A78" s="35"/>
      <c r="B78" s="736"/>
      <c r="C78" s="735"/>
      <c r="D78" s="727"/>
      <c r="E78" s="727"/>
      <c r="F78" s="727"/>
      <c r="G78" s="727"/>
      <c r="H78" s="727"/>
      <c r="I78" s="727"/>
      <c r="J78" s="727"/>
      <c r="K78" s="727"/>
      <c r="L78" s="727"/>
      <c r="M78" s="728"/>
      <c r="N78" s="73"/>
      <c r="O78" s="729"/>
      <c r="P78" s="728"/>
    </row>
    <row r="79" spans="1:16" s="1" customFormat="1" hidden="1">
      <c r="A79" s="35"/>
      <c r="B79" s="736"/>
      <c r="C79" s="735"/>
      <c r="D79" s="727"/>
      <c r="E79" s="727"/>
      <c r="F79" s="727"/>
      <c r="G79" s="727"/>
      <c r="H79" s="727"/>
      <c r="I79" s="727"/>
      <c r="J79" s="727"/>
      <c r="K79" s="727"/>
      <c r="L79" s="727"/>
      <c r="M79" s="728"/>
      <c r="N79" s="73"/>
      <c r="O79" s="729"/>
      <c r="P79" s="728"/>
    </row>
    <row r="80" spans="1:16" s="1" customFormat="1" hidden="1">
      <c r="A80" s="35"/>
      <c r="B80" s="736"/>
      <c r="C80" s="735"/>
      <c r="D80" s="727"/>
      <c r="E80" s="727"/>
      <c r="F80" s="727"/>
      <c r="G80" s="727"/>
      <c r="H80" s="727"/>
      <c r="I80" s="727"/>
      <c r="J80" s="727"/>
      <c r="K80" s="727"/>
      <c r="L80" s="727"/>
      <c r="M80" s="728"/>
      <c r="N80" s="73"/>
      <c r="O80" s="729"/>
      <c r="P80" s="728"/>
    </row>
    <row r="81" spans="1:16" s="1" customFormat="1" hidden="1">
      <c r="A81" s="35"/>
      <c r="B81" s="736"/>
      <c r="C81" s="735"/>
      <c r="D81" s="727"/>
      <c r="E81" s="727"/>
      <c r="F81" s="727"/>
      <c r="G81" s="727"/>
      <c r="H81" s="727"/>
      <c r="I81" s="727"/>
      <c r="J81" s="727"/>
      <c r="K81" s="727"/>
      <c r="L81" s="727"/>
      <c r="M81" s="728"/>
      <c r="N81" s="73"/>
      <c r="O81" s="729"/>
      <c r="P81" s="728"/>
    </row>
    <row r="82" spans="1:16" s="1" customFormat="1" hidden="1">
      <c r="A82" s="35"/>
      <c r="B82" s="736"/>
      <c r="C82" s="735"/>
      <c r="D82" s="727"/>
      <c r="E82" s="727"/>
      <c r="F82" s="727"/>
      <c r="G82" s="727"/>
      <c r="H82" s="727"/>
      <c r="I82" s="727"/>
      <c r="J82" s="727"/>
      <c r="K82" s="727"/>
      <c r="L82" s="727"/>
      <c r="M82" s="728"/>
      <c r="N82" s="73"/>
      <c r="O82" s="729"/>
      <c r="P82" s="728"/>
    </row>
    <row r="83" spans="1:16" s="1" customFormat="1" hidden="1">
      <c r="A83" s="35"/>
      <c r="B83" s="736"/>
      <c r="C83" s="735"/>
      <c r="D83" s="727"/>
      <c r="E83" s="727"/>
      <c r="F83" s="727"/>
      <c r="G83" s="727"/>
      <c r="H83" s="727"/>
      <c r="I83" s="727"/>
      <c r="J83" s="727"/>
      <c r="K83" s="727"/>
      <c r="L83" s="727"/>
      <c r="M83" s="728"/>
      <c r="N83" s="73"/>
      <c r="O83" s="729"/>
      <c r="P83" s="728"/>
    </row>
    <row r="84" spans="1:16">
      <c r="A84" s="33">
        <f>+A44+1</f>
        <v>23</v>
      </c>
      <c r="B84" s="947" t="s">
        <v>241</v>
      </c>
      <c r="C84" s="882"/>
      <c r="D84" s="731">
        <f>+D85</f>
        <v>289.49117999999999</v>
      </c>
      <c r="E84" s="731">
        <f t="shared" ref="E84:P85" si="12">+E85</f>
        <v>289.49</v>
      </c>
      <c r="F84" s="731">
        <f t="shared" si="12"/>
        <v>0</v>
      </c>
      <c r="G84" s="731">
        <f t="shared" si="12"/>
        <v>0</v>
      </c>
      <c r="H84" s="731">
        <f t="shared" si="12"/>
        <v>289.49117999999999</v>
      </c>
      <c r="I84" s="731">
        <f t="shared" si="12"/>
        <v>289.49</v>
      </c>
      <c r="J84" s="731">
        <f t="shared" si="12"/>
        <v>0</v>
      </c>
      <c r="K84" s="731">
        <f t="shared" si="12"/>
        <v>0</v>
      </c>
      <c r="L84" s="731">
        <f t="shared" si="12"/>
        <v>0</v>
      </c>
      <c r="M84" s="732">
        <f t="shared" si="12"/>
        <v>1.1799999999766442E-3</v>
      </c>
      <c r="N84" s="57"/>
      <c r="O84" s="733">
        <f t="shared" si="12"/>
        <v>0</v>
      </c>
      <c r="P84" s="732">
        <f t="shared" si="12"/>
        <v>289.49</v>
      </c>
    </row>
    <row r="85" spans="1:16">
      <c r="A85" s="30">
        <f>+A84+1</f>
        <v>24</v>
      </c>
      <c r="B85" s="988" t="s">
        <v>47</v>
      </c>
      <c r="C85" s="951"/>
      <c r="D85" s="724">
        <f>+D86</f>
        <v>289.49117999999999</v>
      </c>
      <c r="E85" s="724">
        <f t="shared" si="12"/>
        <v>289.49</v>
      </c>
      <c r="F85" s="724">
        <f t="shared" si="12"/>
        <v>0</v>
      </c>
      <c r="G85" s="724">
        <f t="shared" si="12"/>
        <v>0</v>
      </c>
      <c r="H85" s="724">
        <f t="shared" si="12"/>
        <v>289.49117999999999</v>
      </c>
      <c r="I85" s="724">
        <f t="shared" si="12"/>
        <v>289.49</v>
      </c>
      <c r="J85" s="724">
        <f t="shared" si="12"/>
        <v>0</v>
      </c>
      <c r="K85" s="724">
        <f t="shared" si="12"/>
        <v>0</v>
      </c>
      <c r="L85" s="724">
        <f t="shared" si="12"/>
        <v>0</v>
      </c>
      <c r="M85" s="725">
        <f t="shared" si="12"/>
        <v>1.1799999999766442E-3</v>
      </c>
      <c r="N85" s="65"/>
      <c r="O85" s="726">
        <f t="shared" si="12"/>
        <v>0</v>
      </c>
      <c r="P85" s="725">
        <f t="shared" si="12"/>
        <v>289.49</v>
      </c>
    </row>
    <row r="86" spans="1:16" ht="15.75" thickBot="1">
      <c r="A86" s="36">
        <f>+A85+1</f>
        <v>25</v>
      </c>
      <c r="B86" s="737"/>
      <c r="C86" s="738" t="s">
        <v>517</v>
      </c>
      <c r="D86" s="727">
        <v>289.49117999999999</v>
      </c>
      <c r="E86" s="727">
        <v>289.49</v>
      </c>
      <c r="F86" s="727"/>
      <c r="G86" s="727"/>
      <c r="H86" s="727">
        <f>+D86+F86</f>
        <v>289.49117999999999</v>
      </c>
      <c r="I86" s="727">
        <f>+E86+G86</f>
        <v>289.49</v>
      </c>
      <c r="J86" s="727"/>
      <c r="K86" s="727"/>
      <c r="L86" s="727"/>
      <c r="M86" s="728">
        <f>+H86-I86</f>
        <v>1.1799999999766442E-3</v>
      </c>
      <c r="N86" s="72"/>
      <c r="O86" s="729"/>
      <c r="P86" s="728">
        <f>+I86+O86</f>
        <v>289.49</v>
      </c>
    </row>
    <row r="87" spans="1:16" ht="15.75" thickBot="1">
      <c r="A87" s="37">
        <f>+A86+1</f>
        <v>26</v>
      </c>
      <c r="B87" s="26" t="s">
        <v>21</v>
      </c>
      <c r="C87" s="27"/>
      <c r="D87" s="739">
        <f>+D7+D24+D42+D84</f>
        <v>191219.45318000001</v>
      </c>
      <c r="E87" s="739">
        <f t="shared" ref="E87:M87" si="13">+E7+E24+E42+E84</f>
        <v>191219.45</v>
      </c>
      <c r="F87" s="739">
        <f t="shared" si="13"/>
        <v>5370</v>
      </c>
      <c r="G87" s="739">
        <f t="shared" si="13"/>
        <v>5370</v>
      </c>
      <c r="H87" s="739">
        <f t="shared" si="13"/>
        <v>196589.45318000001</v>
      </c>
      <c r="I87" s="739">
        <f t="shared" si="13"/>
        <v>196589.45</v>
      </c>
      <c r="J87" s="739">
        <f t="shared" si="13"/>
        <v>1010.97771</v>
      </c>
      <c r="K87" s="739">
        <f t="shared" si="13"/>
        <v>3028.3155999999994</v>
      </c>
      <c r="L87" s="739">
        <f t="shared" si="13"/>
        <v>0</v>
      </c>
      <c r="M87" s="740">
        <f t="shared" si="13"/>
        <v>3.179999999971983E-3</v>
      </c>
      <c r="N87" s="74"/>
      <c r="O87" s="741">
        <f>+O7+O24+O42+O84</f>
        <v>0</v>
      </c>
      <c r="P87" s="740">
        <f>+P7+P24+P42+P84</f>
        <v>196589.45</v>
      </c>
    </row>
  </sheetData>
  <mergeCells count="17">
    <mergeCell ref="O4:O5"/>
    <mergeCell ref="P4:P5"/>
    <mergeCell ref="B8:C8"/>
    <mergeCell ref="B17:C17"/>
    <mergeCell ref="B24:C24"/>
    <mergeCell ref="A4:A6"/>
    <mergeCell ref="B4:C6"/>
    <mergeCell ref="D4:E4"/>
    <mergeCell ref="F4:G4"/>
    <mergeCell ref="H4:I4"/>
    <mergeCell ref="B25:C25"/>
    <mergeCell ref="B42:C42"/>
    <mergeCell ref="B43:C43"/>
    <mergeCell ref="B84:C84"/>
    <mergeCell ref="B85:C85"/>
    <mergeCell ref="M4:M5"/>
    <mergeCell ref="J4:L4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40.5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46">
        <f>+A6+1</f>
        <v>1</v>
      </c>
      <c r="B7" s="742" t="s">
        <v>15</v>
      </c>
      <c r="C7" s="743"/>
      <c r="D7" s="55">
        <f t="shared" ref="D7:M7" si="0">+D8+D17</f>
        <v>106303</v>
      </c>
      <c r="E7" s="55">
        <f t="shared" si="0"/>
        <v>106267</v>
      </c>
      <c r="F7" s="55">
        <f t="shared" si="0"/>
        <v>0</v>
      </c>
      <c r="G7" s="55">
        <f t="shared" si="0"/>
        <v>0</v>
      </c>
      <c r="H7" s="55">
        <f t="shared" si="0"/>
        <v>106303</v>
      </c>
      <c r="I7" s="55">
        <f t="shared" si="0"/>
        <v>106267</v>
      </c>
      <c r="J7" s="55">
        <f t="shared" si="0"/>
        <v>0</v>
      </c>
      <c r="K7" s="55">
        <f t="shared" si="0"/>
        <v>10318</v>
      </c>
      <c r="L7" s="55">
        <f t="shared" si="0"/>
        <v>0</v>
      </c>
      <c r="M7" s="56">
        <f t="shared" si="0"/>
        <v>36</v>
      </c>
      <c r="N7" s="57"/>
      <c r="O7" s="54">
        <f>+O8+O17</f>
        <v>0</v>
      </c>
      <c r="P7" s="56">
        <f>+P8+P17</f>
        <v>106267</v>
      </c>
    </row>
    <row r="8" spans="1:16">
      <c r="A8" s="30">
        <f>+A7+1</f>
        <v>2</v>
      </c>
      <c r="B8" s="785" t="s">
        <v>45</v>
      </c>
      <c r="C8" s="786"/>
      <c r="D8" s="59">
        <f t="shared" ref="D8:M8" si="1">SUM(D9:D16)</f>
        <v>104081</v>
      </c>
      <c r="E8" s="59">
        <f t="shared" si="1"/>
        <v>104081</v>
      </c>
      <c r="F8" s="59"/>
      <c r="G8" s="59"/>
      <c r="H8" s="59">
        <f t="shared" si="1"/>
        <v>104081</v>
      </c>
      <c r="I8" s="59">
        <f t="shared" si="1"/>
        <v>104081</v>
      </c>
      <c r="J8" s="59">
        <f t="shared" si="1"/>
        <v>0</v>
      </c>
      <c r="K8" s="59">
        <f t="shared" si="1"/>
        <v>10318</v>
      </c>
      <c r="L8" s="59">
        <f t="shared" si="1"/>
        <v>0</v>
      </c>
      <c r="M8" s="60">
        <f t="shared" si="1"/>
        <v>0</v>
      </c>
      <c r="N8" s="65"/>
      <c r="O8" s="58"/>
      <c r="P8" s="60">
        <f>SUM(P9:P16)</f>
        <v>104081</v>
      </c>
    </row>
    <row r="9" spans="1:16">
      <c r="A9" s="35">
        <f>+A8+1</f>
        <v>3</v>
      </c>
      <c r="B9" s="19" t="s">
        <v>57</v>
      </c>
      <c r="C9" s="20" t="s">
        <v>58</v>
      </c>
      <c r="D9" s="62">
        <v>92070</v>
      </c>
      <c r="E9" s="62">
        <v>92070</v>
      </c>
      <c r="F9" s="62"/>
      <c r="G9" s="62"/>
      <c r="H9" s="62">
        <f t="shared" ref="H9:I16" si="2">+D9+F9</f>
        <v>92070</v>
      </c>
      <c r="I9" s="62">
        <f t="shared" si="2"/>
        <v>92070</v>
      </c>
      <c r="J9" s="62"/>
      <c r="K9" s="62">
        <v>7254</v>
      </c>
      <c r="L9" s="62"/>
      <c r="M9" s="64"/>
      <c r="N9" s="72"/>
      <c r="O9" s="61"/>
      <c r="P9" s="64">
        <f t="shared" ref="P9:P16" si="3">+I9+O9</f>
        <v>92070</v>
      </c>
    </row>
    <row r="10" spans="1:16">
      <c r="A10" s="35">
        <f>A9+1</f>
        <v>4</v>
      </c>
      <c r="B10" s="19" t="s">
        <v>27</v>
      </c>
      <c r="C10" s="20" t="s">
        <v>28</v>
      </c>
      <c r="D10" s="62"/>
      <c r="E10" s="62"/>
      <c r="F10" s="62"/>
      <c r="G10" s="62"/>
      <c r="H10" s="62">
        <f t="shared" si="2"/>
        <v>0</v>
      </c>
      <c r="I10" s="62">
        <f t="shared" si="2"/>
        <v>0</v>
      </c>
      <c r="J10" s="62"/>
      <c r="K10" s="62"/>
      <c r="L10" s="62"/>
      <c r="M10" s="64"/>
      <c r="N10" s="72"/>
      <c r="O10" s="61"/>
      <c r="P10" s="64">
        <f t="shared" si="3"/>
        <v>0</v>
      </c>
    </row>
    <row r="11" spans="1:16">
      <c r="A11" s="35">
        <f t="shared" ref="A11:A17" si="4">+A10+1</f>
        <v>5</v>
      </c>
      <c r="B11" s="47" t="s">
        <v>29</v>
      </c>
      <c r="C11" s="48" t="s">
        <v>59</v>
      </c>
      <c r="D11" s="62">
        <v>1208</v>
      </c>
      <c r="E11" s="62">
        <v>1208</v>
      </c>
      <c r="F11" s="62"/>
      <c r="G11" s="62"/>
      <c r="H11" s="62">
        <f t="shared" si="2"/>
        <v>1208</v>
      </c>
      <c r="I11" s="62">
        <f t="shared" si="2"/>
        <v>1208</v>
      </c>
      <c r="J11" s="62"/>
      <c r="K11" s="62">
        <v>462</v>
      </c>
      <c r="L11" s="62"/>
      <c r="M11" s="64"/>
      <c r="N11" s="72"/>
      <c r="O11" s="61"/>
      <c r="P11" s="64">
        <f t="shared" si="3"/>
        <v>1208</v>
      </c>
    </row>
    <row r="12" spans="1:16">
      <c r="A12" s="35">
        <f t="shared" si="4"/>
        <v>6</v>
      </c>
      <c r="B12" s="19" t="s">
        <v>30</v>
      </c>
      <c r="C12" s="20" t="s">
        <v>31</v>
      </c>
      <c r="D12" s="62">
        <v>598</v>
      </c>
      <c r="E12" s="62">
        <v>598</v>
      </c>
      <c r="F12" s="62"/>
      <c r="G12" s="62"/>
      <c r="H12" s="62">
        <f t="shared" si="2"/>
        <v>598</v>
      </c>
      <c r="I12" s="62">
        <f t="shared" si="2"/>
        <v>598</v>
      </c>
      <c r="J12" s="62"/>
      <c r="K12" s="62"/>
      <c r="L12" s="62"/>
      <c r="M12" s="64"/>
      <c r="N12" s="72"/>
      <c r="O12" s="61"/>
      <c r="P12" s="64">
        <f t="shared" si="3"/>
        <v>598</v>
      </c>
    </row>
    <row r="13" spans="1:16">
      <c r="A13" s="35">
        <f t="shared" si="4"/>
        <v>7</v>
      </c>
      <c r="B13" s="19" t="s">
        <v>34</v>
      </c>
      <c r="C13" s="20" t="s">
        <v>62</v>
      </c>
      <c r="D13" s="62">
        <v>5928</v>
      </c>
      <c r="E13" s="62">
        <v>5928</v>
      </c>
      <c r="F13" s="62"/>
      <c r="G13" s="62"/>
      <c r="H13" s="62">
        <f t="shared" si="2"/>
        <v>5928</v>
      </c>
      <c r="I13" s="62">
        <f t="shared" si="2"/>
        <v>5928</v>
      </c>
      <c r="J13" s="62"/>
      <c r="K13" s="62">
        <v>1572</v>
      </c>
      <c r="L13" s="62"/>
      <c r="M13" s="64"/>
      <c r="N13" s="72"/>
      <c r="O13" s="61"/>
      <c r="P13" s="64">
        <f t="shared" si="3"/>
        <v>5928</v>
      </c>
    </row>
    <row r="14" spans="1:16">
      <c r="A14" s="35">
        <f t="shared" si="4"/>
        <v>8</v>
      </c>
      <c r="B14" s="19" t="s">
        <v>60</v>
      </c>
      <c r="C14" s="21" t="s">
        <v>32</v>
      </c>
      <c r="D14" s="62">
        <v>438</v>
      </c>
      <c r="E14" s="62">
        <v>438</v>
      </c>
      <c r="F14" s="62"/>
      <c r="G14" s="62"/>
      <c r="H14" s="62">
        <f t="shared" si="2"/>
        <v>438</v>
      </c>
      <c r="I14" s="62">
        <f t="shared" si="2"/>
        <v>438</v>
      </c>
      <c r="J14" s="62"/>
      <c r="K14" s="62">
        <v>138</v>
      </c>
      <c r="L14" s="62"/>
      <c r="M14" s="64"/>
      <c r="N14" s="72"/>
      <c r="O14" s="61"/>
      <c r="P14" s="64">
        <f t="shared" si="3"/>
        <v>438</v>
      </c>
    </row>
    <row r="15" spans="1:16">
      <c r="A15" s="35">
        <f t="shared" si="4"/>
        <v>9</v>
      </c>
      <c r="B15" s="22" t="s">
        <v>61</v>
      </c>
      <c r="C15" s="23" t="s">
        <v>33</v>
      </c>
      <c r="D15" s="62">
        <v>3839</v>
      </c>
      <c r="E15" s="62">
        <v>3839</v>
      </c>
      <c r="F15" s="62"/>
      <c r="G15" s="62"/>
      <c r="H15" s="62">
        <f t="shared" si="2"/>
        <v>3839</v>
      </c>
      <c r="I15" s="62">
        <f t="shared" si="2"/>
        <v>3839</v>
      </c>
      <c r="J15" s="62"/>
      <c r="K15" s="62">
        <v>892</v>
      </c>
      <c r="L15" s="62"/>
      <c r="M15" s="64"/>
      <c r="N15" s="72"/>
      <c r="O15" s="61"/>
      <c r="P15" s="64">
        <f t="shared" si="3"/>
        <v>3839</v>
      </c>
    </row>
    <row r="16" spans="1:16">
      <c r="A16" s="35">
        <f t="shared" si="4"/>
        <v>10</v>
      </c>
      <c r="B16" s="22"/>
      <c r="C16" s="24" t="s">
        <v>40</v>
      </c>
      <c r="D16" s="62"/>
      <c r="E16" s="62"/>
      <c r="F16" s="62"/>
      <c r="G16" s="62"/>
      <c r="H16" s="62">
        <f t="shared" si="2"/>
        <v>0</v>
      </c>
      <c r="I16" s="62">
        <f t="shared" si="2"/>
        <v>0</v>
      </c>
      <c r="J16" s="62"/>
      <c r="K16" s="62"/>
      <c r="L16" s="62"/>
      <c r="M16" s="64"/>
      <c r="N16" s="72"/>
      <c r="O16" s="61"/>
      <c r="P16" s="64">
        <f t="shared" si="3"/>
        <v>0</v>
      </c>
    </row>
    <row r="17" spans="1:16">
      <c r="A17" s="30">
        <f t="shared" si="4"/>
        <v>11</v>
      </c>
      <c r="B17" s="801" t="s">
        <v>46</v>
      </c>
      <c r="C17" s="781"/>
      <c r="D17" s="59">
        <f t="shared" ref="D17:M17" si="5">SUM(D18:D22)</f>
        <v>2222</v>
      </c>
      <c r="E17" s="59">
        <f t="shared" si="5"/>
        <v>2186</v>
      </c>
      <c r="F17" s="59">
        <f t="shared" si="5"/>
        <v>0</v>
      </c>
      <c r="G17" s="59">
        <f t="shared" si="5"/>
        <v>0</v>
      </c>
      <c r="H17" s="59">
        <f t="shared" si="5"/>
        <v>2222</v>
      </c>
      <c r="I17" s="59">
        <f t="shared" si="5"/>
        <v>2186</v>
      </c>
      <c r="J17" s="59">
        <f t="shared" si="5"/>
        <v>0</v>
      </c>
      <c r="K17" s="59">
        <f t="shared" si="5"/>
        <v>0</v>
      </c>
      <c r="L17" s="59">
        <f t="shared" si="5"/>
        <v>0</v>
      </c>
      <c r="M17" s="60">
        <f t="shared" si="5"/>
        <v>36</v>
      </c>
      <c r="N17" s="65"/>
      <c r="O17" s="58">
        <f>SUM(O18:O22)</f>
        <v>0</v>
      </c>
      <c r="P17" s="60">
        <f>SUM(P18:P22)</f>
        <v>2186</v>
      </c>
    </row>
    <row r="18" spans="1:16">
      <c r="A18" s="49">
        <f>A17+1</f>
        <v>12</v>
      </c>
      <c r="B18" s="47" t="s">
        <v>29</v>
      </c>
      <c r="C18" s="48" t="s">
        <v>59</v>
      </c>
      <c r="D18" s="62">
        <v>514</v>
      </c>
      <c r="E18" s="62">
        <v>514</v>
      </c>
      <c r="F18" s="62"/>
      <c r="G18" s="62"/>
      <c r="H18" s="62">
        <f>+D18+F18</f>
        <v>514</v>
      </c>
      <c r="I18" s="62">
        <f>+E18+G18</f>
        <v>514</v>
      </c>
      <c r="J18" s="62"/>
      <c r="K18" s="62"/>
      <c r="L18" s="62"/>
      <c r="M18" s="64"/>
      <c r="N18" s="72"/>
      <c r="O18" s="61"/>
      <c r="P18" s="64">
        <f>+I18+O18</f>
        <v>514</v>
      </c>
    </row>
    <row r="19" spans="1:16">
      <c r="A19" s="35">
        <f>A18+1</f>
        <v>13</v>
      </c>
      <c r="B19" s="19" t="s">
        <v>30</v>
      </c>
      <c r="C19" s="20" t="s">
        <v>31</v>
      </c>
      <c r="D19" s="62"/>
      <c r="E19" s="62"/>
      <c r="F19" s="62"/>
      <c r="G19" s="62"/>
      <c r="H19" s="62"/>
      <c r="I19" s="62"/>
      <c r="J19" s="62"/>
      <c r="K19" s="62"/>
      <c r="L19" s="62"/>
      <c r="M19" s="64"/>
      <c r="N19" s="72"/>
      <c r="O19" s="61"/>
      <c r="P19" s="64"/>
    </row>
    <row r="20" spans="1:16">
      <c r="A20" s="35">
        <f>A19+1</f>
        <v>14</v>
      </c>
      <c r="B20" s="19" t="s">
        <v>34</v>
      </c>
      <c r="C20" s="20" t="s">
        <v>63</v>
      </c>
      <c r="D20" s="62">
        <v>620</v>
      </c>
      <c r="E20" s="62">
        <v>609</v>
      </c>
      <c r="F20" s="62"/>
      <c r="G20" s="62"/>
      <c r="H20" s="62">
        <f t="shared" ref="H20:I22" si="6">+D20+F20</f>
        <v>620</v>
      </c>
      <c r="I20" s="62">
        <f t="shared" si="6"/>
        <v>609</v>
      </c>
      <c r="J20" s="62"/>
      <c r="K20" s="62"/>
      <c r="L20" s="62"/>
      <c r="M20" s="64">
        <f>+H20-I20</f>
        <v>11</v>
      </c>
      <c r="N20" s="72"/>
      <c r="O20" s="61"/>
      <c r="P20" s="64">
        <f>+I20+O20</f>
        <v>609</v>
      </c>
    </row>
    <row r="21" spans="1:16">
      <c r="A21" s="35">
        <f>+A20+1</f>
        <v>15</v>
      </c>
      <c r="B21" s="19" t="s">
        <v>35</v>
      </c>
      <c r="C21" s="20" t="s">
        <v>36</v>
      </c>
      <c r="D21" s="62">
        <v>488</v>
      </c>
      <c r="E21" s="62">
        <v>488</v>
      </c>
      <c r="F21" s="62"/>
      <c r="G21" s="62"/>
      <c r="H21" s="62">
        <f t="shared" si="6"/>
        <v>488</v>
      </c>
      <c r="I21" s="62">
        <f t="shared" si="6"/>
        <v>488</v>
      </c>
      <c r="J21" s="62"/>
      <c r="K21" s="62"/>
      <c r="L21" s="62"/>
      <c r="M21" s="64"/>
      <c r="N21" s="72"/>
      <c r="O21" s="61"/>
      <c r="P21" s="64">
        <f>+I21+O21</f>
        <v>488</v>
      </c>
    </row>
    <row r="22" spans="1:16">
      <c r="A22" s="35">
        <f>+A21+1</f>
        <v>16</v>
      </c>
      <c r="B22" s="22"/>
      <c r="C22" s="122" t="s">
        <v>518</v>
      </c>
      <c r="D22" s="62">
        <v>600</v>
      </c>
      <c r="E22" s="62">
        <v>575</v>
      </c>
      <c r="F22" s="62"/>
      <c r="G22" s="62"/>
      <c r="H22" s="62">
        <f t="shared" si="6"/>
        <v>600</v>
      </c>
      <c r="I22" s="62">
        <f t="shared" si="6"/>
        <v>575</v>
      </c>
      <c r="J22" s="62"/>
      <c r="K22" s="62"/>
      <c r="L22" s="62"/>
      <c r="M22" s="64">
        <f>H22-I22</f>
        <v>25</v>
      </c>
      <c r="N22" s="72"/>
      <c r="O22" s="61"/>
      <c r="P22" s="64">
        <f>+I22+O22</f>
        <v>575</v>
      </c>
    </row>
    <row r="23" spans="1:16" s="1" customFormat="1" hidden="1">
      <c r="A23" s="35"/>
      <c r="B23" s="22"/>
      <c r="C23" s="122"/>
      <c r="D23" s="62"/>
      <c r="E23" s="62"/>
      <c r="F23" s="62"/>
      <c r="G23" s="62"/>
      <c r="H23" s="62"/>
      <c r="I23" s="62"/>
      <c r="J23" s="62"/>
      <c r="K23" s="62"/>
      <c r="L23" s="62"/>
      <c r="M23" s="64"/>
      <c r="N23" s="72"/>
      <c r="O23" s="61"/>
      <c r="P23" s="64"/>
    </row>
    <row r="24" spans="1:16">
      <c r="A24" s="33">
        <f>+A22+1</f>
        <v>17</v>
      </c>
      <c r="B24" s="792" t="s">
        <v>42</v>
      </c>
      <c r="C24" s="793"/>
      <c r="D24" s="67">
        <f t="shared" ref="D24:M24" si="7">+D25</f>
        <v>0</v>
      </c>
      <c r="E24" s="67">
        <f t="shared" si="7"/>
        <v>0</v>
      </c>
      <c r="F24" s="67">
        <f t="shared" si="7"/>
        <v>0</v>
      </c>
      <c r="G24" s="67">
        <f t="shared" si="7"/>
        <v>0</v>
      </c>
      <c r="H24" s="67">
        <f t="shared" si="7"/>
        <v>0</v>
      </c>
      <c r="I24" s="67">
        <f t="shared" si="7"/>
        <v>0</v>
      </c>
      <c r="J24" s="67">
        <f t="shared" si="7"/>
        <v>0</v>
      </c>
      <c r="K24" s="67">
        <f t="shared" si="7"/>
        <v>0</v>
      </c>
      <c r="L24" s="67">
        <f t="shared" si="7"/>
        <v>0</v>
      </c>
      <c r="M24" s="68">
        <f t="shared" si="7"/>
        <v>0</v>
      </c>
      <c r="N24" s="57"/>
      <c r="O24" s="66">
        <f>+O25</f>
        <v>0</v>
      </c>
      <c r="P24" s="68">
        <f>+P25</f>
        <v>0</v>
      </c>
    </row>
    <row r="25" spans="1:16">
      <c r="A25" s="30">
        <f>+A24+1</f>
        <v>18</v>
      </c>
      <c r="B25" s="780"/>
      <c r="C25" s="781"/>
      <c r="D25" s="59"/>
      <c r="E25" s="59"/>
      <c r="F25" s="59"/>
      <c r="G25" s="59"/>
      <c r="H25" s="59"/>
      <c r="I25" s="59"/>
      <c r="J25" s="59"/>
      <c r="K25" s="59"/>
      <c r="L25" s="59"/>
      <c r="M25" s="60"/>
      <c r="N25" s="65"/>
      <c r="O25" s="58"/>
      <c r="P25" s="60"/>
    </row>
    <row r="26" spans="1:16">
      <c r="A26" s="35">
        <f>+A25+1</f>
        <v>19</v>
      </c>
      <c r="B26" s="19"/>
      <c r="C26" s="122"/>
      <c r="D26" s="62"/>
      <c r="E26" s="62"/>
      <c r="F26" s="62"/>
      <c r="G26" s="62"/>
      <c r="H26" s="62"/>
      <c r="I26" s="62"/>
      <c r="J26" s="62"/>
      <c r="K26" s="62"/>
      <c r="L26" s="62"/>
      <c r="M26" s="64"/>
      <c r="N26" s="72"/>
      <c r="O26" s="61"/>
      <c r="P26" s="64"/>
    </row>
    <row r="27" spans="1:16" s="1" customFormat="1" hidden="1">
      <c r="A27" s="35"/>
      <c r="B27" s="19"/>
      <c r="C27" s="122"/>
      <c r="D27" s="62"/>
      <c r="E27" s="62"/>
      <c r="F27" s="62"/>
      <c r="G27" s="62"/>
      <c r="H27" s="62"/>
      <c r="I27" s="62"/>
      <c r="J27" s="62"/>
      <c r="K27" s="62"/>
      <c r="L27" s="62"/>
      <c r="M27" s="760"/>
      <c r="N27" s="72"/>
      <c r="O27" s="61"/>
      <c r="P27" s="64"/>
    </row>
    <row r="28" spans="1:16" s="1" customFormat="1" hidden="1">
      <c r="A28" s="35"/>
      <c r="B28" s="19"/>
      <c r="C28" s="122"/>
      <c r="D28" s="62"/>
      <c r="E28" s="62"/>
      <c r="F28" s="62"/>
      <c r="G28" s="62"/>
      <c r="H28" s="62"/>
      <c r="I28" s="62"/>
      <c r="J28" s="62"/>
      <c r="K28" s="62"/>
      <c r="L28" s="62"/>
      <c r="M28" s="760"/>
      <c r="N28" s="72"/>
      <c r="O28" s="61"/>
      <c r="P28" s="64"/>
    </row>
    <row r="29" spans="1:16" s="1" customFormat="1" hidden="1">
      <c r="A29" s="35"/>
      <c r="B29" s="19"/>
      <c r="C29" s="122"/>
      <c r="D29" s="62"/>
      <c r="E29" s="62"/>
      <c r="F29" s="62"/>
      <c r="G29" s="62"/>
      <c r="H29" s="62"/>
      <c r="I29" s="62"/>
      <c r="J29" s="62"/>
      <c r="K29" s="62"/>
      <c r="L29" s="62"/>
      <c r="M29" s="760"/>
      <c r="N29" s="72"/>
      <c r="O29" s="61"/>
      <c r="P29" s="64"/>
    </row>
    <row r="30" spans="1:16" s="1" customFormat="1" hidden="1">
      <c r="A30" s="35"/>
      <c r="B30" s="19"/>
      <c r="C30" s="122"/>
      <c r="D30" s="62"/>
      <c r="E30" s="62"/>
      <c r="F30" s="62"/>
      <c r="G30" s="62"/>
      <c r="H30" s="62"/>
      <c r="I30" s="62"/>
      <c r="J30" s="62"/>
      <c r="K30" s="62"/>
      <c r="L30" s="62"/>
      <c r="M30" s="760"/>
      <c r="N30" s="72"/>
      <c r="O30" s="61"/>
      <c r="P30" s="64"/>
    </row>
    <row r="31" spans="1:16" s="1" customFormat="1" hidden="1">
      <c r="A31" s="35"/>
      <c r="B31" s="19"/>
      <c r="C31" s="122"/>
      <c r="D31" s="62"/>
      <c r="E31" s="62"/>
      <c r="F31" s="62"/>
      <c r="G31" s="62"/>
      <c r="H31" s="62"/>
      <c r="I31" s="62"/>
      <c r="J31" s="62"/>
      <c r="K31" s="62"/>
      <c r="L31" s="62"/>
      <c r="M31" s="760"/>
      <c r="N31" s="72"/>
      <c r="O31" s="61"/>
      <c r="P31" s="64"/>
    </row>
    <row r="32" spans="1:16" s="1" customFormat="1" hidden="1">
      <c r="A32" s="35"/>
      <c r="B32" s="19"/>
      <c r="C32" s="122"/>
      <c r="D32" s="62"/>
      <c r="E32" s="62"/>
      <c r="F32" s="62"/>
      <c r="G32" s="62"/>
      <c r="H32" s="62"/>
      <c r="I32" s="62"/>
      <c r="J32" s="62"/>
      <c r="K32" s="62"/>
      <c r="L32" s="62"/>
      <c r="M32" s="760"/>
      <c r="N32" s="72"/>
      <c r="O32" s="61"/>
      <c r="P32" s="64"/>
    </row>
    <row r="33" spans="1:16" s="1" customFormat="1" hidden="1">
      <c r="A33" s="35"/>
      <c r="B33" s="19"/>
      <c r="C33" s="122"/>
      <c r="D33" s="62"/>
      <c r="E33" s="62"/>
      <c r="F33" s="62"/>
      <c r="G33" s="62"/>
      <c r="H33" s="62"/>
      <c r="I33" s="62"/>
      <c r="J33" s="62"/>
      <c r="K33" s="62"/>
      <c r="L33" s="62"/>
      <c r="M33" s="760"/>
      <c r="N33" s="72"/>
      <c r="O33" s="61"/>
      <c r="P33" s="64"/>
    </row>
    <row r="34" spans="1:16" s="1" customFormat="1" hidden="1">
      <c r="A34" s="35"/>
      <c r="B34" s="19"/>
      <c r="C34" s="122"/>
      <c r="D34" s="62"/>
      <c r="E34" s="62"/>
      <c r="F34" s="62"/>
      <c r="G34" s="62"/>
      <c r="H34" s="62"/>
      <c r="I34" s="62"/>
      <c r="J34" s="62"/>
      <c r="K34" s="62"/>
      <c r="L34" s="62"/>
      <c r="M34" s="760"/>
      <c r="N34" s="72"/>
      <c r="O34" s="61"/>
      <c r="P34" s="64"/>
    </row>
    <row r="35" spans="1:16" s="1" customFormat="1" hidden="1">
      <c r="A35" s="35"/>
      <c r="B35" s="19"/>
      <c r="C35" s="122"/>
      <c r="D35" s="62"/>
      <c r="E35" s="62"/>
      <c r="F35" s="62"/>
      <c r="G35" s="62"/>
      <c r="H35" s="62"/>
      <c r="I35" s="62"/>
      <c r="J35" s="62"/>
      <c r="K35" s="62"/>
      <c r="L35" s="62"/>
      <c r="M35" s="760"/>
      <c r="N35" s="72"/>
      <c r="O35" s="61"/>
      <c r="P35" s="64"/>
    </row>
    <row r="36" spans="1:16" s="1" customFormat="1" hidden="1">
      <c r="A36" s="35"/>
      <c r="B36" s="19"/>
      <c r="C36" s="122"/>
      <c r="D36" s="62"/>
      <c r="E36" s="62"/>
      <c r="F36" s="62"/>
      <c r="G36" s="62"/>
      <c r="H36" s="62"/>
      <c r="I36" s="62"/>
      <c r="J36" s="62"/>
      <c r="K36" s="62"/>
      <c r="L36" s="62"/>
      <c r="M36" s="760"/>
      <c r="N36" s="72"/>
      <c r="O36" s="61"/>
      <c r="P36" s="64"/>
    </row>
    <row r="37" spans="1:16" s="1" customFormat="1" hidden="1">
      <c r="A37" s="35"/>
      <c r="B37" s="19"/>
      <c r="C37" s="122"/>
      <c r="D37" s="62"/>
      <c r="E37" s="62"/>
      <c r="F37" s="62"/>
      <c r="G37" s="62"/>
      <c r="H37" s="62"/>
      <c r="I37" s="62"/>
      <c r="J37" s="62"/>
      <c r="K37" s="62"/>
      <c r="L37" s="62"/>
      <c r="M37" s="760"/>
      <c r="N37" s="72"/>
      <c r="O37" s="61"/>
      <c r="P37" s="64"/>
    </row>
    <row r="38" spans="1:16" s="1" customFormat="1" hidden="1">
      <c r="A38" s="35"/>
      <c r="B38" s="19"/>
      <c r="C38" s="122"/>
      <c r="D38" s="62"/>
      <c r="E38" s="62"/>
      <c r="F38" s="62"/>
      <c r="G38" s="62"/>
      <c r="H38" s="62"/>
      <c r="I38" s="62"/>
      <c r="J38" s="62"/>
      <c r="K38" s="62"/>
      <c r="L38" s="62"/>
      <c r="M38" s="760"/>
      <c r="N38" s="72"/>
      <c r="O38" s="61"/>
      <c r="P38" s="64"/>
    </row>
    <row r="39" spans="1:16" s="1" customFormat="1" hidden="1">
      <c r="A39" s="35"/>
      <c r="B39" s="19"/>
      <c r="C39" s="122"/>
      <c r="D39" s="62"/>
      <c r="E39" s="62"/>
      <c r="F39" s="62"/>
      <c r="G39" s="62"/>
      <c r="H39" s="62"/>
      <c r="I39" s="62"/>
      <c r="J39" s="62"/>
      <c r="K39" s="62"/>
      <c r="L39" s="62"/>
      <c r="M39" s="760"/>
      <c r="N39" s="72"/>
      <c r="O39" s="61"/>
      <c r="P39" s="64"/>
    </row>
    <row r="40" spans="1:16" s="1" customFormat="1" hidden="1">
      <c r="A40" s="35"/>
      <c r="B40" s="19"/>
      <c r="C40" s="122"/>
      <c r="D40" s="62"/>
      <c r="E40" s="62"/>
      <c r="F40" s="62"/>
      <c r="G40" s="62"/>
      <c r="H40" s="62"/>
      <c r="I40" s="62"/>
      <c r="J40" s="62"/>
      <c r="K40" s="62"/>
      <c r="L40" s="62"/>
      <c r="M40" s="760"/>
      <c r="N40" s="72"/>
      <c r="O40" s="61"/>
      <c r="P40" s="64"/>
    </row>
    <row r="41" spans="1:16" s="1" customFormat="1" hidden="1">
      <c r="A41" s="35"/>
      <c r="B41" s="19"/>
      <c r="C41" s="122"/>
      <c r="D41" s="62"/>
      <c r="E41" s="62"/>
      <c r="F41" s="62"/>
      <c r="G41" s="62"/>
      <c r="H41" s="62"/>
      <c r="I41" s="62"/>
      <c r="J41" s="62"/>
      <c r="K41" s="62"/>
      <c r="L41" s="62"/>
      <c r="M41" s="760"/>
      <c r="N41" s="72"/>
      <c r="O41" s="61"/>
      <c r="P41" s="64"/>
    </row>
    <row r="42" spans="1:16">
      <c r="A42" s="33">
        <f>+A26+1</f>
        <v>20</v>
      </c>
      <c r="B42" s="792" t="s">
        <v>41</v>
      </c>
      <c r="C42" s="793"/>
      <c r="D42" s="67">
        <f>D43+D46</f>
        <v>1519</v>
      </c>
      <c r="E42" s="67">
        <f t="shared" ref="E42:M42" si="8">E43+E46</f>
        <v>1490</v>
      </c>
      <c r="F42" s="67">
        <f t="shared" si="8"/>
        <v>1515</v>
      </c>
      <c r="G42" s="67">
        <f t="shared" si="8"/>
        <v>1513</v>
      </c>
      <c r="H42" s="67">
        <f t="shared" si="8"/>
        <v>3034</v>
      </c>
      <c r="I42" s="67">
        <f t="shared" si="8"/>
        <v>3003</v>
      </c>
      <c r="J42" s="67">
        <f t="shared" si="8"/>
        <v>0</v>
      </c>
      <c r="K42" s="67">
        <f t="shared" si="8"/>
        <v>0</v>
      </c>
      <c r="L42" s="67">
        <f t="shared" si="8"/>
        <v>0</v>
      </c>
      <c r="M42" s="67">
        <f t="shared" si="8"/>
        <v>31</v>
      </c>
      <c r="N42" s="57"/>
      <c r="O42" s="66">
        <f>O43</f>
        <v>0</v>
      </c>
      <c r="P42" s="68">
        <f>I42+O42</f>
        <v>3003</v>
      </c>
    </row>
    <row r="43" spans="1:16">
      <c r="A43" s="30">
        <f>+A42+1</f>
        <v>21</v>
      </c>
      <c r="B43" s="780" t="s">
        <v>519</v>
      </c>
      <c r="C43" s="781"/>
      <c r="D43" s="59">
        <f>D44+D45</f>
        <v>1257</v>
      </c>
      <c r="E43" s="59">
        <f>E44+E45</f>
        <v>1228</v>
      </c>
      <c r="F43" s="59">
        <f t="shared" ref="F43:M43" si="9">F44+F45</f>
        <v>1515</v>
      </c>
      <c r="G43" s="59">
        <f t="shared" si="9"/>
        <v>1513</v>
      </c>
      <c r="H43" s="59">
        <f>D43+F43</f>
        <v>2772</v>
      </c>
      <c r="I43" s="59">
        <f t="shared" si="9"/>
        <v>2741</v>
      </c>
      <c r="J43" s="59"/>
      <c r="K43" s="59"/>
      <c r="L43" s="59"/>
      <c r="M43" s="60">
        <f t="shared" si="9"/>
        <v>31</v>
      </c>
      <c r="N43" s="65"/>
      <c r="O43" s="58"/>
      <c r="P43" s="744">
        <f>I43</f>
        <v>2741</v>
      </c>
    </row>
    <row r="44" spans="1:16">
      <c r="A44" s="438">
        <v>22</v>
      </c>
      <c r="B44" s="38"/>
      <c r="C44" s="122" t="s">
        <v>520</v>
      </c>
      <c r="D44" s="62">
        <v>332</v>
      </c>
      <c r="E44" s="62">
        <v>303</v>
      </c>
      <c r="F44" s="62">
        <v>1515</v>
      </c>
      <c r="G44" s="62">
        <v>1513</v>
      </c>
      <c r="H44" s="59">
        <f>D44+F44</f>
        <v>1847</v>
      </c>
      <c r="I44" s="62">
        <f>E44+G44</f>
        <v>1816</v>
      </c>
      <c r="J44" s="62"/>
      <c r="K44" s="62"/>
      <c r="L44" s="62"/>
      <c r="M44" s="64">
        <f>H44-I44</f>
        <v>31</v>
      </c>
      <c r="N44" s="720"/>
      <c r="O44" s="61"/>
      <c r="P44" s="64">
        <f>I44+O44</f>
        <v>1816</v>
      </c>
    </row>
    <row r="45" spans="1:16">
      <c r="A45" s="438">
        <v>23</v>
      </c>
      <c r="B45" s="38"/>
      <c r="C45" s="122" t="s">
        <v>521</v>
      </c>
      <c r="D45" s="62">
        <v>925</v>
      </c>
      <c r="E45" s="62">
        <v>925</v>
      </c>
      <c r="F45" s="62"/>
      <c r="G45" s="62"/>
      <c r="H45" s="59">
        <f>D45</f>
        <v>925</v>
      </c>
      <c r="I45" s="62">
        <f>E45</f>
        <v>925</v>
      </c>
      <c r="J45" s="62"/>
      <c r="K45" s="62"/>
      <c r="L45" s="62"/>
      <c r="M45" s="64"/>
      <c r="N45" s="720"/>
      <c r="O45" s="61"/>
      <c r="P45" s="64">
        <f>I45+O45</f>
        <v>925</v>
      </c>
    </row>
    <row r="46" spans="1:16">
      <c r="A46" s="438">
        <v>24</v>
      </c>
      <c r="B46" s="38" t="s">
        <v>522</v>
      </c>
      <c r="C46" s="122"/>
      <c r="D46" s="62">
        <f>D47</f>
        <v>262</v>
      </c>
      <c r="E46" s="62">
        <f>E47</f>
        <v>262</v>
      </c>
      <c r="F46" s="62"/>
      <c r="G46" s="62"/>
      <c r="H46" s="62">
        <f>H47</f>
        <v>262</v>
      </c>
      <c r="I46" s="62">
        <f>I47</f>
        <v>262</v>
      </c>
      <c r="J46" s="62"/>
      <c r="K46" s="62"/>
      <c r="L46" s="62"/>
      <c r="M46" s="64"/>
      <c r="N46" s="720"/>
      <c r="O46" s="61"/>
      <c r="P46" s="64">
        <f>I46+O46</f>
        <v>262</v>
      </c>
    </row>
    <row r="47" spans="1:16">
      <c r="A47" s="438">
        <v>25</v>
      </c>
      <c r="B47" s="38"/>
      <c r="C47" s="122" t="s">
        <v>523</v>
      </c>
      <c r="D47" s="62">
        <v>262</v>
      </c>
      <c r="E47" s="62">
        <v>262</v>
      </c>
      <c r="F47" s="62"/>
      <c r="G47" s="62"/>
      <c r="H47" s="59">
        <f>D47</f>
        <v>262</v>
      </c>
      <c r="I47" s="62">
        <f>E47</f>
        <v>262</v>
      </c>
      <c r="J47" s="62"/>
      <c r="K47" s="62"/>
      <c r="L47" s="62"/>
      <c r="M47" s="64"/>
      <c r="N47" s="720"/>
      <c r="O47" s="61"/>
      <c r="P47" s="64">
        <f>I47+O47</f>
        <v>262</v>
      </c>
    </row>
    <row r="48" spans="1:16" s="1" customFormat="1" hidden="1">
      <c r="A48" s="438"/>
      <c r="B48" s="38"/>
      <c r="C48" s="122"/>
      <c r="D48" s="62"/>
      <c r="E48" s="62"/>
      <c r="F48" s="62"/>
      <c r="G48" s="62"/>
      <c r="H48" s="59"/>
      <c r="I48" s="62"/>
      <c r="J48" s="62"/>
      <c r="K48" s="62"/>
      <c r="L48" s="62"/>
      <c r="M48" s="64"/>
      <c r="N48" s="720"/>
      <c r="O48" s="61"/>
      <c r="P48" s="64"/>
    </row>
    <row r="49" spans="1:16" s="1" customFormat="1" hidden="1">
      <c r="A49" s="438"/>
      <c r="B49" s="38"/>
      <c r="C49" s="122"/>
      <c r="D49" s="62"/>
      <c r="E49" s="62"/>
      <c r="F49" s="62"/>
      <c r="G49" s="62"/>
      <c r="H49" s="59"/>
      <c r="I49" s="62"/>
      <c r="J49" s="62"/>
      <c r="K49" s="62"/>
      <c r="L49" s="62"/>
      <c r="M49" s="64"/>
      <c r="N49" s="720"/>
      <c r="O49" s="61"/>
      <c r="P49" s="64"/>
    </row>
    <row r="50" spans="1:16" s="1" customFormat="1" hidden="1">
      <c r="A50" s="438"/>
      <c r="B50" s="38"/>
      <c r="C50" s="122"/>
      <c r="D50" s="62"/>
      <c r="E50" s="62"/>
      <c r="F50" s="62"/>
      <c r="G50" s="62"/>
      <c r="H50" s="59"/>
      <c r="I50" s="62"/>
      <c r="J50" s="62"/>
      <c r="K50" s="62"/>
      <c r="L50" s="62"/>
      <c r="M50" s="64"/>
      <c r="N50" s="720"/>
      <c r="O50" s="61"/>
      <c r="P50" s="64"/>
    </row>
    <row r="51" spans="1:16" s="1" customFormat="1" hidden="1">
      <c r="A51" s="438"/>
      <c r="B51" s="38"/>
      <c r="C51" s="122"/>
      <c r="D51" s="62"/>
      <c r="E51" s="62"/>
      <c r="F51" s="62"/>
      <c r="G51" s="62"/>
      <c r="H51" s="59"/>
      <c r="I51" s="62"/>
      <c r="J51" s="62"/>
      <c r="K51" s="62"/>
      <c r="L51" s="62"/>
      <c r="M51" s="64"/>
      <c r="N51" s="720"/>
      <c r="O51" s="61"/>
      <c r="P51" s="64"/>
    </row>
    <row r="52" spans="1:16" s="1" customFormat="1" hidden="1">
      <c r="A52" s="438"/>
      <c r="B52" s="38"/>
      <c r="C52" s="122"/>
      <c r="D52" s="62"/>
      <c r="E52" s="62"/>
      <c r="F52" s="62"/>
      <c r="G52" s="62"/>
      <c r="H52" s="59"/>
      <c r="I52" s="62"/>
      <c r="J52" s="62"/>
      <c r="K52" s="62"/>
      <c r="L52" s="62"/>
      <c r="M52" s="64"/>
      <c r="N52" s="720"/>
      <c r="O52" s="61"/>
      <c r="P52" s="64"/>
    </row>
    <row r="53" spans="1:16" s="1" customFormat="1" hidden="1">
      <c r="A53" s="438"/>
      <c r="B53" s="38"/>
      <c r="C53" s="122"/>
      <c r="D53" s="62"/>
      <c r="E53" s="62"/>
      <c r="F53" s="62"/>
      <c r="G53" s="62"/>
      <c r="H53" s="59"/>
      <c r="I53" s="62"/>
      <c r="J53" s="62"/>
      <c r="K53" s="62"/>
      <c r="L53" s="62"/>
      <c r="M53" s="64"/>
      <c r="N53" s="720"/>
      <c r="O53" s="61"/>
      <c r="P53" s="64"/>
    </row>
    <row r="54" spans="1:16" s="1" customFormat="1" hidden="1">
      <c r="A54" s="438"/>
      <c r="B54" s="38"/>
      <c r="C54" s="122"/>
      <c r="D54" s="62"/>
      <c r="E54" s="62"/>
      <c r="F54" s="62"/>
      <c r="G54" s="62"/>
      <c r="H54" s="59"/>
      <c r="I54" s="62"/>
      <c r="J54" s="62"/>
      <c r="K54" s="62"/>
      <c r="L54" s="62"/>
      <c r="M54" s="64"/>
      <c r="N54" s="720"/>
      <c r="O54" s="61"/>
      <c r="P54" s="64"/>
    </row>
    <row r="55" spans="1:16" s="1" customFormat="1" hidden="1">
      <c r="A55" s="438"/>
      <c r="B55" s="38"/>
      <c r="C55" s="122"/>
      <c r="D55" s="62"/>
      <c r="E55" s="62"/>
      <c r="F55" s="62"/>
      <c r="G55" s="62"/>
      <c r="H55" s="59"/>
      <c r="I55" s="62"/>
      <c r="J55" s="62"/>
      <c r="K55" s="62"/>
      <c r="L55" s="62"/>
      <c r="M55" s="64"/>
      <c r="N55" s="720"/>
      <c r="O55" s="61"/>
      <c r="P55" s="64"/>
    </row>
    <row r="56" spans="1:16" s="1" customFormat="1" hidden="1">
      <c r="A56" s="438"/>
      <c r="B56" s="38"/>
      <c r="C56" s="122"/>
      <c r="D56" s="62"/>
      <c r="E56" s="62"/>
      <c r="F56" s="62"/>
      <c r="G56" s="62"/>
      <c r="H56" s="59"/>
      <c r="I56" s="62"/>
      <c r="J56" s="62"/>
      <c r="K56" s="62"/>
      <c r="L56" s="62"/>
      <c r="M56" s="64"/>
      <c r="N56" s="720"/>
      <c r="O56" s="61"/>
      <c r="P56" s="64"/>
    </row>
    <row r="57" spans="1:16" s="1" customFormat="1" hidden="1">
      <c r="A57" s="438"/>
      <c r="B57" s="38"/>
      <c r="C57" s="122"/>
      <c r="D57" s="62"/>
      <c r="E57" s="62"/>
      <c r="F57" s="62"/>
      <c r="G57" s="62"/>
      <c r="H57" s="59"/>
      <c r="I57" s="62"/>
      <c r="J57" s="62"/>
      <c r="K57" s="62"/>
      <c r="L57" s="62"/>
      <c r="M57" s="64"/>
      <c r="N57" s="720"/>
      <c r="O57" s="61"/>
      <c r="P57" s="64"/>
    </row>
    <row r="58" spans="1:16" s="1" customFormat="1" hidden="1">
      <c r="A58" s="438"/>
      <c r="B58" s="38"/>
      <c r="C58" s="122"/>
      <c r="D58" s="62"/>
      <c r="E58" s="62"/>
      <c r="F58" s="62"/>
      <c r="G58" s="62"/>
      <c r="H58" s="59"/>
      <c r="I58" s="62"/>
      <c r="J58" s="62"/>
      <c r="K58" s="62"/>
      <c r="L58" s="62"/>
      <c r="M58" s="64"/>
      <c r="N58" s="720"/>
      <c r="O58" s="61"/>
      <c r="P58" s="64"/>
    </row>
    <row r="59" spans="1:16" s="1" customFormat="1" hidden="1">
      <c r="A59" s="438"/>
      <c r="B59" s="38"/>
      <c r="C59" s="122"/>
      <c r="D59" s="62"/>
      <c r="E59" s="62"/>
      <c r="F59" s="62"/>
      <c r="G59" s="62"/>
      <c r="H59" s="59"/>
      <c r="I59" s="62"/>
      <c r="J59" s="62"/>
      <c r="K59" s="62"/>
      <c r="L59" s="62"/>
      <c r="M59" s="64"/>
      <c r="N59" s="720"/>
      <c r="O59" s="61"/>
      <c r="P59" s="64"/>
    </row>
    <row r="60" spans="1:16" s="1" customFormat="1" hidden="1">
      <c r="A60" s="438"/>
      <c r="B60" s="38"/>
      <c r="C60" s="122"/>
      <c r="D60" s="62"/>
      <c r="E60" s="62"/>
      <c r="F60" s="62"/>
      <c r="G60" s="62"/>
      <c r="H60" s="59"/>
      <c r="I60" s="62"/>
      <c r="J60" s="62"/>
      <c r="K60" s="62"/>
      <c r="L60" s="62"/>
      <c r="M60" s="64"/>
      <c r="N60" s="720"/>
      <c r="O60" s="61"/>
      <c r="P60" s="64"/>
    </row>
    <row r="61" spans="1:16" s="1" customFormat="1" hidden="1">
      <c r="A61" s="438"/>
      <c r="B61" s="38"/>
      <c r="C61" s="122"/>
      <c r="D61" s="62"/>
      <c r="E61" s="62"/>
      <c r="F61" s="62"/>
      <c r="G61" s="62"/>
      <c r="H61" s="59"/>
      <c r="I61" s="62"/>
      <c r="J61" s="62"/>
      <c r="K61" s="62"/>
      <c r="L61" s="62"/>
      <c r="M61" s="64"/>
      <c r="N61" s="720"/>
      <c r="O61" s="61"/>
      <c r="P61" s="64"/>
    </row>
    <row r="62" spans="1:16" s="1" customFormat="1" hidden="1">
      <c r="A62" s="438"/>
      <c r="B62" s="38"/>
      <c r="C62" s="122"/>
      <c r="D62" s="62"/>
      <c r="E62" s="62"/>
      <c r="F62" s="62"/>
      <c r="G62" s="62"/>
      <c r="H62" s="59"/>
      <c r="I62" s="62"/>
      <c r="J62" s="62"/>
      <c r="K62" s="62"/>
      <c r="L62" s="62"/>
      <c r="M62" s="64"/>
      <c r="N62" s="720"/>
      <c r="O62" s="61"/>
      <c r="P62" s="64"/>
    </row>
    <row r="63" spans="1:16" s="1" customFormat="1" hidden="1">
      <c r="A63" s="438"/>
      <c r="B63" s="38"/>
      <c r="C63" s="122"/>
      <c r="D63" s="62"/>
      <c r="E63" s="62"/>
      <c r="F63" s="62"/>
      <c r="G63" s="62"/>
      <c r="H63" s="59"/>
      <c r="I63" s="62"/>
      <c r="J63" s="62"/>
      <c r="K63" s="62"/>
      <c r="L63" s="62"/>
      <c r="M63" s="64"/>
      <c r="N63" s="720"/>
      <c r="O63" s="61"/>
      <c r="P63" s="64"/>
    </row>
    <row r="64" spans="1:16" s="1" customFormat="1" hidden="1">
      <c r="A64" s="438"/>
      <c r="B64" s="38"/>
      <c r="C64" s="122"/>
      <c r="D64" s="62"/>
      <c r="E64" s="62"/>
      <c r="F64" s="62"/>
      <c r="G64" s="62"/>
      <c r="H64" s="59"/>
      <c r="I64" s="62"/>
      <c r="J64" s="62"/>
      <c r="K64" s="62"/>
      <c r="L64" s="62"/>
      <c r="M64" s="64"/>
      <c r="N64" s="720"/>
      <c r="O64" s="61"/>
      <c r="P64" s="64"/>
    </row>
    <row r="65" spans="1:16" s="1" customFormat="1" hidden="1">
      <c r="A65" s="438"/>
      <c r="B65" s="38"/>
      <c r="C65" s="122"/>
      <c r="D65" s="62"/>
      <c r="E65" s="62"/>
      <c r="F65" s="62"/>
      <c r="G65" s="62"/>
      <c r="H65" s="59"/>
      <c r="I65" s="62"/>
      <c r="J65" s="62"/>
      <c r="K65" s="62"/>
      <c r="L65" s="62"/>
      <c r="M65" s="64"/>
      <c r="N65" s="720"/>
      <c r="O65" s="61"/>
      <c r="P65" s="64"/>
    </row>
    <row r="66" spans="1:16" s="1" customFormat="1" hidden="1">
      <c r="A66" s="438"/>
      <c r="B66" s="38"/>
      <c r="C66" s="122"/>
      <c r="D66" s="62"/>
      <c r="E66" s="62"/>
      <c r="F66" s="62"/>
      <c r="G66" s="62"/>
      <c r="H66" s="59"/>
      <c r="I66" s="62"/>
      <c r="J66" s="62"/>
      <c r="K66" s="62"/>
      <c r="L66" s="62"/>
      <c r="M66" s="64"/>
      <c r="N66" s="720"/>
      <c r="O66" s="61"/>
      <c r="P66" s="64"/>
    </row>
    <row r="67" spans="1:16" s="1" customFormat="1" hidden="1">
      <c r="A67" s="438"/>
      <c r="B67" s="38"/>
      <c r="C67" s="122"/>
      <c r="D67" s="62"/>
      <c r="E67" s="62"/>
      <c r="F67" s="62"/>
      <c r="G67" s="62"/>
      <c r="H67" s="59"/>
      <c r="I67" s="62"/>
      <c r="J67" s="62"/>
      <c r="K67" s="62"/>
      <c r="L67" s="62"/>
      <c r="M67" s="64"/>
      <c r="N67" s="720"/>
      <c r="O67" s="61"/>
      <c r="P67" s="64"/>
    </row>
    <row r="68" spans="1:16" s="1" customFormat="1" hidden="1">
      <c r="A68" s="438"/>
      <c r="B68" s="38"/>
      <c r="C68" s="122"/>
      <c r="D68" s="62"/>
      <c r="E68" s="62"/>
      <c r="F68" s="62"/>
      <c r="G68" s="62"/>
      <c r="H68" s="59"/>
      <c r="I68" s="62"/>
      <c r="J68" s="62"/>
      <c r="K68" s="62"/>
      <c r="L68" s="62"/>
      <c r="M68" s="64"/>
      <c r="N68" s="720"/>
      <c r="O68" s="61"/>
      <c r="P68" s="64"/>
    </row>
    <row r="69" spans="1:16" s="1" customFormat="1" hidden="1">
      <c r="A69" s="438"/>
      <c r="B69" s="38"/>
      <c r="C69" s="122"/>
      <c r="D69" s="62"/>
      <c r="E69" s="62"/>
      <c r="F69" s="62"/>
      <c r="G69" s="62"/>
      <c r="H69" s="59"/>
      <c r="I69" s="62"/>
      <c r="J69" s="62"/>
      <c r="K69" s="62"/>
      <c r="L69" s="62"/>
      <c r="M69" s="64"/>
      <c r="N69" s="720"/>
      <c r="O69" s="61"/>
      <c r="P69" s="64"/>
    </row>
    <row r="70" spans="1:16" s="1" customFormat="1" hidden="1">
      <c r="A70" s="438"/>
      <c r="B70" s="38"/>
      <c r="C70" s="122"/>
      <c r="D70" s="62"/>
      <c r="E70" s="62"/>
      <c r="F70" s="62"/>
      <c r="G70" s="62"/>
      <c r="H70" s="59"/>
      <c r="I70" s="62"/>
      <c r="J70" s="62"/>
      <c r="K70" s="62"/>
      <c r="L70" s="62"/>
      <c r="M70" s="64"/>
      <c r="N70" s="720"/>
      <c r="O70" s="61"/>
      <c r="P70" s="64"/>
    </row>
    <row r="71" spans="1:16" s="1" customFormat="1" hidden="1">
      <c r="A71" s="438"/>
      <c r="B71" s="38"/>
      <c r="C71" s="122"/>
      <c r="D71" s="62"/>
      <c r="E71" s="62"/>
      <c r="F71" s="62"/>
      <c r="G71" s="62"/>
      <c r="H71" s="59"/>
      <c r="I71" s="62"/>
      <c r="J71" s="62"/>
      <c r="K71" s="62"/>
      <c r="L71" s="62"/>
      <c r="M71" s="64"/>
      <c r="N71" s="720"/>
      <c r="O71" s="61"/>
      <c r="P71" s="64"/>
    </row>
    <row r="72" spans="1:16" s="1" customFormat="1" hidden="1">
      <c r="A72" s="438"/>
      <c r="B72" s="38"/>
      <c r="C72" s="122"/>
      <c r="D72" s="62"/>
      <c r="E72" s="62"/>
      <c r="F72" s="62"/>
      <c r="G72" s="62"/>
      <c r="H72" s="59"/>
      <c r="I72" s="62"/>
      <c r="J72" s="62"/>
      <c r="K72" s="62"/>
      <c r="L72" s="62"/>
      <c r="M72" s="64"/>
      <c r="N72" s="720"/>
      <c r="O72" s="61"/>
      <c r="P72" s="64"/>
    </row>
    <row r="73" spans="1:16" s="1" customFormat="1" hidden="1">
      <c r="A73" s="438"/>
      <c r="B73" s="38"/>
      <c r="C73" s="122"/>
      <c r="D73" s="62"/>
      <c r="E73" s="62"/>
      <c r="F73" s="62"/>
      <c r="G73" s="62"/>
      <c r="H73" s="59"/>
      <c r="I73" s="62"/>
      <c r="J73" s="62"/>
      <c r="K73" s="62"/>
      <c r="L73" s="62"/>
      <c r="M73" s="64"/>
      <c r="N73" s="720"/>
      <c r="O73" s="61"/>
      <c r="P73" s="64"/>
    </row>
    <row r="74" spans="1:16" s="1" customFormat="1" hidden="1">
      <c r="A74" s="438"/>
      <c r="B74" s="38"/>
      <c r="C74" s="122"/>
      <c r="D74" s="62"/>
      <c r="E74" s="62"/>
      <c r="F74" s="62"/>
      <c r="G74" s="62"/>
      <c r="H74" s="59"/>
      <c r="I74" s="62"/>
      <c r="J74" s="62"/>
      <c r="K74" s="62"/>
      <c r="L74" s="62"/>
      <c r="M74" s="64"/>
      <c r="N74" s="720"/>
      <c r="O74" s="61"/>
      <c r="P74" s="64"/>
    </row>
    <row r="75" spans="1:16" s="1" customFormat="1" hidden="1">
      <c r="A75" s="438"/>
      <c r="B75" s="38"/>
      <c r="C75" s="122"/>
      <c r="D75" s="62"/>
      <c r="E75" s="62"/>
      <c r="F75" s="62"/>
      <c r="G75" s="62"/>
      <c r="H75" s="59"/>
      <c r="I75" s="62"/>
      <c r="J75" s="62"/>
      <c r="K75" s="62"/>
      <c r="L75" s="62"/>
      <c r="M75" s="64"/>
      <c r="N75" s="720"/>
      <c r="O75" s="61"/>
      <c r="P75" s="64"/>
    </row>
    <row r="76" spans="1:16" s="1" customFormat="1" hidden="1">
      <c r="A76" s="438"/>
      <c r="B76" s="38"/>
      <c r="C76" s="122"/>
      <c r="D76" s="62"/>
      <c r="E76" s="62"/>
      <c r="F76" s="62"/>
      <c r="G76" s="62"/>
      <c r="H76" s="59"/>
      <c r="I76" s="62"/>
      <c r="J76" s="62"/>
      <c r="K76" s="62"/>
      <c r="L76" s="62"/>
      <c r="M76" s="64"/>
      <c r="N76" s="720"/>
      <c r="O76" s="61"/>
      <c r="P76" s="64"/>
    </row>
    <row r="77" spans="1:16" s="1" customFormat="1" hidden="1">
      <c r="A77" s="438"/>
      <c r="B77" s="38"/>
      <c r="C77" s="122"/>
      <c r="D77" s="62"/>
      <c r="E77" s="62"/>
      <c r="F77" s="62"/>
      <c r="G77" s="62"/>
      <c r="H77" s="59"/>
      <c r="I77" s="62"/>
      <c r="J77" s="62"/>
      <c r="K77" s="62"/>
      <c r="L77" s="62"/>
      <c r="M77" s="64"/>
      <c r="N77" s="720"/>
      <c r="O77" s="61"/>
      <c r="P77" s="64"/>
    </row>
    <row r="78" spans="1:16" s="1" customFormat="1" hidden="1">
      <c r="A78" s="438"/>
      <c r="B78" s="38"/>
      <c r="C78" s="122"/>
      <c r="D78" s="62"/>
      <c r="E78" s="62"/>
      <c r="F78" s="62"/>
      <c r="G78" s="62"/>
      <c r="H78" s="59"/>
      <c r="I78" s="62"/>
      <c r="J78" s="62"/>
      <c r="K78" s="62"/>
      <c r="L78" s="62"/>
      <c r="M78" s="64"/>
      <c r="N78" s="720"/>
      <c r="O78" s="61"/>
      <c r="P78" s="64"/>
    </row>
    <row r="79" spans="1:16" s="1" customFormat="1" hidden="1">
      <c r="A79" s="438"/>
      <c r="B79" s="38"/>
      <c r="C79" s="122"/>
      <c r="D79" s="62"/>
      <c r="E79" s="62"/>
      <c r="F79" s="62"/>
      <c r="G79" s="62"/>
      <c r="H79" s="59"/>
      <c r="I79" s="62"/>
      <c r="J79" s="62"/>
      <c r="K79" s="62"/>
      <c r="L79" s="62"/>
      <c r="M79" s="64"/>
      <c r="N79" s="720"/>
      <c r="O79" s="61"/>
      <c r="P79" s="64"/>
    </row>
    <row r="80" spans="1:16" s="1" customFormat="1" hidden="1">
      <c r="A80" s="438"/>
      <c r="B80" s="38"/>
      <c r="C80" s="122"/>
      <c r="D80" s="62"/>
      <c r="E80" s="62"/>
      <c r="F80" s="62"/>
      <c r="G80" s="62"/>
      <c r="H80" s="59"/>
      <c r="I80" s="62"/>
      <c r="J80" s="62"/>
      <c r="K80" s="62"/>
      <c r="L80" s="62"/>
      <c r="M80" s="64"/>
      <c r="N80" s="720"/>
      <c r="O80" s="61"/>
      <c r="P80" s="64"/>
    </row>
    <row r="81" spans="1:16" s="1" customFormat="1" hidden="1">
      <c r="A81" s="438"/>
      <c r="B81" s="38"/>
      <c r="C81" s="122"/>
      <c r="D81" s="62"/>
      <c r="E81" s="62"/>
      <c r="F81" s="62"/>
      <c r="G81" s="62"/>
      <c r="H81" s="59"/>
      <c r="I81" s="62"/>
      <c r="J81" s="62"/>
      <c r="K81" s="62"/>
      <c r="L81" s="62"/>
      <c r="M81" s="64"/>
      <c r="N81" s="720"/>
      <c r="O81" s="61"/>
      <c r="P81" s="64"/>
    </row>
    <row r="82" spans="1:16" s="1" customFormat="1" hidden="1">
      <c r="A82" s="438"/>
      <c r="B82" s="38"/>
      <c r="C82" s="122"/>
      <c r="D82" s="62"/>
      <c r="E82" s="62"/>
      <c r="F82" s="62"/>
      <c r="G82" s="62"/>
      <c r="H82" s="59"/>
      <c r="I82" s="62"/>
      <c r="J82" s="62"/>
      <c r="K82" s="62"/>
      <c r="L82" s="62"/>
      <c r="M82" s="64"/>
      <c r="N82" s="720"/>
      <c r="O82" s="61"/>
      <c r="P82" s="64"/>
    </row>
    <row r="83" spans="1:16" s="1" customFormat="1" hidden="1">
      <c r="A83" s="438"/>
      <c r="B83" s="38"/>
      <c r="C83" s="122"/>
      <c r="D83" s="62"/>
      <c r="E83" s="62"/>
      <c r="F83" s="62"/>
      <c r="G83" s="62"/>
      <c r="H83" s="59"/>
      <c r="I83" s="62"/>
      <c r="J83" s="62"/>
      <c r="K83" s="62"/>
      <c r="L83" s="62"/>
      <c r="M83" s="64"/>
      <c r="N83" s="720"/>
      <c r="O83" s="61"/>
      <c r="P83" s="64"/>
    </row>
    <row r="84" spans="1:16">
      <c r="A84" s="673">
        <v>26</v>
      </c>
      <c r="B84" s="792" t="s">
        <v>43</v>
      </c>
      <c r="C84" s="793"/>
      <c r="D84" s="67">
        <f>+D85</f>
        <v>1293</v>
      </c>
      <c r="E84" s="67">
        <f t="shared" ref="E84:P85" si="10">+E85</f>
        <v>1293</v>
      </c>
      <c r="F84" s="67">
        <f t="shared" si="10"/>
        <v>0</v>
      </c>
      <c r="G84" s="67">
        <f t="shared" si="10"/>
        <v>0</v>
      </c>
      <c r="H84" s="67">
        <f t="shared" si="10"/>
        <v>1293</v>
      </c>
      <c r="I84" s="67">
        <f t="shared" si="10"/>
        <v>1293</v>
      </c>
      <c r="J84" s="67">
        <f t="shared" si="10"/>
        <v>0</v>
      </c>
      <c r="K84" s="67">
        <f t="shared" si="10"/>
        <v>0</v>
      </c>
      <c r="L84" s="67">
        <f t="shared" si="10"/>
        <v>0</v>
      </c>
      <c r="M84" s="68">
        <f t="shared" si="10"/>
        <v>0</v>
      </c>
      <c r="N84" s="57"/>
      <c r="O84" s="66">
        <v>0</v>
      </c>
      <c r="P84" s="68">
        <f t="shared" si="10"/>
        <v>1293</v>
      </c>
    </row>
    <row r="85" spans="1:16">
      <c r="A85" s="438">
        <v>27</v>
      </c>
      <c r="B85" s="780" t="s">
        <v>524</v>
      </c>
      <c r="C85" s="781"/>
      <c r="D85" s="59">
        <f>+D86</f>
        <v>1293</v>
      </c>
      <c r="E85" s="59">
        <f t="shared" si="10"/>
        <v>1293</v>
      </c>
      <c r="F85" s="59"/>
      <c r="G85" s="59"/>
      <c r="H85" s="59">
        <f t="shared" si="10"/>
        <v>1293</v>
      </c>
      <c r="I85" s="59">
        <f t="shared" si="10"/>
        <v>1293</v>
      </c>
      <c r="J85" s="59"/>
      <c r="K85" s="59"/>
      <c r="L85" s="59"/>
      <c r="M85" s="60"/>
      <c r="N85" s="65"/>
      <c r="O85" s="58"/>
      <c r="P85" s="60">
        <f t="shared" si="10"/>
        <v>1293</v>
      </c>
    </row>
    <row r="86" spans="1:16" ht="15.75" thickBot="1">
      <c r="A86" s="438">
        <v>28</v>
      </c>
      <c r="B86" s="25"/>
      <c r="C86" s="529" t="s">
        <v>205</v>
      </c>
      <c r="D86" s="745">
        <v>1293</v>
      </c>
      <c r="E86" s="745">
        <v>1293</v>
      </c>
      <c r="F86" s="745"/>
      <c r="G86" s="745"/>
      <c r="H86" s="745">
        <f>+D86+F86</f>
        <v>1293</v>
      </c>
      <c r="I86" s="745">
        <f>+E86+G86</f>
        <v>1293</v>
      </c>
      <c r="J86" s="745"/>
      <c r="K86" s="745"/>
      <c r="L86" s="745"/>
      <c r="M86" s="746"/>
      <c r="N86" s="72"/>
      <c r="O86" s="61"/>
      <c r="P86" s="64">
        <f>+I86+O86</f>
        <v>1293</v>
      </c>
    </row>
    <row r="87" spans="1:16" ht="15.75" thickBot="1">
      <c r="A87" s="673">
        <v>29</v>
      </c>
      <c r="B87" s="26" t="s">
        <v>21</v>
      </c>
      <c r="C87" s="27"/>
      <c r="D87" s="70">
        <f t="shared" ref="D87:M87" si="11">+D7+D24+D42+D84</f>
        <v>109115</v>
      </c>
      <c r="E87" s="70">
        <f t="shared" si="11"/>
        <v>109050</v>
      </c>
      <c r="F87" s="70">
        <f t="shared" si="11"/>
        <v>1515</v>
      </c>
      <c r="G87" s="70">
        <f t="shared" si="11"/>
        <v>1513</v>
      </c>
      <c r="H87" s="70">
        <f t="shared" si="11"/>
        <v>110630</v>
      </c>
      <c r="I87" s="70">
        <f t="shared" si="11"/>
        <v>110563</v>
      </c>
      <c r="J87" s="70">
        <f t="shared" si="11"/>
        <v>0</v>
      </c>
      <c r="K87" s="70">
        <f t="shared" si="11"/>
        <v>10318</v>
      </c>
      <c r="L87" s="70">
        <f t="shared" si="11"/>
        <v>0</v>
      </c>
      <c r="M87" s="71">
        <f t="shared" si="11"/>
        <v>67</v>
      </c>
      <c r="N87" s="74"/>
      <c r="O87" s="69">
        <f>+O7+O24+O42+O84</f>
        <v>0</v>
      </c>
      <c r="P87" s="71">
        <f>+P7+P24+P42+P84</f>
        <v>110563</v>
      </c>
    </row>
  </sheetData>
  <mergeCells count="17">
    <mergeCell ref="O4:O5"/>
    <mergeCell ref="P4:P5"/>
    <mergeCell ref="B8:C8"/>
    <mergeCell ref="B17:C17"/>
    <mergeCell ref="B24:C24"/>
    <mergeCell ref="A4:A6"/>
    <mergeCell ref="B4:C6"/>
    <mergeCell ref="D4:E4"/>
    <mergeCell ref="F4:G4"/>
    <mergeCell ref="H4:I4"/>
    <mergeCell ref="B25:C25"/>
    <mergeCell ref="B42:C42"/>
    <mergeCell ref="B43:C43"/>
    <mergeCell ref="B84:C84"/>
    <mergeCell ref="B85:C85"/>
    <mergeCell ref="M4:M5"/>
    <mergeCell ref="J4:L4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zoomScale="85" zoomScaleNormal="85" workbookViewId="0">
      <selection activeCell="E22" sqref="E22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32.25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33">
        <f>+A6+1</f>
        <v>1</v>
      </c>
      <c r="B7" s="31" t="s">
        <v>15</v>
      </c>
      <c r="C7" s="34"/>
      <c r="D7" s="55">
        <f t="shared" ref="D7:M7" si="0">+D8+D17</f>
        <v>141099.69</v>
      </c>
      <c r="E7" s="55">
        <f t="shared" si="0"/>
        <v>141100.69</v>
      </c>
      <c r="F7" s="55">
        <f t="shared" si="0"/>
        <v>6713</v>
      </c>
      <c r="G7" s="55">
        <f t="shared" si="0"/>
        <v>6713</v>
      </c>
      <c r="H7" s="55">
        <f t="shared" si="0"/>
        <v>147812.69</v>
      </c>
      <c r="I7" s="55">
        <f t="shared" si="0"/>
        <v>147813.69</v>
      </c>
      <c r="J7" s="55">
        <f t="shared" si="0"/>
        <v>0</v>
      </c>
      <c r="K7" s="55">
        <f t="shared" si="0"/>
        <v>17881.580000000002</v>
      </c>
      <c r="L7" s="55">
        <f t="shared" si="0"/>
        <v>0</v>
      </c>
      <c r="M7" s="56">
        <f t="shared" si="0"/>
        <v>-1</v>
      </c>
      <c r="N7" s="57"/>
      <c r="O7" s="54">
        <f>+O8+O17</f>
        <v>0</v>
      </c>
      <c r="P7" s="56">
        <f>+P8+P17</f>
        <v>147813.69</v>
      </c>
    </row>
    <row r="8" spans="1:16">
      <c r="A8" s="30">
        <f>+A7+1</f>
        <v>2</v>
      </c>
      <c r="B8" s="785" t="s">
        <v>45</v>
      </c>
      <c r="C8" s="786"/>
      <c r="D8" s="59">
        <f t="shared" ref="D8:M8" si="1">SUM(D9:D16)</f>
        <v>140438.19</v>
      </c>
      <c r="E8" s="59">
        <f t="shared" si="1"/>
        <v>140439.19</v>
      </c>
      <c r="F8" s="59">
        <f t="shared" si="1"/>
        <v>6568</v>
      </c>
      <c r="G8" s="59">
        <f t="shared" si="1"/>
        <v>6568</v>
      </c>
      <c r="H8" s="59">
        <f t="shared" si="1"/>
        <v>147006.19</v>
      </c>
      <c r="I8" s="59">
        <f t="shared" si="1"/>
        <v>147007.19</v>
      </c>
      <c r="J8" s="59">
        <f t="shared" si="1"/>
        <v>0</v>
      </c>
      <c r="K8" s="59">
        <f t="shared" si="1"/>
        <v>17881.580000000002</v>
      </c>
      <c r="L8" s="59">
        <f t="shared" si="1"/>
        <v>0</v>
      </c>
      <c r="M8" s="60">
        <f t="shared" si="1"/>
        <v>-1</v>
      </c>
      <c r="N8" s="65"/>
      <c r="O8" s="58">
        <f>SUM(O9:O16)</f>
        <v>0</v>
      </c>
      <c r="P8" s="60">
        <f>SUM(P9:P16)</f>
        <v>147007.19</v>
      </c>
    </row>
    <row r="9" spans="1:16">
      <c r="A9" s="35">
        <f>+A8+1</f>
        <v>3</v>
      </c>
      <c r="B9" s="19" t="s">
        <v>57</v>
      </c>
      <c r="C9" s="20" t="s">
        <v>58</v>
      </c>
      <c r="D9" s="62">
        <v>131894.5</v>
      </c>
      <c r="E9" s="62">
        <v>131895.5</v>
      </c>
      <c r="F9" s="62"/>
      <c r="G9" s="62"/>
      <c r="H9" s="62">
        <f t="shared" ref="H9:I16" si="2">+D9+F9</f>
        <v>131894.5</v>
      </c>
      <c r="I9" s="62">
        <f t="shared" si="2"/>
        <v>131895.5</v>
      </c>
      <c r="J9" s="62"/>
      <c r="K9" s="62">
        <v>15079.02</v>
      </c>
      <c r="L9" s="62"/>
      <c r="M9" s="64">
        <f t="shared" ref="M9:M16" si="3">+H9-I9</f>
        <v>-1</v>
      </c>
      <c r="N9" s="72"/>
      <c r="O9" s="61"/>
      <c r="P9" s="64">
        <f t="shared" ref="P9:P16" si="4">+I9+O9</f>
        <v>131895.5</v>
      </c>
    </row>
    <row r="10" spans="1:16">
      <c r="A10" s="35">
        <f>A9+1</f>
        <v>4</v>
      </c>
      <c r="B10" s="19" t="s">
        <v>27</v>
      </c>
      <c r="C10" s="20" t="s">
        <v>28</v>
      </c>
      <c r="D10" s="62"/>
      <c r="E10" s="62"/>
      <c r="F10" s="62"/>
      <c r="G10" s="62"/>
      <c r="H10" s="62">
        <f t="shared" si="2"/>
        <v>0</v>
      </c>
      <c r="I10" s="62">
        <f t="shared" si="2"/>
        <v>0</v>
      </c>
      <c r="J10" s="62"/>
      <c r="K10" s="62"/>
      <c r="L10" s="62"/>
      <c r="M10" s="64">
        <f t="shared" si="3"/>
        <v>0</v>
      </c>
      <c r="N10" s="72"/>
      <c r="O10" s="61"/>
      <c r="P10" s="64">
        <f t="shared" si="4"/>
        <v>0</v>
      </c>
    </row>
    <row r="11" spans="1:16">
      <c r="A11" s="35">
        <f t="shared" ref="A11:A17" si="5">+A10+1</f>
        <v>5</v>
      </c>
      <c r="B11" s="47" t="s">
        <v>29</v>
      </c>
      <c r="C11" s="48" t="s">
        <v>59</v>
      </c>
      <c r="D11" s="62">
        <v>1009</v>
      </c>
      <c r="E11" s="62">
        <v>1009</v>
      </c>
      <c r="F11" s="62"/>
      <c r="G11" s="62"/>
      <c r="H11" s="62">
        <f t="shared" si="2"/>
        <v>1009</v>
      </c>
      <c r="I11" s="62">
        <f t="shared" si="2"/>
        <v>1009</v>
      </c>
      <c r="J11" s="62"/>
      <c r="K11" s="62"/>
      <c r="L11" s="62"/>
      <c r="M11" s="64">
        <f t="shared" si="3"/>
        <v>0</v>
      </c>
      <c r="N11" s="72"/>
      <c r="O11" s="61"/>
      <c r="P11" s="64">
        <f t="shared" si="4"/>
        <v>1009</v>
      </c>
    </row>
    <row r="12" spans="1:16">
      <c r="A12" s="35">
        <f t="shared" si="5"/>
        <v>6</v>
      </c>
      <c r="B12" s="19" t="s">
        <v>30</v>
      </c>
      <c r="C12" s="20" t="s">
        <v>31</v>
      </c>
      <c r="D12" s="62">
        <v>687</v>
      </c>
      <c r="E12" s="62">
        <v>687</v>
      </c>
      <c r="F12" s="62"/>
      <c r="G12" s="62"/>
      <c r="H12" s="62">
        <f t="shared" si="2"/>
        <v>687</v>
      </c>
      <c r="I12" s="62">
        <f t="shared" si="2"/>
        <v>687</v>
      </c>
      <c r="J12" s="62"/>
      <c r="K12" s="62">
        <v>106.76</v>
      </c>
      <c r="L12" s="62"/>
      <c r="M12" s="64">
        <f t="shared" si="3"/>
        <v>0</v>
      </c>
      <c r="N12" s="72"/>
      <c r="O12" s="61"/>
      <c r="P12" s="64">
        <f t="shared" si="4"/>
        <v>687</v>
      </c>
    </row>
    <row r="13" spans="1:16">
      <c r="A13" s="35">
        <f t="shared" si="5"/>
        <v>7</v>
      </c>
      <c r="B13" s="19" t="s">
        <v>34</v>
      </c>
      <c r="C13" s="20" t="s">
        <v>62</v>
      </c>
      <c r="D13" s="62">
        <v>1250</v>
      </c>
      <c r="E13" s="62">
        <v>1250</v>
      </c>
      <c r="F13" s="62">
        <v>6568</v>
      </c>
      <c r="G13" s="62">
        <v>6568</v>
      </c>
      <c r="H13" s="62">
        <f t="shared" si="2"/>
        <v>7818</v>
      </c>
      <c r="I13" s="62">
        <f t="shared" si="2"/>
        <v>7818</v>
      </c>
      <c r="J13" s="62"/>
      <c r="K13" s="62"/>
      <c r="L13" s="62"/>
      <c r="M13" s="64">
        <f t="shared" si="3"/>
        <v>0</v>
      </c>
      <c r="N13" s="72"/>
      <c r="O13" s="61"/>
      <c r="P13" s="64">
        <f t="shared" si="4"/>
        <v>7818</v>
      </c>
    </row>
    <row r="14" spans="1:16">
      <c r="A14" s="35">
        <f t="shared" si="5"/>
        <v>8</v>
      </c>
      <c r="B14" s="19" t="s">
        <v>60</v>
      </c>
      <c r="C14" s="21" t="s">
        <v>32</v>
      </c>
      <c r="D14" s="62">
        <v>267.89</v>
      </c>
      <c r="E14" s="62">
        <v>267.89</v>
      </c>
      <c r="F14" s="62"/>
      <c r="G14" s="62"/>
      <c r="H14" s="62">
        <f t="shared" si="2"/>
        <v>267.89</v>
      </c>
      <c r="I14" s="62">
        <f t="shared" si="2"/>
        <v>267.89</v>
      </c>
      <c r="J14" s="62"/>
      <c r="K14" s="62"/>
      <c r="L14" s="62"/>
      <c r="M14" s="64">
        <f t="shared" si="3"/>
        <v>0</v>
      </c>
      <c r="N14" s="72"/>
      <c r="O14" s="61"/>
      <c r="P14" s="64">
        <f t="shared" si="4"/>
        <v>267.89</v>
      </c>
    </row>
    <row r="15" spans="1:16">
      <c r="A15" s="35">
        <f t="shared" si="5"/>
        <v>9</v>
      </c>
      <c r="B15" s="22" t="s">
        <v>61</v>
      </c>
      <c r="C15" s="23" t="s">
        <v>33</v>
      </c>
      <c r="D15" s="62">
        <v>5329.8</v>
      </c>
      <c r="E15" s="62">
        <v>5329.8</v>
      </c>
      <c r="F15" s="62"/>
      <c r="G15" s="62"/>
      <c r="H15" s="62">
        <f t="shared" si="2"/>
        <v>5329.8</v>
      </c>
      <c r="I15" s="62">
        <f t="shared" si="2"/>
        <v>5329.8</v>
      </c>
      <c r="J15" s="62"/>
      <c r="K15" s="62">
        <v>2695.8</v>
      </c>
      <c r="L15" s="62"/>
      <c r="M15" s="64">
        <f t="shared" si="3"/>
        <v>0</v>
      </c>
      <c r="N15" s="72"/>
      <c r="O15" s="61"/>
      <c r="P15" s="64">
        <f t="shared" si="4"/>
        <v>5329.8</v>
      </c>
    </row>
    <row r="16" spans="1:16">
      <c r="A16" s="35">
        <f t="shared" si="5"/>
        <v>10</v>
      </c>
      <c r="B16" s="22"/>
      <c r="C16" s="24" t="s">
        <v>40</v>
      </c>
      <c r="D16" s="62"/>
      <c r="E16" s="62"/>
      <c r="F16" s="62"/>
      <c r="G16" s="62"/>
      <c r="H16" s="62">
        <f t="shared" si="2"/>
        <v>0</v>
      </c>
      <c r="I16" s="62">
        <f t="shared" si="2"/>
        <v>0</v>
      </c>
      <c r="J16" s="62"/>
      <c r="K16" s="62"/>
      <c r="L16" s="62"/>
      <c r="M16" s="64">
        <f t="shared" si="3"/>
        <v>0</v>
      </c>
      <c r="N16" s="72"/>
      <c r="O16" s="61"/>
      <c r="P16" s="64">
        <f t="shared" si="4"/>
        <v>0</v>
      </c>
    </row>
    <row r="17" spans="1:16">
      <c r="A17" s="30">
        <f t="shared" si="5"/>
        <v>11</v>
      </c>
      <c r="B17" s="801" t="s">
        <v>46</v>
      </c>
      <c r="C17" s="781"/>
      <c r="D17" s="59">
        <f t="shared" ref="D17:M17" si="6">SUM(D18:D22)</f>
        <v>661.5</v>
      </c>
      <c r="E17" s="59">
        <f t="shared" si="6"/>
        <v>661.5</v>
      </c>
      <c r="F17" s="59">
        <f t="shared" si="6"/>
        <v>145</v>
      </c>
      <c r="G17" s="59">
        <f t="shared" si="6"/>
        <v>145</v>
      </c>
      <c r="H17" s="59">
        <f t="shared" si="6"/>
        <v>806.5</v>
      </c>
      <c r="I17" s="59">
        <f t="shared" si="6"/>
        <v>806.5</v>
      </c>
      <c r="J17" s="59">
        <f t="shared" si="6"/>
        <v>0</v>
      </c>
      <c r="K17" s="59">
        <f t="shared" si="6"/>
        <v>0</v>
      </c>
      <c r="L17" s="59">
        <f t="shared" si="6"/>
        <v>0</v>
      </c>
      <c r="M17" s="60">
        <f t="shared" si="6"/>
        <v>0</v>
      </c>
      <c r="N17" s="65"/>
      <c r="O17" s="58">
        <f>SUM(O18:O22)</f>
        <v>0</v>
      </c>
      <c r="P17" s="60">
        <f>SUM(P18:P22)</f>
        <v>806.5</v>
      </c>
    </row>
    <row r="18" spans="1:16">
      <c r="A18" s="49">
        <f>A17+1</f>
        <v>12</v>
      </c>
      <c r="B18" s="47" t="s">
        <v>29</v>
      </c>
      <c r="C18" s="48" t="s">
        <v>59</v>
      </c>
      <c r="D18" s="62">
        <v>64.5</v>
      </c>
      <c r="E18" s="62">
        <v>64.5</v>
      </c>
      <c r="F18" s="62"/>
      <c r="G18" s="62"/>
      <c r="H18" s="62">
        <f t="shared" ref="H18:I22" si="7">+D18+F18</f>
        <v>64.5</v>
      </c>
      <c r="I18" s="62">
        <f t="shared" si="7"/>
        <v>64.5</v>
      </c>
      <c r="J18" s="62"/>
      <c r="K18" s="62"/>
      <c r="L18" s="62"/>
      <c r="M18" s="64">
        <f>+H18-I18</f>
        <v>0</v>
      </c>
      <c r="N18" s="72"/>
      <c r="O18" s="61"/>
      <c r="P18" s="64">
        <f>+I18+O18</f>
        <v>64.5</v>
      </c>
    </row>
    <row r="19" spans="1:16">
      <c r="A19" s="35">
        <f>A18+1</f>
        <v>13</v>
      </c>
      <c r="B19" s="19" t="s">
        <v>30</v>
      </c>
      <c r="C19" s="20" t="s">
        <v>31</v>
      </c>
      <c r="D19" s="62"/>
      <c r="E19" s="62"/>
      <c r="F19" s="62"/>
      <c r="G19" s="62"/>
      <c r="H19" s="62">
        <f t="shared" si="7"/>
        <v>0</v>
      </c>
      <c r="I19" s="62">
        <f t="shared" si="7"/>
        <v>0</v>
      </c>
      <c r="J19" s="62"/>
      <c r="K19" s="62"/>
      <c r="L19" s="62"/>
      <c r="M19" s="64">
        <f>+H19-I19</f>
        <v>0</v>
      </c>
      <c r="N19" s="72"/>
      <c r="O19" s="61"/>
      <c r="P19" s="64">
        <f>+I19+O19</f>
        <v>0</v>
      </c>
    </row>
    <row r="20" spans="1:16">
      <c r="A20" s="35">
        <f>A19+1</f>
        <v>14</v>
      </c>
      <c r="B20" s="19" t="s">
        <v>34</v>
      </c>
      <c r="C20" s="20" t="s">
        <v>63</v>
      </c>
      <c r="D20" s="62">
        <v>229</v>
      </c>
      <c r="E20" s="62">
        <v>229</v>
      </c>
      <c r="F20" s="62">
        <v>145</v>
      </c>
      <c r="G20" s="62">
        <v>145</v>
      </c>
      <c r="H20" s="62">
        <f t="shared" si="7"/>
        <v>374</v>
      </c>
      <c r="I20" s="62">
        <f t="shared" si="7"/>
        <v>374</v>
      </c>
      <c r="J20" s="62"/>
      <c r="K20" s="62"/>
      <c r="L20" s="62"/>
      <c r="M20" s="64">
        <f>+H20-I20</f>
        <v>0</v>
      </c>
      <c r="N20" s="72"/>
      <c r="O20" s="61"/>
      <c r="P20" s="64">
        <f>+I20+O20</f>
        <v>374</v>
      </c>
    </row>
    <row r="21" spans="1:16">
      <c r="A21" s="35">
        <f>+A20+1</f>
        <v>15</v>
      </c>
      <c r="B21" s="19" t="s">
        <v>35</v>
      </c>
      <c r="C21" s="20" t="s">
        <v>36</v>
      </c>
      <c r="D21" s="62">
        <v>368</v>
      </c>
      <c r="E21" s="62">
        <v>368</v>
      </c>
      <c r="F21" s="62"/>
      <c r="G21" s="62"/>
      <c r="H21" s="62">
        <f t="shared" si="7"/>
        <v>368</v>
      </c>
      <c r="I21" s="62">
        <f t="shared" si="7"/>
        <v>368</v>
      </c>
      <c r="J21" s="62"/>
      <c r="K21" s="62"/>
      <c r="L21" s="62"/>
      <c r="M21" s="64">
        <f>+H21-I21</f>
        <v>0</v>
      </c>
      <c r="N21" s="72"/>
      <c r="O21" s="61"/>
      <c r="P21" s="64">
        <f>+I21+O21</f>
        <v>368</v>
      </c>
    </row>
    <row r="22" spans="1:16">
      <c r="A22" s="35">
        <f>+A21+1</f>
        <v>16</v>
      </c>
      <c r="B22" s="22"/>
      <c r="C22" s="24" t="s">
        <v>40</v>
      </c>
      <c r="D22" s="62"/>
      <c r="E22" s="62"/>
      <c r="F22" s="62"/>
      <c r="G22" s="62"/>
      <c r="H22" s="62">
        <f t="shared" si="7"/>
        <v>0</v>
      </c>
      <c r="I22" s="62">
        <f t="shared" si="7"/>
        <v>0</v>
      </c>
      <c r="J22" s="62"/>
      <c r="K22" s="62"/>
      <c r="L22" s="62"/>
      <c r="M22" s="64">
        <f>+H22-I22</f>
        <v>0</v>
      </c>
      <c r="N22" s="72"/>
      <c r="O22" s="61"/>
      <c r="P22" s="64">
        <f>+I22+O22</f>
        <v>0</v>
      </c>
    </row>
    <row r="23" spans="1:16" s="1" customFormat="1" hidden="1">
      <c r="A23" s="35"/>
      <c r="B23" s="22"/>
      <c r="C23" s="24"/>
      <c r="D23" s="62"/>
      <c r="E23" s="62"/>
      <c r="F23" s="62"/>
      <c r="G23" s="62"/>
      <c r="H23" s="62"/>
      <c r="I23" s="62"/>
      <c r="J23" s="62"/>
      <c r="K23" s="62"/>
      <c r="L23" s="62"/>
      <c r="M23" s="64"/>
      <c r="N23" s="72"/>
      <c r="O23" s="61"/>
      <c r="P23" s="64"/>
    </row>
    <row r="24" spans="1:16">
      <c r="A24" s="33">
        <f>+A22+1</f>
        <v>17</v>
      </c>
      <c r="B24" s="792" t="s">
        <v>42</v>
      </c>
      <c r="C24" s="793"/>
      <c r="D24" s="67">
        <f>+D25</f>
        <v>0</v>
      </c>
      <c r="E24" s="67">
        <f t="shared" ref="E24:P25" si="8">+E25</f>
        <v>0</v>
      </c>
      <c r="F24" s="67">
        <f t="shared" si="8"/>
        <v>0</v>
      </c>
      <c r="G24" s="67">
        <f t="shared" si="8"/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8">
        <f t="shared" si="8"/>
        <v>0</v>
      </c>
      <c r="N24" s="57"/>
      <c r="O24" s="66">
        <f t="shared" si="8"/>
        <v>0</v>
      </c>
      <c r="P24" s="68">
        <f t="shared" si="8"/>
        <v>0</v>
      </c>
    </row>
    <row r="25" spans="1:16">
      <c r="A25" s="30">
        <f>+A24+1</f>
        <v>18</v>
      </c>
      <c r="B25" s="780" t="s">
        <v>47</v>
      </c>
      <c r="C25" s="781"/>
      <c r="D25" s="59">
        <f>+D26</f>
        <v>0</v>
      </c>
      <c r="E25" s="59">
        <f t="shared" si="8"/>
        <v>0</v>
      </c>
      <c r="F25" s="59">
        <f t="shared" si="8"/>
        <v>0</v>
      </c>
      <c r="G25" s="59">
        <f t="shared" si="8"/>
        <v>0</v>
      </c>
      <c r="H25" s="59">
        <f t="shared" si="8"/>
        <v>0</v>
      </c>
      <c r="I25" s="59">
        <f t="shared" si="8"/>
        <v>0</v>
      </c>
      <c r="J25" s="59">
        <f t="shared" si="8"/>
        <v>0</v>
      </c>
      <c r="K25" s="59">
        <f t="shared" si="8"/>
        <v>0</v>
      </c>
      <c r="L25" s="59">
        <f t="shared" si="8"/>
        <v>0</v>
      </c>
      <c r="M25" s="60">
        <f t="shared" si="8"/>
        <v>0</v>
      </c>
      <c r="N25" s="65"/>
      <c r="O25" s="58">
        <f t="shared" si="8"/>
        <v>0</v>
      </c>
      <c r="P25" s="60">
        <f t="shared" si="8"/>
        <v>0</v>
      </c>
    </row>
    <row r="26" spans="1:16">
      <c r="A26" s="35">
        <f>+A25+1</f>
        <v>19</v>
      </c>
      <c r="B26" s="19"/>
      <c r="C26" s="24" t="s">
        <v>40</v>
      </c>
      <c r="D26" s="62"/>
      <c r="E26" s="62"/>
      <c r="F26" s="62"/>
      <c r="G26" s="62"/>
      <c r="H26" s="62">
        <f>+D26+F26</f>
        <v>0</v>
      </c>
      <c r="I26" s="62">
        <f>+E26+G26</f>
        <v>0</v>
      </c>
      <c r="J26" s="62"/>
      <c r="K26" s="62"/>
      <c r="L26" s="62"/>
      <c r="M26" s="64">
        <f>+H26-I26</f>
        <v>0</v>
      </c>
      <c r="N26" s="72"/>
      <c r="O26" s="61"/>
      <c r="P26" s="64">
        <f>+I26+O26</f>
        <v>0</v>
      </c>
    </row>
    <row r="27" spans="1:16" s="1" customFormat="1" hidden="1">
      <c r="A27" s="35"/>
      <c r="B27" s="19"/>
      <c r="C27" s="24"/>
      <c r="D27" s="62"/>
      <c r="E27" s="62"/>
      <c r="F27" s="62"/>
      <c r="G27" s="62"/>
      <c r="H27" s="62"/>
      <c r="I27" s="62"/>
      <c r="J27" s="62"/>
      <c r="K27" s="62"/>
      <c r="L27" s="62"/>
      <c r="M27" s="64"/>
      <c r="N27" s="72"/>
      <c r="O27" s="61"/>
      <c r="P27" s="64"/>
    </row>
    <row r="28" spans="1:16" s="1" customFormat="1" hidden="1">
      <c r="A28" s="35"/>
      <c r="B28" s="19"/>
      <c r="C28" s="24"/>
      <c r="D28" s="62"/>
      <c r="E28" s="62"/>
      <c r="F28" s="62"/>
      <c r="G28" s="62"/>
      <c r="H28" s="62"/>
      <c r="I28" s="62"/>
      <c r="J28" s="62"/>
      <c r="K28" s="62"/>
      <c r="L28" s="62"/>
      <c r="M28" s="64"/>
      <c r="N28" s="72"/>
      <c r="O28" s="61"/>
      <c r="P28" s="64"/>
    </row>
    <row r="29" spans="1:16" s="1" customFormat="1" hidden="1">
      <c r="A29" s="35"/>
      <c r="B29" s="19"/>
      <c r="C29" s="24"/>
      <c r="D29" s="62"/>
      <c r="E29" s="62"/>
      <c r="F29" s="62"/>
      <c r="G29" s="62"/>
      <c r="H29" s="62"/>
      <c r="I29" s="62"/>
      <c r="J29" s="62"/>
      <c r="K29" s="62"/>
      <c r="L29" s="62"/>
      <c r="M29" s="64"/>
      <c r="N29" s="72"/>
      <c r="O29" s="61"/>
      <c r="P29" s="64"/>
    </row>
    <row r="30" spans="1:16" s="1" customFormat="1" hidden="1">
      <c r="A30" s="35"/>
      <c r="B30" s="19"/>
      <c r="C30" s="24"/>
      <c r="D30" s="62"/>
      <c r="E30" s="62"/>
      <c r="F30" s="62"/>
      <c r="G30" s="62"/>
      <c r="H30" s="62"/>
      <c r="I30" s="62"/>
      <c r="J30" s="62"/>
      <c r="K30" s="62"/>
      <c r="L30" s="62"/>
      <c r="M30" s="64"/>
      <c r="N30" s="72"/>
      <c r="O30" s="61"/>
      <c r="P30" s="64"/>
    </row>
    <row r="31" spans="1:16" s="1" customFormat="1" hidden="1">
      <c r="A31" s="35"/>
      <c r="B31" s="19"/>
      <c r="C31" s="24"/>
      <c r="D31" s="62"/>
      <c r="E31" s="62"/>
      <c r="F31" s="62"/>
      <c r="G31" s="62"/>
      <c r="H31" s="62"/>
      <c r="I31" s="62"/>
      <c r="J31" s="62"/>
      <c r="K31" s="62"/>
      <c r="L31" s="62"/>
      <c r="M31" s="64"/>
      <c r="N31" s="72"/>
      <c r="O31" s="61"/>
      <c r="P31" s="64"/>
    </row>
    <row r="32" spans="1:16" s="1" customFormat="1" hidden="1">
      <c r="A32" s="35"/>
      <c r="B32" s="19"/>
      <c r="C32" s="24"/>
      <c r="D32" s="62"/>
      <c r="E32" s="62"/>
      <c r="F32" s="62"/>
      <c r="G32" s="62"/>
      <c r="H32" s="62"/>
      <c r="I32" s="62"/>
      <c r="J32" s="62"/>
      <c r="K32" s="62"/>
      <c r="L32" s="62"/>
      <c r="M32" s="64"/>
      <c r="N32" s="72"/>
      <c r="O32" s="61"/>
      <c r="P32" s="64"/>
    </row>
    <row r="33" spans="1:16" s="1" customFormat="1" hidden="1">
      <c r="A33" s="35"/>
      <c r="B33" s="19"/>
      <c r="C33" s="24"/>
      <c r="D33" s="62"/>
      <c r="E33" s="62"/>
      <c r="F33" s="62"/>
      <c r="G33" s="62"/>
      <c r="H33" s="62"/>
      <c r="I33" s="62"/>
      <c r="J33" s="62"/>
      <c r="K33" s="62"/>
      <c r="L33" s="62"/>
      <c r="M33" s="64"/>
      <c r="N33" s="72"/>
      <c r="O33" s="61"/>
      <c r="P33" s="64"/>
    </row>
    <row r="34" spans="1:16" s="1" customFormat="1" hidden="1">
      <c r="A34" s="35"/>
      <c r="B34" s="19"/>
      <c r="C34" s="24"/>
      <c r="D34" s="62"/>
      <c r="E34" s="62"/>
      <c r="F34" s="62"/>
      <c r="G34" s="62"/>
      <c r="H34" s="62"/>
      <c r="I34" s="62"/>
      <c r="J34" s="62"/>
      <c r="K34" s="62"/>
      <c r="L34" s="62"/>
      <c r="M34" s="64"/>
      <c r="N34" s="72"/>
      <c r="O34" s="61"/>
      <c r="P34" s="64"/>
    </row>
    <row r="35" spans="1:16" s="1" customFormat="1" hidden="1">
      <c r="A35" s="35"/>
      <c r="B35" s="19"/>
      <c r="C35" s="24"/>
      <c r="D35" s="62"/>
      <c r="E35" s="62"/>
      <c r="F35" s="62"/>
      <c r="G35" s="62"/>
      <c r="H35" s="62"/>
      <c r="I35" s="62"/>
      <c r="J35" s="62"/>
      <c r="K35" s="62"/>
      <c r="L35" s="62"/>
      <c r="M35" s="64"/>
      <c r="N35" s="72"/>
      <c r="O35" s="61"/>
      <c r="P35" s="64"/>
    </row>
    <row r="36" spans="1:16" s="1" customFormat="1" hidden="1">
      <c r="A36" s="35"/>
      <c r="B36" s="19"/>
      <c r="C36" s="24"/>
      <c r="D36" s="62"/>
      <c r="E36" s="62"/>
      <c r="F36" s="62"/>
      <c r="G36" s="62"/>
      <c r="H36" s="62"/>
      <c r="I36" s="62"/>
      <c r="J36" s="62"/>
      <c r="K36" s="62"/>
      <c r="L36" s="62"/>
      <c r="M36" s="64"/>
      <c r="N36" s="72"/>
      <c r="O36" s="61"/>
      <c r="P36" s="64"/>
    </row>
    <row r="37" spans="1:16" s="1" customFormat="1" hidden="1">
      <c r="A37" s="35"/>
      <c r="B37" s="19"/>
      <c r="C37" s="24"/>
      <c r="D37" s="62"/>
      <c r="E37" s="62"/>
      <c r="F37" s="62"/>
      <c r="G37" s="62"/>
      <c r="H37" s="62"/>
      <c r="I37" s="62"/>
      <c r="J37" s="62"/>
      <c r="K37" s="62"/>
      <c r="L37" s="62"/>
      <c r="M37" s="64"/>
      <c r="N37" s="72"/>
      <c r="O37" s="61"/>
      <c r="P37" s="64"/>
    </row>
    <row r="38" spans="1:16" s="1" customFormat="1" hidden="1">
      <c r="A38" s="35"/>
      <c r="B38" s="19"/>
      <c r="C38" s="24"/>
      <c r="D38" s="62"/>
      <c r="E38" s="62"/>
      <c r="F38" s="62"/>
      <c r="G38" s="62"/>
      <c r="H38" s="62"/>
      <c r="I38" s="62"/>
      <c r="J38" s="62"/>
      <c r="K38" s="62"/>
      <c r="L38" s="62"/>
      <c r="M38" s="64"/>
      <c r="N38" s="72"/>
      <c r="O38" s="61"/>
      <c r="P38" s="64"/>
    </row>
    <row r="39" spans="1:16" s="1" customFormat="1" hidden="1">
      <c r="A39" s="35"/>
      <c r="B39" s="19"/>
      <c r="C39" s="24"/>
      <c r="D39" s="62"/>
      <c r="E39" s="62"/>
      <c r="F39" s="62"/>
      <c r="G39" s="62"/>
      <c r="H39" s="62"/>
      <c r="I39" s="62"/>
      <c r="J39" s="62"/>
      <c r="K39" s="62"/>
      <c r="L39" s="62"/>
      <c r="M39" s="64"/>
      <c r="N39" s="72"/>
      <c r="O39" s="61"/>
      <c r="P39" s="64"/>
    </row>
    <row r="40" spans="1:16" s="1" customFormat="1" hidden="1">
      <c r="A40" s="35"/>
      <c r="B40" s="19"/>
      <c r="C40" s="24"/>
      <c r="D40" s="62"/>
      <c r="E40" s="62"/>
      <c r="F40" s="62"/>
      <c r="G40" s="62"/>
      <c r="H40" s="62"/>
      <c r="I40" s="62"/>
      <c r="J40" s="62"/>
      <c r="K40" s="62"/>
      <c r="L40" s="62"/>
      <c r="M40" s="64"/>
      <c r="N40" s="72"/>
      <c r="O40" s="61"/>
      <c r="P40" s="64"/>
    </row>
    <row r="41" spans="1:16" s="1" customFormat="1" hidden="1">
      <c r="A41" s="35"/>
      <c r="B41" s="19"/>
      <c r="C41" s="24"/>
      <c r="D41" s="62"/>
      <c r="E41" s="62"/>
      <c r="F41" s="62"/>
      <c r="G41" s="62"/>
      <c r="H41" s="62"/>
      <c r="I41" s="62"/>
      <c r="J41" s="62"/>
      <c r="K41" s="62"/>
      <c r="L41" s="62"/>
      <c r="M41" s="64"/>
      <c r="N41" s="72"/>
      <c r="O41" s="61"/>
      <c r="P41" s="64"/>
    </row>
    <row r="42" spans="1:16">
      <c r="A42" s="33">
        <f>+A26+1</f>
        <v>20</v>
      </c>
      <c r="B42" s="792" t="s">
        <v>41</v>
      </c>
      <c r="C42" s="793"/>
      <c r="D42" s="67">
        <f>+D43</f>
        <v>0</v>
      </c>
      <c r="E42" s="67">
        <f t="shared" ref="E42:P43" si="9">+E43</f>
        <v>0</v>
      </c>
      <c r="F42" s="67">
        <f t="shared" si="9"/>
        <v>0</v>
      </c>
      <c r="G42" s="67">
        <f t="shared" si="9"/>
        <v>0</v>
      </c>
      <c r="H42" s="67">
        <f t="shared" si="9"/>
        <v>0</v>
      </c>
      <c r="I42" s="67">
        <f t="shared" si="9"/>
        <v>0</v>
      </c>
      <c r="J42" s="67">
        <f t="shared" si="9"/>
        <v>0</v>
      </c>
      <c r="K42" s="67">
        <f t="shared" si="9"/>
        <v>0</v>
      </c>
      <c r="L42" s="67">
        <f t="shared" si="9"/>
        <v>0</v>
      </c>
      <c r="M42" s="68">
        <f t="shared" si="9"/>
        <v>0</v>
      </c>
      <c r="N42" s="57"/>
      <c r="O42" s="66">
        <f t="shared" si="9"/>
        <v>0</v>
      </c>
      <c r="P42" s="68">
        <f t="shared" si="9"/>
        <v>0</v>
      </c>
    </row>
    <row r="43" spans="1:16">
      <c r="A43" s="30">
        <f>+A42+1</f>
        <v>21</v>
      </c>
      <c r="B43" s="780" t="s">
        <v>47</v>
      </c>
      <c r="C43" s="781"/>
      <c r="D43" s="59">
        <f>+D44</f>
        <v>0</v>
      </c>
      <c r="E43" s="59">
        <f t="shared" si="9"/>
        <v>0</v>
      </c>
      <c r="F43" s="59">
        <f t="shared" si="9"/>
        <v>0</v>
      </c>
      <c r="G43" s="59">
        <f t="shared" si="9"/>
        <v>0</v>
      </c>
      <c r="H43" s="59">
        <f t="shared" si="9"/>
        <v>0</v>
      </c>
      <c r="I43" s="59">
        <f t="shared" si="9"/>
        <v>0</v>
      </c>
      <c r="J43" s="59">
        <f t="shared" si="9"/>
        <v>0</v>
      </c>
      <c r="K43" s="59">
        <f t="shared" si="9"/>
        <v>0</v>
      </c>
      <c r="L43" s="59">
        <f t="shared" si="9"/>
        <v>0</v>
      </c>
      <c r="M43" s="60">
        <f t="shared" si="9"/>
        <v>0</v>
      </c>
      <c r="N43" s="65"/>
      <c r="O43" s="58">
        <f t="shared" si="9"/>
        <v>0</v>
      </c>
      <c r="P43" s="60">
        <f t="shared" si="9"/>
        <v>0</v>
      </c>
    </row>
    <row r="44" spans="1:16">
      <c r="A44" s="35">
        <f>+A43+1</f>
        <v>22</v>
      </c>
      <c r="B44" s="38"/>
      <c r="C44" s="24" t="s">
        <v>40</v>
      </c>
      <c r="D44" s="62"/>
      <c r="E44" s="62"/>
      <c r="F44" s="62"/>
      <c r="G44" s="62"/>
      <c r="H44" s="62">
        <f>+D44+F44</f>
        <v>0</v>
      </c>
      <c r="I44" s="62">
        <f>+E44+G44</f>
        <v>0</v>
      </c>
      <c r="J44" s="62"/>
      <c r="K44" s="62"/>
      <c r="L44" s="62"/>
      <c r="M44" s="64">
        <f>+H44-I44</f>
        <v>0</v>
      </c>
      <c r="N44" s="73"/>
      <c r="O44" s="61"/>
      <c r="P44" s="64">
        <f>+I44+O44</f>
        <v>0</v>
      </c>
    </row>
    <row r="45" spans="1:16" s="1" customFormat="1" hidden="1">
      <c r="A45" s="35"/>
      <c r="B45" s="38"/>
      <c r="C45" s="24"/>
      <c r="D45" s="62"/>
      <c r="E45" s="62"/>
      <c r="F45" s="62"/>
      <c r="G45" s="62"/>
      <c r="H45" s="62"/>
      <c r="I45" s="62"/>
      <c r="J45" s="62"/>
      <c r="K45" s="62"/>
      <c r="L45" s="62"/>
      <c r="M45" s="64"/>
      <c r="N45" s="73"/>
      <c r="O45" s="61"/>
      <c r="P45" s="64"/>
    </row>
    <row r="46" spans="1:16" s="1" customFormat="1" hidden="1">
      <c r="A46" s="35"/>
      <c r="B46" s="38"/>
      <c r="C46" s="24"/>
      <c r="D46" s="62"/>
      <c r="E46" s="62"/>
      <c r="F46" s="62"/>
      <c r="G46" s="62"/>
      <c r="H46" s="62"/>
      <c r="I46" s="62"/>
      <c r="J46" s="62"/>
      <c r="K46" s="62"/>
      <c r="L46" s="62"/>
      <c r="M46" s="64"/>
      <c r="N46" s="73"/>
      <c r="O46" s="61"/>
      <c r="P46" s="64"/>
    </row>
    <row r="47" spans="1:16" s="1" customFormat="1" hidden="1">
      <c r="A47" s="35"/>
      <c r="B47" s="38"/>
      <c r="C47" s="24"/>
      <c r="D47" s="62"/>
      <c r="E47" s="62"/>
      <c r="F47" s="62"/>
      <c r="G47" s="62"/>
      <c r="H47" s="62"/>
      <c r="I47" s="62"/>
      <c r="J47" s="62"/>
      <c r="K47" s="62"/>
      <c r="L47" s="62"/>
      <c r="M47" s="64"/>
      <c r="N47" s="73"/>
      <c r="O47" s="61"/>
      <c r="P47" s="64"/>
    </row>
    <row r="48" spans="1:16" s="1" customFormat="1" hidden="1">
      <c r="A48" s="35"/>
      <c r="B48" s="38"/>
      <c r="C48" s="24"/>
      <c r="D48" s="62"/>
      <c r="E48" s="62"/>
      <c r="F48" s="62"/>
      <c r="G48" s="62"/>
      <c r="H48" s="62"/>
      <c r="I48" s="62"/>
      <c r="J48" s="62"/>
      <c r="K48" s="62"/>
      <c r="L48" s="62"/>
      <c r="M48" s="64"/>
      <c r="N48" s="73"/>
      <c r="O48" s="61"/>
      <c r="P48" s="64"/>
    </row>
    <row r="49" spans="1:16" s="1" customFormat="1" hidden="1">
      <c r="A49" s="35"/>
      <c r="B49" s="38"/>
      <c r="C49" s="24"/>
      <c r="D49" s="62"/>
      <c r="E49" s="62"/>
      <c r="F49" s="62"/>
      <c r="G49" s="62"/>
      <c r="H49" s="62"/>
      <c r="I49" s="62"/>
      <c r="J49" s="62"/>
      <c r="K49" s="62"/>
      <c r="L49" s="62"/>
      <c r="M49" s="64"/>
      <c r="N49" s="73"/>
      <c r="O49" s="61"/>
      <c r="P49" s="64"/>
    </row>
    <row r="50" spans="1:16" s="1" customFormat="1" hidden="1">
      <c r="A50" s="35"/>
      <c r="B50" s="38"/>
      <c r="C50" s="24"/>
      <c r="D50" s="62"/>
      <c r="E50" s="62"/>
      <c r="F50" s="62"/>
      <c r="G50" s="62"/>
      <c r="H50" s="62"/>
      <c r="I50" s="62"/>
      <c r="J50" s="62"/>
      <c r="K50" s="62"/>
      <c r="L50" s="62"/>
      <c r="M50" s="64"/>
      <c r="N50" s="73"/>
      <c r="O50" s="61"/>
      <c r="P50" s="64"/>
    </row>
    <row r="51" spans="1:16" s="1" customFormat="1" hidden="1">
      <c r="A51" s="35"/>
      <c r="B51" s="38"/>
      <c r="C51" s="24"/>
      <c r="D51" s="62"/>
      <c r="E51" s="62"/>
      <c r="F51" s="62"/>
      <c r="G51" s="62"/>
      <c r="H51" s="62"/>
      <c r="I51" s="62"/>
      <c r="J51" s="62"/>
      <c r="K51" s="62"/>
      <c r="L51" s="62"/>
      <c r="M51" s="64"/>
      <c r="N51" s="73"/>
      <c r="O51" s="61"/>
      <c r="P51" s="64"/>
    </row>
    <row r="52" spans="1:16" s="1" customFormat="1" hidden="1">
      <c r="A52" s="35"/>
      <c r="B52" s="38"/>
      <c r="C52" s="24"/>
      <c r="D52" s="62"/>
      <c r="E52" s="62"/>
      <c r="F52" s="62"/>
      <c r="G52" s="62"/>
      <c r="H52" s="62"/>
      <c r="I52" s="62"/>
      <c r="J52" s="62"/>
      <c r="K52" s="62"/>
      <c r="L52" s="62"/>
      <c r="M52" s="64"/>
      <c r="N52" s="73"/>
      <c r="O52" s="61"/>
      <c r="P52" s="64"/>
    </row>
    <row r="53" spans="1:16" s="1" customFormat="1" hidden="1">
      <c r="A53" s="35"/>
      <c r="B53" s="38"/>
      <c r="C53" s="24"/>
      <c r="D53" s="62"/>
      <c r="E53" s="62"/>
      <c r="F53" s="62"/>
      <c r="G53" s="62"/>
      <c r="H53" s="62"/>
      <c r="I53" s="62"/>
      <c r="J53" s="62"/>
      <c r="K53" s="62"/>
      <c r="L53" s="62"/>
      <c r="M53" s="64"/>
      <c r="N53" s="73"/>
      <c r="O53" s="61"/>
      <c r="P53" s="64"/>
    </row>
    <row r="54" spans="1:16" s="1" customFormat="1" hidden="1">
      <c r="A54" s="35"/>
      <c r="B54" s="38"/>
      <c r="C54" s="24"/>
      <c r="D54" s="62"/>
      <c r="E54" s="62"/>
      <c r="F54" s="62"/>
      <c r="G54" s="62"/>
      <c r="H54" s="62"/>
      <c r="I54" s="62"/>
      <c r="J54" s="62"/>
      <c r="K54" s="62"/>
      <c r="L54" s="62"/>
      <c r="M54" s="64"/>
      <c r="N54" s="73"/>
      <c r="O54" s="61"/>
      <c r="P54" s="64"/>
    </row>
    <row r="55" spans="1:16" s="1" customFormat="1" hidden="1">
      <c r="A55" s="35"/>
      <c r="B55" s="38"/>
      <c r="C55" s="24"/>
      <c r="D55" s="62"/>
      <c r="E55" s="62"/>
      <c r="F55" s="62"/>
      <c r="G55" s="62"/>
      <c r="H55" s="62"/>
      <c r="I55" s="62"/>
      <c r="J55" s="62"/>
      <c r="K55" s="62"/>
      <c r="L55" s="62"/>
      <c r="M55" s="64"/>
      <c r="N55" s="73"/>
      <c r="O55" s="61"/>
      <c r="P55" s="64"/>
    </row>
    <row r="56" spans="1:16" s="1" customFormat="1" hidden="1">
      <c r="A56" s="35"/>
      <c r="B56" s="38"/>
      <c r="C56" s="24"/>
      <c r="D56" s="62"/>
      <c r="E56" s="62"/>
      <c r="F56" s="62"/>
      <c r="G56" s="62"/>
      <c r="H56" s="62"/>
      <c r="I56" s="62"/>
      <c r="J56" s="62"/>
      <c r="K56" s="62"/>
      <c r="L56" s="62"/>
      <c r="M56" s="64"/>
      <c r="N56" s="73"/>
      <c r="O56" s="61"/>
      <c r="P56" s="64"/>
    </row>
    <row r="57" spans="1:16" s="1" customFormat="1" hidden="1">
      <c r="A57" s="35"/>
      <c r="B57" s="38"/>
      <c r="C57" s="24"/>
      <c r="D57" s="62"/>
      <c r="E57" s="62"/>
      <c r="F57" s="62"/>
      <c r="G57" s="62"/>
      <c r="H57" s="62"/>
      <c r="I57" s="62"/>
      <c r="J57" s="62"/>
      <c r="K57" s="62"/>
      <c r="L57" s="62"/>
      <c r="M57" s="64"/>
      <c r="N57" s="73"/>
      <c r="O57" s="61"/>
      <c r="P57" s="64"/>
    </row>
    <row r="58" spans="1:16" s="1" customFormat="1" hidden="1">
      <c r="A58" s="35"/>
      <c r="B58" s="38"/>
      <c r="C58" s="24"/>
      <c r="D58" s="62"/>
      <c r="E58" s="62"/>
      <c r="F58" s="62"/>
      <c r="G58" s="62"/>
      <c r="H58" s="62"/>
      <c r="I58" s="62"/>
      <c r="J58" s="62"/>
      <c r="K58" s="62"/>
      <c r="L58" s="62"/>
      <c r="M58" s="64"/>
      <c r="N58" s="73"/>
      <c r="O58" s="61"/>
      <c r="P58" s="64"/>
    </row>
    <row r="59" spans="1:16" s="1" customFormat="1" hidden="1">
      <c r="A59" s="35"/>
      <c r="B59" s="38"/>
      <c r="C59" s="24"/>
      <c r="D59" s="62"/>
      <c r="E59" s="62"/>
      <c r="F59" s="62"/>
      <c r="G59" s="62"/>
      <c r="H59" s="62"/>
      <c r="I59" s="62"/>
      <c r="J59" s="62"/>
      <c r="K59" s="62"/>
      <c r="L59" s="62"/>
      <c r="M59" s="64"/>
      <c r="N59" s="73"/>
      <c r="O59" s="61"/>
      <c r="P59" s="64"/>
    </row>
    <row r="60" spans="1:16" s="1" customFormat="1" hidden="1">
      <c r="A60" s="35"/>
      <c r="B60" s="38"/>
      <c r="C60" s="24"/>
      <c r="D60" s="62"/>
      <c r="E60" s="62"/>
      <c r="F60" s="62"/>
      <c r="G60" s="62"/>
      <c r="H60" s="62"/>
      <c r="I60" s="62"/>
      <c r="J60" s="62"/>
      <c r="K60" s="62"/>
      <c r="L60" s="62"/>
      <c r="M60" s="64"/>
      <c r="N60" s="73"/>
      <c r="O60" s="61"/>
      <c r="P60" s="64"/>
    </row>
    <row r="61" spans="1:16" s="1" customFormat="1" hidden="1">
      <c r="A61" s="35"/>
      <c r="B61" s="38"/>
      <c r="C61" s="24"/>
      <c r="D61" s="62"/>
      <c r="E61" s="62"/>
      <c r="F61" s="62"/>
      <c r="G61" s="62"/>
      <c r="H61" s="62"/>
      <c r="I61" s="62"/>
      <c r="J61" s="62"/>
      <c r="K61" s="62"/>
      <c r="L61" s="62"/>
      <c r="M61" s="64"/>
      <c r="N61" s="73"/>
      <c r="O61" s="61"/>
      <c r="P61" s="64"/>
    </row>
    <row r="62" spans="1:16" s="1" customFormat="1" hidden="1">
      <c r="A62" s="35"/>
      <c r="B62" s="38"/>
      <c r="C62" s="24"/>
      <c r="D62" s="62"/>
      <c r="E62" s="62"/>
      <c r="F62" s="62"/>
      <c r="G62" s="62"/>
      <c r="H62" s="62"/>
      <c r="I62" s="62"/>
      <c r="J62" s="62"/>
      <c r="K62" s="62"/>
      <c r="L62" s="62"/>
      <c r="M62" s="64"/>
      <c r="N62" s="73"/>
      <c r="O62" s="61"/>
      <c r="P62" s="64"/>
    </row>
    <row r="63" spans="1:16" s="1" customFormat="1" hidden="1">
      <c r="A63" s="35"/>
      <c r="B63" s="38"/>
      <c r="C63" s="24"/>
      <c r="D63" s="62"/>
      <c r="E63" s="62"/>
      <c r="F63" s="62"/>
      <c r="G63" s="62"/>
      <c r="H63" s="62"/>
      <c r="I63" s="62"/>
      <c r="J63" s="62"/>
      <c r="K63" s="62"/>
      <c r="L63" s="62"/>
      <c r="M63" s="64"/>
      <c r="N63" s="73"/>
      <c r="O63" s="61"/>
      <c r="P63" s="64"/>
    </row>
    <row r="64" spans="1:16" s="1" customFormat="1" hidden="1">
      <c r="A64" s="35"/>
      <c r="B64" s="38"/>
      <c r="C64" s="24"/>
      <c r="D64" s="62"/>
      <c r="E64" s="62"/>
      <c r="F64" s="62"/>
      <c r="G64" s="62"/>
      <c r="H64" s="62"/>
      <c r="I64" s="62"/>
      <c r="J64" s="62"/>
      <c r="K64" s="62"/>
      <c r="L64" s="62"/>
      <c r="M64" s="64"/>
      <c r="N64" s="73"/>
      <c r="O64" s="61"/>
      <c r="P64" s="64"/>
    </row>
    <row r="65" spans="1:16" s="1" customFormat="1" hidden="1">
      <c r="A65" s="35"/>
      <c r="B65" s="38"/>
      <c r="C65" s="24"/>
      <c r="D65" s="62"/>
      <c r="E65" s="62"/>
      <c r="F65" s="62"/>
      <c r="G65" s="62"/>
      <c r="H65" s="62"/>
      <c r="I65" s="62"/>
      <c r="J65" s="62"/>
      <c r="K65" s="62"/>
      <c r="L65" s="62"/>
      <c r="M65" s="64"/>
      <c r="N65" s="73"/>
      <c r="O65" s="61"/>
      <c r="P65" s="64"/>
    </row>
    <row r="66" spans="1:16" s="1" customFormat="1" hidden="1">
      <c r="A66" s="35"/>
      <c r="B66" s="38"/>
      <c r="C66" s="24"/>
      <c r="D66" s="62"/>
      <c r="E66" s="62"/>
      <c r="F66" s="62"/>
      <c r="G66" s="62"/>
      <c r="H66" s="62"/>
      <c r="I66" s="62"/>
      <c r="J66" s="62"/>
      <c r="K66" s="62"/>
      <c r="L66" s="62"/>
      <c r="M66" s="64"/>
      <c r="N66" s="73"/>
      <c r="O66" s="61"/>
      <c r="P66" s="64"/>
    </row>
    <row r="67" spans="1:16" s="1" customFormat="1" hidden="1">
      <c r="A67" s="35"/>
      <c r="B67" s="38"/>
      <c r="C67" s="24"/>
      <c r="D67" s="62"/>
      <c r="E67" s="62"/>
      <c r="F67" s="62"/>
      <c r="G67" s="62"/>
      <c r="H67" s="62"/>
      <c r="I67" s="62"/>
      <c r="J67" s="62"/>
      <c r="K67" s="62"/>
      <c r="L67" s="62"/>
      <c r="M67" s="64"/>
      <c r="N67" s="73"/>
      <c r="O67" s="61"/>
      <c r="P67" s="64"/>
    </row>
    <row r="68" spans="1:16" s="1" customFormat="1" hidden="1">
      <c r="A68" s="35"/>
      <c r="B68" s="38"/>
      <c r="C68" s="24"/>
      <c r="D68" s="62"/>
      <c r="E68" s="62"/>
      <c r="F68" s="62"/>
      <c r="G68" s="62"/>
      <c r="H68" s="62"/>
      <c r="I68" s="62"/>
      <c r="J68" s="62"/>
      <c r="K68" s="62"/>
      <c r="L68" s="62"/>
      <c r="M68" s="64"/>
      <c r="N68" s="73"/>
      <c r="O68" s="61"/>
      <c r="P68" s="64"/>
    </row>
    <row r="69" spans="1:16" s="1" customFormat="1" hidden="1">
      <c r="A69" s="35"/>
      <c r="B69" s="38"/>
      <c r="C69" s="24"/>
      <c r="D69" s="62"/>
      <c r="E69" s="62"/>
      <c r="F69" s="62"/>
      <c r="G69" s="62"/>
      <c r="H69" s="62"/>
      <c r="I69" s="62"/>
      <c r="J69" s="62"/>
      <c r="K69" s="62"/>
      <c r="L69" s="62"/>
      <c r="M69" s="64"/>
      <c r="N69" s="73"/>
      <c r="O69" s="61"/>
      <c r="P69" s="64"/>
    </row>
    <row r="70" spans="1:16" s="1" customFormat="1" hidden="1">
      <c r="A70" s="35"/>
      <c r="B70" s="38"/>
      <c r="C70" s="24"/>
      <c r="D70" s="62"/>
      <c r="E70" s="62"/>
      <c r="F70" s="62"/>
      <c r="G70" s="62"/>
      <c r="H70" s="62"/>
      <c r="I70" s="62"/>
      <c r="J70" s="62"/>
      <c r="K70" s="62"/>
      <c r="L70" s="62"/>
      <c r="M70" s="64"/>
      <c r="N70" s="73"/>
      <c r="O70" s="61"/>
      <c r="P70" s="64"/>
    </row>
    <row r="71" spans="1:16" s="1" customFormat="1" hidden="1">
      <c r="A71" s="35"/>
      <c r="B71" s="38"/>
      <c r="C71" s="24"/>
      <c r="D71" s="62"/>
      <c r="E71" s="62"/>
      <c r="F71" s="62"/>
      <c r="G71" s="62"/>
      <c r="H71" s="62"/>
      <c r="I71" s="62"/>
      <c r="J71" s="62"/>
      <c r="K71" s="62"/>
      <c r="L71" s="62"/>
      <c r="M71" s="64"/>
      <c r="N71" s="73"/>
      <c r="O71" s="61"/>
      <c r="P71" s="64"/>
    </row>
    <row r="72" spans="1:16" s="1" customFormat="1" hidden="1">
      <c r="A72" s="35"/>
      <c r="B72" s="38"/>
      <c r="C72" s="24"/>
      <c r="D72" s="62"/>
      <c r="E72" s="62"/>
      <c r="F72" s="62"/>
      <c r="G72" s="62"/>
      <c r="H72" s="62"/>
      <c r="I72" s="62"/>
      <c r="J72" s="62"/>
      <c r="K72" s="62"/>
      <c r="L72" s="62"/>
      <c r="M72" s="64"/>
      <c r="N72" s="73"/>
      <c r="O72" s="61"/>
      <c r="P72" s="64"/>
    </row>
    <row r="73" spans="1:16" s="1" customFormat="1" hidden="1">
      <c r="A73" s="35"/>
      <c r="B73" s="38"/>
      <c r="C73" s="24"/>
      <c r="D73" s="62"/>
      <c r="E73" s="62"/>
      <c r="F73" s="62"/>
      <c r="G73" s="62"/>
      <c r="H73" s="62"/>
      <c r="I73" s="62"/>
      <c r="J73" s="62"/>
      <c r="K73" s="62"/>
      <c r="L73" s="62"/>
      <c r="M73" s="64"/>
      <c r="N73" s="73"/>
      <c r="O73" s="61"/>
      <c r="P73" s="64"/>
    </row>
    <row r="74" spans="1:16" s="1" customFormat="1" hidden="1">
      <c r="A74" s="35"/>
      <c r="B74" s="38"/>
      <c r="C74" s="24"/>
      <c r="D74" s="62"/>
      <c r="E74" s="62"/>
      <c r="F74" s="62"/>
      <c r="G74" s="62"/>
      <c r="H74" s="62"/>
      <c r="I74" s="62"/>
      <c r="J74" s="62"/>
      <c r="K74" s="62"/>
      <c r="L74" s="62"/>
      <c r="M74" s="64"/>
      <c r="N74" s="73"/>
      <c r="O74" s="61"/>
      <c r="P74" s="64"/>
    </row>
    <row r="75" spans="1:16" s="1" customFormat="1" hidden="1">
      <c r="A75" s="35"/>
      <c r="B75" s="38"/>
      <c r="C75" s="24"/>
      <c r="D75" s="62"/>
      <c r="E75" s="62"/>
      <c r="F75" s="62"/>
      <c r="G75" s="62"/>
      <c r="H75" s="62"/>
      <c r="I75" s="62"/>
      <c r="J75" s="62"/>
      <c r="K75" s="62"/>
      <c r="L75" s="62"/>
      <c r="M75" s="64"/>
      <c r="N75" s="73"/>
      <c r="O75" s="61"/>
      <c r="P75" s="64"/>
    </row>
    <row r="76" spans="1:16" s="1" customFormat="1" hidden="1">
      <c r="A76" s="35"/>
      <c r="B76" s="38"/>
      <c r="C76" s="24"/>
      <c r="D76" s="62"/>
      <c r="E76" s="62"/>
      <c r="F76" s="62"/>
      <c r="G76" s="62"/>
      <c r="H76" s="62"/>
      <c r="I76" s="62"/>
      <c r="J76" s="62"/>
      <c r="K76" s="62"/>
      <c r="L76" s="62"/>
      <c r="M76" s="64"/>
      <c r="N76" s="73"/>
      <c r="O76" s="61"/>
      <c r="P76" s="64"/>
    </row>
    <row r="77" spans="1:16" s="1" customFormat="1" hidden="1">
      <c r="A77" s="35"/>
      <c r="B77" s="38"/>
      <c r="C77" s="24"/>
      <c r="D77" s="62"/>
      <c r="E77" s="62"/>
      <c r="F77" s="62"/>
      <c r="G77" s="62"/>
      <c r="H77" s="62"/>
      <c r="I77" s="62"/>
      <c r="J77" s="62"/>
      <c r="K77" s="62"/>
      <c r="L77" s="62"/>
      <c r="M77" s="64"/>
      <c r="N77" s="73"/>
      <c r="O77" s="61"/>
      <c r="P77" s="64"/>
    </row>
    <row r="78" spans="1:16" s="1" customFormat="1" hidden="1">
      <c r="A78" s="35"/>
      <c r="B78" s="38"/>
      <c r="C78" s="24"/>
      <c r="D78" s="62"/>
      <c r="E78" s="62"/>
      <c r="F78" s="62"/>
      <c r="G78" s="62"/>
      <c r="H78" s="62"/>
      <c r="I78" s="62"/>
      <c r="J78" s="62"/>
      <c r="K78" s="62"/>
      <c r="L78" s="62"/>
      <c r="M78" s="64"/>
      <c r="N78" s="73"/>
      <c r="O78" s="61"/>
      <c r="P78" s="64"/>
    </row>
    <row r="79" spans="1:16" s="1" customFormat="1" hidden="1">
      <c r="A79" s="35"/>
      <c r="B79" s="38"/>
      <c r="C79" s="24"/>
      <c r="D79" s="62"/>
      <c r="E79" s="62"/>
      <c r="F79" s="62"/>
      <c r="G79" s="62"/>
      <c r="H79" s="62"/>
      <c r="I79" s="62"/>
      <c r="J79" s="62"/>
      <c r="K79" s="62"/>
      <c r="L79" s="62"/>
      <c r="M79" s="64"/>
      <c r="N79" s="73"/>
      <c r="O79" s="61"/>
      <c r="P79" s="64"/>
    </row>
    <row r="80" spans="1:16" s="1" customFormat="1" hidden="1">
      <c r="A80" s="35"/>
      <c r="B80" s="38"/>
      <c r="C80" s="24"/>
      <c r="D80" s="62"/>
      <c r="E80" s="62"/>
      <c r="F80" s="62"/>
      <c r="G80" s="62"/>
      <c r="H80" s="62"/>
      <c r="I80" s="62"/>
      <c r="J80" s="62"/>
      <c r="K80" s="62"/>
      <c r="L80" s="62"/>
      <c r="M80" s="64"/>
      <c r="N80" s="73"/>
      <c r="O80" s="61"/>
      <c r="P80" s="64"/>
    </row>
    <row r="81" spans="1:16" s="1" customFormat="1" hidden="1">
      <c r="A81" s="35"/>
      <c r="B81" s="38"/>
      <c r="C81" s="24"/>
      <c r="D81" s="62"/>
      <c r="E81" s="62"/>
      <c r="F81" s="62"/>
      <c r="G81" s="62"/>
      <c r="H81" s="62"/>
      <c r="I81" s="62"/>
      <c r="J81" s="62"/>
      <c r="K81" s="62"/>
      <c r="L81" s="62"/>
      <c r="M81" s="64"/>
      <c r="N81" s="73"/>
      <c r="O81" s="61"/>
      <c r="P81" s="64"/>
    </row>
    <row r="82" spans="1:16" s="1" customFormat="1" hidden="1">
      <c r="A82" s="35"/>
      <c r="B82" s="38"/>
      <c r="C82" s="24"/>
      <c r="D82" s="62"/>
      <c r="E82" s="62"/>
      <c r="F82" s="62"/>
      <c r="G82" s="62"/>
      <c r="H82" s="62"/>
      <c r="I82" s="62"/>
      <c r="J82" s="62"/>
      <c r="K82" s="62"/>
      <c r="L82" s="62"/>
      <c r="M82" s="64"/>
      <c r="N82" s="73"/>
      <c r="O82" s="61"/>
      <c r="P82" s="64"/>
    </row>
    <row r="83" spans="1:16" s="1" customFormat="1" hidden="1">
      <c r="A83" s="35"/>
      <c r="B83" s="38"/>
      <c r="C83" s="24"/>
      <c r="D83" s="62"/>
      <c r="E83" s="62"/>
      <c r="F83" s="62"/>
      <c r="G83" s="62"/>
      <c r="H83" s="62"/>
      <c r="I83" s="62"/>
      <c r="J83" s="62"/>
      <c r="K83" s="62"/>
      <c r="L83" s="62"/>
      <c r="M83" s="64"/>
      <c r="N83" s="73"/>
      <c r="O83" s="61"/>
      <c r="P83" s="64"/>
    </row>
    <row r="84" spans="1:16">
      <c r="A84" s="33">
        <f>+A44+1</f>
        <v>23</v>
      </c>
      <c r="B84" s="792" t="s">
        <v>43</v>
      </c>
      <c r="C84" s="793"/>
      <c r="D84" s="67">
        <f>+D85</f>
        <v>9739</v>
      </c>
      <c r="E84" s="67">
        <f t="shared" ref="E84:P85" si="10">+E85</f>
        <v>9739</v>
      </c>
      <c r="F84" s="67">
        <f t="shared" si="10"/>
        <v>0</v>
      </c>
      <c r="G84" s="67">
        <f t="shared" si="10"/>
        <v>0</v>
      </c>
      <c r="H84" s="67">
        <f t="shared" si="10"/>
        <v>9739</v>
      </c>
      <c r="I84" s="67">
        <f t="shared" si="10"/>
        <v>9739</v>
      </c>
      <c r="J84" s="67">
        <f t="shared" si="10"/>
        <v>0</v>
      </c>
      <c r="K84" s="67">
        <f t="shared" si="10"/>
        <v>0</v>
      </c>
      <c r="L84" s="67">
        <f t="shared" si="10"/>
        <v>0</v>
      </c>
      <c r="M84" s="68">
        <f t="shared" si="10"/>
        <v>0</v>
      </c>
      <c r="N84" s="57"/>
      <c r="O84" s="66">
        <f t="shared" si="10"/>
        <v>0</v>
      </c>
      <c r="P84" s="68">
        <f t="shared" si="10"/>
        <v>9739</v>
      </c>
    </row>
    <row r="85" spans="1:16">
      <c r="A85" s="30">
        <f>+A84+1</f>
        <v>24</v>
      </c>
      <c r="B85" s="780" t="s">
        <v>525</v>
      </c>
      <c r="C85" s="781"/>
      <c r="D85" s="59">
        <f>+D86</f>
        <v>9739</v>
      </c>
      <c r="E85" s="59">
        <f t="shared" si="10"/>
        <v>9739</v>
      </c>
      <c r="F85" s="59">
        <f t="shared" si="10"/>
        <v>0</v>
      </c>
      <c r="G85" s="59">
        <f t="shared" si="10"/>
        <v>0</v>
      </c>
      <c r="H85" s="59">
        <f t="shared" si="10"/>
        <v>9739</v>
      </c>
      <c r="I85" s="59">
        <f t="shared" si="10"/>
        <v>9739</v>
      </c>
      <c r="J85" s="59">
        <f t="shared" si="10"/>
        <v>0</v>
      </c>
      <c r="K85" s="59">
        <f t="shared" si="10"/>
        <v>0</v>
      </c>
      <c r="L85" s="59">
        <f t="shared" si="10"/>
        <v>0</v>
      </c>
      <c r="M85" s="60">
        <f t="shared" si="10"/>
        <v>0</v>
      </c>
      <c r="N85" s="65"/>
      <c r="O85" s="58">
        <f t="shared" si="10"/>
        <v>0</v>
      </c>
      <c r="P85" s="60">
        <f t="shared" si="10"/>
        <v>9739</v>
      </c>
    </row>
    <row r="86" spans="1:16" ht="15.75" thickBot="1">
      <c r="A86" s="36">
        <f>+A85+1</f>
        <v>25</v>
      </c>
      <c r="B86" s="25"/>
      <c r="C86" s="529" t="s">
        <v>206</v>
      </c>
      <c r="D86" s="62">
        <v>9739</v>
      </c>
      <c r="E86" s="62">
        <v>9739</v>
      </c>
      <c r="F86" s="62"/>
      <c r="G86" s="62"/>
      <c r="H86" s="62">
        <f>+D86+F86</f>
        <v>9739</v>
      </c>
      <c r="I86" s="62">
        <f>+E86+G86</f>
        <v>9739</v>
      </c>
      <c r="J86" s="62"/>
      <c r="K86" s="62"/>
      <c r="L86" s="62"/>
      <c r="M86" s="64">
        <f>+H86-I86</f>
        <v>0</v>
      </c>
      <c r="N86" s="72"/>
      <c r="O86" s="61"/>
      <c r="P86" s="64">
        <f>+I86+O86</f>
        <v>9739</v>
      </c>
    </row>
    <row r="87" spans="1:16" ht="15.75" thickBot="1">
      <c r="A87" s="37">
        <f>+A86+1</f>
        <v>26</v>
      </c>
      <c r="B87" s="26" t="s">
        <v>21</v>
      </c>
      <c r="C87" s="27"/>
      <c r="D87" s="70">
        <f t="shared" ref="D87:M87" si="11">+D7+D24+D42+D84</f>
        <v>150838.69</v>
      </c>
      <c r="E87" s="70">
        <f t="shared" si="11"/>
        <v>150839.69</v>
      </c>
      <c r="F87" s="70">
        <f t="shared" si="11"/>
        <v>6713</v>
      </c>
      <c r="G87" s="70">
        <f t="shared" si="11"/>
        <v>6713</v>
      </c>
      <c r="H87" s="70">
        <f t="shared" si="11"/>
        <v>157551.69</v>
      </c>
      <c r="I87" s="70">
        <f t="shared" si="11"/>
        <v>157552.69</v>
      </c>
      <c r="J87" s="70">
        <f t="shared" si="11"/>
        <v>0</v>
      </c>
      <c r="K87" s="70">
        <f t="shared" si="11"/>
        <v>17881.580000000002</v>
      </c>
      <c r="L87" s="70">
        <f t="shared" si="11"/>
        <v>0</v>
      </c>
      <c r="M87" s="71">
        <f t="shared" si="11"/>
        <v>-1</v>
      </c>
      <c r="N87" s="74"/>
      <c r="O87" s="69">
        <f>+O7+O24+O42+O84</f>
        <v>0</v>
      </c>
      <c r="P87" s="71">
        <f>+P7+P24+P42+P84</f>
        <v>157552.69</v>
      </c>
    </row>
  </sheetData>
  <mergeCells count="17">
    <mergeCell ref="O4:O5"/>
    <mergeCell ref="P4:P5"/>
    <mergeCell ref="B8:C8"/>
    <mergeCell ref="B17:C17"/>
    <mergeCell ref="B24:C24"/>
    <mergeCell ref="A4:A6"/>
    <mergeCell ref="B4:C6"/>
    <mergeCell ref="D4:E4"/>
    <mergeCell ref="F4:G4"/>
    <mergeCell ref="H4:I4"/>
    <mergeCell ref="B25:C25"/>
    <mergeCell ref="B42:C42"/>
    <mergeCell ref="B43:C43"/>
    <mergeCell ref="B84:C84"/>
    <mergeCell ref="B85:C85"/>
    <mergeCell ref="M4:M5"/>
    <mergeCell ref="J4:L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5" width="12.140625" bestFit="1" customWidth="1"/>
    <col min="6" max="6" width="10.85546875" customWidth="1"/>
    <col min="7" max="7" width="11.28515625" customWidth="1"/>
    <col min="8" max="8" width="12.5703125" customWidth="1"/>
    <col min="9" max="9" width="12.140625" bestFit="1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31.5" customHeight="1">
      <c r="A4" s="782" t="s">
        <v>0</v>
      </c>
      <c r="B4" s="794" t="s">
        <v>99</v>
      </c>
      <c r="C4" s="795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100</v>
      </c>
      <c r="N4" s="3"/>
      <c r="O4" s="789" t="s">
        <v>51</v>
      </c>
      <c r="P4" s="787" t="s">
        <v>20</v>
      </c>
    </row>
    <row r="5" spans="1:16">
      <c r="A5" s="783"/>
      <c r="B5" s="796"/>
      <c r="C5" s="797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3"/>
      <c r="O5" s="790"/>
      <c r="P5" s="788"/>
    </row>
    <row r="6" spans="1:16" ht="15.75" thickBot="1">
      <c r="A6" s="784"/>
      <c r="B6" s="798"/>
      <c r="C6" s="799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3"/>
      <c r="O6" s="13" t="s">
        <v>10</v>
      </c>
      <c r="P6" s="10" t="s">
        <v>26</v>
      </c>
    </row>
    <row r="7" spans="1:16">
      <c r="A7" s="33">
        <f t="shared" ref="A7:A25" si="0">+A6+1</f>
        <v>1</v>
      </c>
      <c r="B7" s="31" t="s">
        <v>15</v>
      </c>
      <c r="C7" s="34"/>
      <c r="D7" s="140">
        <f t="shared" ref="D7:M7" si="1">+D8+D17</f>
        <v>617229</v>
      </c>
      <c r="E7" s="140">
        <f t="shared" si="1"/>
        <v>616950</v>
      </c>
      <c r="F7" s="140">
        <f t="shared" si="1"/>
        <v>10178</v>
      </c>
      <c r="G7" s="140">
        <f t="shared" si="1"/>
        <v>10094</v>
      </c>
      <c r="H7" s="140">
        <f t="shared" si="1"/>
        <v>627407</v>
      </c>
      <c r="I7" s="140">
        <f t="shared" si="1"/>
        <v>627044</v>
      </c>
      <c r="J7" s="140">
        <f t="shared" si="1"/>
        <v>581</v>
      </c>
      <c r="K7" s="140">
        <f t="shared" si="1"/>
        <v>65449</v>
      </c>
      <c r="L7" s="140">
        <f t="shared" si="1"/>
        <v>0</v>
      </c>
      <c r="M7" s="141">
        <f t="shared" si="1"/>
        <v>363</v>
      </c>
      <c r="N7" s="57"/>
      <c r="O7" s="142">
        <f>+O8+O17</f>
        <v>0</v>
      </c>
      <c r="P7" s="141">
        <f>+P8+P17</f>
        <v>627044</v>
      </c>
    </row>
    <row r="8" spans="1:16">
      <c r="A8" s="30">
        <f t="shared" si="0"/>
        <v>2</v>
      </c>
      <c r="B8" s="785" t="s">
        <v>45</v>
      </c>
      <c r="C8" s="786"/>
      <c r="D8" s="59">
        <f t="shared" ref="D8:M8" si="2">SUM(D9:D15)</f>
        <v>606547</v>
      </c>
      <c r="E8" s="59">
        <f t="shared" si="2"/>
        <v>606547</v>
      </c>
      <c r="F8" s="59">
        <f t="shared" si="2"/>
        <v>7478</v>
      </c>
      <c r="G8" s="59">
        <f t="shared" si="2"/>
        <v>7478</v>
      </c>
      <c r="H8" s="59">
        <f t="shared" si="2"/>
        <v>614025</v>
      </c>
      <c r="I8" s="59">
        <f t="shared" si="2"/>
        <v>614025</v>
      </c>
      <c r="J8" s="59">
        <f t="shared" si="2"/>
        <v>581</v>
      </c>
      <c r="K8" s="59">
        <f t="shared" si="2"/>
        <v>65449</v>
      </c>
      <c r="L8" s="59">
        <f t="shared" si="2"/>
        <v>0</v>
      </c>
      <c r="M8" s="60">
        <f t="shared" si="2"/>
        <v>0</v>
      </c>
      <c r="N8" s="65"/>
      <c r="O8" s="58">
        <f>SUM(O9:O15)</f>
        <v>0</v>
      </c>
      <c r="P8" s="60">
        <f>SUM(P9:P15)</f>
        <v>614025</v>
      </c>
    </row>
    <row r="9" spans="1:16">
      <c r="A9" s="35">
        <f t="shared" si="0"/>
        <v>3</v>
      </c>
      <c r="B9" s="19" t="s">
        <v>57</v>
      </c>
      <c r="C9" s="20" t="s">
        <v>58</v>
      </c>
      <c r="D9" s="62">
        <v>504267</v>
      </c>
      <c r="E9" s="62">
        <v>504267</v>
      </c>
      <c r="F9" s="62">
        <v>403</v>
      </c>
      <c r="G9" s="62">
        <v>403</v>
      </c>
      <c r="H9" s="62">
        <f t="shared" ref="H9:I15" si="3">+D9+F9</f>
        <v>504670</v>
      </c>
      <c r="I9" s="62">
        <f t="shared" si="3"/>
        <v>504670</v>
      </c>
      <c r="J9" s="62">
        <v>12</v>
      </c>
      <c r="K9" s="62">
        <v>55856</v>
      </c>
      <c r="L9" s="62">
        <v>0</v>
      </c>
      <c r="M9" s="64">
        <f t="shared" ref="M9:M15" si="4">+H9-I9</f>
        <v>0</v>
      </c>
      <c r="N9" s="72"/>
      <c r="O9" s="61">
        <v>0</v>
      </c>
      <c r="P9" s="64">
        <f t="shared" ref="P9:P15" si="5">+I9+O9</f>
        <v>504670</v>
      </c>
    </row>
    <row r="10" spans="1:16">
      <c r="A10" s="35">
        <f>A9+1</f>
        <v>4</v>
      </c>
      <c r="B10" s="19" t="s">
        <v>27</v>
      </c>
      <c r="C10" s="20" t="s">
        <v>28</v>
      </c>
      <c r="D10" s="62">
        <v>30263</v>
      </c>
      <c r="E10" s="62">
        <v>30263</v>
      </c>
      <c r="F10" s="62">
        <v>0</v>
      </c>
      <c r="G10" s="62">
        <v>0</v>
      </c>
      <c r="H10" s="62">
        <f t="shared" si="3"/>
        <v>30263</v>
      </c>
      <c r="I10" s="62">
        <f t="shared" si="3"/>
        <v>30263</v>
      </c>
      <c r="J10" s="62">
        <v>0</v>
      </c>
      <c r="K10" s="62">
        <v>1390</v>
      </c>
      <c r="L10" s="62">
        <v>0</v>
      </c>
      <c r="M10" s="64">
        <f t="shared" si="4"/>
        <v>0</v>
      </c>
      <c r="N10" s="72"/>
      <c r="O10" s="61">
        <v>0</v>
      </c>
      <c r="P10" s="64">
        <f t="shared" si="5"/>
        <v>30263</v>
      </c>
    </row>
    <row r="11" spans="1:16">
      <c r="A11" s="35">
        <f t="shared" si="0"/>
        <v>5</v>
      </c>
      <c r="B11" s="47" t="s">
        <v>29</v>
      </c>
      <c r="C11" s="48" t="s">
        <v>59</v>
      </c>
      <c r="D11" s="62">
        <v>5605</v>
      </c>
      <c r="E11" s="62">
        <v>5605</v>
      </c>
      <c r="F11" s="62">
        <v>0</v>
      </c>
      <c r="G11" s="62">
        <v>0</v>
      </c>
      <c r="H11" s="62">
        <f t="shared" si="3"/>
        <v>5605</v>
      </c>
      <c r="I11" s="62">
        <f t="shared" si="3"/>
        <v>5605</v>
      </c>
      <c r="J11" s="62">
        <v>0</v>
      </c>
      <c r="K11" s="62">
        <v>2970</v>
      </c>
      <c r="L11" s="62">
        <v>0</v>
      </c>
      <c r="M11" s="64">
        <f t="shared" si="4"/>
        <v>0</v>
      </c>
      <c r="N11" s="72"/>
      <c r="O11" s="61">
        <v>0</v>
      </c>
      <c r="P11" s="64">
        <f t="shared" si="5"/>
        <v>5605</v>
      </c>
    </row>
    <row r="12" spans="1:16">
      <c r="A12" s="35">
        <f t="shared" si="0"/>
        <v>6</v>
      </c>
      <c r="B12" s="19" t="s">
        <v>30</v>
      </c>
      <c r="C12" s="20" t="s">
        <v>31</v>
      </c>
      <c r="D12" s="62">
        <v>17318</v>
      </c>
      <c r="E12" s="62">
        <v>17318</v>
      </c>
      <c r="F12" s="62">
        <v>912</v>
      </c>
      <c r="G12" s="62">
        <v>912</v>
      </c>
      <c r="H12" s="62">
        <f t="shared" si="3"/>
        <v>18230</v>
      </c>
      <c r="I12" s="62">
        <f t="shared" si="3"/>
        <v>18230</v>
      </c>
      <c r="J12" s="62">
        <v>39</v>
      </c>
      <c r="K12" s="62">
        <v>731</v>
      </c>
      <c r="L12" s="62">
        <v>0</v>
      </c>
      <c r="M12" s="64">
        <f t="shared" si="4"/>
        <v>0</v>
      </c>
      <c r="N12" s="72"/>
      <c r="O12" s="61">
        <v>0</v>
      </c>
      <c r="P12" s="64">
        <f t="shared" si="5"/>
        <v>18230</v>
      </c>
    </row>
    <row r="13" spans="1:16">
      <c r="A13" s="35">
        <f t="shared" si="0"/>
        <v>7</v>
      </c>
      <c r="B13" s="19" t="s">
        <v>34</v>
      </c>
      <c r="C13" s="20" t="s">
        <v>62</v>
      </c>
      <c r="D13" s="62">
        <v>24725</v>
      </c>
      <c r="E13" s="62">
        <v>24725</v>
      </c>
      <c r="F13" s="62">
        <v>6163</v>
      </c>
      <c r="G13" s="62">
        <v>6163</v>
      </c>
      <c r="H13" s="62">
        <f t="shared" si="3"/>
        <v>30888</v>
      </c>
      <c r="I13" s="62">
        <f t="shared" si="3"/>
        <v>30888</v>
      </c>
      <c r="J13" s="62">
        <v>530</v>
      </c>
      <c r="K13" s="62">
        <v>4279</v>
      </c>
      <c r="L13" s="62">
        <v>0</v>
      </c>
      <c r="M13" s="64">
        <f t="shared" si="4"/>
        <v>0</v>
      </c>
      <c r="N13" s="72"/>
      <c r="O13" s="61">
        <v>0</v>
      </c>
      <c r="P13" s="64">
        <f t="shared" si="5"/>
        <v>30888</v>
      </c>
    </row>
    <row r="14" spans="1:16">
      <c r="A14" s="35">
        <f t="shared" si="0"/>
        <v>8</v>
      </c>
      <c r="B14" s="19" t="s">
        <v>60</v>
      </c>
      <c r="C14" s="21" t="s">
        <v>32</v>
      </c>
      <c r="D14" s="62">
        <v>1014</v>
      </c>
      <c r="E14" s="62">
        <v>1014</v>
      </c>
      <c r="F14" s="62">
        <v>0</v>
      </c>
      <c r="G14" s="62">
        <v>0</v>
      </c>
      <c r="H14" s="62">
        <f t="shared" si="3"/>
        <v>1014</v>
      </c>
      <c r="I14" s="62">
        <f t="shared" si="3"/>
        <v>1014</v>
      </c>
      <c r="J14" s="62">
        <v>0</v>
      </c>
      <c r="K14" s="62">
        <v>223</v>
      </c>
      <c r="L14" s="62">
        <v>0</v>
      </c>
      <c r="M14" s="64">
        <f t="shared" si="4"/>
        <v>0</v>
      </c>
      <c r="N14" s="72"/>
      <c r="O14" s="61">
        <v>0</v>
      </c>
      <c r="P14" s="64">
        <f t="shared" si="5"/>
        <v>1014</v>
      </c>
    </row>
    <row r="15" spans="1:16">
      <c r="A15" s="35">
        <f t="shared" si="0"/>
        <v>9</v>
      </c>
      <c r="B15" s="22" t="s">
        <v>61</v>
      </c>
      <c r="C15" s="23" t="s">
        <v>33</v>
      </c>
      <c r="D15" s="62">
        <v>23355</v>
      </c>
      <c r="E15" s="62">
        <v>23355</v>
      </c>
      <c r="F15" s="62">
        <v>0</v>
      </c>
      <c r="G15" s="62">
        <v>0</v>
      </c>
      <c r="H15" s="62">
        <f t="shared" si="3"/>
        <v>23355</v>
      </c>
      <c r="I15" s="62">
        <f t="shared" si="3"/>
        <v>23355</v>
      </c>
      <c r="J15" s="62">
        <v>0</v>
      </c>
      <c r="K15" s="62">
        <v>0</v>
      </c>
      <c r="L15" s="62">
        <v>0</v>
      </c>
      <c r="M15" s="64">
        <f t="shared" si="4"/>
        <v>0</v>
      </c>
      <c r="N15" s="72"/>
      <c r="O15" s="61">
        <v>0</v>
      </c>
      <c r="P15" s="64">
        <f t="shared" si="5"/>
        <v>23355</v>
      </c>
    </row>
    <row r="16" spans="1:16" s="1" customFormat="1" hidden="1">
      <c r="A16" s="35"/>
      <c r="B16" s="22"/>
      <c r="C16" s="23"/>
      <c r="D16" s="62"/>
      <c r="E16" s="62"/>
      <c r="F16" s="62"/>
      <c r="G16" s="62"/>
      <c r="H16" s="62"/>
      <c r="I16" s="62"/>
      <c r="J16" s="62"/>
      <c r="K16" s="62"/>
      <c r="L16" s="62"/>
      <c r="M16" s="64"/>
      <c r="N16" s="72"/>
      <c r="O16" s="61"/>
      <c r="P16" s="64"/>
    </row>
    <row r="17" spans="1:16">
      <c r="A17" s="30">
        <v>10</v>
      </c>
      <c r="B17" s="801" t="s">
        <v>46</v>
      </c>
      <c r="C17" s="781"/>
      <c r="D17" s="59">
        <f t="shared" ref="D17:M17" si="6">SUM(D18:D22)</f>
        <v>10682</v>
      </c>
      <c r="E17" s="59">
        <f t="shared" si="6"/>
        <v>10403</v>
      </c>
      <c r="F17" s="59">
        <f t="shared" si="6"/>
        <v>2700</v>
      </c>
      <c r="G17" s="59">
        <f t="shared" si="6"/>
        <v>2616</v>
      </c>
      <c r="H17" s="59">
        <f t="shared" si="6"/>
        <v>13382</v>
      </c>
      <c r="I17" s="59">
        <f t="shared" si="6"/>
        <v>13019</v>
      </c>
      <c r="J17" s="59">
        <f t="shared" si="6"/>
        <v>0</v>
      </c>
      <c r="K17" s="59">
        <f t="shared" si="6"/>
        <v>0</v>
      </c>
      <c r="L17" s="59">
        <f t="shared" si="6"/>
        <v>0</v>
      </c>
      <c r="M17" s="60">
        <f t="shared" si="6"/>
        <v>363</v>
      </c>
      <c r="N17" s="65"/>
      <c r="O17" s="58">
        <f>SUM(O18:O22)</f>
        <v>0</v>
      </c>
      <c r="P17" s="60">
        <f>SUM(P18:P22)</f>
        <v>13019</v>
      </c>
    </row>
    <row r="18" spans="1:16">
      <c r="A18" s="49">
        <v>11</v>
      </c>
      <c r="B18" s="47" t="s">
        <v>29</v>
      </c>
      <c r="C18" s="48" t="s">
        <v>59</v>
      </c>
      <c r="D18" s="62">
        <v>1455</v>
      </c>
      <c r="E18" s="62">
        <v>1363</v>
      </c>
      <c r="F18" s="62">
        <v>0</v>
      </c>
      <c r="G18" s="62">
        <v>0</v>
      </c>
      <c r="H18" s="62">
        <f t="shared" ref="H18:I22" si="7">+D18+F18</f>
        <v>1455</v>
      </c>
      <c r="I18" s="62">
        <f t="shared" si="7"/>
        <v>1363</v>
      </c>
      <c r="J18" s="62">
        <v>0</v>
      </c>
      <c r="K18" s="62">
        <v>0</v>
      </c>
      <c r="L18" s="62">
        <v>0</v>
      </c>
      <c r="M18" s="143">
        <f>+H18-I18</f>
        <v>92</v>
      </c>
      <c r="N18" s="72"/>
      <c r="O18" s="61">
        <v>0</v>
      </c>
      <c r="P18" s="64">
        <f>+I18+O18</f>
        <v>1363</v>
      </c>
    </row>
    <row r="19" spans="1:16">
      <c r="A19" s="35">
        <v>12</v>
      </c>
      <c r="B19" s="19" t="s">
        <v>30</v>
      </c>
      <c r="C19" s="20" t="s">
        <v>31</v>
      </c>
      <c r="D19" s="62">
        <v>0</v>
      </c>
      <c r="E19" s="62">
        <v>0</v>
      </c>
      <c r="F19" s="62">
        <v>0</v>
      </c>
      <c r="G19" s="62">
        <v>0</v>
      </c>
      <c r="H19" s="62">
        <f t="shared" si="7"/>
        <v>0</v>
      </c>
      <c r="I19" s="62">
        <f t="shared" si="7"/>
        <v>0</v>
      </c>
      <c r="J19" s="62">
        <v>0</v>
      </c>
      <c r="K19" s="62">
        <v>0</v>
      </c>
      <c r="L19" s="62">
        <v>0</v>
      </c>
      <c r="M19" s="143">
        <f>+H19-I19</f>
        <v>0</v>
      </c>
      <c r="N19" s="72"/>
      <c r="O19" s="61">
        <v>0</v>
      </c>
      <c r="P19" s="64">
        <f>+I19+O19</f>
        <v>0</v>
      </c>
    </row>
    <row r="20" spans="1:16">
      <c r="A20" s="35">
        <v>13</v>
      </c>
      <c r="B20" s="19" t="s">
        <v>34</v>
      </c>
      <c r="C20" s="20" t="s">
        <v>63</v>
      </c>
      <c r="D20" s="62">
        <v>1752</v>
      </c>
      <c r="E20" s="62">
        <v>1687</v>
      </c>
      <c r="F20" s="62">
        <v>2700</v>
      </c>
      <c r="G20" s="62">
        <v>2616</v>
      </c>
      <c r="H20" s="62">
        <f t="shared" si="7"/>
        <v>4452</v>
      </c>
      <c r="I20" s="62">
        <f t="shared" si="7"/>
        <v>4303</v>
      </c>
      <c r="J20" s="62">
        <v>0</v>
      </c>
      <c r="K20" s="62">
        <v>0</v>
      </c>
      <c r="L20" s="62">
        <v>0</v>
      </c>
      <c r="M20" s="143">
        <f>+H20-I20</f>
        <v>149</v>
      </c>
      <c r="N20" s="72"/>
      <c r="O20" s="61">
        <v>0</v>
      </c>
      <c r="P20" s="64">
        <f>+I20+O20</f>
        <v>4303</v>
      </c>
    </row>
    <row r="21" spans="1:16">
      <c r="A21" s="35">
        <f t="shared" si="0"/>
        <v>14</v>
      </c>
      <c r="B21" s="19" t="s">
        <v>35</v>
      </c>
      <c r="C21" s="20" t="s">
        <v>36</v>
      </c>
      <c r="D21" s="62">
        <v>6930</v>
      </c>
      <c r="E21" s="62">
        <v>6930</v>
      </c>
      <c r="F21" s="62">
        <v>0</v>
      </c>
      <c r="G21" s="62">
        <v>0</v>
      </c>
      <c r="H21" s="62">
        <f t="shared" si="7"/>
        <v>6930</v>
      </c>
      <c r="I21" s="62">
        <f t="shared" si="7"/>
        <v>6930</v>
      </c>
      <c r="J21" s="62">
        <v>0</v>
      </c>
      <c r="K21" s="62">
        <v>0</v>
      </c>
      <c r="L21" s="62">
        <v>0</v>
      </c>
      <c r="M21" s="64">
        <f>+H21-I21</f>
        <v>0</v>
      </c>
      <c r="N21" s="72"/>
      <c r="O21" s="61">
        <v>0</v>
      </c>
      <c r="P21" s="64">
        <f>+I21+O21</f>
        <v>6930</v>
      </c>
    </row>
    <row r="22" spans="1:16">
      <c r="A22" s="35">
        <f t="shared" si="0"/>
        <v>15</v>
      </c>
      <c r="B22" s="22"/>
      <c r="C22" s="122" t="s">
        <v>101</v>
      </c>
      <c r="D22" s="62">
        <v>545</v>
      </c>
      <c r="E22" s="62">
        <v>423</v>
      </c>
      <c r="F22" s="62">
        <v>0</v>
      </c>
      <c r="G22" s="62">
        <v>0</v>
      </c>
      <c r="H22" s="62">
        <f t="shared" si="7"/>
        <v>545</v>
      </c>
      <c r="I22" s="62">
        <f t="shared" si="7"/>
        <v>423</v>
      </c>
      <c r="J22" s="62">
        <v>0</v>
      </c>
      <c r="K22" s="62">
        <v>0</v>
      </c>
      <c r="L22" s="62">
        <v>0</v>
      </c>
      <c r="M22" s="64">
        <f>+H22-I22</f>
        <v>122</v>
      </c>
      <c r="N22" s="72"/>
      <c r="O22" s="61">
        <v>0</v>
      </c>
      <c r="P22" s="64">
        <f>+I22+O22</f>
        <v>423</v>
      </c>
    </row>
    <row r="23" spans="1:16" s="1" customFormat="1" hidden="1">
      <c r="A23" s="35"/>
      <c r="B23" s="22"/>
      <c r="C23" s="122"/>
      <c r="D23" s="62"/>
      <c r="E23" s="62"/>
      <c r="F23" s="62"/>
      <c r="G23" s="62"/>
      <c r="H23" s="62"/>
      <c r="I23" s="62"/>
      <c r="J23" s="62"/>
      <c r="K23" s="62"/>
      <c r="L23" s="62"/>
      <c r="M23" s="64"/>
      <c r="N23" s="72"/>
      <c r="O23" s="61"/>
      <c r="P23" s="64"/>
    </row>
    <row r="24" spans="1:16">
      <c r="A24" s="33">
        <f>+A22+1</f>
        <v>16</v>
      </c>
      <c r="B24" s="792" t="s">
        <v>42</v>
      </c>
      <c r="C24" s="793"/>
      <c r="D24" s="144">
        <f>SUM(D25:D27)</f>
        <v>2734</v>
      </c>
      <c r="E24" s="144">
        <f t="shared" ref="E24:P24" si="8">SUM(E25:E27)</f>
        <v>2918</v>
      </c>
      <c r="F24" s="144">
        <f t="shared" si="8"/>
        <v>0</v>
      </c>
      <c r="G24" s="144">
        <f t="shared" si="8"/>
        <v>0</v>
      </c>
      <c r="H24" s="144">
        <f t="shared" si="8"/>
        <v>2734</v>
      </c>
      <c r="I24" s="144">
        <f t="shared" si="8"/>
        <v>2918</v>
      </c>
      <c r="J24" s="144">
        <f t="shared" si="8"/>
        <v>0</v>
      </c>
      <c r="K24" s="144">
        <f t="shared" si="8"/>
        <v>0</v>
      </c>
      <c r="L24" s="144">
        <f t="shared" si="8"/>
        <v>0</v>
      </c>
      <c r="M24" s="145">
        <f t="shared" si="8"/>
        <v>0</v>
      </c>
      <c r="N24" s="146"/>
      <c r="O24" s="147">
        <f t="shared" si="8"/>
        <v>0</v>
      </c>
      <c r="P24" s="145">
        <f t="shared" si="8"/>
        <v>2918</v>
      </c>
    </row>
    <row r="25" spans="1:16">
      <c r="A25" s="30">
        <f t="shared" si="0"/>
        <v>17</v>
      </c>
      <c r="B25" s="19"/>
      <c r="C25" s="122" t="s">
        <v>102</v>
      </c>
      <c r="D25" s="62">
        <f>2495+36</f>
        <v>2531</v>
      </c>
      <c r="E25" s="62">
        <f>2495+36</f>
        <v>2531</v>
      </c>
      <c r="F25" s="62">
        <v>0</v>
      </c>
      <c r="G25" s="62">
        <v>0</v>
      </c>
      <c r="H25" s="62">
        <f t="shared" ref="H25:I27" si="9">+D25+F25</f>
        <v>2531</v>
      </c>
      <c r="I25" s="62">
        <f t="shared" si="9"/>
        <v>2531</v>
      </c>
      <c r="J25" s="62">
        <v>0</v>
      </c>
      <c r="K25" s="62">
        <v>0</v>
      </c>
      <c r="L25" s="62">
        <v>0</v>
      </c>
      <c r="M25" s="64">
        <f>+H25-I25</f>
        <v>0</v>
      </c>
      <c r="N25" s="148"/>
      <c r="O25" s="61">
        <v>0</v>
      </c>
      <c r="P25" s="64">
        <f>+I25+O25</f>
        <v>2531</v>
      </c>
    </row>
    <row r="26" spans="1:16">
      <c r="A26" s="30">
        <v>18</v>
      </c>
      <c r="B26" s="19"/>
      <c r="C26" s="122" t="s">
        <v>103</v>
      </c>
      <c r="D26" s="62">
        <v>0</v>
      </c>
      <c r="E26" s="62">
        <v>184</v>
      </c>
      <c r="F26" s="62">
        <v>0</v>
      </c>
      <c r="G26" s="62">
        <v>0</v>
      </c>
      <c r="H26" s="62">
        <f t="shared" si="9"/>
        <v>0</v>
      </c>
      <c r="I26" s="62">
        <f t="shared" si="9"/>
        <v>184</v>
      </c>
      <c r="J26" s="62">
        <v>0</v>
      </c>
      <c r="K26" s="62">
        <v>0</v>
      </c>
      <c r="L26" s="62">
        <v>0</v>
      </c>
      <c r="M26" s="64">
        <v>0</v>
      </c>
      <c r="N26" s="148"/>
      <c r="O26" s="61">
        <v>0</v>
      </c>
      <c r="P26" s="64">
        <f>+I26+O26</f>
        <v>184</v>
      </c>
    </row>
    <row r="27" spans="1:16">
      <c r="A27" s="35">
        <v>19</v>
      </c>
      <c r="B27" s="19"/>
      <c r="C27" s="122" t="s">
        <v>104</v>
      </c>
      <c r="D27" s="62">
        <v>203</v>
      </c>
      <c r="E27" s="62">
        <v>203</v>
      </c>
      <c r="F27" s="62">
        <v>0</v>
      </c>
      <c r="G27" s="62">
        <v>0</v>
      </c>
      <c r="H27" s="62">
        <f t="shared" si="9"/>
        <v>203</v>
      </c>
      <c r="I27" s="62">
        <f t="shared" si="9"/>
        <v>203</v>
      </c>
      <c r="J27" s="62">
        <v>0</v>
      </c>
      <c r="K27" s="62">
        <v>0</v>
      </c>
      <c r="L27" s="62">
        <v>0</v>
      </c>
      <c r="M27" s="64">
        <f>+H27-I27</f>
        <v>0</v>
      </c>
      <c r="N27" s="148"/>
      <c r="O27" s="61">
        <v>0</v>
      </c>
      <c r="P27" s="64">
        <f>+I27+O27</f>
        <v>203</v>
      </c>
    </row>
    <row r="28" spans="1:16" s="1" customFormat="1" hidden="1">
      <c r="A28" s="35"/>
      <c r="B28" s="19"/>
      <c r="C28" s="122"/>
      <c r="D28" s="62"/>
      <c r="E28" s="62"/>
      <c r="F28" s="62"/>
      <c r="G28" s="62"/>
      <c r="H28" s="62"/>
      <c r="I28" s="62"/>
      <c r="J28" s="62"/>
      <c r="K28" s="62"/>
      <c r="L28" s="62"/>
      <c r="M28" s="64"/>
      <c r="N28" s="148"/>
      <c r="O28" s="61"/>
      <c r="P28" s="64"/>
    </row>
    <row r="29" spans="1:16" s="1" customFormat="1" hidden="1">
      <c r="A29" s="35"/>
      <c r="B29" s="19"/>
      <c r="C29" s="122"/>
      <c r="D29" s="62"/>
      <c r="E29" s="62"/>
      <c r="F29" s="62"/>
      <c r="G29" s="62"/>
      <c r="H29" s="62"/>
      <c r="I29" s="62"/>
      <c r="J29" s="62"/>
      <c r="K29" s="62"/>
      <c r="L29" s="62"/>
      <c r="M29" s="64"/>
      <c r="N29" s="148"/>
      <c r="O29" s="61"/>
      <c r="P29" s="64"/>
    </row>
    <row r="30" spans="1:16" s="1" customFormat="1" hidden="1">
      <c r="A30" s="35"/>
      <c r="B30" s="19"/>
      <c r="C30" s="122"/>
      <c r="D30" s="62"/>
      <c r="E30" s="62"/>
      <c r="F30" s="62"/>
      <c r="G30" s="62"/>
      <c r="H30" s="62"/>
      <c r="I30" s="62"/>
      <c r="J30" s="62"/>
      <c r="K30" s="62"/>
      <c r="L30" s="62"/>
      <c r="M30" s="64"/>
      <c r="N30" s="148"/>
      <c r="O30" s="61"/>
      <c r="P30" s="64"/>
    </row>
    <row r="31" spans="1:16" s="1" customFormat="1" hidden="1">
      <c r="A31" s="35"/>
      <c r="B31" s="19"/>
      <c r="C31" s="122"/>
      <c r="D31" s="62"/>
      <c r="E31" s="62"/>
      <c r="F31" s="62"/>
      <c r="G31" s="62"/>
      <c r="H31" s="62"/>
      <c r="I31" s="62"/>
      <c r="J31" s="62"/>
      <c r="K31" s="62"/>
      <c r="L31" s="62"/>
      <c r="M31" s="64"/>
      <c r="N31" s="148"/>
      <c r="O31" s="61"/>
      <c r="P31" s="64"/>
    </row>
    <row r="32" spans="1:16" s="1" customFormat="1" hidden="1">
      <c r="A32" s="35"/>
      <c r="B32" s="19"/>
      <c r="C32" s="122"/>
      <c r="D32" s="62"/>
      <c r="E32" s="62"/>
      <c r="F32" s="62"/>
      <c r="G32" s="62"/>
      <c r="H32" s="62"/>
      <c r="I32" s="62"/>
      <c r="J32" s="62"/>
      <c r="K32" s="62"/>
      <c r="L32" s="62"/>
      <c r="M32" s="64"/>
      <c r="N32" s="148"/>
      <c r="O32" s="61"/>
      <c r="P32" s="64"/>
    </row>
    <row r="33" spans="1:16" s="1" customFormat="1" hidden="1">
      <c r="A33" s="35"/>
      <c r="B33" s="19"/>
      <c r="C33" s="122"/>
      <c r="D33" s="62"/>
      <c r="E33" s="62"/>
      <c r="F33" s="62"/>
      <c r="G33" s="62"/>
      <c r="H33" s="62"/>
      <c r="I33" s="62"/>
      <c r="J33" s="62"/>
      <c r="K33" s="62"/>
      <c r="L33" s="62"/>
      <c r="M33" s="64"/>
      <c r="N33" s="148"/>
      <c r="O33" s="61"/>
      <c r="P33" s="64"/>
    </row>
    <row r="34" spans="1:16" s="1" customFormat="1" hidden="1">
      <c r="A34" s="35"/>
      <c r="B34" s="19"/>
      <c r="C34" s="122"/>
      <c r="D34" s="62"/>
      <c r="E34" s="62"/>
      <c r="F34" s="62"/>
      <c r="G34" s="62"/>
      <c r="H34" s="62"/>
      <c r="I34" s="62"/>
      <c r="J34" s="62"/>
      <c r="K34" s="62"/>
      <c r="L34" s="62"/>
      <c r="M34" s="64"/>
      <c r="N34" s="148"/>
      <c r="O34" s="61"/>
      <c r="P34" s="64"/>
    </row>
    <row r="35" spans="1:16" s="1" customFormat="1" hidden="1">
      <c r="A35" s="35"/>
      <c r="B35" s="19"/>
      <c r="C35" s="122"/>
      <c r="D35" s="62"/>
      <c r="E35" s="62"/>
      <c r="F35" s="62"/>
      <c r="G35" s="62"/>
      <c r="H35" s="62"/>
      <c r="I35" s="62"/>
      <c r="J35" s="62"/>
      <c r="K35" s="62"/>
      <c r="L35" s="62"/>
      <c r="M35" s="64"/>
      <c r="N35" s="148"/>
      <c r="O35" s="61"/>
      <c r="P35" s="64"/>
    </row>
    <row r="36" spans="1:16" s="1" customFormat="1" hidden="1">
      <c r="A36" s="35"/>
      <c r="B36" s="19"/>
      <c r="C36" s="122"/>
      <c r="D36" s="62"/>
      <c r="E36" s="62"/>
      <c r="F36" s="62"/>
      <c r="G36" s="62"/>
      <c r="H36" s="62"/>
      <c r="I36" s="62"/>
      <c r="J36" s="62"/>
      <c r="K36" s="62"/>
      <c r="L36" s="62"/>
      <c r="M36" s="64"/>
      <c r="N36" s="148"/>
      <c r="O36" s="61"/>
      <c r="P36" s="64"/>
    </row>
    <row r="37" spans="1:16" s="1" customFormat="1" hidden="1">
      <c r="A37" s="35"/>
      <c r="B37" s="19"/>
      <c r="C37" s="122"/>
      <c r="D37" s="62"/>
      <c r="E37" s="62"/>
      <c r="F37" s="62"/>
      <c r="G37" s="62"/>
      <c r="H37" s="62"/>
      <c r="I37" s="62"/>
      <c r="J37" s="62"/>
      <c r="K37" s="62"/>
      <c r="L37" s="62"/>
      <c r="M37" s="64"/>
      <c r="N37" s="148"/>
      <c r="O37" s="61"/>
      <c r="P37" s="64"/>
    </row>
    <row r="38" spans="1:16" s="1" customFormat="1" hidden="1">
      <c r="A38" s="35"/>
      <c r="B38" s="19"/>
      <c r="C38" s="122"/>
      <c r="D38" s="62"/>
      <c r="E38" s="62"/>
      <c r="F38" s="62"/>
      <c r="G38" s="62"/>
      <c r="H38" s="62"/>
      <c r="I38" s="62"/>
      <c r="J38" s="62"/>
      <c r="K38" s="62"/>
      <c r="L38" s="62"/>
      <c r="M38" s="64"/>
      <c r="N38" s="148"/>
      <c r="O38" s="61"/>
      <c r="P38" s="64"/>
    </row>
    <row r="39" spans="1:16" s="1" customFormat="1" hidden="1">
      <c r="A39" s="35"/>
      <c r="B39" s="19"/>
      <c r="C39" s="122"/>
      <c r="D39" s="62"/>
      <c r="E39" s="62"/>
      <c r="F39" s="62"/>
      <c r="G39" s="62"/>
      <c r="H39" s="62"/>
      <c r="I39" s="62"/>
      <c r="J39" s="62"/>
      <c r="K39" s="62"/>
      <c r="L39" s="62"/>
      <c r="M39" s="64"/>
      <c r="N39" s="148"/>
      <c r="O39" s="61"/>
      <c r="P39" s="64"/>
    </row>
    <row r="40" spans="1:16" s="1" customFormat="1" hidden="1">
      <c r="A40" s="35"/>
      <c r="B40" s="19"/>
      <c r="C40" s="122"/>
      <c r="D40" s="62"/>
      <c r="E40" s="62"/>
      <c r="F40" s="62"/>
      <c r="G40" s="62"/>
      <c r="H40" s="62"/>
      <c r="I40" s="62"/>
      <c r="J40" s="62"/>
      <c r="K40" s="62"/>
      <c r="L40" s="62"/>
      <c r="M40" s="64"/>
      <c r="N40" s="148"/>
      <c r="O40" s="61"/>
      <c r="P40" s="64"/>
    </row>
    <row r="41" spans="1:16" s="1" customFormat="1" hidden="1">
      <c r="A41" s="35"/>
      <c r="B41" s="19"/>
      <c r="C41" s="122"/>
      <c r="D41" s="62"/>
      <c r="E41" s="62"/>
      <c r="F41" s="62"/>
      <c r="G41" s="62"/>
      <c r="H41" s="62"/>
      <c r="I41" s="62"/>
      <c r="J41" s="62"/>
      <c r="K41" s="62"/>
      <c r="L41" s="62"/>
      <c r="M41" s="64"/>
      <c r="N41" s="148"/>
      <c r="O41" s="61"/>
      <c r="P41" s="64"/>
    </row>
    <row r="42" spans="1:16">
      <c r="A42" s="33">
        <v>20</v>
      </c>
      <c r="B42" s="820" t="s">
        <v>105</v>
      </c>
      <c r="C42" s="793"/>
      <c r="D42" s="144">
        <f t="shared" ref="D42:M42" si="10">SUM(D43:D46)</f>
        <v>1627</v>
      </c>
      <c r="E42" s="144">
        <f t="shared" si="10"/>
        <v>1650</v>
      </c>
      <c r="F42" s="144">
        <f t="shared" si="10"/>
        <v>0</v>
      </c>
      <c r="G42" s="144">
        <f t="shared" si="10"/>
        <v>0</v>
      </c>
      <c r="H42" s="144">
        <f t="shared" si="10"/>
        <v>1627</v>
      </c>
      <c r="I42" s="144">
        <f t="shared" si="10"/>
        <v>1650</v>
      </c>
      <c r="J42" s="144">
        <f t="shared" si="10"/>
        <v>0</v>
      </c>
      <c r="K42" s="144">
        <f t="shared" si="10"/>
        <v>0</v>
      </c>
      <c r="L42" s="144">
        <f t="shared" si="10"/>
        <v>47</v>
      </c>
      <c r="M42" s="145">
        <f t="shared" si="10"/>
        <v>0</v>
      </c>
      <c r="N42" s="146"/>
      <c r="O42" s="147">
        <f>SUM(O43:O46)</f>
        <v>0</v>
      </c>
      <c r="P42" s="145">
        <f>SUM(P43:P46)</f>
        <v>1650</v>
      </c>
    </row>
    <row r="43" spans="1:16">
      <c r="A43" s="30">
        <v>21</v>
      </c>
      <c r="B43" s="149" t="s">
        <v>106</v>
      </c>
      <c r="C43" s="150"/>
      <c r="D43" s="62">
        <v>235</v>
      </c>
      <c r="E43" s="62">
        <v>235</v>
      </c>
      <c r="F43" s="62">
        <v>0</v>
      </c>
      <c r="G43" s="62">
        <v>0</v>
      </c>
      <c r="H43" s="62">
        <f t="shared" ref="H43:I46" si="11">+D43+F43</f>
        <v>235</v>
      </c>
      <c r="I43" s="62">
        <f t="shared" si="11"/>
        <v>235</v>
      </c>
      <c r="J43" s="62">
        <v>0</v>
      </c>
      <c r="K43" s="62">
        <v>0</v>
      </c>
      <c r="L43" s="62">
        <v>0</v>
      </c>
      <c r="M43" s="64">
        <f>+H43-I43</f>
        <v>0</v>
      </c>
      <c r="N43" s="148"/>
      <c r="O43" s="61">
        <v>0</v>
      </c>
      <c r="P43" s="64">
        <f>+I43+O43</f>
        <v>235</v>
      </c>
    </row>
    <row r="44" spans="1:16">
      <c r="A44" s="30">
        <v>22</v>
      </c>
      <c r="B44" s="149"/>
      <c r="C44" s="150" t="s">
        <v>107</v>
      </c>
      <c r="D44" s="62">
        <v>198</v>
      </c>
      <c r="E44" s="62">
        <v>198</v>
      </c>
      <c r="F44" s="62">
        <v>0</v>
      </c>
      <c r="G44" s="62">
        <v>0</v>
      </c>
      <c r="H44" s="62">
        <f t="shared" si="11"/>
        <v>198</v>
      </c>
      <c r="I44" s="62">
        <f t="shared" si="11"/>
        <v>198</v>
      </c>
      <c r="J44" s="62">
        <v>0</v>
      </c>
      <c r="K44" s="62">
        <v>0</v>
      </c>
      <c r="L44" s="62">
        <v>47</v>
      </c>
      <c r="M44" s="64">
        <f>+H44-I44</f>
        <v>0</v>
      </c>
      <c r="N44" s="151"/>
      <c r="O44" s="61">
        <v>0</v>
      </c>
      <c r="P44" s="64">
        <f>+I44+O44</f>
        <v>198</v>
      </c>
    </row>
    <row r="45" spans="1:16">
      <c r="A45" s="35">
        <v>23</v>
      </c>
      <c r="B45" s="38"/>
      <c r="C45" s="122" t="s">
        <v>108</v>
      </c>
      <c r="D45" s="62">
        <v>1156</v>
      </c>
      <c r="E45" s="62">
        <v>1179</v>
      </c>
      <c r="F45" s="62">
        <v>0</v>
      </c>
      <c r="G45" s="62">
        <v>0</v>
      </c>
      <c r="H45" s="62">
        <f t="shared" si="11"/>
        <v>1156</v>
      </c>
      <c r="I45" s="62">
        <f t="shared" si="11"/>
        <v>1179</v>
      </c>
      <c r="J45" s="62">
        <v>0</v>
      </c>
      <c r="K45" s="62">
        <v>0</v>
      </c>
      <c r="L45" s="62">
        <v>0</v>
      </c>
      <c r="M45" s="64">
        <v>0</v>
      </c>
      <c r="N45" s="151"/>
      <c r="O45" s="61">
        <v>0</v>
      </c>
      <c r="P45" s="64">
        <f>+I45+O45</f>
        <v>1179</v>
      </c>
    </row>
    <row r="46" spans="1:16">
      <c r="A46" s="35">
        <v>24</v>
      </c>
      <c r="B46" s="38"/>
      <c r="C46" s="122" t="s">
        <v>109</v>
      </c>
      <c r="D46" s="62">
        <v>38</v>
      </c>
      <c r="E46" s="62">
        <v>38</v>
      </c>
      <c r="F46" s="62">
        <v>0</v>
      </c>
      <c r="G46" s="62">
        <v>0</v>
      </c>
      <c r="H46" s="62">
        <f t="shared" si="11"/>
        <v>38</v>
      </c>
      <c r="I46" s="62">
        <f t="shared" si="11"/>
        <v>38</v>
      </c>
      <c r="J46" s="62">
        <v>0</v>
      </c>
      <c r="K46" s="62">
        <v>0</v>
      </c>
      <c r="L46" s="62">
        <v>0</v>
      </c>
      <c r="M46" s="64">
        <f>+H46-I46</f>
        <v>0</v>
      </c>
      <c r="N46" s="151"/>
      <c r="O46" s="61">
        <v>0</v>
      </c>
      <c r="P46" s="64">
        <f>+I46+O46</f>
        <v>38</v>
      </c>
    </row>
    <row r="47" spans="1:16" s="1" customFormat="1" hidden="1">
      <c r="A47" s="35"/>
      <c r="B47" s="38"/>
      <c r="C47" s="122"/>
      <c r="D47" s="62"/>
      <c r="E47" s="62"/>
      <c r="F47" s="62"/>
      <c r="G47" s="62"/>
      <c r="H47" s="62"/>
      <c r="I47" s="62"/>
      <c r="J47" s="62"/>
      <c r="K47" s="62"/>
      <c r="L47" s="62"/>
      <c r="M47" s="64"/>
      <c r="N47" s="151"/>
      <c r="O47" s="61"/>
      <c r="P47" s="64"/>
    </row>
    <row r="48" spans="1:16" s="1" customFormat="1" hidden="1">
      <c r="A48" s="35"/>
      <c r="B48" s="38"/>
      <c r="C48" s="122"/>
      <c r="D48" s="62"/>
      <c r="E48" s="62"/>
      <c r="F48" s="62"/>
      <c r="G48" s="62"/>
      <c r="H48" s="62"/>
      <c r="I48" s="62"/>
      <c r="J48" s="62"/>
      <c r="K48" s="62"/>
      <c r="L48" s="62"/>
      <c r="M48" s="64"/>
      <c r="N48" s="151"/>
      <c r="O48" s="61"/>
      <c r="P48" s="64"/>
    </row>
    <row r="49" spans="1:16" s="1" customFormat="1" hidden="1">
      <c r="A49" s="35"/>
      <c r="B49" s="38"/>
      <c r="C49" s="122"/>
      <c r="D49" s="62"/>
      <c r="E49" s="62"/>
      <c r="F49" s="62"/>
      <c r="G49" s="62"/>
      <c r="H49" s="62"/>
      <c r="I49" s="62"/>
      <c r="J49" s="62"/>
      <c r="K49" s="62"/>
      <c r="L49" s="62"/>
      <c r="M49" s="64"/>
      <c r="N49" s="151"/>
      <c r="O49" s="61"/>
      <c r="P49" s="64"/>
    </row>
    <row r="50" spans="1:16" s="1" customFormat="1" hidden="1">
      <c r="A50" s="35"/>
      <c r="B50" s="38"/>
      <c r="C50" s="122"/>
      <c r="D50" s="62"/>
      <c r="E50" s="62"/>
      <c r="F50" s="62"/>
      <c r="G50" s="62"/>
      <c r="H50" s="62"/>
      <c r="I50" s="62"/>
      <c r="J50" s="62"/>
      <c r="K50" s="62"/>
      <c r="L50" s="62"/>
      <c r="M50" s="64"/>
      <c r="N50" s="151"/>
      <c r="O50" s="61"/>
      <c r="P50" s="64"/>
    </row>
    <row r="51" spans="1:16" s="1" customFormat="1" hidden="1">
      <c r="A51" s="35"/>
      <c r="B51" s="38"/>
      <c r="C51" s="122"/>
      <c r="D51" s="62"/>
      <c r="E51" s="62"/>
      <c r="F51" s="62"/>
      <c r="G51" s="62"/>
      <c r="H51" s="62"/>
      <c r="I51" s="62"/>
      <c r="J51" s="62"/>
      <c r="K51" s="62"/>
      <c r="L51" s="62"/>
      <c r="M51" s="64"/>
      <c r="N51" s="151"/>
      <c r="O51" s="61"/>
      <c r="P51" s="64"/>
    </row>
    <row r="52" spans="1:16" s="1" customFormat="1" hidden="1">
      <c r="A52" s="35"/>
      <c r="B52" s="38"/>
      <c r="C52" s="122"/>
      <c r="D52" s="62"/>
      <c r="E52" s="62"/>
      <c r="F52" s="62"/>
      <c r="G52" s="62"/>
      <c r="H52" s="62"/>
      <c r="I52" s="62"/>
      <c r="J52" s="62"/>
      <c r="K52" s="62"/>
      <c r="L52" s="62"/>
      <c r="M52" s="64"/>
      <c r="N52" s="151"/>
      <c r="O52" s="61"/>
      <c r="P52" s="64"/>
    </row>
    <row r="53" spans="1:16" s="1" customFormat="1" hidden="1">
      <c r="A53" s="35"/>
      <c r="B53" s="38"/>
      <c r="C53" s="122"/>
      <c r="D53" s="62"/>
      <c r="E53" s="62"/>
      <c r="F53" s="62"/>
      <c r="G53" s="62"/>
      <c r="H53" s="62"/>
      <c r="I53" s="62"/>
      <c r="J53" s="62"/>
      <c r="K53" s="62"/>
      <c r="L53" s="62"/>
      <c r="M53" s="64"/>
      <c r="N53" s="151"/>
      <c r="O53" s="61"/>
      <c r="P53" s="64"/>
    </row>
    <row r="54" spans="1:16" s="1" customFormat="1" hidden="1">
      <c r="A54" s="35"/>
      <c r="B54" s="38"/>
      <c r="C54" s="122"/>
      <c r="D54" s="62"/>
      <c r="E54" s="62"/>
      <c r="F54" s="62"/>
      <c r="G54" s="62"/>
      <c r="H54" s="62"/>
      <c r="I54" s="62"/>
      <c r="J54" s="62"/>
      <c r="K54" s="62"/>
      <c r="L54" s="62"/>
      <c r="M54" s="64"/>
      <c r="N54" s="151"/>
      <c r="O54" s="61"/>
      <c r="P54" s="64"/>
    </row>
    <row r="55" spans="1:16" s="1" customFormat="1" hidden="1">
      <c r="A55" s="35"/>
      <c r="B55" s="38"/>
      <c r="C55" s="122"/>
      <c r="D55" s="62"/>
      <c r="E55" s="62"/>
      <c r="F55" s="62"/>
      <c r="G55" s="62"/>
      <c r="H55" s="62"/>
      <c r="I55" s="62"/>
      <c r="J55" s="62"/>
      <c r="K55" s="62"/>
      <c r="L55" s="62"/>
      <c r="M55" s="64"/>
      <c r="N55" s="151"/>
      <c r="O55" s="61"/>
      <c r="P55" s="64"/>
    </row>
    <row r="56" spans="1:16" s="1" customFormat="1" hidden="1">
      <c r="A56" s="35"/>
      <c r="B56" s="38"/>
      <c r="C56" s="122"/>
      <c r="D56" s="62"/>
      <c r="E56" s="62"/>
      <c r="F56" s="62"/>
      <c r="G56" s="62"/>
      <c r="H56" s="62"/>
      <c r="I56" s="62"/>
      <c r="J56" s="62"/>
      <c r="K56" s="62"/>
      <c r="L56" s="62"/>
      <c r="M56" s="64"/>
      <c r="N56" s="151"/>
      <c r="O56" s="61"/>
      <c r="P56" s="64"/>
    </row>
    <row r="57" spans="1:16" s="1" customFormat="1" hidden="1">
      <c r="A57" s="35"/>
      <c r="B57" s="38"/>
      <c r="C57" s="122"/>
      <c r="D57" s="62"/>
      <c r="E57" s="62"/>
      <c r="F57" s="62"/>
      <c r="G57" s="62"/>
      <c r="H57" s="62"/>
      <c r="I57" s="62"/>
      <c r="J57" s="62"/>
      <c r="K57" s="62"/>
      <c r="L57" s="62"/>
      <c r="M57" s="64"/>
      <c r="N57" s="151"/>
      <c r="O57" s="61"/>
      <c r="P57" s="64"/>
    </row>
    <row r="58" spans="1:16" s="1" customFormat="1" hidden="1">
      <c r="A58" s="35"/>
      <c r="B58" s="38"/>
      <c r="C58" s="122"/>
      <c r="D58" s="62"/>
      <c r="E58" s="62"/>
      <c r="F58" s="62"/>
      <c r="G58" s="62"/>
      <c r="H58" s="62"/>
      <c r="I58" s="62"/>
      <c r="J58" s="62"/>
      <c r="K58" s="62"/>
      <c r="L58" s="62"/>
      <c r="M58" s="64"/>
      <c r="N58" s="151"/>
      <c r="O58" s="61"/>
      <c r="P58" s="64"/>
    </row>
    <row r="59" spans="1:16" s="1" customFormat="1" hidden="1">
      <c r="A59" s="35"/>
      <c r="B59" s="38"/>
      <c r="C59" s="122"/>
      <c r="D59" s="62"/>
      <c r="E59" s="62"/>
      <c r="F59" s="62"/>
      <c r="G59" s="62"/>
      <c r="H59" s="62"/>
      <c r="I59" s="62"/>
      <c r="J59" s="62"/>
      <c r="K59" s="62"/>
      <c r="L59" s="62"/>
      <c r="M59" s="64"/>
      <c r="N59" s="151"/>
      <c r="O59" s="61"/>
      <c r="P59" s="64"/>
    </row>
    <row r="60" spans="1:16" s="1" customFormat="1" hidden="1">
      <c r="A60" s="35"/>
      <c r="B60" s="38"/>
      <c r="C60" s="122"/>
      <c r="D60" s="62"/>
      <c r="E60" s="62"/>
      <c r="F60" s="62"/>
      <c r="G60" s="62"/>
      <c r="H60" s="62"/>
      <c r="I60" s="62"/>
      <c r="J60" s="62"/>
      <c r="K60" s="62"/>
      <c r="L60" s="62"/>
      <c r="M60" s="64"/>
      <c r="N60" s="151"/>
      <c r="O60" s="61"/>
      <c r="P60" s="64"/>
    </row>
    <row r="61" spans="1:16" s="1" customFormat="1" hidden="1">
      <c r="A61" s="35"/>
      <c r="B61" s="38"/>
      <c r="C61" s="122"/>
      <c r="D61" s="62"/>
      <c r="E61" s="62"/>
      <c r="F61" s="62"/>
      <c r="G61" s="62"/>
      <c r="H61" s="62"/>
      <c r="I61" s="62"/>
      <c r="J61" s="62"/>
      <c r="K61" s="62"/>
      <c r="L61" s="62"/>
      <c r="M61" s="64"/>
      <c r="N61" s="151"/>
      <c r="O61" s="61"/>
      <c r="P61" s="64"/>
    </row>
    <row r="62" spans="1:16" s="1" customFormat="1" hidden="1">
      <c r="A62" s="35"/>
      <c r="B62" s="38"/>
      <c r="C62" s="122"/>
      <c r="D62" s="62"/>
      <c r="E62" s="62"/>
      <c r="F62" s="62"/>
      <c r="G62" s="62"/>
      <c r="H62" s="62"/>
      <c r="I62" s="62"/>
      <c r="J62" s="62"/>
      <c r="K62" s="62"/>
      <c r="L62" s="62"/>
      <c r="M62" s="64"/>
      <c r="N62" s="151"/>
      <c r="O62" s="61"/>
      <c r="P62" s="64"/>
    </row>
    <row r="63" spans="1:16" s="1" customFormat="1" hidden="1">
      <c r="A63" s="35"/>
      <c r="B63" s="38"/>
      <c r="C63" s="122"/>
      <c r="D63" s="62"/>
      <c r="E63" s="62"/>
      <c r="F63" s="62"/>
      <c r="G63" s="62"/>
      <c r="H63" s="62"/>
      <c r="I63" s="62"/>
      <c r="J63" s="62"/>
      <c r="K63" s="62"/>
      <c r="L63" s="62"/>
      <c r="M63" s="64"/>
      <c r="N63" s="151"/>
      <c r="O63" s="61"/>
      <c r="P63" s="64"/>
    </row>
    <row r="64" spans="1:16" s="1" customFormat="1" hidden="1">
      <c r="A64" s="35"/>
      <c r="B64" s="38"/>
      <c r="C64" s="122"/>
      <c r="D64" s="62"/>
      <c r="E64" s="62"/>
      <c r="F64" s="62"/>
      <c r="G64" s="62"/>
      <c r="H64" s="62"/>
      <c r="I64" s="62"/>
      <c r="J64" s="62"/>
      <c r="K64" s="62"/>
      <c r="L64" s="62"/>
      <c r="M64" s="64"/>
      <c r="N64" s="151"/>
      <c r="O64" s="61"/>
      <c r="P64" s="64"/>
    </row>
    <row r="65" spans="1:16" s="1" customFormat="1" hidden="1">
      <c r="A65" s="35"/>
      <c r="B65" s="38"/>
      <c r="C65" s="122"/>
      <c r="D65" s="62"/>
      <c r="E65" s="62"/>
      <c r="F65" s="62"/>
      <c r="G65" s="62"/>
      <c r="H65" s="62"/>
      <c r="I65" s="62"/>
      <c r="J65" s="62"/>
      <c r="K65" s="62"/>
      <c r="L65" s="62"/>
      <c r="M65" s="64"/>
      <c r="N65" s="151"/>
      <c r="O65" s="61"/>
      <c r="P65" s="64"/>
    </row>
    <row r="66" spans="1:16" s="1" customFormat="1" hidden="1">
      <c r="A66" s="35"/>
      <c r="B66" s="38"/>
      <c r="C66" s="122"/>
      <c r="D66" s="62"/>
      <c r="E66" s="62"/>
      <c r="F66" s="62"/>
      <c r="G66" s="62"/>
      <c r="H66" s="62"/>
      <c r="I66" s="62"/>
      <c r="J66" s="62"/>
      <c r="K66" s="62"/>
      <c r="L66" s="62"/>
      <c r="M66" s="64"/>
      <c r="N66" s="151"/>
      <c r="O66" s="61"/>
      <c r="P66" s="64"/>
    </row>
    <row r="67" spans="1:16" s="1" customFormat="1" hidden="1">
      <c r="A67" s="35"/>
      <c r="B67" s="38"/>
      <c r="C67" s="122"/>
      <c r="D67" s="62"/>
      <c r="E67" s="62"/>
      <c r="F67" s="62"/>
      <c r="G67" s="62"/>
      <c r="H67" s="62"/>
      <c r="I67" s="62"/>
      <c r="J67" s="62"/>
      <c r="K67" s="62"/>
      <c r="L67" s="62"/>
      <c r="M67" s="64"/>
      <c r="N67" s="151"/>
      <c r="O67" s="61"/>
      <c r="P67" s="64"/>
    </row>
    <row r="68" spans="1:16" s="1" customFormat="1" hidden="1">
      <c r="A68" s="35"/>
      <c r="B68" s="38"/>
      <c r="C68" s="122"/>
      <c r="D68" s="62"/>
      <c r="E68" s="62"/>
      <c r="F68" s="62"/>
      <c r="G68" s="62"/>
      <c r="H68" s="62"/>
      <c r="I68" s="62"/>
      <c r="J68" s="62"/>
      <c r="K68" s="62"/>
      <c r="L68" s="62"/>
      <c r="M68" s="64"/>
      <c r="N68" s="151"/>
      <c r="O68" s="61"/>
      <c r="P68" s="64"/>
    </row>
    <row r="69" spans="1:16" s="1" customFormat="1" hidden="1">
      <c r="A69" s="35"/>
      <c r="B69" s="38"/>
      <c r="C69" s="122"/>
      <c r="D69" s="62"/>
      <c r="E69" s="62"/>
      <c r="F69" s="62"/>
      <c r="G69" s="62"/>
      <c r="H69" s="62"/>
      <c r="I69" s="62"/>
      <c r="J69" s="62"/>
      <c r="K69" s="62"/>
      <c r="L69" s="62"/>
      <c r="M69" s="64"/>
      <c r="N69" s="151"/>
      <c r="O69" s="61"/>
      <c r="P69" s="64"/>
    </row>
    <row r="70" spans="1:16" s="1" customFormat="1" hidden="1">
      <c r="A70" s="35"/>
      <c r="B70" s="38"/>
      <c r="C70" s="122"/>
      <c r="D70" s="62"/>
      <c r="E70" s="62"/>
      <c r="F70" s="62"/>
      <c r="G70" s="62"/>
      <c r="H70" s="62"/>
      <c r="I70" s="62"/>
      <c r="J70" s="62"/>
      <c r="K70" s="62"/>
      <c r="L70" s="62"/>
      <c r="M70" s="64"/>
      <c r="N70" s="151"/>
      <c r="O70" s="61"/>
      <c r="P70" s="64"/>
    </row>
    <row r="71" spans="1:16" s="1" customFormat="1" hidden="1">
      <c r="A71" s="35"/>
      <c r="B71" s="38"/>
      <c r="C71" s="122"/>
      <c r="D71" s="62"/>
      <c r="E71" s="62"/>
      <c r="F71" s="62"/>
      <c r="G71" s="62"/>
      <c r="H71" s="62"/>
      <c r="I71" s="62"/>
      <c r="J71" s="62"/>
      <c r="K71" s="62"/>
      <c r="L71" s="62"/>
      <c r="M71" s="64"/>
      <c r="N71" s="151"/>
      <c r="O71" s="61"/>
      <c r="P71" s="64"/>
    </row>
    <row r="72" spans="1:16" s="1" customFormat="1" hidden="1">
      <c r="A72" s="35"/>
      <c r="B72" s="38"/>
      <c r="C72" s="122"/>
      <c r="D72" s="62"/>
      <c r="E72" s="62"/>
      <c r="F72" s="62"/>
      <c r="G72" s="62"/>
      <c r="H72" s="62"/>
      <c r="I72" s="62"/>
      <c r="J72" s="62"/>
      <c r="K72" s="62"/>
      <c r="L72" s="62"/>
      <c r="M72" s="64"/>
      <c r="N72" s="151"/>
      <c r="O72" s="61"/>
      <c r="P72" s="64"/>
    </row>
    <row r="73" spans="1:16" s="1" customFormat="1" hidden="1">
      <c r="A73" s="35"/>
      <c r="B73" s="38"/>
      <c r="C73" s="122"/>
      <c r="D73" s="62"/>
      <c r="E73" s="62"/>
      <c r="F73" s="62"/>
      <c r="G73" s="62"/>
      <c r="H73" s="62"/>
      <c r="I73" s="62"/>
      <c r="J73" s="62"/>
      <c r="K73" s="62"/>
      <c r="L73" s="62"/>
      <c r="M73" s="64"/>
      <c r="N73" s="151"/>
      <c r="O73" s="61"/>
      <c r="P73" s="64"/>
    </row>
    <row r="74" spans="1:16" s="1" customFormat="1" hidden="1">
      <c r="A74" s="35"/>
      <c r="B74" s="38"/>
      <c r="C74" s="122"/>
      <c r="D74" s="62"/>
      <c r="E74" s="62"/>
      <c r="F74" s="62"/>
      <c r="G74" s="62"/>
      <c r="H74" s="62"/>
      <c r="I74" s="62"/>
      <c r="J74" s="62"/>
      <c r="K74" s="62"/>
      <c r="L74" s="62"/>
      <c r="M74" s="64"/>
      <c r="N74" s="151"/>
      <c r="O74" s="61"/>
      <c r="P74" s="64"/>
    </row>
    <row r="75" spans="1:16" s="1" customFormat="1" hidden="1">
      <c r="A75" s="35"/>
      <c r="B75" s="38"/>
      <c r="C75" s="122"/>
      <c r="D75" s="62"/>
      <c r="E75" s="62"/>
      <c r="F75" s="62"/>
      <c r="G75" s="62"/>
      <c r="H75" s="62"/>
      <c r="I75" s="62"/>
      <c r="J75" s="62"/>
      <c r="K75" s="62"/>
      <c r="L75" s="62"/>
      <c r="M75" s="64"/>
      <c r="N75" s="151"/>
      <c r="O75" s="61"/>
      <c r="P75" s="64"/>
    </row>
    <row r="76" spans="1:16" s="1" customFormat="1" hidden="1">
      <c r="A76" s="35"/>
      <c r="B76" s="38"/>
      <c r="C76" s="122"/>
      <c r="D76" s="62"/>
      <c r="E76" s="62"/>
      <c r="F76" s="62"/>
      <c r="G76" s="62"/>
      <c r="H76" s="62"/>
      <c r="I76" s="62"/>
      <c r="J76" s="62"/>
      <c r="K76" s="62"/>
      <c r="L76" s="62"/>
      <c r="M76" s="64"/>
      <c r="N76" s="151"/>
      <c r="O76" s="61"/>
      <c r="P76" s="64"/>
    </row>
    <row r="77" spans="1:16" s="1" customFormat="1" hidden="1">
      <c r="A77" s="35"/>
      <c r="B77" s="38"/>
      <c r="C77" s="122"/>
      <c r="D77" s="62"/>
      <c r="E77" s="62"/>
      <c r="F77" s="62"/>
      <c r="G77" s="62"/>
      <c r="H77" s="62"/>
      <c r="I77" s="62"/>
      <c r="J77" s="62"/>
      <c r="K77" s="62"/>
      <c r="L77" s="62"/>
      <c r="M77" s="64"/>
      <c r="N77" s="151"/>
      <c r="O77" s="61"/>
      <c r="P77" s="64"/>
    </row>
    <row r="78" spans="1:16" s="1" customFormat="1" hidden="1">
      <c r="A78" s="35"/>
      <c r="B78" s="38"/>
      <c r="C78" s="122"/>
      <c r="D78" s="62"/>
      <c r="E78" s="62"/>
      <c r="F78" s="62"/>
      <c r="G78" s="62"/>
      <c r="H78" s="62"/>
      <c r="I78" s="62"/>
      <c r="J78" s="62"/>
      <c r="K78" s="62"/>
      <c r="L78" s="62"/>
      <c r="M78" s="64"/>
      <c r="N78" s="151"/>
      <c r="O78" s="61"/>
      <c r="P78" s="64"/>
    </row>
    <row r="79" spans="1:16" s="1" customFormat="1" hidden="1">
      <c r="A79" s="35"/>
      <c r="B79" s="38"/>
      <c r="C79" s="122"/>
      <c r="D79" s="62"/>
      <c r="E79" s="62"/>
      <c r="F79" s="62"/>
      <c r="G79" s="62"/>
      <c r="H79" s="62"/>
      <c r="I79" s="62"/>
      <c r="J79" s="62"/>
      <c r="K79" s="62"/>
      <c r="L79" s="62"/>
      <c r="M79" s="64"/>
      <c r="N79" s="151"/>
      <c r="O79" s="61"/>
      <c r="P79" s="64"/>
    </row>
    <row r="80" spans="1:16" s="1" customFormat="1" hidden="1">
      <c r="A80" s="35"/>
      <c r="B80" s="38"/>
      <c r="C80" s="122"/>
      <c r="D80" s="62"/>
      <c r="E80" s="62"/>
      <c r="F80" s="62"/>
      <c r="G80" s="62"/>
      <c r="H80" s="62"/>
      <c r="I80" s="62"/>
      <c r="J80" s="62"/>
      <c r="K80" s="62"/>
      <c r="L80" s="62"/>
      <c r="M80" s="64"/>
      <c r="N80" s="151"/>
      <c r="O80" s="61"/>
      <c r="P80" s="64"/>
    </row>
    <row r="81" spans="1:16" s="1" customFormat="1" hidden="1">
      <c r="A81" s="35"/>
      <c r="B81" s="38"/>
      <c r="C81" s="122"/>
      <c r="D81" s="62"/>
      <c r="E81" s="62"/>
      <c r="F81" s="62"/>
      <c r="G81" s="62"/>
      <c r="H81" s="62"/>
      <c r="I81" s="62"/>
      <c r="J81" s="62"/>
      <c r="K81" s="62"/>
      <c r="L81" s="62"/>
      <c r="M81" s="64"/>
      <c r="N81" s="151"/>
      <c r="O81" s="61"/>
      <c r="P81" s="64"/>
    </row>
    <row r="82" spans="1:16" s="1" customFormat="1" hidden="1">
      <c r="A82" s="35"/>
      <c r="B82" s="38"/>
      <c r="C82" s="122"/>
      <c r="D82" s="62"/>
      <c r="E82" s="62"/>
      <c r="F82" s="62"/>
      <c r="G82" s="62"/>
      <c r="H82" s="62"/>
      <c r="I82" s="62"/>
      <c r="J82" s="62"/>
      <c r="K82" s="62"/>
      <c r="L82" s="62"/>
      <c r="M82" s="64"/>
      <c r="N82" s="151"/>
      <c r="O82" s="61"/>
      <c r="P82" s="64"/>
    </row>
    <row r="83" spans="1:16" s="1" customFormat="1" hidden="1">
      <c r="A83" s="35"/>
      <c r="B83" s="38"/>
      <c r="C83" s="122"/>
      <c r="D83" s="62"/>
      <c r="E83" s="62"/>
      <c r="F83" s="62"/>
      <c r="G83" s="62"/>
      <c r="H83" s="62"/>
      <c r="I83" s="62"/>
      <c r="J83" s="62"/>
      <c r="K83" s="62"/>
      <c r="L83" s="62"/>
      <c r="M83" s="64"/>
      <c r="N83" s="151"/>
      <c r="O83" s="61"/>
      <c r="P83" s="64"/>
    </row>
    <row r="84" spans="1:16">
      <c r="A84" s="33">
        <v>25</v>
      </c>
      <c r="B84" s="820" t="s">
        <v>43</v>
      </c>
      <c r="C84" s="793"/>
      <c r="D84" s="144">
        <f>SUM(D85:D88)</f>
        <v>13844</v>
      </c>
      <c r="E84" s="144">
        <f t="shared" ref="E84:P84" si="12">SUM(E85:E88)</f>
        <v>13621</v>
      </c>
      <c r="F84" s="144">
        <f t="shared" si="12"/>
        <v>0</v>
      </c>
      <c r="G84" s="144">
        <f t="shared" si="12"/>
        <v>0</v>
      </c>
      <c r="H84" s="144">
        <f t="shared" si="12"/>
        <v>13844</v>
      </c>
      <c r="I84" s="144">
        <f t="shared" si="12"/>
        <v>13621</v>
      </c>
      <c r="J84" s="144">
        <f t="shared" si="12"/>
        <v>0</v>
      </c>
      <c r="K84" s="144">
        <f t="shared" si="12"/>
        <v>0</v>
      </c>
      <c r="L84" s="144">
        <f t="shared" si="12"/>
        <v>26</v>
      </c>
      <c r="M84" s="145">
        <f t="shared" si="12"/>
        <v>223</v>
      </c>
      <c r="N84" s="152"/>
      <c r="O84" s="147">
        <f t="shared" si="12"/>
        <v>0</v>
      </c>
      <c r="P84" s="145">
        <f t="shared" si="12"/>
        <v>13621</v>
      </c>
    </row>
    <row r="85" spans="1:16">
      <c r="A85" s="153">
        <v>26</v>
      </c>
      <c r="B85" s="149"/>
      <c r="C85" s="150" t="s">
        <v>110</v>
      </c>
      <c r="D85" s="62">
        <v>12969</v>
      </c>
      <c r="E85" s="62">
        <v>12969</v>
      </c>
      <c r="F85" s="154">
        <v>0</v>
      </c>
      <c r="G85" s="154">
        <v>0</v>
      </c>
      <c r="H85" s="62">
        <f t="shared" ref="H85:I88" si="13">+D85+F85</f>
        <v>12969</v>
      </c>
      <c r="I85" s="62">
        <f t="shared" si="13"/>
        <v>12969</v>
      </c>
      <c r="J85" s="154">
        <v>0</v>
      </c>
      <c r="K85" s="154">
        <v>0</v>
      </c>
      <c r="L85" s="154">
        <v>26</v>
      </c>
      <c r="M85" s="143">
        <f>+H85-I85</f>
        <v>0</v>
      </c>
      <c r="N85" s="151"/>
      <c r="O85" s="155">
        <v>0</v>
      </c>
      <c r="P85" s="64">
        <f>+I85+O85</f>
        <v>12969</v>
      </c>
    </row>
    <row r="86" spans="1:16">
      <c r="A86" s="153">
        <v>27</v>
      </c>
      <c r="B86" s="149"/>
      <c r="C86" s="150" t="s">
        <v>111</v>
      </c>
      <c r="D86" s="62">
        <v>397</v>
      </c>
      <c r="E86" s="62">
        <v>397</v>
      </c>
      <c r="F86" s="154">
        <v>0</v>
      </c>
      <c r="G86" s="154">
        <v>0</v>
      </c>
      <c r="H86" s="62">
        <f t="shared" si="13"/>
        <v>397</v>
      </c>
      <c r="I86" s="62">
        <f t="shared" si="13"/>
        <v>397</v>
      </c>
      <c r="J86" s="154">
        <v>0</v>
      </c>
      <c r="K86" s="154">
        <v>0</v>
      </c>
      <c r="L86" s="154">
        <v>0</v>
      </c>
      <c r="M86" s="143">
        <f>+H86-I86</f>
        <v>0</v>
      </c>
      <c r="N86" s="151"/>
      <c r="O86" s="155">
        <v>0</v>
      </c>
      <c r="P86" s="64">
        <f>+I86+O86</f>
        <v>397</v>
      </c>
    </row>
    <row r="87" spans="1:16">
      <c r="A87" s="156">
        <v>28</v>
      </c>
      <c r="B87" s="149"/>
      <c r="C87" s="150" t="s">
        <v>112</v>
      </c>
      <c r="D87" s="62">
        <v>71</v>
      </c>
      <c r="E87" s="62">
        <v>71</v>
      </c>
      <c r="F87" s="154">
        <v>0</v>
      </c>
      <c r="G87" s="154">
        <v>0</v>
      </c>
      <c r="H87" s="62">
        <f t="shared" si="13"/>
        <v>71</v>
      </c>
      <c r="I87" s="62">
        <f t="shared" si="13"/>
        <v>71</v>
      </c>
      <c r="J87" s="154">
        <v>0</v>
      </c>
      <c r="K87" s="154">
        <v>0</v>
      </c>
      <c r="L87" s="154">
        <v>0</v>
      </c>
      <c r="M87" s="143">
        <f>+H87-I87</f>
        <v>0</v>
      </c>
      <c r="N87" s="151"/>
      <c r="O87" s="155">
        <v>0</v>
      </c>
      <c r="P87" s="64">
        <f>+I87+O87</f>
        <v>71</v>
      </c>
    </row>
    <row r="88" spans="1:16" ht="15.75" thickBot="1">
      <c r="A88" s="157">
        <v>29</v>
      </c>
      <c r="B88" s="158"/>
      <c r="C88" s="159" t="s">
        <v>113</v>
      </c>
      <c r="D88" s="160">
        <v>407</v>
      </c>
      <c r="E88" s="160">
        <v>184</v>
      </c>
      <c r="F88" s="161">
        <v>0</v>
      </c>
      <c r="G88" s="161">
        <v>0</v>
      </c>
      <c r="H88" s="160">
        <f t="shared" si="13"/>
        <v>407</v>
      </c>
      <c r="I88" s="160">
        <f t="shared" si="13"/>
        <v>184</v>
      </c>
      <c r="J88" s="161">
        <v>0</v>
      </c>
      <c r="K88" s="161">
        <v>0</v>
      </c>
      <c r="L88" s="161">
        <v>0</v>
      </c>
      <c r="M88" s="162">
        <f>+H88-I88</f>
        <v>223</v>
      </c>
      <c r="N88" s="151"/>
      <c r="O88" s="163">
        <v>0</v>
      </c>
      <c r="P88" s="162">
        <f>+I88+O88</f>
        <v>184</v>
      </c>
    </row>
    <row r="89" spans="1:16" ht="15.75" thickBot="1">
      <c r="A89" s="37">
        <v>30</v>
      </c>
      <c r="B89" s="26" t="s">
        <v>21</v>
      </c>
      <c r="C89" s="27"/>
      <c r="D89" s="164">
        <f t="shared" ref="D89:M89" si="14">+D7+D24+D42+D84</f>
        <v>635434</v>
      </c>
      <c r="E89" s="164">
        <f t="shared" si="14"/>
        <v>635139</v>
      </c>
      <c r="F89" s="164">
        <f t="shared" si="14"/>
        <v>10178</v>
      </c>
      <c r="G89" s="164">
        <f t="shared" si="14"/>
        <v>10094</v>
      </c>
      <c r="H89" s="164">
        <f t="shared" si="14"/>
        <v>645612</v>
      </c>
      <c r="I89" s="164">
        <f t="shared" si="14"/>
        <v>645233</v>
      </c>
      <c r="J89" s="164">
        <f t="shared" si="14"/>
        <v>581</v>
      </c>
      <c r="K89" s="164">
        <f t="shared" si="14"/>
        <v>65449</v>
      </c>
      <c r="L89" s="164">
        <f t="shared" si="14"/>
        <v>73</v>
      </c>
      <c r="M89" s="165">
        <f t="shared" si="14"/>
        <v>586</v>
      </c>
      <c r="N89" s="166"/>
      <c r="O89" s="167">
        <f>+O7+O24+O42+O84</f>
        <v>0</v>
      </c>
      <c r="P89" s="165">
        <f>+P7+P24+P42+P84</f>
        <v>645233</v>
      </c>
    </row>
    <row r="90" spans="1:16">
      <c r="A90" s="42"/>
      <c r="B90" s="43"/>
      <c r="C90" s="44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9"/>
      <c r="O90" s="32"/>
      <c r="P90" s="32"/>
    </row>
    <row r="91" spans="1:16" ht="25.5" customHeight="1">
      <c r="A91" s="3" t="s">
        <v>11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5.5" customHeight="1">
      <c r="A92" s="779" t="s">
        <v>114</v>
      </c>
      <c r="B92" s="779"/>
      <c r="C92" s="779"/>
      <c r="D92" s="779"/>
      <c r="E92" s="779"/>
      <c r="F92" s="779"/>
      <c r="G92" s="779"/>
      <c r="H92" s="779"/>
      <c r="I92" s="779"/>
      <c r="J92" s="779"/>
      <c r="K92" s="779"/>
      <c r="L92" s="779"/>
      <c r="M92" s="779"/>
      <c r="N92" s="779"/>
      <c r="O92" s="779"/>
      <c r="P92" s="779"/>
    </row>
    <row r="93" spans="1:16" ht="25.5" customHeight="1">
      <c r="A93" s="779" t="s">
        <v>49</v>
      </c>
      <c r="B93" s="779"/>
      <c r="C93" s="779"/>
      <c r="D93" s="779"/>
      <c r="E93" s="779"/>
      <c r="F93" s="779"/>
      <c r="G93" s="779"/>
      <c r="H93" s="779"/>
      <c r="I93" s="779"/>
      <c r="J93" s="779"/>
      <c r="K93" s="779"/>
      <c r="L93" s="779"/>
      <c r="M93" s="779"/>
      <c r="N93" s="779"/>
      <c r="O93" s="779"/>
      <c r="P93" s="779"/>
    </row>
    <row r="94" spans="1:16" ht="25.5" customHeight="1">
      <c r="A94" s="779" t="s">
        <v>115</v>
      </c>
      <c r="B94" s="779"/>
      <c r="C94" s="779"/>
      <c r="D94" s="779"/>
      <c r="E94" s="779"/>
      <c r="F94" s="779"/>
      <c r="G94" s="779"/>
      <c r="H94" s="779"/>
      <c r="I94" s="779"/>
      <c r="J94" s="779"/>
      <c r="K94" s="779"/>
      <c r="L94" s="779"/>
      <c r="M94" s="779"/>
      <c r="N94" s="779"/>
      <c r="O94" s="779"/>
      <c r="P94" s="779"/>
    </row>
    <row r="95" spans="1:16" ht="25.5" customHeight="1">
      <c r="A95" s="779" t="s">
        <v>50</v>
      </c>
      <c r="B95" s="779"/>
      <c r="C95" s="779"/>
      <c r="D95" s="779"/>
      <c r="E95" s="779"/>
      <c r="F95" s="779"/>
      <c r="G95" s="779"/>
      <c r="H95" s="779"/>
      <c r="I95" s="779"/>
      <c r="J95" s="779"/>
      <c r="K95" s="779"/>
      <c r="L95" s="779"/>
      <c r="M95" s="779"/>
      <c r="N95" s="779"/>
      <c r="O95" s="779"/>
      <c r="P95" s="779"/>
    </row>
    <row r="96" spans="1:16" ht="25.5" customHeight="1">
      <c r="A96" s="779" t="s">
        <v>52</v>
      </c>
      <c r="B96" s="779"/>
      <c r="C96" s="779"/>
      <c r="D96" s="779"/>
      <c r="E96" s="779"/>
      <c r="F96" s="779"/>
      <c r="G96" s="779"/>
      <c r="H96" s="779"/>
      <c r="I96" s="779"/>
      <c r="J96" s="779"/>
      <c r="K96" s="779"/>
      <c r="L96" s="779"/>
      <c r="M96" s="779"/>
      <c r="N96" s="779"/>
      <c r="O96" s="779"/>
      <c r="P96" s="779"/>
    </row>
    <row r="97" spans="1:16" ht="25.5" customHeight="1">
      <c r="A97" s="168" t="s">
        <v>116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</sheetData>
  <mergeCells count="19">
    <mergeCell ref="A4:A6"/>
    <mergeCell ref="B4:C6"/>
    <mergeCell ref="D4:E4"/>
    <mergeCell ref="F4:G4"/>
    <mergeCell ref="H4:I4"/>
    <mergeCell ref="J4:L4"/>
    <mergeCell ref="M4:M5"/>
    <mergeCell ref="O4:O5"/>
    <mergeCell ref="P4:P5"/>
    <mergeCell ref="B8:C8"/>
    <mergeCell ref="B17:C17"/>
    <mergeCell ref="B24:C24"/>
    <mergeCell ref="A96:P96"/>
    <mergeCell ref="B42:C42"/>
    <mergeCell ref="B84:C84"/>
    <mergeCell ref="A92:P92"/>
    <mergeCell ref="A93:P93"/>
    <mergeCell ref="A94:P94"/>
    <mergeCell ref="A95:P9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8.8554687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3.140625" style="1" customWidth="1"/>
    <col min="15" max="15" width="11.28515625" customWidth="1"/>
    <col min="16" max="16" width="12" customWidth="1"/>
  </cols>
  <sheetData>
    <row r="1" spans="1:16" ht="15.75">
      <c r="A1" s="835" t="s">
        <v>117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  <c r="P1" s="836"/>
    </row>
    <row r="2" spans="1:16">
      <c r="A2" s="837" t="s">
        <v>48</v>
      </c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</row>
    <row r="3" spans="1:16">
      <c r="A3" s="839" t="s">
        <v>56</v>
      </c>
      <c r="B3" s="840"/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840"/>
      <c r="O3" s="840"/>
      <c r="P3" s="840"/>
    </row>
    <row r="4" spans="1:16" ht="41.25" customHeight="1">
      <c r="A4" s="841" t="s">
        <v>118</v>
      </c>
      <c r="B4" s="844" t="s">
        <v>119</v>
      </c>
      <c r="C4" s="845"/>
      <c r="D4" s="850" t="s">
        <v>120</v>
      </c>
      <c r="E4" s="850"/>
      <c r="F4" s="850" t="s">
        <v>121</v>
      </c>
      <c r="G4" s="850"/>
      <c r="H4" s="850" t="s">
        <v>122</v>
      </c>
      <c r="I4" s="850"/>
      <c r="J4" s="850" t="s">
        <v>123</v>
      </c>
      <c r="K4" s="850"/>
      <c r="L4" s="850"/>
      <c r="M4" s="850" t="s">
        <v>22</v>
      </c>
      <c r="O4" s="829" t="s">
        <v>124</v>
      </c>
      <c r="P4" s="830" t="s">
        <v>20</v>
      </c>
    </row>
    <row r="5" spans="1:16">
      <c r="A5" s="842"/>
      <c r="B5" s="846"/>
      <c r="C5" s="847"/>
      <c r="D5" s="171" t="s">
        <v>125</v>
      </c>
      <c r="E5" s="171" t="s">
        <v>126</v>
      </c>
      <c r="F5" s="171" t="s">
        <v>127</v>
      </c>
      <c r="G5" s="171" t="s">
        <v>128</v>
      </c>
      <c r="H5" s="171" t="s">
        <v>127</v>
      </c>
      <c r="I5" s="171" t="s">
        <v>128</v>
      </c>
      <c r="J5" s="169" t="s">
        <v>23</v>
      </c>
      <c r="K5" s="169" t="s">
        <v>24</v>
      </c>
      <c r="L5" s="169" t="s">
        <v>25</v>
      </c>
      <c r="M5" s="850"/>
      <c r="O5" s="829"/>
      <c r="P5" s="830"/>
    </row>
    <row r="6" spans="1:16">
      <c r="A6" s="843"/>
      <c r="B6" s="848"/>
      <c r="C6" s="849"/>
      <c r="D6" s="169" t="s">
        <v>3</v>
      </c>
      <c r="E6" s="169" t="s">
        <v>4</v>
      </c>
      <c r="F6" s="169" t="s">
        <v>5</v>
      </c>
      <c r="G6" s="169" t="s">
        <v>6</v>
      </c>
      <c r="H6" s="169" t="s">
        <v>13</v>
      </c>
      <c r="I6" s="169" t="s">
        <v>14</v>
      </c>
      <c r="J6" s="170" t="s">
        <v>7</v>
      </c>
      <c r="K6" s="170" t="s">
        <v>8</v>
      </c>
      <c r="L6" s="170" t="s">
        <v>9</v>
      </c>
      <c r="M6" s="170" t="s">
        <v>44</v>
      </c>
      <c r="O6" s="170" t="s">
        <v>10</v>
      </c>
      <c r="P6" s="170" t="s">
        <v>26</v>
      </c>
    </row>
    <row r="7" spans="1:16">
      <c r="A7" s="172">
        <f>+A6+1</f>
        <v>1</v>
      </c>
      <c r="B7" s="173" t="s">
        <v>15</v>
      </c>
      <c r="C7" s="174"/>
      <c r="D7" s="175">
        <f t="shared" ref="D7:P7" si="0">+D8+D17</f>
        <v>466719</v>
      </c>
      <c r="E7" s="175">
        <f t="shared" si="0"/>
        <v>466673</v>
      </c>
      <c r="F7" s="175">
        <f t="shared" si="0"/>
        <v>14915</v>
      </c>
      <c r="G7" s="175">
        <f t="shared" si="0"/>
        <v>14915</v>
      </c>
      <c r="H7" s="175">
        <f t="shared" si="0"/>
        <v>481634</v>
      </c>
      <c r="I7" s="175">
        <f t="shared" si="0"/>
        <v>481588</v>
      </c>
      <c r="J7" s="175">
        <f t="shared" si="0"/>
        <v>9875</v>
      </c>
      <c r="K7" s="175">
        <f t="shared" si="0"/>
        <v>28230</v>
      </c>
      <c r="L7" s="175">
        <f t="shared" si="0"/>
        <v>0</v>
      </c>
      <c r="M7" s="175">
        <f t="shared" si="0"/>
        <v>46</v>
      </c>
      <c r="O7" s="175">
        <f t="shared" si="0"/>
        <v>0</v>
      </c>
      <c r="P7" s="175">
        <f t="shared" si="0"/>
        <v>481588</v>
      </c>
    </row>
    <row r="8" spans="1:16">
      <c r="A8" s="176">
        <f>+A7+1</f>
        <v>2</v>
      </c>
      <c r="B8" s="831" t="s">
        <v>129</v>
      </c>
      <c r="C8" s="832"/>
      <c r="D8" s="177">
        <f t="shared" ref="D8:M8" si="1">SUM(D9:D16)</f>
        <v>464465</v>
      </c>
      <c r="E8" s="177">
        <f t="shared" si="1"/>
        <v>464465</v>
      </c>
      <c r="F8" s="177">
        <f t="shared" si="1"/>
        <v>13200</v>
      </c>
      <c r="G8" s="177">
        <f t="shared" si="1"/>
        <v>13200</v>
      </c>
      <c r="H8" s="177">
        <f t="shared" si="1"/>
        <v>477665</v>
      </c>
      <c r="I8" s="177">
        <f t="shared" si="1"/>
        <v>477665</v>
      </c>
      <c r="J8" s="177">
        <f t="shared" si="1"/>
        <v>9875</v>
      </c>
      <c r="K8" s="177">
        <f t="shared" si="1"/>
        <v>28230</v>
      </c>
      <c r="L8" s="177">
        <f t="shared" si="1"/>
        <v>0</v>
      </c>
      <c r="M8" s="177">
        <f t="shared" si="1"/>
        <v>0</v>
      </c>
      <c r="O8" s="177">
        <f>SUM(O9:O16)</f>
        <v>0</v>
      </c>
      <c r="P8" s="177">
        <f>SUM(P9:P16)</f>
        <v>477665</v>
      </c>
    </row>
    <row r="9" spans="1:16">
      <c r="A9" s="178">
        <f>+A8+1</f>
        <v>3</v>
      </c>
      <c r="B9" s="179" t="s">
        <v>57</v>
      </c>
      <c r="C9" s="180" t="s">
        <v>130</v>
      </c>
      <c r="D9" s="181">
        <f>408254-9135</f>
        <v>399119</v>
      </c>
      <c r="E9" s="181">
        <f>+D9</f>
        <v>399119</v>
      </c>
      <c r="F9" s="181"/>
      <c r="G9" s="181"/>
      <c r="H9" s="181">
        <f t="shared" ref="H9:I16" si="2">+D9+F9</f>
        <v>399119</v>
      </c>
      <c r="I9" s="181">
        <f t="shared" si="2"/>
        <v>399119</v>
      </c>
      <c r="J9" s="181"/>
      <c r="K9" s="181">
        <f>21415-640</f>
        <v>20775</v>
      </c>
      <c r="L9" s="181"/>
      <c r="M9" s="181">
        <f t="shared" ref="M9:M16" si="3">+H9-I9</f>
        <v>0</v>
      </c>
      <c r="O9" s="181"/>
      <c r="P9" s="181">
        <f t="shared" ref="P9:P16" si="4">+I9+O9</f>
        <v>399119</v>
      </c>
    </row>
    <row r="10" spans="1:16">
      <c r="A10" s="178">
        <f>A9+1</f>
        <v>4</v>
      </c>
      <c r="B10" s="179" t="s">
        <v>27</v>
      </c>
      <c r="C10" s="180" t="s">
        <v>28</v>
      </c>
      <c r="D10" s="181">
        <v>9135</v>
      </c>
      <c r="E10" s="181">
        <v>9135</v>
      </c>
      <c r="F10" s="181"/>
      <c r="G10" s="181"/>
      <c r="H10" s="181">
        <f t="shared" si="2"/>
        <v>9135</v>
      </c>
      <c r="I10" s="181">
        <f t="shared" si="2"/>
        <v>9135</v>
      </c>
      <c r="J10" s="181"/>
      <c r="K10" s="181">
        <v>640</v>
      </c>
      <c r="L10" s="181"/>
      <c r="M10" s="181">
        <f t="shared" si="3"/>
        <v>0</v>
      </c>
      <c r="O10" s="181"/>
      <c r="P10" s="181">
        <f t="shared" si="4"/>
        <v>9135</v>
      </c>
    </row>
    <row r="11" spans="1:16">
      <c r="A11" s="178">
        <f t="shared" ref="A11:A17" si="5">+A10+1</f>
        <v>5</v>
      </c>
      <c r="B11" s="182" t="s">
        <v>29</v>
      </c>
      <c r="C11" s="183" t="s">
        <v>59</v>
      </c>
      <c r="D11" s="181">
        <v>9320</v>
      </c>
      <c r="E11" s="181">
        <f t="shared" ref="E11:E16" si="6">+D11</f>
        <v>9320</v>
      </c>
      <c r="F11" s="181"/>
      <c r="G11" s="181"/>
      <c r="H11" s="181">
        <f t="shared" si="2"/>
        <v>9320</v>
      </c>
      <c r="I11" s="181">
        <f t="shared" si="2"/>
        <v>9320</v>
      </c>
      <c r="J11" s="181"/>
      <c r="K11" s="181">
        <v>3312</v>
      </c>
      <c r="L11" s="181"/>
      <c r="M11" s="181">
        <f t="shared" si="3"/>
        <v>0</v>
      </c>
      <c r="O11" s="181"/>
      <c r="P11" s="181">
        <f t="shared" si="4"/>
        <v>9320</v>
      </c>
    </row>
    <row r="12" spans="1:16">
      <c r="A12" s="178">
        <f t="shared" si="5"/>
        <v>6</v>
      </c>
      <c r="B12" s="179" t="s">
        <v>30</v>
      </c>
      <c r="C12" s="180" t="s">
        <v>31</v>
      </c>
      <c r="D12" s="181">
        <v>16744</v>
      </c>
      <c r="E12" s="181">
        <f t="shared" si="6"/>
        <v>16744</v>
      </c>
      <c r="F12" s="181"/>
      <c r="G12" s="181"/>
      <c r="H12" s="181">
        <f t="shared" si="2"/>
        <v>16744</v>
      </c>
      <c r="I12" s="181">
        <f t="shared" si="2"/>
        <v>16744</v>
      </c>
      <c r="J12" s="181"/>
      <c r="K12" s="181">
        <v>709</v>
      </c>
      <c r="L12" s="181"/>
      <c r="M12" s="181">
        <f t="shared" si="3"/>
        <v>0</v>
      </c>
      <c r="O12" s="181"/>
      <c r="P12" s="181">
        <f t="shared" si="4"/>
        <v>16744</v>
      </c>
    </row>
    <row r="13" spans="1:16">
      <c r="A13" s="178">
        <f t="shared" si="5"/>
        <v>7</v>
      </c>
      <c r="B13" s="179" t="s">
        <v>34</v>
      </c>
      <c r="C13" s="180" t="s">
        <v>62</v>
      </c>
      <c r="D13" s="181">
        <v>13693</v>
      </c>
      <c r="E13" s="181">
        <f t="shared" si="6"/>
        <v>13693</v>
      </c>
      <c r="F13" s="181">
        <v>13200</v>
      </c>
      <c r="G13" s="181">
        <f>+F13</f>
        <v>13200</v>
      </c>
      <c r="H13" s="181">
        <f t="shared" si="2"/>
        <v>26893</v>
      </c>
      <c r="I13" s="181">
        <f t="shared" si="2"/>
        <v>26893</v>
      </c>
      <c r="J13" s="181">
        <v>9875</v>
      </c>
      <c r="K13" s="181">
        <v>2675</v>
      </c>
      <c r="L13" s="181"/>
      <c r="M13" s="181">
        <f t="shared" si="3"/>
        <v>0</v>
      </c>
      <c r="O13" s="181"/>
      <c r="P13" s="181">
        <f t="shared" si="4"/>
        <v>26893</v>
      </c>
    </row>
    <row r="14" spans="1:16">
      <c r="A14" s="178">
        <f t="shared" si="5"/>
        <v>8</v>
      </c>
      <c r="B14" s="179" t="s">
        <v>60</v>
      </c>
      <c r="C14" s="180" t="s">
        <v>32</v>
      </c>
      <c r="D14" s="181">
        <v>784</v>
      </c>
      <c r="E14" s="181">
        <f t="shared" si="6"/>
        <v>784</v>
      </c>
      <c r="F14" s="181"/>
      <c r="G14" s="181"/>
      <c r="H14" s="181">
        <f t="shared" si="2"/>
        <v>784</v>
      </c>
      <c r="I14" s="181">
        <f t="shared" si="2"/>
        <v>784</v>
      </c>
      <c r="J14" s="181"/>
      <c r="K14" s="181">
        <v>118</v>
      </c>
      <c r="L14" s="181"/>
      <c r="M14" s="181">
        <f t="shared" si="3"/>
        <v>0</v>
      </c>
      <c r="O14" s="181"/>
      <c r="P14" s="181">
        <f t="shared" si="4"/>
        <v>784</v>
      </c>
    </row>
    <row r="15" spans="1:16">
      <c r="A15" s="178">
        <f t="shared" si="5"/>
        <v>9</v>
      </c>
      <c r="B15" s="179" t="s">
        <v>61</v>
      </c>
      <c r="C15" s="180" t="s">
        <v>33</v>
      </c>
      <c r="D15" s="181">
        <v>15417</v>
      </c>
      <c r="E15" s="181">
        <f t="shared" si="6"/>
        <v>15417</v>
      </c>
      <c r="F15" s="181"/>
      <c r="G15" s="181"/>
      <c r="H15" s="181">
        <f t="shared" si="2"/>
        <v>15417</v>
      </c>
      <c r="I15" s="181">
        <f t="shared" si="2"/>
        <v>15417</v>
      </c>
      <c r="J15" s="181"/>
      <c r="K15" s="181">
        <v>1</v>
      </c>
      <c r="L15" s="181"/>
      <c r="M15" s="181">
        <f t="shared" si="3"/>
        <v>0</v>
      </c>
      <c r="O15" s="181"/>
      <c r="P15" s="181">
        <f t="shared" si="4"/>
        <v>15417</v>
      </c>
    </row>
    <row r="16" spans="1:16">
      <c r="A16" s="178">
        <f t="shared" si="5"/>
        <v>10</v>
      </c>
      <c r="B16" s="179"/>
      <c r="C16" s="184" t="s">
        <v>131</v>
      </c>
      <c r="D16" s="181">
        <v>253</v>
      </c>
      <c r="E16" s="181">
        <f t="shared" si="6"/>
        <v>253</v>
      </c>
      <c r="F16" s="181"/>
      <c r="G16" s="181"/>
      <c r="H16" s="181">
        <f t="shared" si="2"/>
        <v>253</v>
      </c>
      <c r="I16" s="181">
        <f t="shared" si="2"/>
        <v>253</v>
      </c>
      <c r="J16" s="181"/>
      <c r="K16" s="181"/>
      <c r="L16" s="181"/>
      <c r="M16" s="181">
        <f t="shared" si="3"/>
        <v>0</v>
      </c>
      <c r="O16" s="181"/>
      <c r="P16" s="181">
        <f t="shared" si="4"/>
        <v>253</v>
      </c>
    </row>
    <row r="17" spans="1:28">
      <c r="A17" s="176">
        <f t="shared" si="5"/>
        <v>11</v>
      </c>
      <c r="B17" s="831" t="s">
        <v>132</v>
      </c>
      <c r="C17" s="832"/>
      <c r="D17" s="177">
        <f t="shared" ref="D17:M17" si="7">SUM(D18:D22)</f>
        <v>2254</v>
      </c>
      <c r="E17" s="177">
        <f t="shared" si="7"/>
        <v>2208</v>
      </c>
      <c r="F17" s="177">
        <f t="shared" si="7"/>
        <v>1715</v>
      </c>
      <c r="G17" s="177">
        <f t="shared" si="7"/>
        <v>1715</v>
      </c>
      <c r="H17" s="177">
        <f t="shared" si="7"/>
        <v>3969</v>
      </c>
      <c r="I17" s="177">
        <f t="shared" si="7"/>
        <v>3923</v>
      </c>
      <c r="J17" s="177">
        <f t="shared" si="7"/>
        <v>0</v>
      </c>
      <c r="K17" s="177">
        <f t="shared" si="7"/>
        <v>0</v>
      </c>
      <c r="L17" s="177">
        <f t="shared" si="7"/>
        <v>0</v>
      </c>
      <c r="M17" s="177">
        <f t="shared" si="7"/>
        <v>46</v>
      </c>
      <c r="O17" s="177">
        <f>SUM(O18:O22)</f>
        <v>0</v>
      </c>
      <c r="P17" s="177">
        <f>SUM(P18:P22)</f>
        <v>3923</v>
      </c>
    </row>
    <row r="18" spans="1:28">
      <c r="A18" s="185">
        <f>A17+1</f>
        <v>12</v>
      </c>
      <c r="B18" s="182" t="s">
        <v>29</v>
      </c>
      <c r="C18" s="183" t="s">
        <v>133</v>
      </c>
      <c r="D18" s="181">
        <v>579</v>
      </c>
      <c r="E18" s="181">
        <v>554</v>
      </c>
      <c r="F18" s="181">
        <v>0</v>
      </c>
      <c r="G18" s="181">
        <v>0</v>
      </c>
      <c r="H18" s="181">
        <f>+D18+F18</f>
        <v>579</v>
      </c>
      <c r="I18" s="181">
        <f>+E18+G18</f>
        <v>554</v>
      </c>
      <c r="J18" s="181">
        <v>0</v>
      </c>
      <c r="K18" s="181">
        <v>0</v>
      </c>
      <c r="L18" s="181">
        <v>0</v>
      </c>
      <c r="M18" s="181">
        <f>+H18-I18</f>
        <v>25</v>
      </c>
      <c r="O18" s="181">
        <v>0</v>
      </c>
      <c r="P18" s="181">
        <f>+I18+O18</f>
        <v>554</v>
      </c>
      <c r="Q18" s="748"/>
      <c r="R18" s="748"/>
      <c r="S18" s="748"/>
      <c r="T18" s="748"/>
      <c r="W18" s="748"/>
      <c r="X18" s="748"/>
      <c r="Y18" s="748"/>
      <c r="AB18" s="748"/>
    </row>
    <row r="19" spans="1:28">
      <c r="A19" s="178">
        <f>A18+1</f>
        <v>13</v>
      </c>
      <c r="B19" s="179" t="s">
        <v>30</v>
      </c>
      <c r="C19" s="180" t="s">
        <v>31</v>
      </c>
      <c r="D19" s="181">
        <v>0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0</v>
      </c>
      <c r="K19" s="181">
        <v>0</v>
      </c>
      <c r="L19" s="181">
        <v>0</v>
      </c>
      <c r="M19" s="181">
        <v>0</v>
      </c>
      <c r="O19" s="181">
        <v>0</v>
      </c>
      <c r="P19" s="181">
        <f>+I19+O19</f>
        <v>0</v>
      </c>
    </row>
    <row r="20" spans="1:28">
      <c r="A20" s="178">
        <f>A19+1</f>
        <v>14</v>
      </c>
      <c r="B20" s="179" t="s">
        <v>34</v>
      </c>
      <c r="C20" s="180" t="s">
        <v>134</v>
      </c>
      <c r="D20" s="181">
        <v>482</v>
      </c>
      <c r="E20" s="181">
        <f>+D20</f>
        <v>482</v>
      </c>
      <c r="F20" s="181">
        <v>1715</v>
      </c>
      <c r="G20" s="181">
        <f>+F20</f>
        <v>1715</v>
      </c>
      <c r="H20" s="181">
        <f t="shared" ref="H20:I22" si="8">+D20+F20</f>
        <v>2197</v>
      </c>
      <c r="I20" s="181">
        <f t="shared" si="8"/>
        <v>2197</v>
      </c>
      <c r="J20" s="181"/>
      <c r="K20" s="181"/>
      <c r="L20" s="181"/>
      <c r="M20" s="181">
        <f>+H20-I20</f>
        <v>0</v>
      </c>
      <c r="O20" s="181"/>
      <c r="P20" s="181">
        <f>+I20+O20</f>
        <v>2197</v>
      </c>
    </row>
    <row r="21" spans="1:28">
      <c r="A21" s="178">
        <f>+A20+1</f>
        <v>15</v>
      </c>
      <c r="B21" s="179" t="s">
        <v>35</v>
      </c>
      <c r="C21" s="180" t="s">
        <v>36</v>
      </c>
      <c r="D21" s="181">
        <v>408</v>
      </c>
      <c r="E21" s="181">
        <v>387</v>
      </c>
      <c r="F21" s="181"/>
      <c r="G21" s="181"/>
      <c r="H21" s="181">
        <f t="shared" si="8"/>
        <v>408</v>
      </c>
      <c r="I21" s="181">
        <f t="shared" si="8"/>
        <v>387</v>
      </c>
      <c r="J21" s="181"/>
      <c r="K21" s="181"/>
      <c r="L21" s="181"/>
      <c r="M21" s="181">
        <f>+H21-I21</f>
        <v>21</v>
      </c>
      <c r="O21" s="181"/>
      <c r="P21" s="181">
        <f>+I21+O21</f>
        <v>387</v>
      </c>
    </row>
    <row r="22" spans="1:28">
      <c r="A22" s="178">
        <f>+A21+1</f>
        <v>16</v>
      </c>
      <c r="B22" s="179"/>
      <c r="C22" s="184" t="s">
        <v>131</v>
      </c>
      <c r="D22" s="181">
        <v>785</v>
      </c>
      <c r="E22" s="181">
        <f>+D22</f>
        <v>785</v>
      </c>
      <c r="F22" s="181"/>
      <c r="G22" s="181"/>
      <c r="H22" s="181">
        <f t="shared" si="8"/>
        <v>785</v>
      </c>
      <c r="I22" s="181">
        <f t="shared" si="8"/>
        <v>785</v>
      </c>
      <c r="J22" s="181"/>
      <c r="K22" s="181"/>
      <c r="L22" s="181"/>
      <c r="M22" s="181">
        <f>+H22-I22</f>
        <v>0</v>
      </c>
      <c r="O22" s="181"/>
      <c r="P22" s="181">
        <f>+I22+O22</f>
        <v>785</v>
      </c>
    </row>
    <row r="23" spans="1:28" s="1" customFormat="1" hidden="1">
      <c r="A23" s="178"/>
      <c r="B23" s="179"/>
      <c r="C23" s="184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O23" s="181"/>
      <c r="P23" s="181"/>
    </row>
    <row r="24" spans="1:28">
      <c r="A24" s="172">
        <f>+A22+1</f>
        <v>17</v>
      </c>
      <c r="B24" s="822" t="s">
        <v>42</v>
      </c>
      <c r="C24" s="823"/>
      <c r="D24" s="175">
        <f>+D25</f>
        <v>730</v>
      </c>
      <c r="E24" s="175">
        <f t="shared" ref="E24:P25" si="9">+E25</f>
        <v>730</v>
      </c>
      <c r="F24" s="175">
        <f t="shared" si="9"/>
        <v>0</v>
      </c>
      <c r="G24" s="175">
        <f t="shared" si="9"/>
        <v>0</v>
      </c>
      <c r="H24" s="175">
        <f t="shared" si="9"/>
        <v>730</v>
      </c>
      <c r="I24" s="175">
        <f t="shared" si="9"/>
        <v>730</v>
      </c>
      <c r="J24" s="175">
        <f t="shared" si="9"/>
        <v>0</v>
      </c>
      <c r="K24" s="175">
        <f t="shared" si="9"/>
        <v>0</v>
      </c>
      <c r="L24" s="175">
        <f t="shared" si="9"/>
        <v>0</v>
      </c>
      <c r="M24" s="175">
        <f t="shared" si="9"/>
        <v>0</v>
      </c>
      <c r="O24" s="175">
        <f t="shared" si="9"/>
        <v>0</v>
      </c>
      <c r="P24" s="175">
        <f t="shared" si="9"/>
        <v>730</v>
      </c>
    </row>
    <row r="25" spans="1:28">
      <c r="A25" s="176">
        <f>+A24+1</f>
        <v>18</v>
      </c>
      <c r="B25" s="833" t="s">
        <v>135</v>
      </c>
      <c r="C25" s="834"/>
      <c r="D25" s="177">
        <f>+D26</f>
        <v>730</v>
      </c>
      <c r="E25" s="177">
        <f t="shared" si="9"/>
        <v>730</v>
      </c>
      <c r="F25" s="177">
        <f t="shared" si="9"/>
        <v>0</v>
      </c>
      <c r="G25" s="177">
        <f t="shared" si="9"/>
        <v>0</v>
      </c>
      <c r="H25" s="177">
        <f t="shared" si="9"/>
        <v>730</v>
      </c>
      <c r="I25" s="177">
        <f t="shared" si="9"/>
        <v>730</v>
      </c>
      <c r="J25" s="177">
        <f t="shared" si="9"/>
        <v>0</v>
      </c>
      <c r="K25" s="177">
        <f t="shared" si="9"/>
        <v>0</v>
      </c>
      <c r="L25" s="177">
        <f t="shared" si="9"/>
        <v>0</v>
      </c>
      <c r="M25" s="177">
        <f t="shared" si="9"/>
        <v>0</v>
      </c>
      <c r="O25" s="177">
        <f t="shared" si="9"/>
        <v>0</v>
      </c>
      <c r="P25" s="177">
        <f t="shared" si="9"/>
        <v>730</v>
      </c>
    </row>
    <row r="26" spans="1:28">
      <c r="A26" s="178">
        <f>+A25+1</f>
        <v>19</v>
      </c>
      <c r="B26" s="179"/>
      <c r="C26" s="184" t="s">
        <v>136</v>
      </c>
      <c r="D26" s="181">
        <v>730</v>
      </c>
      <c r="E26" s="181">
        <f>+D26</f>
        <v>730</v>
      </c>
      <c r="F26" s="181"/>
      <c r="G26" s="181"/>
      <c r="H26" s="181">
        <f>+D26+F26</f>
        <v>730</v>
      </c>
      <c r="I26" s="181">
        <f>+E26+G26</f>
        <v>730</v>
      </c>
      <c r="J26" s="181"/>
      <c r="K26" s="181"/>
      <c r="L26" s="181"/>
      <c r="M26" s="181">
        <f>+H26-I26</f>
        <v>0</v>
      </c>
      <c r="O26" s="181"/>
      <c r="P26" s="181">
        <f>+I26+O26</f>
        <v>730</v>
      </c>
    </row>
    <row r="27" spans="1:28" s="1" customFormat="1" hidden="1">
      <c r="A27" s="178"/>
      <c r="B27" s="179"/>
      <c r="C27" s="184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O27" s="181"/>
      <c r="P27" s="181"/>
    </row>
    <row r="28" spans="1:28" s="1" customFormat="1" hidden="1">
      <c r="A28" s="178"/>
      <c r="B28" s="179"/>
      <c r="C28" s="184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O28" s="181"/>
      <c r="P28" s="181"/>
    </row>
    <row r="29" spans="1:28" s="1" customFormat="1" hidden="1">
      <c r="A29" s="178"/>
      <c r="B29" s="179"/>
      <c r="C29" s="184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O29" s="181"/>
      <c r="P29" s="181"/>
    </row>
    <row r="30" spans="1:28" s="1" customFormat="1" hidden="1">
      <c r="A30" s="178"/>
      <c r="B30" s="179"/>
      <c r="C30" s="184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O30" s="181"/>
      <c r="P30" s="181"/>
    </row>
    <row r="31" spans="1:28" s="1" customFormat="1" hidden="1">
      <c r="A31" s="178"/>
      <c r="B31" s="179"/>
      <c r="C31" s="184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O31" s="181"/>
      <c r="P31" s="181"/>
    </row>
    <row r="32" spans="1:28" s="1" customFormat="1" hidden="1">
      <c r="A32" s="178"/>
      <c r="B32" s="179"/>
      <c r="C32" s="184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O32" s="181"/>
      <c r="P32" s="181"/>
    </row>
    <row r="33" spans="1:16" s="1" customFormat="1" hidden="1">
      <c r="A33" s="178"/>
      <c r="B33" s="179"/>
      <c r="C33" s="184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O33" s="181"/>
      <c r="P33" s="181"/>
    </row>
    <row r="34" spans="1:16" s="1" customFormat="1" hidden="1">
      <c r="A34" s="178"/>
      <c r="B34" s="179"/>
      <c r="C34" s="184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O34" s="181"/>
      <c r="P34" s="181"/>
    </row>
    <row r="35" spans="1:16" s="1" customFormat="1" hidden="1">
      <c r="A35" s="178"/>
      <c r="B35" s="179"/>
      <c r="C35" s="184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O35" s="181"/>
      <c r="P35" s="181"/>
    </row>
    <row r="36" spans="1:16" s="1" customFormat="1" hidden="1">
      <c r="A36" s="178"/>
      <c r="B36" s="179"/>
      <c r="C36" s="184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O36" s="181"/>
      <c r="P36" s="181"/>
    </row>
    <row r="37" spans="1:16" s="1" customFormat="1" hidden="1">
      <c r="A37" s="178"/>
      <c r="B37" s="179"/>
      <c r="C37" s="184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O37" s="181"/>
      <c r="P37" s="181"/>
    </row>
    <row r="38" spans="1:16" s="1" customFormat="1" hidden="1">
      <c r="A38" s="178"/>
      <c r="B38" s="179"/>
      <c r="C38" s="184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O38" s="181"/>
      <c r="P38" s="181"/>
    </row>
    <row r="39" spans="1:16" s="1" customFormat="1" hidden="1">
      <c r="A39" s="178"/>
      <c r="B39" s="179"/>
      <c r="C39" s="184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O39" s="181"/>
      <c r="P39" s="181"/>
    </row>
    <row r="40" spans="1:16" s="1" customFormat="1" hidden="1">
      <c r="A40" s="178"/>
      <c r="B40" s="179"/>
      <c r="C40" s="184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O40" s="181"/>
      <c r="P40" s="181"/>
    </row>
    <row r="41" spans="1:16" s="1" customFormat="1" hidden="1">
      <c r="A41" s="178"/>
      <c r="B41" s="179"/>
      <c r="C41" s="184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O41" s="181"/>
      <c r="P41" s="181"/>
    </row>
    <row r="42" spans="1:16">
      <c r="A42" s="172">
        <f>+A26+1</f>
        <v>20</v>
      </c>
      <c r="B42" s="822" t="s">
        <v>41</v>
      </c>
      <c r="C42" s="823"/>
      <c r="D42" s="175">
        <f>+D43+D44+D45</f>
        <v>6441</v>
      </c>
      <c r="E42" s="175">
        <f t="shared" ref="E42:P42" si="10">+E43+E44+E45</f>
        <v>6438</v>
      </c>
      <c r="F42" s="175">
        <f t="shared" si="10"/>
        <v>0</v>
      </c>
      <c r="G42" s="175">
        <f t="shared" si="10"/>
        <v>0</v>
      </c>
      <c r="H42" s="175">
        <f t="shared" si="10"/>
        <v>6441</v>
      </c>
      <c r="I42" s="175">
        <f t="shared" si="10"/>
        <v>6438</v>
      </c>
      <c r="J42" s="175">
        <f t="shared" si="10"/>
        <v>0</v>
      </c>
      <c r="K42" s="175">
        <f t="shared" si="10"/>
        <v>0</v>
      </c>
      <c r="L42" s="175">
        <f t="shared" si="10"/>
        <v>0</v>
      </c>
      <c r="M42" s="175">
        <f t="shared" si="10"/>
        <v>3</v>
      </c>
      <c r="O42" s="175">
        <f t="shared" si="10"/>
        <v>0</v>
      </c>
      <c r="P42" s="175">
        <f t="shared" si="10"/>
        <v>6438</v>
      </c>
    </row>
    <row r="43" spans="1:16">
      <c r="A43" s="178">
        <f>+A42+1</f>
        <v>21</v>
      </c>
      <c r="B43" s="186"/>
      <c r="C43" s="184" t="s">
        <v>137</v>
      </c>
      <c r="D43" s="181">
        <v>6141</v>
      </c>
      <c r="E43" s="181">
        <f>+D43-3</f>
        <v>6138</v>
      </c>
      <c r="F43" s="181"/>
      <c r="G43" s="181"/>
      <c r="H43" s="181">
        <f t="shared" ref="H43:I45" si="11">+D43+F43</f>
        <v>6141</v>
      </c>
      <c r="I43" s="181">
        <f t="shared" si="11"/>
        <v>6138</v>
      </c>
      <c r="J43" s="181">
        <v>0</v>
      </c>
      <c r="K43" s="181">
        <v>0</v>
      </c>
      <c r="L43" s="181">
        <v>0</v>
      </c>
      <c r="M43" s="181">
        <f>+H43-I43</f>
        <v>3</v>
      </c>
      <c r="O43" s="181"/>
      <c r="P43" s="181">
        <f>+I43+O43</f>
        <v>6138</v>
      </c>
    </row>
    <row r="44" spans="1:16">
      <c r="A44" s="178">
        <f>+A43+1</f>
        <v>22</v>
      </c>
      <c r="B44" s="186"/>
      <c r="C44" s="184" t="s">
        <v>138</v>
      </c>
      <c r="D44" s="181">
        <v>230</v>
      </c>
      <c r="E44" s="181">
        <f>+D44</f>
        <v>230</v>
      </c>
      <c r="F44" s="181"/>
      <c r="G44" s="181"/>
      <c r="H44" s="181">
        <f t="shared" si="11"/>
        <v>230</v>
      </c>
      <c r="I44" s="181">
        <f t="shared" si="11"/>
        <v>230</v>
      </c>
      <c r="J44" s="181">
        <v>0</v>
      </c>
      <c r="K44" s="181">
        <v>0</v>
      </c>
      <c r="L44" s="181">
        <v>0</v>
      </c>
      <c r="M44" s="181">
        <f>+H44-I44</f>
        <v>0</v>
      </c>
      <c r="O44" s="181"/>
      <c r="P44" s="181">
        <f>+I44+O44</f>
        <v>230</v>
      </c>
    </row>
    <row r="45" spans="1:16">
      <c r="A45" s="178">
        <f>+A44+1</f>
        <v>23</v>
      </c>
      <c r="B45" s="186"/>
      <c r="C45" s="184" t="s">
        <v>139</v>
      </c>
      <c r="D45" s="181">
        <v>70</v>
      </c>
      <c r="E45" s="181">
        <f>+D45</f>
        <v>70</v>
      </c>
      <c r="F45" s="181"/>
      <c r="G45" s="181"/>
      <c r="H45" s="181">
        <f t="shared" si="11"/>
        <v>70</v>
      </c>
      <c r="I45" s="181">
        <f t="shared" si="11"/>
        <v>70</v>
      </c>
      <c r="J45" s="181">
        <v>0</v>
      </c>
      <c r="K45" s="181">
        <v>0</v>
      </c>
      <c r="L45" s="181">
        <v>0</v>
      </c>
      <c r="M45" s="181">
        <f>+H45-I45</f>
        <v>0</v>
      </c>
      <c r="O45" s="181"/>
      <c r="P45" s="181">
        <f>+I45+O45</f>
        <v>70</v>
      </c>
    </row>
    <row r="46" spans="1:16" s="1" customFormat="1" hidden="1">
      <c r="A46" s="178"/>
      <c r="B46" s="186"/>
      <c r="C46" s="184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O46" s="181"/>
      <c r="P46" s="181"/>
    </row>
    <row r="47" spans="1:16" s="1" customFormat="1" hidden="1">
      <c r="A47" s="178"/>
      <c r="B47" s="186"/>
      <c r="C47" s="184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O47" s="181"/>
      <c r="P47" s="181"/>
    </row>
    <row r="48" spans="1:16" s="1" customFormat="1" hidden="1">
      <c r="A48" s="178"/>
      <c r="B48" s="186"/>
      <c r="C48" s="184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O48" s="181"/>
      <c r="P48" s="181"/>
    </row>
    <row r="49" spans="1:16" s="1" customFormat="1" hidden="1">
      <c r="A49" s="178"/>
      <c r="B49" s="186"/>
      <c r="C49" s="184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O49" s="181"/>
      <c r="P49" s="181"/>
    </row>
    <row r="50" spans="1:16" s="1" customFormat="1" hidden="1">
      <c r="A50" s="178"/>
      <c r="B50" s="186"/>
      <c r="C50" s="184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O50" s="181"/>
      <c r="P50" s="181"/>
    </row>
    <row r="51" spans="1:16" s="1" customFormat="1" hidden="1">
      <c r="A51" s="178"/>
      <c r="B51" s="186"/>
      <c r="C51" s="184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O51" s="181"/>
      <c r="P51" s="181"/>
    </row>
    <row r="52" spans="1:16" s="1" customFormat="1" hidden="1">
      <c r="A52" s="178"/>
      <c r="B52" s="186"/>
      <c r="C52" s="184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O52" s="181"/>
      <c r="P52" s="181"/>
    </row>
    <row r="53" spans="1:16" s="1" customFormat="1" hidden="1">
      <c r="A53" s="178"/>
      <c r="B53" s="186"/>
      <c r="C53" s="184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O53" s="181"/>
      <c r="P53" s="181"/>
    </row>
    <row r="54" spans="1:16" s="1" customFormat="1" hidden="1">
      <c r="A54" s="178"/>
      <c r="B54" s="186"/>
      <c r="C54" s="184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O54" s="181"/>
      <c r="P54" s="181"/>
    </row>
    <row r="55" spans="1:16" s="1" customFormat="1" hidden="1">
      <c r="A55" s="178"/>
      <c r="B55" s="186"/>
      <c r="C55" s="184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O55" s="181"/>
      <c r="P55" s="181"/>
    </row>
    <row r="56" spans="1:16" s="1" customFormat="1" hidden="1">
      <c r="A56" s="178"/>
      <c r="B56" s="186"/>
      <c r="C56" s="184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O56" s="181"/>
      <c r="P56" s="181"/>
    </row>
    <row r="57" spans="1:16" s="1" customFormat="1" hidden="1">
      <c r="A57" s="178"/>
      <c r="B57" s="186"/>
      <c r="C57" s="184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O57" s="181"/>
      <c r="P57" s="181"/>
    </row>
    <row r="58" spans="1:16" s="1" customFormat="1" hidden="1">
      <c r="A58" s="178"/>
      <c r="B58" s="186"/>
      <c r="C58" s="184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O58" s="181"/>
      <c r="P58" s="181"/>
    </row>
    <row r="59" spans="1:16" s="1" customFormat="1" hidden="1">
      <c r="A59" s="178"/>
      <c r="B59" s="186"/>
      <c r="C59" s="184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O59" s="181"/>
      <c r="P59" s="181"/>
    </row>
    <row r="60" spans="1:16" s="1" customFormat="1" hidden="1">
      <c r="A60" s="178"/>
      <c r="B60" s="186"/>
      <c r="C60" s="184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O60" s="181"/>
      <c r="P60" s="181"/>
    </row>
    <row r="61" spans="1:16" s="1" customFormat="1" hidden="1">
      <c r="A61" s="178"/>
      <c r="B61" s="186"/>
      <c r="C61" s="184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O61" s="181"/>
      <c r="P61" s="181"/>
    </row>
    <row r="62" spans="1:16" s="1" customFormat="1" hidden="1">
      <c r="A62" s="178"/>
      <c r="B62" s="186"/>
      <c r="C62" s="184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O62" s="181"/>
      <c r="P62" s="181"/>
    </row>
    <row r="63" spans="1:16" s="1" customFormat="1" hidden="1">
      <c r="A63" s="178"/>
      <c r="B63" s="186"/>
      <c r="C63" s="184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O63" s="181"/>
      <c r="P63" s="181"/>
    </row>
    <row r="64" spans="1:16" s="1" customFormat="1" hidden="1">
      <c r="A64" s="178"/>
      <c r="B64" s="186"/>
      <c r="C64" s="184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O64" s="181"/>
      <c r="P64" s="181"/>
    </row>
    <row r="65" spans="1:16" s="1" customFormat="1" hidden="1">
      <c r="A65" s="178"/>
      <c r="B65" s="186"/>
      <c r="C65" s="184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O65" s="181"/>
      <c r="P65" s="181"/>
    </row>
    <row r="66" spans="1:16" s="1" customFormat="1" hidden="1">
      <c r="A66" s="178"/>
      <c r="B66" s="186"/>
      <c r="C66" s="184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O66" s="181"/>
      <c r="P66" s="181"/>
    </row>
    <row r="67" spans="1:16" s="1" customFormat="1" hidden="1">
      <c r="A67" s="178"/>
      <c r="B67" s="186"/>
      <c r="C67" s="184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O67" s="181"/>
      <c r="P67" s="181"/>
    </row>
    <row r="68" spans="1:16" s="1" customFormat="1" hidden="1">
      <c r="A68" s="178"/>
      <c r="B68" s="186"/>
      <c r="C68" s="184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O68" s="181"/>
      <c r="P68" s="181"/>
    </row>
    <row r="69" spans="1:16" s="1" customFormat="1" hidden="1">
      <c r="A69" s="178"/>
      <c r="B69" s="186"/>
      <c r="C69" s="184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O69" s="181"/>
      <c r="P69" s="181"/>
    </row>
    <row r="70" spans="1:16" s="1" customFormat="1" hidden="1">
      <c r="A70" s="178"/>
      <c r="B70" s="186"/>
      <c r="C70" s="184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O70" s="181"/>
      <c r="P70" s="181"/>
    </row>
    <row r="71" spans="1:16" s="1" customFormat="1" hidden="1">
      <c r="A71" s="178"/>
      <c r="B71" s="186"/>
      <c r="C71" s="184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O71" s="181"/>
      <c r="P71" s="181"/>
    </row>
    <row r="72" spans="1:16" s="1" customFormat="1" hidden="1">
      <c r="A72" s="178"/>
      <c r="B72" s="186"/>
      <c r="C72" s="184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O72" s="181"/>
      <c r="P72" s="181"/>
    </row>
    <row r="73" spans="1:16" s="1" customFormat="1" hidden="1">
      <c r="A73" s="178"/>
      <c r="B73" s="186"/>
      <c r="C73" s="184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O73" s="181"/>
      <c r="P73" s="181"/>
    </row>
    <row r="74" spans="1:16" s="1" customFormat="1" hidden="1">
      <c r="A74" s="178"/>
      <c r="B74" s="186"/>
      <c r="C74" s="184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O74" s="181"/>
      <c r="P74" s="181"/>
    </row>
    <row r="75" spans="1:16" s="1" customFormat="1" hidden="1">
      <c r="A75" s="178"/>
      <c r="B75" s="186"/>
      <c r="C75" s="184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O75" s="181"/>
      <c r="P75" s="181"/>
    </row>
    <row r="76" spans="1:16" s="1" customFormat="1" hidden="1">
      <c r="A76" s="178"/>
      <c r="B76" s="186"/>
      <c r="C76" s="184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O76" s="181"/>
      <c r="P76" s="181"/>
    </row>
    <row r="77" spans="1:16" s="1" customFormat="1" hidden="1">
      <c r="A77" s="178"/>
      <c r="B77" s="186"/>
      <c r="C77" s="184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O77" s="181"/>
      <c r="P77" s="181"/>
    </row>
    <row r="78" spans="1:16" s="1" customFormat="1" hidden="1">
      <c r="A78" s="178"/>
      <c r="B78" s="186"/>
      <c r="C78" s="184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O78" s="181"/>
      <c r="P78" s="181"/>
    </row>
    <row r="79" spans="1:16" s="1" customFormat="1" hidden="1">
      <c r="A79" s="178"/>
      <c r="B79" s="186"/>
      <c r="C79" s="184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O79" s="181"/>
      <c r="P79" s="181"/>
    </row>
    <row r="80" spans="1:16" s="1" customFormat="1" hidden="1">
      <c r="A80" s="178"/>
      <c r="B80" s="186"/>
      <c r="C80" s="184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O80" s="181"/>
      <c r="P80" s="181"/>
    </row>
    <row r="81" spans="1:16" s="1" customFormat="1" hidden="1">
      <c r="A81" s="178"/>
      <c r="B81" s="186"/>
      <c r="C81" s="184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O81" s="181"/>
      <c r="P81" s="181"/>
    </row>
    <row r="82" spans="1:16" s="1" customFormat="1" hidden="1">
      <c r="A82" s="178"/>
      <c r="B82" s="186"/>
      <c r="C82" s="184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O82" s="181"/>
      <c r="P82" s="181"/>
    </row>
    <row r="83" spans="1:16" s="1" customFormat="1" hidden="1">
      <c r="A83" s="178"/>
      <c r="B83" s="186"/>
      <c r="C83" s="184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O83" s="181"/>
      <c r="P83" s="181"/>
    </row>
    <row r="84" spans="1:16">
      <c r="A84" s="172">
        <f>+A45+1</f>
        <v>24</v>
      </c>
      <c r="B84" s="822" t="s">
        <v>140</v>
      </c>
      <c r="C84" s="823"/>
      <c r="D84" s="175">
        <f>SUM(D85:D89)</f>
        <v>9554</v>
      </c>
      <c r="E84" s="175">
        <f t="shared" ref="E84:P84" si="12">SUM(E85:E89)</f>
        <v>10606</v>
      </c>
      <c r="F84" s="175">
        <f t="shared" si="12"/>
        <v>0</v>
      </c>
      <c r="G84" s="175">
        <f t="shared" si="12"/>
        <v>0</v>
      </c>
      <c r="H84" s="175">
        <f t="shared" si="12"/>
        <v>9554</v>
      </c>
      <c r="I84" s="175">
        <f t="shared" si="12"/>
        <v>10606</v>
      </c>
      <c r="J84" s="175">
        <f t="shared" si="12"/>
        <v>0</v>
      </c>
      <c r="K84" s="175">
        <f t="shared" si="12"/>
        <v>0</v>
      </c>
      <c r="L84" s="175">
        <f t="shared" si="12"/>
        <v>0</v>
      </c>
      <c r="M84" s="175">
        <f t="shared" si="12"/>
        <v>-1052</v>
      </c>
      <c r="O84" s="175">
        <f t="shared" si="12"/>
        <v>0</v>
      </c>
      <c r="P84" s="175">
        <f t="shared" si="12"/>
        <v>10606</v>
      </c>
    </row>
    <row r="85" spans="1:16">
      <c r="A85" s="178">
        <f t="shared" ref="A85:A90" si="13">+A84+1</f>
        <v>25</v>
      </c>
      <c r="B85" s="179"/>
      <c r="C85" s="184" t="s">
        <v>141</v>
      </c>
      <c r="D85" s="181">
        <v>347</v>
      </c>
      <c r="E85" s="181">
        <v>840</v>
      </c>
      <c r="F85" s="181"/>
      <c r="G85" s="181"/>
      <c r="H85" s="181">
        <f t="shared" ref="H85:I88" si="14">+D85+F85</f>
        <v>347</v>
      </c>
      <c r="I85" s="181">
        <f t="shared" si="14"/>
        <v>840</v>
      </c>
      <c r="J85" s="181">
        <v>0</v>
      </c>
      <c r="K85" s="181">
        <v>0</v>
      </c>
      <c r="L85" s="181">
        <v>0</v>
      </c>
      <c r="M85" s="181">
        <f>+H85-I85</f>
        <v>-493</v>
      </c>
      <c r="O85" s="181"/>
      <c r="P85" s="181">
        <f>+I85+O85</f>
        <v>840</v>
      </c>
    </row>
    <row r="86" spans="1:16">
      <c r="A86" s="178">
        <f t="shared" si="13"/>
        <v>26</v>
      </c>
      <c r="B86" s="179"/>
      <c r="C86" s="184" t="s">
        <v>142</v>
      </c>
      <c r="D86" s="181">
        <v>327</v>
      </c>
      <c r="E86" s="181">
        <v>0</v>
      </c>
      <c r="F86" s="181"/>
      <c r="G86" s="181"/>
      <c r="H86" s="181">
        <f t="shared" si="14"/>
        <v>327</v>
      </c>
      <c r="I86" s="181">
        <f t="shared" si="14"/>
        <v>0</v>
      </c>
      <c r="J86" s="181">
        <v>0</v>
      </c>
      <c r="K86" s="181">
        <v>0</v>
      </c>
      <c r="L86" s="181">
        <v>0</v>
      </c>
      <c r="M86" s="181">
        <f>+H86-I86</f>
        <v>327</v>
      </c>
      <c r="O86" s="181"/>
      <c r="P86" s="181">
        <f>+I86+O86</f>
        <v>0</v>
      </c>
    </row>
    <row r="87" spans="1:16">
      <c r="A87" s="178">
        <f t="shared" si="13"/>
        <v>27</v>
      </c>
      <c r="B87" s="179"/>
      <c r="C87" s="184" t="s">
        <v>110</v>
      </c>
      <c r="D87" s="181">
        <v>8482</v>
      </c>
      <c r="E87" s="181">
        <f>+D87-2</f>
        <v>8480</v>
      </c>
      <c r="F87" s="181"/>
      <c r="G87" s="181"/>
      <c r="H87" s="181">
        <f t="shared" si="14"/>
        <v>8482</v>
      </c>
      <c r="I87" s="181">
        <f t="shared" si="14"/>
        <v>8480</v>
      </c>
      <c r="J87" s="181">
        <v>0</v>
      </c>
      <c r="K87" s="181">
        <v>0</v>
      </c>
      <c r="L87" s="181">
        <v>0</v>
      </c>
      <c r="M87" s="181">
        <f>+H87-I87</f>
        <v>2</v>
      </c>
      <c r="O87" s="181"/>
      <c r="P87" s="181">
        <f>+I87+O87</f>
        <v>8480</v>
      </c>
    </row>
    <row r="88" spans="1:16">
      <c r="A88" s="178">
        <f t="shared" si="13"/>
        <v>28</v>
      </c>
      <c r="B88" s="179"/>
      <c r="C88" s="184" t="s">
        <v>143</v>
      </c>
      <c r="D88" s="181">
        <v>398</v>
      </c>
      <c r="E88" s="181">
        <v>1286</v>
      </c>
      <c r="F88" s="181"/>
      <c r="G88" s="181"/>
      <c r="H88" s="181">
        <f t="shared" si="14"/>
        <v>398</v>
      </c>
      <c r="I88" s="181">
        <f t="shared" si="14"/>
        <v>1286</v>
      </c>
      <c r="J88" s="181">
        <v>0</v>
      </c>
      <c r="K88" s="181">
        <v>0</v>
      </c>
      <c r="L88" s="181">
        <v>0</v>
      </c>
      <c r="M88" s="181">
        <f>+H88-I88</f>
        <v>-888</v>
      </c>
      <c r="O88" s="181"/>
      <c r="P88" s="181">
        <f>+I88+O88</f>
        <v>1286</v>
      </c>
    </row>
    <row r="89" spans="1:16">
      <c r="A89" s="178">
        <f t="shared" si="13"/>
        <v>29</v>
      </c>
      <c r="B89" s="179"/>
      <c r="C89" s="187"/>
      <c r="D89" s="181"/>
      <c r="E89" s="181"/>
      <c r="F89" s="181"/>
      <c r="G89" s="181"/>
      <c r="H89" s="181">
        <f>+D89+F89</f>
        <v>0</v>
      </c>
      <c r="I89" s="181">
        <f>+E89+G89</f>
        <v>0</v>
      </c>
      <c r="J89" s="181"/>
      <c r="K89" s="181"/>
      <c r="L89" s="181"/>
      <c r="M89" s="181">
        <f>+H89-I89</f>
        <v>0</v>
      </c>
      <c r="O89" s="181"/>
      <c r="P89" s="181">
        <f>+I89+O89</f>
        <v>0</v>
      </c>
    </row>
    <row r="90" spans="1:16">
      <c r="A90" s="188">
        <f t="shared" si="13"/>
        <v>30</v>
      </c>
      <c r="B90" s="824" t="s">
        <v>2</v>
      </c>
      <c r="C90" s="825"/>
      <c r="D90" s="175">
        <f t="shared" ref="D90:M90" si="15">+D7+D24+D42+D84</f>
        <v>483444</v>
      </c>
      <c r="E90" s="175">
        <f t="shared" si="15"/>
        <v>484447</v>
      </c>
      <c r="F90" s="175">
        <f t="shared" si="15"/>
        <v>14915</v>
      </c>
      <c r="G90" s="175">
        <f t="shared" si="15"/>
        <v>14915</v>
      </c>
      <c r="H90" s="175">
        <f t="shared" si="15"/>
        <v>498359</v>
      </c>
      <c r="I90" s="175">
        <f t="shared" si="15"/>
        <v>499362</v>
      </c>
      <c r="J90" s="175">
        <f t="shared" si="15"/>
        <v>9875</v>
      </c>
      <c r="K90" s="175">
        <f t="shared" si="15"/>
        <v>28230</v>
      </c>
      <c r="L90" s="175">
        <f t="shared" si="15"/>
        <v>0</v>
      </c>
      <c r="M90" s="175">
        <f t="shared" si="15"/>
        <v>-1003</v>
      </c>
      <c r="O90" s="175">
        <f>+O7+O24+O42+O84</f>
        <v>0</v>
      </c>
      <c r="P90" s="175">
        <f>+P7+P24+P42+P84</f>
        <v>499362</v>
      </c>
    </row>
    <row r="91" spans="1:16">
      <c r="A91" s="42"/>
      <c r="B91" s="43"/>
      <c r="C91" s="44"/>
      <c r="D91" s="189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</row>
    <row r="92" spans="1:16" ht="24.75" customHeight="1">
      <c r="A92" s="826" t="s">
        <v>95</v>
      </c>
      <c r="B92" s="827"/>
      <c r="C92" s="827"/>
      <c r="D92" s="827"/>
      <c r="E92" s="827"/>
      <c r="F92" s="827"/>
      <c r="G92" s="827"/>
      <c r="H92" s="827"/>
      <c r="I92" s="827"/>
      <c r="J92" s="827"/>
      <c r="K92" s="827"/>
      <c r="L92" s="827"/>
      <c r="M92" s="827"/>
      <c r="N92" s="827"/>
      <c r="O92" s="827"/>
      <c r="P92" s="827"/>
    </row>
    <row r="93" spans="1:16" ht="24.75" customHeight="1">
      <c r="A93" s="828" t="s">
        <v>144</v>
      </c>
      <c r="B93" s="828"/>
      <c r="C93" s="828"/>
      <c r="D93" s="828"/>
      <c r="E93" s="828"/>
      <c r="F93" s="828"/>
      <c r="G93" s="828"/>
      <c r="H93" s="828"/>
      <c r="I93" s="828"/>
      <c r="J93" s="828"/>
      <c r="K93" s="828"/>
      <c r="L93" s="828"/>
      <c r="M93" s="828"/>
      <c r="N93" s="828"/>
      <c r="O93" s="828"/>
      <c r="P93" s="828"/>
    </row>
    <row r="94" spans="1:16" ht="24.75" customHeight="1">
      <c r="A94" s="821" t="s">
        <v>145</v>
      </c>
      <c r="B94" s="821"/>
      <c r="C94" s="821"/>
      <c r="D94" s="821"/>
      <c r="E94" s="821"/>
      <c r="F94" s="821"/>
      <c r="G94" s="821"/>
      <c r="H94" s="821"/>
      <c r="I94" s="821"/>
      <c r="J94" s="821"/>
      <c r="K94" s="821"/>
      <c r="L94" s="821"/>
      <c r="M94" s="821"/>
      <c r="N94" s="821"/>
      <c r="O94" s="821"/>
      <c r="P94" s="821"/>
    </row>
    <row r="95" spans="1:16" ht="24.75" customHeight="1">
      <c r="A95" s="821" t="s">
        <v>146</v>
      </c>
      <c r="B95" s="821"/>
      <c r="C95" s="821"/>
      <c r="D95" s="821"/>
      <c r="E95" s="821"/>
      <c r="F95" s="821"/>
      <c r="G95" s="821"/>
      <c r="H95" s="821"/>
      <c r="I95" s="821"/>
      <c r="J95" s="821"/>
      <c r="K95" s="821"/>
      <c r="L95" s="821"/>
      <c r="M95" s="821"/>
      <c r="N95" s="821"/>
      <c r="O95" s="821"/>
      <c r="P95" s="821"/>
    </row>
    <row r="96" spans="1:16" ht="24.75" customHeight="1">
      <c r="A96" s="821" t="s">
        <v>147</v>
      </c>
      <c r="B96" s="821"/>
      <c r="C96" s="821"/>
      <c r="D96" s="821"/>
      <c r="E96" s="821"/>
      <c r="F96" s="821"/>
      <c r="G96" s="821"/>
      <c r="H96" s="821"/>
      <c r="I96" s="821"/>
      <c r="J96" s="821"/>
      <c r="K96" s="821"/>
      <c r="L96" s="821"/>
      <c r="M96" s="821"/>
      <c r="N96" s="821"/>
      <c r="O96" s="821"/>
      <c r="P96" s="821"/>
    </row>
    <row r="97" spans="1:16" ht="24.75" customHeight="1">
      <c r="A97" s="821" t="s">
        <v>148</v>
      </c>
      <c r="B97" s="821"/>
      <c r="C97" s="821"/>
      <c r="D97" s="821"/>
      <c r="E97" s="821"/>
      <c r="F97" s="821"/>
      <c r="G97" s="821"/>
      <c r="H97" s="821"/>
      <c r="I97" s="821"/>
      <c r="J97" s="821"/>
      <c r="K97" s="821"/>
      <c r="L97" s="821"/>
      <c r="M97" s="821"/>
      <c r="N97" s="821"/>
      <c r="O97" s="821"/>
      <c r="P97" s="821"/>
    </row>
  </sheetData>
  <mergeCells count="25">
    <mergeCell ref="A1:P1"/>
    <mergeCell ref="A2:P2"/>
    <mergeCell ref="A3:P3"/>
    <mergeCell ref="A4:A6"/>
    <mergeCell ref="B4:C6"/>
    <mergeCell ref="D4:E4"/>
    <mergeCell ref="F4:G4"/>
    <mergeCell ref="H4:I4"/>
    <mergeCell ref="J4:L4"/>
    <mergeCell ref="M4:M5"/>
    <mergeCell ref="O4:O5"/>
    <mergeCell ref="P4:P5"/>
    <mergeCell ref="B8:C8"/>
    <mergeCell ref="B17:C17"/>
    <mergeCell ref="B24:C24"/>
    <mergeCell ref="B25:C25"/>
    <mergeCell ref="A95:P95"/>
    <mergeCell ref="A96:P96"/>
    <mergeCell ref="A97:P97"/>
    <mergeCell ref="B42:C42"/>
    <mergeCell ref="B84:C84"/>
    <mergeCell ref="B90:C90"/>
    <mergeCell ref="A92:P92"/>
    <mergeCell ref="A93:P93"/>
    <mergeCell ref="A94:P9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5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149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3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/>
    </row>
    <row r="4" spans="1:16" ht="34.5" customHeight="1">
      <c r="A4" s="857" t="s">
        <v>150</v>
      </c>
      <c r="B4" s="860" t="s">
        <v>99</v>
      </c>
      <c r="C4" s="861"/>
      <c r="D4" s="866" t="s">
        <v>17</v>
      </c>
      <c r="E4" s="867"/>
      <c r="F4" s="867" t="s">
        <v>18</v>
      </c>
      <c r="G4" s="867"/>
      <c r="H4" s="867" t="s">
        <v>19</v>
      </c>
      <c r="I4" s="867"/>
      <c r="J4" s="868" t="s">
        <v>53</v>
      </c>
      <c r="K4" s="869"/>
      <c r="L4" s="870"/>
      <c r="M4" s="851" t="s">
        <v>22</v>
      </c>
      <c r="N4" s="190"/>
      <c r="O4" s="853" t="s">
        <v>51</v>
      </c>
      <c r="P4" s="855" t="s">
        <v>20</v>
      </c>
    </row>
    <row r="5" spans="1:16">
      <c r="A5" s="858"/>
      <c r="B5" s="862"/>
      <c r="C5" s="863"/>
      <c r="D5" s="191" t="s">
        <v>38</v>
      </c>
      <c r="E5" s="192" t="s">
        <v>39</v>
      </c>
      <c r="F5" s="193" t="s">
        <v>12</v>
      </c>
      <c r="G5" s="192" t="s">
        <v>16</v>
      </c>
      <c r="H5" s="193" t="s">
        <v>12</v>
      </c>
      <c r="I5" s="192" t="s">
        <v>16</v>
      </c>
      <c r="J5" s="194" t="s">
        <v>23</v>
      </c>
      <c r="K5" s="194" t="s">
        <v>24</v>
      </c>
      <c r="L5" s="194" t="s">
        <v>25</v>
      </c>
      <c r="M5" s="852"/>
      <c r="N5" s="190"/>
      <c r="O5" s="854"/>
      <c r="P5" s="856"/>
    </row>
    <row r="6" spans="1:16" ht="15.75" thickBot="1">
      <c r="A6" s="859"/>
      <c r="B6" s="864"/>
      <c r="C6" s="865"/>
      <c r="D6" s="195" t="s">
        <v>3</v>
      </c>
      <c r="E6" s="196" t="s">
        <v>4</v>
      </c>
      <c r="F6" s="196" t="s">
        <v>5</v>
      </c>
      <c r="G6" s="196" t="s">
        <v>6</v>
      </c>
      <c r="H6" s="196" t="s">
        <v>13</v>
      </c>
      <c r="I6" s="196" t="s">
        <v>14</v>
      </c>
      <c r="J6" s="196" t="s">
        <v>7</v>
      </c>
      <c r="K6" s="197" t="s">
        <v>8</v>
      </c>
      <c r="L6" s="197" t="s">
        <v>9</v>
      </c>
      <c r="M6" s="198" t="s">
        <v>44</v>
      </c>
      <c r="N6" s="190"/>
      <c r="O6" s="195" t="s">
        <v>10</v>
      </c>
      <c r="P6" s="198" t="s">
        <v>26</v>
      </c>
    </row>
    <row r="7" spans="1:16">
      <c r="A7" s="33">
        <f t="shared" ref="A7:A22" si="0">+A6+1</f>
        <v>1</v>
      </c>
      <c r="B7" s="31" t="s">
        <v>15</v>
      </c>
      <c r="C7" s="34"/>
      <c r="D7" s="55">
        <f t="shared" ref="D7:M7" si="1">+D8+D17</f>
        <v>2248830</v>
      </c>
      <c r="E7" s="55">
        <f t="shared" si="1"/>
        <v>2248558</v>
      </c>
      <c r="F7" s="55">
        <f t="shared" si="1"/>
        <v>129106</v>
      </c>
      <c r="G7" s="55">
        <f t="shared" si="1"/>
        <v>129104</v>
      </c>
      <c r="H7" s="55">
        <f t="shared" si="1"/>
        <v>2377936</v>
      </c>
      <c r="I7" s="55">
        <f t="shared" si="1"/>
        <v>2377662</v>
      </c>
      <c r="J7" s="55">
        <f t="shared" si="1"/>
        <v>17495</v>
      </c>
      <c r="K7" s="55">
        <f t="shared" si="1"/>
        <v>207489</v>
      </c>
      <c r="L7" s="55">
        <f t="shared" si="1"/>
        <v>0</v>
      </c>
      <c r="M7" s="56">
        <f t="shared" si="1"/>
        <v>274</v>
      </c>
      <c r="N7" s="199"/>
      <c r="O7" s="54">
        <f>+O8+O17</f>
        <v>0</v>
      </c>
      <c r="P7" s="56">
        <f>+P8+P17</f>
        <v>2377662</v>
      </c>
    </row>
    <row r="8" spans="1:16">
      <c r="A8" s="45">
        <f t="shared" si="0"/>
        <v>2</v>
      </c>
      <c r="B8" s="785" t="s">
        <v>45</v>
      </c>
      <c r="C8" s="786"/>
      <c r="D8" s="59">
        <f t="shared" ref="D8:M8" si="2">SUM(D9:D16)</f>
        <v>2206223</v>
      </c>
      <c r="E8" s="59">
        <f t="shared" si="2"/>
        <v>2206223</v>
      </c>
      <c r="F8" s="59">
        <f t="shared" si="2"/>
        <v>126676</v>
      </c>
      <c r="G8" s="59">
        <f t="shared" si="2"/>
        <v>126676</v>
      </c>
      <c r="H8" s="59">
        <f t="shared" si="2"/>
        <v>2332899</v>
      </c>
      <c r="I8" s="59">
        <f t="shared" si="2"/>
        <v>2332899</v>
      </c>
      <c r="J8" s="59">
        <f t="shared" si="2"/>
        <v>17495</v>
      </c>
      <c r="K8" s="59">
        <f t="shared" si="2"/>
        <v>207489</v>
      </c>
      <c r="L8" s="59">
        <f t="shared" si="2"/>
        <v>0</v>
      </c>
      <c r="M8" s="60">
        <f t="shared" si="2"/>
        <v>0</v>
      </c>
      <c r="N8" s="200"/>
      <c r="O8" s="58">
        <f>SUM(O9:O16)</f>
        <v>0</v>
      </c>
      <c r="P8" s="60">
        <f>SUM(P9:P16)</f>
        <v>2332899</v>
      </c>
    </row>
    <row r="9" spans="1:16">
      <c r="A9" s="35">
        <f t="shared" si="0"/>
        <v>3</v>
      </c>
      <c r="B9" s="19" t="s">
        <v>57</v>
      </c>
      <c r="C9" s="20" t="s">
        <v>58</v>
      </c>
      <c r="D9" s="62">
        <v>1767397</v>
      </c>
      <c r="E9" s="62">
        <v>1767397</v>
      </c>
      <c r="F9" s="62">
        <v>115676</v>
      </c>
      <c r="G9" s="62">
        <v>115676</v>
      </c>
      <c r="H9" s="62">
        <f t="shared" ref="H9:I16" si="3">+D9+F9</f>
        <v>1883073</v>
      </c>
      <c r="I9" s="62">
        <f t="shared" si="3"/>
        <v>1883073</v>
      </c>
      <c r="J9" s="62">
        <v>17091</v>
      </c>
      <c r="K9" s="62">
        <v>187057</v>
      </c>
      <c r="L9" s="62">
        <v>0</v>
      </c>
      <c r="M9" s="64">
        <f t="shared" ref="M9:M16" si="4">+H9-I9</f>
        <v>0</v>
      </c>
      <c r="N9" s="201"/>
      <c r="O9" s="61">
        <v>0</v>
      </c>
      <c r="P9" s="64">
        <f t="shared" ref="P9:P16" si="5">+I9+O9</f>
        <v>1883073</v>
      </c>
    </row>
    <row r="10" spans="1:16">
      <c r="A10" s="202">
        <f t="shared" si="0"/>
        <v>4</v>
      </c>
      <c r="B10" s="203" t="s">
        <v>27</v>
      </c>
      <c r="C10" s="204" t="s">
        <v>28</v>
      </c>
      <c r="D10" s="154">
        <v>145867</v>
      </c>
      <c r="E10" s="154">
        <v>145867</v>
      </c>
      <c r="F10" s="154">
        <v>0</v>
      </c>
      <c r="G10" s="154">
        <v>0</v>
      </c>
      <c r="H10" s="154">
        <f t="shared" si="3"/>
        <v>145867</v>
      </c>
      <c r="I10" s="154">
        <f t="shared" si="3"/>
        <v>145867</v>
      </c>
      <c r="J10" s="154">
        <v>0</v>
      </c>
      <c r="K10" s="154">
        <v>875</v>
      </c>
      <c r="L10" s="154">
        <v>0</v>
      </c>
      <c r="M10" s="143">
        <f t="shared" si="4"/>
        <v>0</v>
      </c>
      <c r="N10" s="201"/>
      <c r="O10" s="155">
        <v>0</v>
      </c>
      <c r="P10" s="143">
        <f t="shared" si="5"/>
        <v>145867</v>
      </c>
    </row>
    <row r="11" spans="1:16">
      <c r="A11" s="202">
        <f t="shared" si="0"/>
        <v>5</v>
      </c>
      <c r="B11" s="205" t="s">
        <v>29</v>
      </c>
      <c r="C11" s="206" t="s">
        <v>59</v>
      </c>
      <c r="D11" s="154">
        <v>37788</v>
      </c>
      <c r="E11" s="154">
        <v>37788</v>
      </c>
      <c r="F11" s="154">
        <v>0</v>
      </c>
      <c r="G11" s="154">
        <v>0</v>
      </c>
      <c r="H11" s="154">
        <f t="shared" si="3"/>
        <v>37788</v>
      </c>
      <c r="I11" s="154">
        <f t="shared" si="3"/>
        <v>37788</v>
      </c>
      <c r="J11" s="154">
        <v>0</v>
      </c>
      <c r="K11" s="154">
        <v>1312</v>
      </c>
      <c r="L11" s="154">
        <v>0</v>
      </c>
      <c r="M11" s="143">
        <f t="shared" si="4"/>
        <v>0</v>
      </c>
      <c r="N11" s="201"/>
      <c r="O11" s="155">
        <v>0</v>
      </c>
      <c r="P11" s="143">
        <f t="shared" si="5"/>
        <v>37788</v>
      </c>
    </row>
    <row r="12" spans="1:16">
      <c r="A12" s="202">
        <f t="shared" si="0"/>
        <v>6</v>
      </c>
      <c r="B12" s="203" t="s">
        <v>30</v>
      </c>
      <c r="C12" s="204" t="s">
        <v>31</v>
      </c>
      <c r="D12" s="154">
        <v>50817</v>
      </c>
      <c r="E12" s="154">
        <v>50817</v>
      </c>
      <c r="F12" s="154">
        <v>1400</v>
      </c>
      <c r="G12" s="154">
        <v>1400</v>
      </c>
      <c r="H12" s="154">
        <f t="shared" si="3"/>
        <v>52217</v>
      </c>
      <c r="I12" s="154">
        <f t="shared" si="3"/>
        <v>52217</v>
      </c>
      <c r="J12" s="154">
        <v>0</v>
      </c>
      <c r="K12" s="154">
        <v>5737</v>
      </c>
      <c r="L12" s="154">
        <v>0</v>
      </c>
      <c r="M12" s="143">
        <f t="shared" si="4"/>
        <v>0</v>
      </c>
      <c r="N12" s="201"/>
      <c r="O12" s="155">
        <v>0</v>
      </c>
      <c r="P12" s="143">
        <f t="shared" si="5"/>
        <v>52217</v>
      </c>
    </row>
    <row r="13" spans="1:16">
      <c r="A13" s="202">
        <f t="shared" si="0"/>
        <v>7</v>
      </c>
      <c r="B13" s="203" t="s">
        <v>34</v>
      </c>
      <c r="C13" s="204" t="s">
        <v>62</v>
      </c>
      <c r="D13" s="154">
        <v>110766</v>
      </c>
      <c r="E13" s="154">
        <v>110766</v>
      </c>
      <c r="F13" s="154">
        <v>9600</v>
      </c>
      <c r="G13" s="154">
        <v>9600</v>
      </c>
      <c r="H13" s="154">
        <f t="shared" si="3"/>
        <v>120366</v>
      </c>
      <c r="I13" s="154">
        <f t="shared" si="3"/>
        <v>120366</v>
      </c>
      <c r="J13" s="154">
        <v>404</v>
      </c>
      <c r="K13" s="154">
        <v>10170</v>
      </c>
      <c r="L13" s="154">
        <v>0</v>
      </c>
      <c r="M13" s="143">
        <f t="shared" si="4"/>
        <v>0</v>
      </c>
      <c r="N13" s="201"/>
      <c r="O13" s="155">
        <v>0</v>
      </c>
      <c r="P13" s="143">
        <f t="shared" si="5"/>
        <v>120366</v>
      </c>
    </row>
    <row r="14" spans="1:16">
      <c r="A14" s="202">
        <f t="shared" si="0"/>
        <v>8</v>
      </c>
      <c r="B14" s="203" t="s">
        <v>60</v>
      </c>
      <c r="C14" s="207" t="s">
        <v>32</v>
      </c>
      <c r="D14" s="154">
        <v>4123</v>
      </c>
      <c r="E14" s="154">
        <v>4123</v>
      </c>
      <c r="F14" s="154">
        <v>0</v>
      </c>
      <c r="G14" s="154">
        <v>0</v>
      </c>
      <c r="H14" s="154">
        <f t="shared" si="3"/>
        <v>4123</v>
      </c>
      <c r="I14" s="154">
        <f t="shared" si="3"/>
        <v>4123</v>
      </c>
      <c r="J14" s="154">
        <v>0</v>
      </c>
      <c r="K14" s="154">
        <v>2300</v>
      </c>
      <c r="L14" s="154">
        <v>0</v>
      </c>
      <c r="M14" s="143">
        <f t="shared" si="4"/>
        <v>0</v>
      </c>
      <c r="N14" s="201"/>
      <c r="O14" s="155">
        <v>0</v>
      </c>
      <c r="P14" s="143">
        <f t="shared" si="5"/>
        <v>4123</v>
      </c>
    </row>
    <row r="15" spans="1:16">
      <c r="A15" s="202">
        <f t="shared" si="0"/>
        <v>9</v>
      </c>
      <c r="B15" s="208" t="s">
        <v>61</v>
      </c>
      <c r="C15" s="204" t="s">
        <v>33</v>
      </c>
      <c r="D15" s="154">
        <v>84343</v>
      </c>
      <c r="E15" s="154">
        <v>84343</v>
      </c>
      <c r="F15" s="154">
        <v>0</v>
      </c>
      <c r="G15" s="154">
        <v>0</v>
      </c>
      <c r="H15" s="154">
        <f t="shared" si="3"/>
        <v>84343</v>
      </c>
      <c r="I15" s="154">
        <f t="shared" si="3"/>
        <v>84343</v>
      </c>
      <c r="J15" s="154">
        <v>0</v>
      </c>
      <c r="K15" s="154">
        <v>25</v>
      </c>
      <c r="L15" s="154">
        <v>0</v>
      </c>
      <c r="M15" s="143">
        <f t="shared" si="4"/>
        <v>0</v>
      </c>
      <c r="N15" s="201"/>
      <c r="O15" s="155">
        <v>0</v>
      </c>
      <c r="P15" s="143">
        <f t="shared" si="5"/>
        <v>84343</v>
      </c>
    </row>
    <row r="16" spans="1:16">
      <c r="A16" s="202">
        <f t="shared" si="0"/>
        <v>10</v>
      </c>
      <c r="B16" s="208"/>
      <c r="C16" s="207" t="s">
        <v>151</v>
      </c>
      <c r="D16" s="154">
        <v>5122</v>
      </c>
      <c r="E16" s="154">
        <v>5122</v>
      </c>
      <c r="F16" s="154">
        <v>0</v>
      </c>
      <c r="G16" s="154">
        <v>0</v>
      </c>
      <c r="H16" s="154">
        <f t="shared" si="3"/>
        <v>5122</v>
      </c>
      <c r="I16" s="154">
        <f t="shared" si="3"/>
        <v>5122</v>
      </c>
      <c r="J16" s="154">
        <v>0</v>
      </c>
      <c r="K16" s="154">
        <v>13</v>
      </c>
      <c r="L16" s="154">
        <v>0</v>
      </c>
      <c r="M16" s="143">
        <f t="shared" si="4"/>
        <v>0</v>
      </c>
      <c r="N16" s="201"/>
      <c r="O16" s="155">
        <v>0</v>
      </c>
      <c r="P16" s="143">
        <f t="shared" si="5"/>
        <v>5122</v>
      </c>
    </row>
    <row r="17" spans="1:16">
      <c r="A17" s="45">
        <f t="shared" si="0"/>
        <v>11</v>
      </c>
      <c r="B17" s="801" t="s">
        <v>46</v>
      </c>
      <c r="C17" s="781"/>
      <c r="D17" s="59">
        <f t="shared" ref="D17:M17" si="6">SUM(D18:D22)</f>
        <v>42607</v>
      </c>
      <c r="E17" s="59">
        <f t="shared" si="6"/>
        <v>42335</v>
      </c>
      <c r="F17" s="59">
        <f t="shared" si="6"/>
        <v>2430</v>
      </c>
      <c r="G17" s="59">
        <f t="shared" si="6"/>
        <v>2428</v>
      </c>
      <c r="H17" s="59">
        <f t="shared" si="6"/>
        <v>45037</v>
      </c>
      <c r="I17" s="59">
        <f t="shared" si="6"/>
        <v>44763</v>
      </c>
      <c r="J17" s="59">
        <f t="shared" si="6"/>
        <v>0</v>
      </c>
      <c r="K17" s="59">
        <f t="shared" si="6"/>
        <v>0</v>
      </c>
      <c r="L17" s="59">
        <f t="shared" si="6"/>
        <v>0</v>
      </c>
      <c r="M17" s="60">
        <f t="shared" si="6"/>
        <v>274</v>
      </c>
      <c r="N17" s="200"/>
      <c r="O17" s="58">
        <f>SUM(O18:O22)</f>
        <v>0</v>
      </c>
      <c r="P17" s="60">
        <f>SUM(P18:P22)</f>
        <v>44763</v>
      </c>
    </row>
    <row r="18" spans="1:16">
      <c r="A18" s="209">
        <f t="shared" si="0"/>
        <v>12</v>
      </c>
      <c r="B18" s="205" t="s">
        <v>29</v>
      </c>
      <c r="C18" s="206" t="s">
        <v>59</v>
      </c>
      <c r="D18" s="154">
        <v>897</v>
      </c>
      <c r="E18" s="154">
        <v>897</v>
      </c>
      <c r="F18" s="154">
        <v>0</v>
      </c>
      <c r="G18" s="154">
        <v>0</v>
      </c>
      <c r="H18" s="154">
        <f t="shared" ref="H18:I22" si="7">+D18+F18</f>
        <v>897</v>
      </c>
      <c r="I18" s="154">
        <f t="shared" si="7"/>
        <v>897</v>
      </c>
      <c r="J18" s="154">
        <v>0</v>
      </c>
      <c r="K18" s="154">
        <v>0</v>
      </c>
      <c r="L18" s="154">
        <v>0</v>
      </c>
      <c r="M18" s="143">
        <f>+H18-I18</f>
        <v>0</v>
      </c>
      <c r="N18" s="201"/>
      <c r="O18" s="155">
        <v>0</v>
      </c>
      <c r="P18" s="143">
        <f>+I18+O18</f>
        <v>897</v>
      </c>
    </row>
    <row r="19" spans="1:16">
      <c r="A19" s="202">
        <f t="shared" si="0"/>
        <v>13</v>
      </c>
      <c r="B19" s="203" t="s">
        <v>30</v>
      </c>
      <c r="C19" s="204" t="s">
        <v>31</v>
      </c>
      <c r="D19" s="154">
        <v>0</v>
      </c>
      <c r="E19" s="154">
        <v>0</v>
      </c>
      <c r="F19" s="154">
        <v>0</v>
      </c>
      <c r="G19" s="154">
        <v>0</v>
      </c>
      <c r="H19" s="154">
        <f t="shared" si="7"/>
        <v>0</v>
      </c>
      <c r="I19" s="154">
        <f t="shared" si="7"/>
        <v>0</v>
      </c>
      <c r="J19" s="154">
        <v>0</v>
      </c>
      <c r="K19" s="154">
        <v>0</v>
      </c>
      <c r="L19" s="154">
        <v>0</v>
      </c>
      <c r="M19" s="143">
        <f>+H19-I19</f>
        <v>0</v>
      </c>
      <c r="N19" s="201"/>
      <c r="O19" s="155">
        <v>0</v>
      </c>
      <c r="P19" s="143">
        <f>+I19+O19</f>
        <v>0</v>
      </c>
    </row>
    <row r="20" spans="1:16">
      <c r="A20" s="202">
        <f t="shared" si="0"/>
        <v>14</v>
      </c>
      <c r="B20" s="203" t="s">
        <v>34</v>
      </c>
      <c r="C20" s="204" t="s">
        <v>63</v>
      </c>
      <c r="D20" s="154">
        <v>8813</v>
      </c>
      <c r="E20" s="154">
        <v>8679</v>
      </c>
      <c r="F20" s="154">
        <v>2430</v>
      </c>
      <c r="G20" s="154">
        <v>2428</v>
      </c>
      <c r="H20" s="154">
        <f t="shared" si="7"/>
        <v>11243</v>
      </c>
      <c r="I20" s="154">
        <f t="shared" si="7"/>
        <v>11107</v>
      </c>
      <c r="J20" s="154">
        <v>0</v>
      </c>
      <c r="K20" s="154">
        <v>0</v>
      </c>
      <c r="L20" s="154">
        <v>0</v>
      </c>
      <c r="M20" s="143">
        <f>+H20-I20</f>
        <v>136</v>
      </c>
      <c r="N20" s="201"/>
      <c r="O20" s="155">
        <v>0</v>
      </c>
      <c r="P20" s="143">
        <f>+I20+O20</f>
        <v>11107</v>
      </c>
    </row>
    <row r="21" spans="1:16">
      <c r="A21" s="202">
        <f t="shared" si="0"/>
        <v>15</v>
      </c>
      <c r="B21" s="203" t="s">
        <v>35</v>
      </c>
      <c r="C21" s="204" t="s">
        <v>36</v>
      </c>
      <c r="D21" s="154">
        <v>23773</v>
      </c>
      <c r="E21" s="154">
        <v>23773</v>
      </c>
      <c r="F21" s="154">
        <v>0</v>
      </c>
      <c r="G21" s="154">
        <v>0</v>
      </c>
      <c r="H21" s="154">
        <f t="shared" si="7"/>
        <v>23773</v>
      </c>
      <c r="I21" s="154">
        <f t="shared" si="7"/>
        <v>23773</v>
      </c>
      <c r="J21" s="154">
        <v>0</v>
      </c>
      <c r="K21" s="154">
        <v>0</v>
      </c>
      <c r="L21" s="154">
        <v>0</v>
      </c>
      <c r="M21" s="143">
        <f>+H21-I21</f>
        <v>0</v>
      </c>
      <c r="N21" s="201"/>
      <c r="O21" s="155">
        <v>0</v>
      </c>
      <c r="P21" s="143">
        <f>+I21+O21</f>
        <v>23773</v>
      </c>
    </row>
    <row r="22" spans="1:16">
      <c r="A22" s="202">
        <f t="shared" si="0"/>
        <v>16</v>
      </c>
      <c r="B22" s="208"/>
      <c r="C22" s="207" t="s">
        <v>151</v>
      </c>
      <c r="D22" s="154">
        <v>9124</v>
      </c>
      <c r="E22" s="154">
        <v>8986</v>
      </c>
      <c r="F22" s="154">
        <v>0</v>
      </c>
      <c r="G22" s="154">
        <v>0</v>
      </c>
      <c r="H22" s="154">
        <f t="shared" si="7"/>
        <v>9124</v>
      </c>
      <c r="I22" s="154">
        <f t="shared" si="7"/>
        <v>8986</v>
      </c>
      <c r="J22" s="154">
        <v>0</v>
      </c>
      <c r="K22" s="154">
        <v>0</v>
      </c>
      <c r="L22" s="154">
        <v>0</v>
      </c>
      <c r="M22" s="143">
        <f>+H22-I22</f>
        <v>138</v>
      </c>
      <c r="N22" s="201"/>
      <c r="O22" s="155">
        <v>0</v>
      </c>
      <c r="P22" s="143">
        <f>+I22+O22</f>
        <v>8986</v>
      </c>
    </row>
    <row r="23" spans="1:16" s="1" customFormat="1" hidden="1">
      <c r="A23" s="202"/>
      <c r="B23" s="208"/>
      <c r="C23" s="207"/>
      <c r="D23" s="154"/>
      <c r="E23" s="154"/>
      <c r="F23" s="154"/>
      <c r="G23" s="154"/>
      <c r="H23" s="154"/>
      <c r="I23" s="154"/>
      <c r="J23" s="154"/>
      <c r="K23" s="154"/>
      <c r="L23" s="154"/>
      <c r="M23" s="749"/>
      <c r="N23" s="201"/>
      <c r="O23" s="155"/>
      <c r="P23" s="143"/>
    </row>
    <row r="24" spans="1:16">
      <c r="A24" s="33">
        <f>+A22+1</f>
        <v>17</v>
      </c>
      <c r="B24" s="792" t="s">
        <v>42</v>
      </c>
      <c r="C24" s="793"/>
      <c r="D24" s="67">
        <f>+D25</f>
        <v>12491</v>
      </c>
      <c r="E24" s="67">
        <f t="shared" ref="E24:P24" si="8">+E25</f>
        <v>10703</v>
      </c>
      <c r="F24" s="67">
        <f t="shared" si="8"/>
        <v>0</v>
      </c>
      <c r="G24" s="67">
        <f t="shared" si="8"/>
        <v>0</v>
      </c>
      <c r="H24" s="67">
        <f t="shared" si="8"/>
        <v>12491</v>
      </c>
      <c r="I24" s="67">
        <f t="shared" si="8"/>
        <v>10703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210">
        <f t="shared" si="8"/>
        <v>1788</v>
      </c>
      <c r="N24" s="211"/>
      <c r="O24" s="66">
        <f t="shared" si="8"/>
        <v>0</v>
      </c>
      <c r="P24" s="68">
        <f t="shared" si="8"/>
        <v>10703</v>
      </c>
    </row>
    <row r="25" spans="1:16">
      <c r="A25" s="45">
        <f>+A24+1</f>
        <v>18</v>
      </c>
      <c r="B25" s="780" t="s">
        <v>47</v>
      </c>
      <c r="C25" s="781"/>
      <c r="D25" s="59">
        <f>SUM(D26:D29)</f>
        <v>12491</v>
      </c>
      <c r="E25" s="59">
        <f t="shared" ref="E25:P25" si="9">SUM(E26:E29)</f>
        <v>10703</v>
      </c>
      <c r="F25" s="59">
        <f t="shared" si="9"/>
        <v>0</v>
      </c>
      <c r="G25" s="59">
        <f t="shared" si="9"/>
        <v>0</v>
      </c>
      <c r="H25" s="59">
        <f t="shared" si="9"/>
        <v>12491</v>
      </c>
      <c r="I25" s="59">
        <f t="shared" si="9"/>
        <v>10703</v>
      </c>
      <c r="J25" s="59">
        <f t="shared" si="9"/>
        <v>0</v>
      </c>
      <c r="K25" s="59">
        <f t="shared" si="9"/>
        <v>0</v>
      </c>
      <c r="L25" s="59">
        <f t="shared" si="9"/>
        <v>0</v>
      </c>
      <c r="M25" s="59">
        <f t="shared" si="9"/>
        <v>1788</v>
      </c>
      <c r="N25" s="211"/>
      <c r="O25" s="58">
        <f t="shared" si="9"/>
        <v>0</v>
      </c>
      <c r="P25" s="60">
        <f t="shared" si="9"/>
        <v>10703</v>
      </c>
    </row>
    <row r="26" spans="1:16">
      <c r="A26" s="202">
        <f>+A25+1</f>
        <v>19</v>
      </c>
      <c r="B26" s="203"/>
      <c r="C26" s="204" t="s">
        <v>135</v>
      </c>
      <c r="D26" s="154">
        <v>587</v>
      </c>
      <c r="E26" s="154">
        <v>587</v>
      </c>
      <c r="F26" s="154">
        <v>0</v>
      </c>
      <c r="G26" s="154">
        <v>0</v>
      </c>
      <c r="H26" s="154">
        <f t="shared" ref="H26:I29" si="10">+D26+F26</f>
        <v>587</v>
      </c>
      <c r="I26" s="154">
        <f t="shared" si="10"/>
        <v>587</v>
      </c>
      <c r="J26" s="154">
        <v>0</v>
      </c>
      <c r="K26" s="154">
        <v>0</v>
      </c>
      <c r="L26" s="154">
        <v>0</v>
      </c>
      <c r="M26" s="143">
        <f>+H26-I26</f>
        <v>0</v>
      </c>
      <c r="N26" s="201"/>
      <c r="O26" s="155">
        <v>0</v>
      </c>
      <c r="P26" s="143">
        <f>+I26+O26</f>
        <v>587</v>
      </c>
    </row>
    <row r="27" spans="1:16">
      <c r="A27" s="202">
        <f>+A26+1</f>
        <v>20</v>
      </c>
      <c r="B27" s="203"/>
      <c r="C27" s="204" t="s">
        <v>152</v>
      </c>
      <c r="D27" s="154">
        <v>415</v>
      </c>
      <c r="E27" s="154">
        <v>415</v>
      </c>
      <c r="F27" s="154">
        <v>0</v>
      </c>
      <c r="G27" s="154">
        <v>0</v>
      </c>
      <c r="H27" s="154">
        <f t="shared" si="10"/>
        <v>415</v>
      </c>
      <c r="I27" s="154">
        <f t="shared" si="10"/>
        <v>415</v>
      </c>
      <c r="J27" s="154">
        <v>0</v>
      </c>
      <c r="K27" s="154">
        <v>0</v>
      </c>
      <c r="L27" s="154">
        <v>0</v>
      </c>
      <c r="M27" s="143">
        <f>+H27-I27</f>
        <v>0</v>
      </c>
      <c r="N27" s="201"/>
      <c r="O27" s="155">
        <v>0</v>
      </c>
      <c r="P27" s="143">
        <f>+I27+O27</f>
        <v>415</v>
      </c>
    </row>
    <row r="28" spans="1:16">
      <c r="A28" s="202">
        <f>+A27+1</f>
        <v>21</v>
      </c>
      <c r="B28" s="203"/>
      <c r="C28" s="204" t="s">
        <v>104</v>
      </c>
      <c r="D28" s="154">
        <v>9600</v>
      </c>
      <c r="E28" s="154">
        <v>8105</v>
      </c>
      <c r="F28" s="154">
        <v>0</v>
      </c>
      <c r="G28" s="154">
        <v>0</v>
      </c>
      <c r="H28" s="154">
        <f t="shared" si="10"/>
        <v>9600</v>
      </c>
      <c r="I28" s="154">
        <f t="shared" si="10"/>
        <v>8105</v>
      </c>
      <c r="J28" s="154">
        <v>0</v>
      </c>
      <c r="K28" s="154">
        <v>0</v>
      </c>
      <c r="L28" s="154">
        <v>0</v>
      </c>
      <c r="M28" s="143">
        <f>+H28-I28</f>
        <v>1495</v>
      </c>
      <c r="N28" s="201"/>
      <c r="O28" s="155">
        <v>0</v>
      </c>
      <c r="P28" s="143">
        <f>+I28+O28</f>
        <v>8105</v>
      </c>
    </row>
    <row r="29" spans="1:16">
      <c r="A29" s="202">
        <f>+A28+1</f>
        <v>22</v>
      </c>
      <c r="B29" s="203"/>
      <c r="C29" s="204" t="s">
        <v>153</v>
      </c>
      <c r="D29" s="154">
        <f>1705+184</f>
        <v>1889</v>
      </c>
      <c r="E29" s="154">
        <f>1416+180</f>
        <v>1596</v>
      </c>
      <c r="F29" s="154">
        <v>0</v>
      </c>
      <c r="G29" s="154">
        <v>0</v>
      </c>
      <c r="H29" s="154">
        <f t="shared" si="10"/>
        <v>1889</v>
      </c>
      <c r="I29" s="154">
        <f t="shared" si="10"/>
        <v>1596</v>
      </c>
      <c r="J29" s="154">
        <v>0</v>
      </c>
      <c r="K29" s="154">
        <v>0</v>
      </c>
      <c r="L29" s="154">
        <v>0</v>
      </c>
      <c r="M29" s="143">
        <f>+H29-I29</f>
        <v>293</v>
      </c>
      <c r="N29" s="201"/>
      <c r="O29" s="155">
        <v>0</v>
      </c>
      <c r="P29" s="143">
        <f>+I29+O29</f>
        <v>1596</v>
      </c>
    </row>
    <row r="30" spans="1:16" s="1" customFormat="1" hidden="1">
      <c r="A30" s="202"/>
      <c r="B30" s="203"/>
      <c r="C30" s="204"/>
      <c r="D30" s="154"/>
      <c r="E30" s="154"/>
      <c r="F30" s="154"/>
      <c r="G30" s="154"/>
      <c r="H30" s="154"/>
      <c r="I30" s="154"/>
      <c r="J30" s="154"/>
      <c r="K30" s="154"/>
      <c r="L30" s="154"/>
      <c r="M30" s="749"/>
      <c r="N30" s="201"/>
      <c r="O30" s="155"/>
      <c r="P30" s="143"/>
    </row>
    <row r="31" spans="1:16" s="1" customFormat="1" hidden="1">
      <c r="A31" s="202"/>
      <c r="B31" s="203"/>
      <c r="C31" s="204"/>
      <c r="D31" s="154"/>
      <c r="E31" s="154"/>
      <c r="F31" s="154"/>
      <c r="G31" s="154"/>
      <c r="H31" s="154"/>
      <c r="I31" s="154"/>
      <c r="J31" s="154"/>
      <c r="K31" s="154"/>
      <c r="L31" s="154"/>
      <c r="M31" s="749"/>
      <c r="N31" s="201"/>
      <c r="O31" s="155"/>
      <c r="P31" s="143"/>
    </row>
    <row r="32" spans="1:16" s="1" customFormat="1" hidden="1">
      <c r="A32" s="202"/>
      <c r="B32" s="203"/>
      <c r="C32" s="204"/>
      <c r="D32" s="154"/>
      <c r="E32" s="154"/>
      <c r="F32" s="154"/>
      <c r="G32" s="154"/>
      <c r="H32" s="154"/>
      <c r="I32" s="154"/>
      <c r="J32" s="154"/>
      <c r="K32" s="154"/>
      <c r="L32" s="154"/>
      <c r="M32" s="749"/>
      <c r="N32" s="201"/>
      <c r="O32" s="155"/>
      <c r="P32" s="143"/>
    </row>
    <row r="33" spans="1:16" s="1" customFormat="1" hidden="1">
      <c r="A33" s="202"/>
      <c r="B33" s="203"/>
      <c r="C33" s="204"/>
      <c r="D33" s="154"/>
      <c r="E33" s="154"/>
      <c r="F33" s="154"/>
      <c r="G33" s="154"/>
      <c r="H33" s="154"/>
      <c r="I33" s="154"/>
      <c r="J33" s="154"/>
      <c r="K33" s="154"/>
      <c r="L33" s="154"/>
      <c r="M33" s="749"/>
      <c r="N33" s="201"/>
      <c r="O33" s="155"/>
      <c r="P33" s="143"/>
    </row>
    <row r="34" spans="1:16" s="1" customFormat="1" hidden="1">
      <c r="A34" s="202"/>
      <c r="B34" s="203"/>
      <c r="C34" s="204"/>
      <c r="D34" s="154"/>
      <c r="E34" s="154"/>
      <c r="F34" s="154"/>
      <c r="G34" s="154"/>
      <c r="H34" s="154"/>
      <c r="I34" s="154"/>
      <c r="J34" s="154"/>
      <c r="K34" s="154"/>
      <c r="L34" s="154"/>
      <c r="M34" s="749"/>
      <c r="N34" s="201"/>
      <c r="O34" s="155"/>
      <c r="P34" s="143"/>
    </row>
    <row r="35" spans="1:16" s="1" customFormat="1" hidden="1">
      <c r="A35" s="202"/>
      <c r="B35" s="203"/>
      <c r="C35" s="204"/>
      <c r="D35" s="154"/>
      <c r="E35" s="154"/>
      <c r="F35" s="154"/>
      <c r="G35" s="154"/>
      <c r="H35" s="154"/>
      <c r="I35" s="154"/>
      <c r="J35" s="154"/>
      <c r="K35" s="154"/>
      <c r="L35" s="154"/>
      <c r="M35" s="749"/>
      <c r="N35" s="201"/>
      <c r="O35" s="155"/>
      <c r="P35" s="143"/>
    </row>
    <row r="36" spans="1:16" s="1" customFormat="1" hidden="1">
      <c r="A36" s="202"/>
      <c r="B36" s="203"/>
      <c r="C36" s="204"/>
      <c r="D36" s="154"/>
      <c r="E36" s="154"/>
      <c r="F36" s="154"/>
      <c r="G36" s="154"/>
      <c r="H36" s="154"/>
      <c r="I36" s="154"/>
      <c r="J36" s="154"/>
      <c r="K36" s="154"/>
      <c r="L36" s="154"/>
      <c r="M36" s="749"/>
      <c r="N36" s="201"/>
      <c r="O36" s="155"/>
      <c r="P36" s="143"/>
    </row>
    <row r="37" spans="1:16" s="1" customFormat="1" hidden="1">
      <c r="A37" s="202"/>
      <c r="B37" s="203"/>
      <c r="C37" s="204"/>
      <c r="D37" s="154"/>
      <c r="E37" s="154"/>
      <c r="F37" s="154"/>
      <c r="G37" s="154"/>
      <c r="H37" s="154"/>
      <c r="I37" s="154"/>
      <c r="J37" s="154"/>
      <c r="K37" s="154"/>
      <c r="L37" s="154"/>
      <c r="M37" s="749"/>
      <c r="N37" s="201"/>
      <c r="O37" s="155"/>
      <c r="P37" s="143"/>
    </row>
    <row r="38" spans="1:16" s="1" customFormat="1" hidden="1">
      <c r="A38" s="202"/>
      <c r="B38" s="203"/>
      <c r="C38" s="204"/>
      <c r="D38" s="154"/>
      <c r="E38" s="154"/>
      <c r="F38" s="154"/>
      <c r="G38" s="154"/>
      <c r="H38" s="154"/>
      <c r="I38" s="154"/>
      <c r="J38" s="154"/>
      <c r="K38" s="154"/>
      <c r="L38" s="154"/>
      <c r="M38" s="749"/>
      <c r="N38" s="201"/>
      <c r="O38" s="155"/>
      <c r="P38" s="143"/>
    </row>
    <row r="39" spans="1:16" s="1" customFormat="1" hidden="1">
      <c r="A39" s="202"/>
      <c r="B39" s="203"/>
      <c r="C39" s="204"/>
      <c r="D39" s="154"/>
      <c r="E39" s="154"/>
      <c r="F39" s="154"/>
      <c r="G39" s="154"/>
      <c r="H39" s="154"/>
      <c r="I39" s="154"/>
      <c r="J39" s="154"/>
      <c r="K39" s="154"/>
      <c r="L39" s="154"/>
      <c r="M39" s="749"/>
      <c r="N39" s="201"/>
      <c r="O39" s="155"/>
      <c r="P39" s="143"/>
    </row>
    <row r="40" spans="1:16" s="1" customFormat="1" hidden="1">
      <c r="A40" s="202"/>
      <c r="B40" s="203"/>
      <c r="C40" s="204"/>
      <c r="D40" s="154"/>
      <c r="E40" s="154"/>
      <c r="F40" s="154"/>
      <c r="G40" s="154"/>
      <c r="H40" s="154"/>
      <c r="I40" s="154"/>
      <c r="J40" s="154"/>
      <c r="K40" s="154"/>
      <c r="L40" s="154"/>
      <c r="M40" s="749"/>
      <c r="N40" s="201"/>
      <c r="O40" s="155"/>
      <c r="P40" s="143"/>
    </row>
    <row r="41" spans="1:16" s="1" customFormat="1" hidden="1">
      <c r="A41" s="202"/>
      <c r="B41" s="203"/>
      <c r="C41" s="204"/>
      <c r="D41" s="154"/>
      <c r="E41" s="154"/>
      <c r="F41" s="154"/>
      <c r="G41" s="154"/>
      <c r="H41" s="154"/>
      <c r="I41" s="154"/>
      <c r="J41" s="154"/>
      <c r="K41" s="154"/>
      <c r="L41" s="154"/>
      <c r="M41" s="749"/>
      <c r="N41" s="201"/>
      <c r="O41" s="155"/>
      <c r="P41" s="143"/>
    </row>
    <row r="42" spans="1:16">
      <c r="A42" s="33">
        <f>+A29+1</f>
        <v>23</v>
      </c>
      <c r="B42" s="820" t="s">
        <v>41</v>
      </c>
      <c r="C42" s="793"/>
      <c r="D42" s="67">
        <f>+D43</f>
        <v>4062</v>
      </c>
      <c r="E42" s="67">
        <f t="shared" ref="E42:O42" si="11">+E43</f>
        <v>2916</v>
      </c>
      <c r="F42" s="67">
        <f t="shared" si="11"/>
        <v>0</v>
      </c>
      <c r="G42" s="67">
        <f t="shared" si="11"/>
        <v>0</v>
      </c>
      <c r="H42" s="67">
        <f t="shared" si="11"/>
        <v>4062</v>
      </c>
      <c r="I42" s="67">
        <f t="shared" si="11"/>
        <v>2916</v>
      </c>
      <c r="J42" s="67">
        <f t="shared" si="11"/>
        <v>0</v>
      </c>
      <c r="K42" s="67">
        <f t="shared" si="11"/>
        <v>0</v>
      </c>
      <c r="L42" s="67">
        <f t="shared" si="11"/>
        <v>0</v>
      </c>
      <c r="M42" s="210">
        <f t="shared" si="11"/>
        <v>1146</v>
      </c>
      <c r="N42" s="211"/>
      <c r="O42" s="66">
        <f t="shared" si="11"/>
        <v>0</v>
      </c>
      <c r="P42" s="68">
        <f>+P43</f>
        <v>2916</v>
      </c>
    </row>
    <row r="43" spans="1:16">
      <c r="A43" s="45">
        <f>+A42+1</f>
        <v>24</v>
      </c>
      <c r="B43" s="780" t="s">
        <v>47</v>
      </c>
      <c r="C43" s="781"/>
      <c r="D43" s="59">
        <f t="shared" ref="D43:M43" si="12">SUM(D44:D46)</f>
        <v>4062</v>
      </c>
      <c r="E43" s="59">
        <f>SUM(E44:E46)</f>
        <v>2916</v>
      </c>
      <c r="F43" s="59">
        <f t="shared" si="12"/>
        <v>0</v>
      </c>
      <c r="G43" s="59">
        <f t="shared" si="12"/>
        <v>0</v>
      </c>
      <c r="H43" s="59">
        <f t="shared" si="12"/>
        <v>4062</v>
      </c>
      <c r="I43" s="59">
        <f t="shared" si="12"/>
        <v>2916</v>
      </c>
      <c r="J43" s="59">
        <f t="shared" si="12"/>
        <v>0</v>
      </c>
      <c r="K43" s="59">
        <f t="shared" si="12"/>
        <v>0</v>
      </c>
      <c r="L43" s="59">
        <f t="shared" si="12"/>
        <v>0</v>
      </c>
      <c r="M43" s="212">
        <f t="shared" si="12"/>
        <v>1146</v>
      </c>
      <c r="N43" s="211"/>
      <c r="O43" s="58">
        <f>SUM(O44:O46)</f>
        <v>0</v>
      </c>
      <c r="P43" s="60">
        <f>SUM(P44:P46)</f>
        <v>2916</v>
      </c>
    </row>
    <row r="44" spans="1:16">
      <c r="A44" s="202">
        <f>+A43+1</f>
        <v>25</v>
      </c>
      <c r="B44" s="213"/>
      <c r="C44" s="150" t="s">
        <v>154</v>
      </c>
      <c r="D44" s="154">
        <v>1730</v>
      </c>
      <c r="E44" s="154">
        <v>895</v>
      </c>
      <c r="F44" s="154">
        <v>0</v>
      </c>
      <c r="G44" s="154">
        <v>0</v>
      </c>
      <c r="H44" s="154">
        <f t="shared" ref="H44:I46" si="13">+D44+F44</f>
        <v>1730</v>
      </c>
      <c r="I44" s="154">
        <f t="shared" si="13"/>
        <v>895</v>
      </c>
      <c r="J44" s="154">
        <v>0</v>
      </c>
      <c r="K44" s="154">
        <v>0</v>
      </c>
      <c r="L44" s="154">
        <v>0</v>
      </c>
      <c r="M44" s="143">
        <f>+H44-I44</f>
        <v>835</v>
      </c>
      <c r="N44" s="199"/>
      <c r="O44" s="155">
        <v>0</v>
      </c>
      <c r="P44" s="143">
        <f>+I44+O44</f>
        <v>895</v>
      </c>
    </row>
    <row r="45" spans="1:16">
      <c r="A45" s="202">
        <f>+A44+1</f>
        <v>26</v>
      </c>
      <c r="B45" s="213"/>
      <c r="C45" s="150" t="s">
        <v>155</v>
      </c>
      <c r="D45" s="154">
        <v>2316</v>
      </c>
      <c r="E45" s="154">
        <v>2005</v>
      </c>
      <c r="F45" s="154">
        <v>0</v>
      </c>
      <c r="G45" s="154">
        <v>0</v>
      </c>
      <c r="H45" s="154">
        <f t="shared" si="13"/>
        <v>2316</v>
      </c>
      <c r="I45" s="154">
        <f t="shared" si="13"/>
        <v>2005</v>
      </c>
      <c r="J45" s="154">
        <v>0</v>
      </c>
      <c r="K45" s="154">
        <v>0</v>
      </c>
      <c r="L45" s="154">
        <v>0</v>
      </c>
      <c r="M45" s="143">
        <f>+H45-I45</f>
        <v>311</v>
      </c>
      <c r="N45" s="199"/>
      <c r="O45" s="155">
        <v>0</v>
      </c>
      <c r="P45" s="143">
        <f>+I45+O45</f>
        <v>2005</v>
      </c>
    </row>
    <row r="46" spans="1:16">
      <c r="A46" s="202">
        <f>+A45+1</f>
        <v>27</v>
      </c>
      <c r="B46" s="213"/>
      <c r="C46" s="150" t="s">
        <v>156</v>
      </c>
      <c r="D46" s="154">
        <v>16</v>
      </c>
      <c r="E46" s="154">
        <v>16</v>
      </c>
      <c r="F46" s="154">
        <v>0</v>
      </c>
      <c r="G46" s="154">
        <v>0</v>
      </c>
      <c r="H46" s="154">
        <f t="shared" si="13"/>
        <v>16</v>
      </c>
      <c r="I46" s="154">
        <f t="shared" si="13"/>
        <v>16</v>
      </c>
      <c r="J46" s="154">
        <v>0</v>
      </c>
      <c r="K46" s="154">
        <v>0</v>
      </c>
      <c r="L46" s="154">
        <v>0</v>
      </c>
      <c r="M46" s="143">
        <f>+H46-I46</f>
        <v>0</v>
      </c>
      <c r="N46" s="199"/>
      <c r="O46" s="155">
        <v>0</v>
      </c>
      <c r="P46" s="143">
        <f>+I46+O46</f>
        <v>16</v>
      </c>
    </row>
    <row r="47" spans="1:16" s="1" customFormat="1" hidden="1">
      <c r="A47" s="202"/>
      <c r="B47" s="213"/>
      <c r="C47" s="150"/>
      <c r="D47" s="154"/>
      <c r="E47" s="154"/>
      <c r="F47" s="154"/>
      <c r="G47" s="154"/>
      <c r="H47" s="154"/>
      <c r="I47" s="154"/>
      <c r="J47" s="154"/>
      <c r="K47" s="154"/>
      <c r="L47" s="154"/>
      <c r="M47" s="143"/>
      <c r="N47" s="199"/>
      <c r="O47" s="155"/>
      <c r="P47" s="143"/>
    </row>
    <row r="48" spans="1:16" s="1" customFormat="1" hidden="1">
      <c r="A48" s="202"/>
      <c r="B48" s="213"/>
      <c r="C48" s="150"/>
      <c r="D48" s="154"/>
      <c r="E48" s="154"/>
      <c r="F48" s="154"/>
      <c r="G48" s="154"/>
      <c r="H48" s="154"/>
      <c r="I48" s="154"/>
      <c r="J48" s="154"/>
      <c r="K48" s="154"/>
      <c r="L48" s="154"/>
      <c r="M48" s="143"/>
      <c r="N48" s="199"/>
      <c r="O48" s="155"/>
      <c r="P48" s="143"/>
    </row>
    <row r="49" spans="1:16" s="1" customFormat="1" hidden="1">
      <c r="A49" s="202"/>
      <c r="B49" s="213"/>
      <c r="C49" s="150"/>
      <c r="D49" s="154"/>
      <c r="E49" s="154"/>
      <c r="F49" s="154"/>
      <c r="G49" s="154"/>
      <c r="H49" s="154"/>
      <c r="I49" s="154"/>
      <c r="J49" s="154"/>
      <c r="K49" s="154"/>
      <c r="L49" s="154"/>
      <c r="M49" s="143"/>
      <c r="N49" s="199"/>
      <c r="O49" s="155"/>
      <c r="P49" s="143"/>
    </row>
    <row r="50" spans="1:16" s="1" customFormat="1" hidden="1">
      <c r="A50" s="202"/>
      <c r="B50" s="213"/>
      <c r="C50" s="150"/>
      <c r="D50" s="154"/>
      <c r="E50" s="154"/>
      <c r="F50" s="154"/>
      <c r="G50" s="154"/>
      <c r="H50" s="154"/>
      <c r="I50" s="154"/>
      <c r="J50" s="154"/>
      <c r="K50" s="154"/>
      <c r="L50" s="154"/>
      <c r="M50" s="143"/>
      <c r="N50" s="199"/>
      <c r="O50" s="155"/>
      <c r="P50" s="143"/>
    </row>
    <row r="51" spans="1:16" s="1" customFormat="1" hidden="1">
      <c r="A51" s="202"/>
      <c r="B51" s="213"/>
      <c r="C51" s="150"/>
      <c r="D51" s="154"/>
      <c r="E51" s="154"/>
      <c r="F51" s="154"/>
      <c r="G51" s="154"/>
      <c r="H51" s="154"/>
      <c r="I51" s="154"/>
      <c r="J51" s="154"/>
      <c r="K51" s="154"/>
      <c r="L51" s="154"/>
      <c r="M51" s="143"/>
      <c r="N51" s="199"/>
      <c r="O51" s="155"/>
      <c r="P51" s="143"/>
    </row>
    <row r="52" spans="1:16" s="1" customFormat="1" hidden="1">
      <c r="A52" s="202"/>
      <c r="B52" s="213"/>
      <c r="C52" s="150"/>
      <c r="D52" s="154"/>
      <c r="E52" s="154"/>
      <c r="F52" s="154"/>
      <c r="G52" s="154"/>
      <c r="H52" s="154"/>
      <c r="I52" s="154"/>
      <c r="J52" s="154"/>
      <c r="K52" s="154"/>
      <c r="L52" s="154"/>
      <c r="M52" s="143"/>
      <c r="N52" s="199"/>
      <c r="O52" s="155"/>
      <c r="P52" s="143"/>
    </row>
    <row r="53" spans="1:16" s="1" customFormat="1" hidden="1">
      <c r="A53" s="202"/>
      <c r="B53" s="213"/>
      <c r="C53" s="150"/>
      <c r="D53" s="154"/>
      <c r="E53" s="154"/>
      <c r="F53" s="154"/>
      <c r="G53" s="154"/>
      <c r="H53" s="154"/>
      <c r="I53" s="154"/>
      <c r="J53" s="154"/>
      <c r="K53" s="154"/>
      <c r="L53" s="154"/>
      <c r="M53" s="143"/>
      <c r="N53" s="199"/>
      <c r="O53" s="155"/>
      <c r="P53" s="143"/>
    </row>
    <row r="54" spans="1:16" s="1" customFormat="1" hidden="1">
      <c r="A54" s="202"/>
      <c r="B54" s="213"/>
      <c r="C54" s="150"/>
      <c r="D54" s="154"/>
      <c r="E54" s="154"/>
      <c r="F54" s="154"/>
      <c r="G54" s="154"/>
      <c r="H54" s="154"/>
      <c r="I54" s="154"/>
      <c r="J54" s="154"/>
      <c r="K54" s="154"/>
      <c r="L54" s="154"/>
      <c r="M54" s="143"/>
      <c r="N54" s="199"/>
      <c r="O54" s="155"/>
      <c r="P54" s="143"/>
    </row>
    <row r="55" spans="1:16" s="1" customFormat="1" hidden="1">
      <c r="A55" s="202"/>
      <c r="B55" s="213"/>
      <c r="C55" s="150"/>
      <c r="D55" s="154"/>
      <c r="E55" s="154"/>
      <c r="F55" s="154"/>
      <c r="G55" s="154"/>
      <c r="H55" s="154"/>
      <c r="I55" s="154"/>
      <c r="J55" s="154"/>
      <c r="K55" s="154"/>
      <c r="L55" s="154"/>
      <c r="M55" s="143"/>
      <c r="N55" s="199"/>
      <c r="O55" s="155"/>
      <c r="P55" s="143"/>
    </row>
    <row r="56" spans="1:16" s="1" customFormat="1" hidden="1">
      <c r="A56" s="202"/>
      <c r="B56" s="213"/>
      <c r="C56" s="150"/>
      <c r="D56" s="154"/>
      <c r="E56" s="154"/>
      <c r="F56" s="154"/>
      <c r="G56" s="154"/>
      <c r="H56" s="154"/>
      <c r="I56" s="154"/>
      <c r="J56" s="154"/>
      <c r="K56" s="154"/>
      <c r="L56" s="154"/>
      <c r="M56" s="143"/>
      <c r="N56" s="199"/>
      <c r="O56" s="155"/>
      <c r="P56" s="143"/>
    </row>
    <row r="57" spans="1:16" s="1" customFormat="1" hidden="1">
      <c r="A57" s="202"/>
      <c r="B57" s="213"/>
      <c r="C57" s="150"/>
      <c r="D57" s="154"/>
      <c r="E57" s="154"/>
      <c r="F57" s="154"/>
      <c r="G57" s="154"/>
      <c r="H57" s="154"/>
      <c r="I57" s="154"/>
      <c r="J57" s="154"/>
      <c r="K57" s="154"/>
      <c r="L57" s="154"/>
      <c r="M57" s="143"/>
      <c r="N57" s="199"/>
      <c r="O57" s="155"/>
      <c r="P57" s="143"/>
    </row>
    <row r="58" spans="1:16" s="1" customFormat="1" hidden="1">
      <c r="A58" s="202"/>
      <c r="B58" s="213"/>
      <c r="C58" s="150"/>
      <c r="D58" s="154"/>
      <c r="E58" s="154"/>
      <c r="F58" s="154"/>
      <c r="G58" s="154"/>
      <c r="H58" s="154"/>
      <c r="I58" s="154"/>
      <c r="J58" s="154"/>
      <c r="K58" s="154"/>
      <c r="L58" s="154"/>
      <c r="M58" s="143"/>
      <c r="N58" s="199"/>
      <c r="O58" s="155"/>
      <c r="P58" s="143"/>
    </row>
    <row r="59" spans="1:16" s="1" customFormat="1" hidden="1">
      <c r="A59" s="202"/>
      <c r="B59" s="213"/>
      <c r="C59" s="150"/>
      <c r="D59" s="154"/>
      <c r="E59" s="154"/>
      <c r="F59" s="154"/>
      <c r="G59" s="154"/>
      <c r="H59" s="154"/>
      <c r="I59" s="154"/>
      <c r="J59" s="154"/>
      <c r="K59" s="154"/>
      <c r="L59" s="154"/>
      <c r="M59" s="143"/>
      <c r="N59" s="199"/>
      <c r="O59" s="155"/>
      <c r="P59" s="143"/>
    </row>
    <row r="60" spans="1:16" s="1" customFormat="1" hidden="1">
      <c r="A60" s="202"/>
      <c r="B60" s="213"/>
      <c r="C60" s="150"/>
      <c r="D60" s="154"/>
      <c r="E60" s="154"/>
      <c r="F60" s="154"/>
      <c r="G60" s="154"/>
      <c r="H60" s="154"/>
      <c r="I60" s="154"/>
      <c r="J60" s="154"/>
      <c r="K60" s="154"/>
      <c r="L60" s="154"/>
      <c r="M60" s="143"/>
      <c r="N60" s="199"/>
      <c r="O60" s="155"/>
      <c r="P60" s="143"/>
    </row>
    <row r="61" spans="1:16" s="1" customFormat="1" hidden="1">
      <c r="A61" s="202"/>
      <c r="B61" s="213"/>
      <c r="C61" s="150"/>
      <c r="D61" s="154"/>
      <c r="E61" s="154"/>
      <c r="F61" s="154"/>
      <c r="G61" s="154"/>
      <c r="H61" s="154"/>
      <c r="I61" s="154"/>
      <c r="J61" s="154"/>
      <c r="K61" s="154"/>
      <c r="L61" s="154"/>
      <c r="M61" s="143"/>
      <c r="N61" s="199"/>
      <c r="O61" s="155"/>
      <c r="P61" s="143"/>
    </row>
    <row r="62" spans="1:16" s="1" customFormat="1" hidden="1">
      <c r="A62" s="202"/>
      <c r="B62" s="213"/>
      <c r="C62" s="150"/>
      <c r="D62" s="154"/>
      <c r="E62" s="154"/>
      <c r="F62" s="154"/>
      <c r="G62" s="154"/>
      <c r="H62" s="154"/>
      <c r="I62" s="154"/>
      <c r="J62" s="154"/>
      <c r="K62" s="154"/>
      <c r="L62" s="154"/>
      <c r="M62" s="143"/>
      <c r="N62" s="199"/>
      <c r="O62" s="155"/>
      <c r="P62" s="143"/>
    </row>
    <row r="63" spans="1:16" s="1" customFormat="1" hidden="1">
      <c r="A63" s="202"/>
      <c r="B63" s="213"/>
      <c r="C63" s="150"/>
      <c r="D63" s="154"/>
      <c r="E63" s="154"/>
      <c r="F63" s="154"/>
      <c r="G63" s="154"/>
      <c r="H63" s="154"/>
      <c r="I63" s="154"/>
      <c r="J63" s="154"/>
      <c r="K63" s="154"/>
      <c r="L63" s="154"/>
      <c r="M63" s="143"/>
      <c r="N63" s="199"/>
      <c r="O63" s="155"/>
      <c r="P63" s="143"/>
    </row>
    <row r="64" spans="1:16" s="1" customFormat="1" hidden="1">
      <c r="A64" s="202"/>
      <c r="B64" s="213"/>
      <c r="C64" s="150"/>
      <c r="D64" s="154"/>
      <c r="E64" s="154"/>
      <c r="F64" s="154"/>
      <c r="G64" s="154"/>
      <c r="H64" s="154"/>
      <c r="I64" s="154"/>
      <c r="J64" s="154"/>
      <c r="K64" s="154"/>
      <c r="L64" s="154"/>
      <c r="M64" s="143"/>
      <c r="N64" s="199"/>
      <c r="O64" s="155"/>
      <c r="P64" s="143"/>
    </row>
    <row r="65" spans="1:16" s="1" customFormat="1" hidden="1">
      <c r="A65" s="202"/>
      <c r="B65" s="213"/>
      <c r="C65" s="150"/>
      <c r="D65" s="154"/>
      <c r="E65" s="154"/>
      <c r="F65" s="154"/>
      <c r="G65" s="154"/>
      <c r="H65" s="154"/>
      <c r="I65" s="154"/>
      <c r="J65" s="154"/>
      <c r="K65" s="154"/>
      <c r="L65" s="154"/>
      <c r="M65" s="143"/>
      <c r="N65" s="199"/>
      <c r="O65" s="155"/>
      <c r="P65" s="143"/>
    </row>
    <row r="66" spans="1:16" s="1" customFormat="1" hidden="1">
      <c r="A66" s="202"/>
      <c r="B66" s="213"/>
      <c r="C66" s="150"/>
      <c r="D66" s="154"/>
      <c r="E66" s="154"/>
      <c r="F66" s="154"/>
      <c r="G66" s="154"/>
      <c r="H66" s="154"/>
      <c r="I66" s="154"/>
      <c r="J66" s="154"/>
      <c r="K66" s="154"/>
      <c r="L66" s="154"/>
      <c r="M66" s="143"/>
      <c r="N66" s="199"/>
      <c r="O66" s="155"/>
      <c r="P66" s="143"/>
    </row>
    <row r="67" spans="1:16" s="1" customFormat="1" hidden="1">
      <c r="A67" s="202"/>
      <c r="B67" s="213"/>
      <c r="C67" s="150"/>
      <c r="D67" s="154"/>
      <c r="E67" s="154"/>
      <c r="F67" s="154"/>
      <c r="G67" s="154"/>
      <c r="H67" s="154"/>
      <c r="I67" s="154"/>
      <c r="J67" s="154"/>
      <c r="K67" s="154"/>
      <c r="L67" s="154"/>
      <c r="M67" s="143"/>
      <c r="N67" s="199"/>
      <c r="O67" s="155"/>
      <c r="P67" s="143"/>
    </row>
    <row r="68" spans="1:16" s="1" customFormat="1" hidden="1">
      <c r="A68" s="202"/>
      <c r="B68" s="213"/>
      <c r="C68" s="150"/>
      <c r="D68" s="154"/>
      <c r="E68" s="154"/>
      <c r="F68" s="154"/>
      <c r="G68" s="154"/>
      <c r="H68" s="154"/>
      <c r="I68" s="154"/>
      <c r="J68" s="154"/>
      <c r="K68" s="154"/>
      <c r="L68" s="154"/>
      <c r="M68" s="143"/>
      <c r="N68" s="199"/>
      <c r="O68" s="155"/>
      <c r="P68" s="143"/>
    </row>
    <row r="69" spans="1:16" s="1" customFormat="1" hidden="1">
      <c r="A69" s="202"/>
      <c r="B69" s="213"/>
      <c r="C69" s="150"/>
      <c r="D69" s="154"/>
      <c r="E69" s="154"/>
      <c r="F69" s="154"/>
      <c r="G69" s="154"/>
      <c r="H69" s="154"/>
      <c r="I69" s="154"/>
      <c r="J69" s="154"/>
      <c r="K69" s="154"/>
      <c r="L69" s="154"/>
      <c r="M69" s="143"/>
      <c r="N69" s="199"/>
      <c r="O69" s="155"/>
      <c r="P69" s="143"/>
    </row>
    <row r="70" spans="1:16" s="1" customFormat="1" hidden="1">
      <c r="A70" s="202"/>
      <c r="B70" s="213"/>
      <c r="C70" s="150"/>
      <c r="D70" s="154"/>
      <c r="E70" s="154"/>
      <c r="F70" s="154"/>
      <c r="G70" s="154"/>
      <c r="H70" s="154"/>
      <c r="I70" s="154"/>
      <c r="J70" s="154"/>
      <c r="K70" s="154"/>
      <c r="L70" s="154"/>
      <c r="M70" s="143"/>
      <c r="N70" s="199"/>
      <c r="O70" s="155"/>
      <c r="P70" s="143"/>
    </row>
    <row r="71" spans="1:16" s="1" customFormat="1" hidden="1">
      <c r="A71" s="202"/>
      <c r="B71" s="213"/>
      <c r="C71" s="150"/>
      <c r="D71" s="154"/>
      <c r="E71" s="154"/>
      <c r="F71" s="154"/>
      <c r="G71" s="154"/>
      <c r="H71" s="154"/>
      <c r="I71" s="154"/>
      <c r="J71" s="154"/>
      <c r="K71" s="154"/>
      <c r="L71" s="154"/>
      <c r="M71" s="143"/>
      <c r="N71" s="199"/>
      <c r="O71" s="155"/>
      <c r="P71" s="143"/>
    </row>
    <row r="72" spans="1:16" s="1" customFormat="1" hidden="1">
      <c r="A72" s="202"/>
      <c r="B72" s="213"/>
      <c r="C72" s="150"/>
      <c r="D72" s="154"/>
      <c r="E72" s="154"/>
      <c r="F72" s="154"/>
      <c r="G72" s="154"/>
      <c r="H72" s="154"/>
      <c r="I72" s="154"/>
      <c r="J72" s="154"/>
      <c r="K72" s="154"/>
      <c r="L72" s="154"/>
      <c r="M72" s="143"/>
      <c r="N72" s="199"/>
      <c r="O72" s="155"/>
      <c r="P72" s="143"/>
    </row>
    <row r="73" spans="1:16" s="1" customFormat="1" hidden="1">
      <c r="A73" s="202"/>
      <c r="B73" s="213"/>
      <c r="C73" s="150"/>
      <c r="D73" s="154"/>
      <c r="E73" s="154"/>
      <c r="F73" s="154"/>
      <c r="G73" s="154"/>
      <c r="H73" s="154"/>
      <c r="I73" s="154"/>
      <c r="J73" s="154"/>
      <c r="K73" s="154"/>
      <c r="L73" s="154"/>
      <c r="M73" s="143"/>
      <c r="N73" s="199"/>
      <c r="O73" s="155"/>
      <c r="P73" s="143"/>
    </row>
    <row r="74" spans="1:16" s="1" customFormat="1" hidden="1">
      <c r="A74" s="202"/>
      <c r="B74" s="213"/>
      <c r="C74" s="150"/>
      <c r="D74" s="154"/>
      <c r="E74" s="154"/>
      <c r="F74" s="154"/>
      <c r="G74" s="154"/>
      <c r="H74" s="154"/>
      <c r="I74" s="154"/>
      <c r="J74" s="154"/>
      <c r="K74" s="154"/>
      <c r="L74" s="154"/>
      <c r="M74" s="143"/>
      <c r="N74" s="199"/>
      <c r="O74" s="155"/>
      <c r="P74" s="143"/>
    </row>
    <row r="75" spans="1:16" s="1" customFormat="1" hidden="1">
      <c r="A75" s="202"/>
      <c r="B75" s="213"/>
      <c r="C75" s="150"/>
      <c r="D75" s="154"/>
      <c r="E75" s="154"/>
      <c r="F75" s="154"/>
      <c r="G75" s="154"/>
      <c r="H75" s="154"/>
      <c r="I75" s="154"/>
      <c r="J75" s="154"/>
      <c r="K75" s="154"/>
      <c r="L75" s="154"/>
      <c r="M75" s="143"/>
      <c r="N75" s="199"/>
      <c r="O75" s="155"/>
      <c r="P75" s="143"/>
    </row>
    <row r="76" spans="1:16" s="1" customFormat="1" hidden="1">
      <c r="A76" s="202"/>
      <c r="B76" s="213"/>
      <c r="C76" s="150"/>
      <c r="D76" s="154"/>
      <c r="E76" s="154"/>
      <c r="F76" s="154"/>
      <c r="G76" s="154"/>
      <c r="H76" s="154"/>
      <c r="I76" s="154"/>
      <c r="J76" s="154"/>
      <c r="K76" s="154"/>
      <c r="L76" s="154"/>
      <c r="M76" s="143"/>
      <c r="N76" s="199"/>
      <c r="O76" s="155"/>
      <c r="P76" s="143"/>
    </row>
    <row r="77" spans="1:16" s="1" customFormat="1" hidden="1">
      <c r="A77" s="202"/>
      <c r="B77" s="213"/>
      <c r="C77" s="150"/>
      <c r="D77" s="154"/>
      <c r="E77" s="154"/>
      <c r="F77" s="154"/>
      <c r="G77" s="154"/>
      <c r="H77" s="154"/>
      <c r="I77" s="154"/>
      <c r="J77" s="154"/>
      <c r="K77" s="154"/>
      <c r="L77" s="154"/>
      <c r="M77" s="143"/>
      <c r="N77" s="199"/>
      <c r="O77" s="155"/>
      <c r="P77" s="143"/>
    </row>
    <row r="78" spans="1:16" s="1" customFormat="1" hidden="1">
      <c r="A78" s="202"/>
      <c r="B78" s="213"/>
      <c r="C78" s="150"/>
      <c r="D78" s="154"/>
      <c r="E78" s="154"/>
      <c r="F78" s="154"/>
      <c r="G78" s="154"/>
      <c r="H78" s="154"/>
      <c r="I78" s="154"/>
      <c r="J78" s="154"/>
      <c r="K78" s="154"/>
      <c r="L78" s="154"/>
      <c r="M78" s="143"/>
      <c r="N78" s="199"/>
      <c r="O78" s="155"/>
      <c r="P78" s="143"/>
    </row>
    <row r="79" spans="1:16" s="1" customFormat="1" hidden="1">
      <c r="A79" s="202"/>
      <c r="B79" s="213"/>
      <c r="C79" s="150"/>
      <c r="D79" s="154"/>
      <c r="E79" s="154"/>
      <c r="F79" s="154"/>
      <c r="G79" s="154"/>
      <c r="H79" s="154"/>
      <c r="I79" s="154"/>
      <c r="J79" s="154"/>
      <c r="K79" s="154"/>
      <c r="L79" s="154"/>
      <c r="M79" s="143"/>
      <c r="N79" s="199"/>
      <c r="O79" s="155"/>
      <c r="P79" s="143"/>
    </row>
    <row r="80" spans="1:16" s="1" customFormat="1" hidden="1">
      <c r="A80" s="202"/>
      <c r="B80" s="213"/>
      <c r="C80" s="150"/>
      <c r="D80" s="154"/>
      <c r="E80" s="154"/>
      <c r="F80" s="154"/>
      <c r="G80" s="154"/>
      <c r="H80" s="154"/>
      <c r="I80" s="154"/>
      <c r="J80" s="154"/>
      <c r="K80" s="154"/>
      <c r="L80" s="154"/>
      <c r="M80" s="143"/>
      <c r="N80" s="199"/>
      <c r="O80" s="155"/>
      <c r="P80" s="143"/>
    </row>
    <row r="81" spans="1:16" s="1" customFormat="1" hidden="1">
      <c r="A81" s="202"/>
      <c r="B81" s="213"/>
      <c r="C81" s="150"/>
      <c r="D81" s="154"/>
      <c r="E81" s="154"/>
      <c r="F81" s="154"/>
      <c r="G81" s="154"/>
      <c r="H81" s="154"/>
      <c r="I81" s="154"/>
      <c r="J81" s="154"/>
      <c r="K81" s="154"/>
      <c r="L81" s="154"/>
      <c r="M81" s="143"/>
      <c r="N81" s="199"/>
      <c r="O81" s="155"/>
      <c r="P81" s="143"/>
    </row>
    <row r="82" spans="1:16" s="1" customFormat="1" hidden="1">
      <c r="A82" s="202"/>
      <c r="B82" s="213"/>
      <c r="C82" s="150"/>
      <c r="D82" s="154"/>
      <c r="E82" s="154"/>
      <c r="F82" s="154"/>
      <c r="G82" s="154"/>
      <c r="H82" s="154"/>
      <c r="I82" s="154"/>
      <c r="J82" s="154"/>
      <c r="K82" s="154"/>
      <c r="L82" s="154"/>
      <c r="M82" s="143"/>
      <c r="N82" s="199"/>
      <c r="O82" s="155"/>
      <c r="P82" s="143"/>
    </row>
    <row r="83" spans="1:16" s="1" customFormat="1" hidden="1">
      <c r="A83" s="202"/>
      <c r="B83" s="213"/>
      <c r="C83" s="150"/>
      <c r="D83" s="154"/>
      <c r="E83" s="154"/>
      <c r="F83" s="154"/>
      <c r="G83" s="154"/>
      <c r="H83" s="154"/>
      <c r="I83" s="154"/>
      <c r="J83" s="154"/>
      <c r="K83" s="154"/>
      <c r="L83" s="154"/>
      <c r="M83" s="143"/>
      <c r="N83" s="199"/>
      <c r="O83" s="155"/>
      <c r="P83" s="143"/>
    </row>
    <row r="84" spans="1:16">
      <c r="A84" s="33">
        <f>+A46+1</f>
        <v>28</v>
      </c>
      <c r="B84" s="820" t="s">
        <v>43</v>
      </c>
      <c r="C84" s="793"/>
      <c r="D84" s="67">
        <f>+D85</f>
        <v>146798</v>
      </c>
      <c r="E84" s="67">
        <f>+E85</f>
        <v>139533</v>
      </c>
      <c r="F84" s="67">
        <f t="shared" ref="F84:P84" si="14">+F85</f>
        <v>0</v>
      </c>
      <c r="G84" s="67">
        <f t="shared" si="14"/>
        <v>0</v>
      </c>
      <c r="H84" s="67">
        <f t="shared" si="14"/>
        <v>146798</v>
      </c>
      <c r="I84" s="67">
        <f t="shared" si="14"/>
        <v>139533</v>
      </c>
      <c r="J84" s="67">
        <f t="shared" si="14"/>
        <v>0</v>
      </c>
      <c r="K84" s="67">
        <f t="shared" si="14"/>
        <v>0</v>
      </c>
      <c r="L84" s="67">
        <f t="shared" si="14"/>
        <v>106336</v>
      </c>
      <c r="M84" s="68">
        <f t="shared" si="14"/>
        <v>7154</v>
      </c>
      <c r="N84" s="199"/>
      <c r="O84" s="66">
        <f t="shared" si="14"/>
        <v>0</v>
      </c>
      <c r="P84" s="68">
        <f t="shared" si="14"/>
        <v>139533</v>
      </c>
    </row>
    <row r="85" spans="1:16">
      <c r="A85" s="45">
        <f t="shared" ref="A85:A94" si="15">+A84+1</f>
        <v>29</v>
      </c>
      <c r="B85" s="780" t="s">
        <v>47</v>
      </c>
      <c r="C85" s="781"/>
      <c r="D85" s="59">
        <f t="shared" ref="D85:M85" si="16">SUM(D86:D93)</f>
        <v>146798</v>
      </c>
      <c r="E85" s="59">
        <f>SUM(E86:E93)</f>
        <v>139533</v>
      </c>
      <c r="F85" s="59">
        <f t="shared" si="16"/>
        <v>0</v>
      </c>
      <c r="G85" s="59">
        <f t="shared" si="16"/>
        <v>0</v>
      </c>
      <c r="H85" s="59">
        <f t="shared" si="16"/>
        <v>146798</v>
      </c>
      <c r="I85" s="59">
        <f t="shared" si="16"/>
        <v>139533</v>
      </c>
      <c r="J85" s="59">
        <f t="shared" si="16"/>
        <v>0</v>
      </c>
      <c r="K85" s="59">
        <f t="shared" si="16"/>
        <v>0</v>
      </c>
      <c r="L85" s="59">
        <f t="shared" si="16"/>
        <v>106336</v>
      </c>
      <c r="M85" s="212">
        <f t="shared" si="16"/>
        <v>7154</v>
      </c>
      <c r="N85" s="214"/>
      <c r="O85" s="58">
        <f>SUM(O86:O93)</f>
        <v>0</v>
      </c>
      <c r="P85" s="60">
        <f>SUM(P86:P93)</f>
        <v>139533</v>
      </c>
    </row>
    <row r="86" spans="1:16">
      <c r="A86" s="215">
        <f t="shared" si="15"/>
        <v>30</v>
      </c>
      <c r="B86" s="216"/>
      <c r="C86" s="217" t="s">
        <v>157</v>
      </c>
      <c r="D86" s="154">
        <v>127846</v>
      </c>
      <c r="E86" s="154">
        <v>120695</v>
      </c>
      <c r="F86" s="154">
        <v>0</v>
      </c>
      <c r="G86" s="154">
        <v>0</v>
      </c>
      <c r="H86" s="154">
        <f t="shared" ref="H86:I93" si="17">+D86+F86</f>
        <v>127846</v>
      </c>
      <c r="I86" s="154">
        <f t="shared" si="17"/>
        <v>120695</v>
      </c>
      <c r="J86" s="154">
        <v>0</v>
      </c>
      <c r="K86" s="154">
        <v>0</v>
      </c>
      <c r="L86" s="154">
        <v>101623</v>
      </c>
      <c r="M86" s="143">
        <f>+H86-I86</f>
        <v>7151</v>
      </c>
      <c r="N86" s="201"/>
      <c r="O86" s="155">
        <v>0</v>
      </c>
      <c r="P86" s="143">
        <f t="shared" ref="P86:P93" si="18">+I86+O86</f>
        <v>120695</v>
      </c>
    </row>
    <row r="87" spans="1:16">
      <c r="A87" s="215">
        <f t="shared" si="15"/>
        <v>31</v>
      </c>
      <c r="B87" s="208"/>
      <c r="C87" s="217" t="s">
        <v>158</v>
      </c>
      <c r="D87" s="155">
        <v>103</v>
      </c>
      <c r="E87" s="154">
        <v>103</v>
      </c>
      <c r="F87" s="154">
        <v>0</v>
      </c>
      <c r="G87" s="154">
        <v>0</v>
      </c>
      <c r="H87" s="154">
        <f t="shared" si="17"/>
        <v>103</v>
      </c>
      <c r="I87" s="154">
        <f t="shared" si="17"/>
        <v>103</v>
      </c>
      <c r="J87" s="154">
        <v>0</v>
      </c>
      <c r="K87" s="154">
        <v>0</v>
      </c>
      <c r="L87" s="154">
        <v>0</v>
      </c>
      <c r="M87" s="143">
        <f>+H87-I87</f>
        <v>0</v>
      </c>
      <c r="N87" s="201"/>
      <c r="O87" s="155">
        <v>0</v>
      </c>
      <c r="P87" s="143">
        <f t="shared" si="18"/>
        <v>103</v>
      </c>
    </row>
    <row r="88" spans="1:16">
      <c r="A88" s="215">
        <f t="shared" si="15"/>
        <v>32</v>
      </c>
      <c r="B88" s="203"/>
      <c r="C88" s="150" t="s">
        <v>159</v>
      </c>
      <c r="D88" s="155">
        <v>251</v>
      </c>
      <c r="E88" s="154">
        <v>251</v>
      </c>
      <c r="F88" s="154">
        <v>0</v>
      </c>
      <c r="G88" s="154">
        <v>0</v>
      </c>
      <c r="H88" s="154">
        <f t="shared" si="17"/>
        <v>251</v>
      </c>
      <c r="I88" s="154">
        <f t="shared" si="17"/>
        <v>251</v>
      </c>
      <c r="J88" s="154">
        <v>0</v>
      </c>
      <c r="K88" s="154">
        <v>0</v>
      </c>
      <c r="L88" s="154">
        <v>0</v>
      </c>
      <c r="M88" s="143">
        <f>+H88-I88</f>
        <v>0</v>
      </c>
      <c r="N88" s="201"/>
      <c r="O88" s="155">
        <v>0</v>
      </c>
      <c r="P88" s="143">
        <f t="shared" si="18"/>
        <v>251</v>
      </c>
    </row>
    <row r="89" spans="1:16">
      <c r="A89" s="215">
        <f t="shared" si="15"/>
        <v>33</v>
      </c>
      <c r="B89" s="203"/>
      <c r="C89" s="150" t="s">
        <v>160</v>
      </c>
      <c r="D89" s="155">
        <v>16</v>
      </c>
      <c r="E89" s="154">
        <v>16</v>
      </c>
      <c r="F89" s="154">
        <v>0</v>
      </c>
      <c r="G89" s="154">
        <v>0</v>
      </c>
      <c r="H89" s="154">
        <f t="shared" si="17"/>
        <v>16</v>
      </c>
      <c r="I89" s="154">
        <f t="shared" si="17"/>
        <v>16</v>
      </c>
      <c r="J89" s="154">
        <v>0</v>
      </c>
      <c r="K89" s="154">
        <v>0</v>
      </c>
      <c r="L89" s="154">
        <v>0</v>
      </c>
      <c r="M89" s="143">
        <f>+H89-I89</f>
        <v>0</v>
      </c>
      <c r="N89" s="201"/>
      <c r="O89" s="155">
        <v>0</v>
      </c>
      <c r="P89" s="143">
        <f t="shared" si="18"/>
        <v>16</v>
      </c>
    </row>
    <row r="90" spans="1:16">
      <c r="A90" s="215">
        <f t="shared" si="15"/>
        <v>34</v>
      </c>
      <c r="B90" s="203"/>
      <c r="C90" s="150" t="s">
        <v>161</v>
      </c>
      <c r="D90" s="155">
        <v>5571</v>
      </c>
      <c r="E90" s="154">
        <v>5460</v>
      </c>
      <c r="F90" s="154">
        <v>0</v>
      </c>
      <c r="G90" s="154">
        <v>0</v>
      </c>
      <c r="H90" s="154">
        <f t="shared" si="17"/>
        <v>5571</v>
      </c>
      <c r="I90" s="154">
        <f t="shared" si="17"/>
        <v>5460</v>
      </c>
      <c r="J90" s="154">
        <v>0</v>
      </c>
      <c r="K90" s="154">
        <v>0</v>
      </c>
      <c r="L90" s="154">
        <v>1814</v>
      </c>
      <c r="M90" s="143">
        <v>0</v>
      </c>
      <c r="N90" s="201"/>
      <c r="O90" s="155">
        <v>0</v>
      </c>
      <c r="P90" s="143">
        <f t="shared" si="18"/>
        <v>5460</v>
      </c>
    </row>
    <row r="91" spans="1:16">
      <c r="A91" s="215">
        <f t="shared" si="15"/>
        <v>35</v>
      </c>
      <c r="B91" s="203"/>
      <c r="C91" s="150" t="s">
        <v>162</v>
      </c>
      <c r="D91" s="155">
        <f>8043-140-9-17</f>
        <v>7877</v>
      </c>
      <c r="E91" s="154">
        <f>8043-140-9-17</f>
        <v>7877</v>
      </c>
      <c r="F91" s="154">
        <v>0</v>
      </c>
      <c r="G91" s="154">
        <v>0</v>
      </c>
      <c r="H91" s="154">
        <f t="shared" si="17"/>
        <v>7877</v>
      </c>
      <c r="I91" s="154">
        <f t="shared" si="17"/>
        <v>7877</v>
      </c>
      <c r="J91" s="154">
        <v>0</v>
      </c>
      <c r="K91" s="154">
        <v>0</v>
      </c>
      <c r="L91" s="154">
        <v>2899</v>
      </c>
      <c r="M91" s="143">
        <f>+H91-I91</f>
        <v>0</v>
      </c>
      <c r="N91" s="201"/>
      <c r="O91" s="155">
        <v>0</v>
      </c>
      <c r="P91" s="143">
        <f t="shared" si="18"/>
        <v>7877</v>
      </c>
    </row>
    <row r="92" spans="1:16">
      <c r="A92" s="215">
        <f t="shared" si="15"/>
        <v>36</v>
      </c>
      <c r="B92" s="203"/>
      <c r="C92" s="150" t="s">
        <v>163</v>
      </c>
      <c r="D92" s="155">
        <v>162</v>
      </c>
      <c r="E92" s="154">
        <v>162</v>
      </c>
      <c r="F92" s="154">
        <v>0</v>
      </c>
      <c r="G92" s="154">
        <v>0</v>
      </c>
      <c r="H92" s="154">
        <f t="shared" si="17"/>
        <v>162</v>
      </c>
      <c r="I92" s="154">
        <f t="shared" si="17"/>
        <v>162</v>
      </c>
      <c r="J92" s="154">
        <v>0</v>
      </c>
      <c r="K92" s="154">
        <v>0</v>
      </c>
      <c r="L92" s="154">
        <v>0</v>
      </c>
      <c r="M92" s="143">
        <f>+H92-I92</f>
        <v>0</v>
      </c>
      <c r="N92" s="201"/>
      <c r="O92" s="155">
        <v>0</v>
      </c>
      <c r="P92" s="143">
        <f t="shared" si="18"/>
        <v>162</v>
      </c>
    </row>
    <row r="93" spans="1:16" ht="15.75" thickBot="1">
      <c r="A93" s="215">
        <f t="shared" si="15"/>
        <v>37</v>
      </c>
      <c r="B93" s="216"/>
      <c r="C93" s="218" t="s">
        <v>164</v>
      </c>
      <c r="D93" s="161">
        <v>4972</v>
      </c>
      <c r="E93" s="161">
        <v>4969</v>
      </c>
      <c r="F93" s="161">
        <v>0</v>
      </c>
      <c r="G93" s="161">
        <v>0</v>
      </c>
      <c r="H93" s="154">
        <f t="shared" si="17"/>
        <v>4972</v>
      </c>
      <c r="I93" s="154">
        <f t="shared" si="17"/>
        <v>4969</v>
      </c>
      <c r="J93" s="154">
        <v>0</v>
      </c>
      <c r="K93" s="154">
        <v>0</v>
      </c>
      <c r="L93" s="154">
        <v>0</v>
      </c>
      <c r="M93" s="143">
        <f>+H93-I93</f>
        <v>3</v>
      </c>
      <c r="N93" s="201"/>
      <c r="O93" s="219">
        <v>0</v>
      </c>
      <c r="P93" s="143">
        <f t="shared" si="18"/>
        <v>4969</v>
      </c>
    </row>
    <row r="94" spans="1:16" ht="15.75" thickBot="1">
      <c r="A94" s="220">
        <f t="shared" si="15"/>
        <v>38</v>
      </c>
      <c r="B94" s="221" t="s">
        <v>21</v>
      </c>
      <c r="C94" s="222"/>
      <c r="D94" s="70">
        <f t="shared" ref="D94:M94" si="19">+D7+D24+D42+D84</f>
        <v>2412181</v>
      </c>
      <c r="E94" s="70">
        <f t="shared" si="19"/>
        <v>2401710</v>
      </c>
      <c r="F94" s="70">
        <f t="shared" si="19"/>
        <v>129106</v>
      </c>
      <c r="G94" s="70">
        <f t="shared" si="19"/>
        <v>129104</v>
      </c>
      <c r="H94" s="70">
        <f t="shared" si="19"/>
        <v>2541287</v>
      </c>
      <c r="I94" s="70">
        <f t="shared" si="19"/>
        <v>2530814</v>
      </c>
      <c r="J94" s="70">
        <f t="shared" si="19"/>
        <v>17495</v>
      </c>
      <c r="K94" s="70">
        <f t="shared" si="19"/>
        <v>207489</v>
      </c>
      <c r="L94" s="70">
        <f t="shared" si="19"/>
        <v>106336</v>
      </c>
      <c r="M94" s="71">
        <f t="shared" si="19"/>
        <v>10362</v>
      </c>
      <c r="N94" s="223"/>
      <c r="O94" s="69">
        <f>+O7+O24+O42+O84</f>
        <v>0</v>
      </c>
      <c r="P94" s="71">
        <f>+P7+P24+P42+P84</f>
        <v>2530814</v>
      </c>
    </row>
    <row r="95" spans="1:16">
      <c r="A95" s="42"/>
      <c r="B95" s="43"/>
      <c r="C95" s="44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9"/>
      <c r="O95" s="32"/>
      <c r="P95" s="32"/>
    </row>
    <row r="96" spans="1:16" ht="33.75" customHeight="1">
      <c r="A96" s="3" t="s">
        <v>11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33.75" customHeight="1">
      <c r="A97" s="779" t="s">
        <v>165</v>
      </c>
      <c r="B97" s="779"/>
      <c r="C97" s="779"/>
      <c r="D97" s="779"/>
      <c r="E97" s="779"/>
      <c r="F97" s="779"/>
      <c r="G97" s="779"/>
      <c r="H97" s="779"/>
      <c r="I97" s="779"/>
      <c r="J97" s="779"/>
      <c r="K97" s="779"/>
      <c r="L97" s="779"/>
      <c r="M97" s="779"/>
      <c r="N97" s="779"/>
      <c r="O97" s="779"/>
      <c r="P97" s="779"/>
    </row>
    <row r="98" spans="1:16" ht="33.75" customHeight="1">
      <c r="A98" s="779" t="s">
        <v>49</v>
      </c>
      <c r="B98" s="779"/>
      <c r="C98" s="779"/>
      <c r="D98" s="779"/>
      <c r="E98" s="779"/>
      <c r="F98" s="779"/>
      <c r="G98" s="779"/>
      <c r="H98" s="779"/>
      <c r="I98" s="779"/>
      <c r="J98" s="779"/>
      <c r="K98" s="779"/>
      <c r="L98" s="779"/>
      <c r="M98" s="779"/>
      <c r="N98" s="779"/>
      <c r="O98" s="779"/>
      <c r="P98" s="779"/>
    </row>
    <row r="99" spans="1:16" ht="33.75" customHeight="1">
      <c r="A99" s="779" t="s">
        <v>66</v>
      </c>
      <c r="B99" s="779"/>
      <c r="C99" s="779"/>
      <c r="D99" s="779"/>
      <c r="E99" s="779"/>
      <c r="F99" s="779"/>
      <c r="G99" s="779"/>
      <c r="H99" s="779"/>
      <c r="I99" s="779"/>
      <c r="J99" s="779"/>
      <c r="K99" s="779"/>
      <c r="L99" s="779"/>
      <c r="M99" s="779"/>
      <c r="N99" s="779"/>
      <c r="O99" s="779"/>
      <c r="P99" s="779"/>
    </row>
    <row r="100" spans="1:16" ht="33.75" customHeight="1">
      <c r="A100" s="779" t="s">
        <v>50</v>
      </c>
      <c r="B100" s="779"/>
      <c r="C100" s="779"/>
      <c r="D100" s="779"/>
      <c r="E100" s="779"/>
      <c r="F100" s="779"/>
      <c r="G100" s="779"/>
      <c r="H100" s="779"/>
      <c r="I100" s="779"/>
      <c r="J100" s="779"/>
      <c r="K100" s="779"/>
      <c r="L100" s="779"/>
      <c r="M100" s="779"/>
      <c r="N100" s="779"/>
      <c r="O100" s="779"/>
      <c r="P100" s="779"/>
    </row>
    <row r="101" spans="1:16" ht="33.75" customHeight="1">
      <c r="A101" s="779" t="s">
        <v>52</v>
      </c>
      <c r="B101" s="779"/>
      <c r="C101" s="779"/>
      <c r="D101" s="779"/>
      <c r="E101" s="779"/>
      <c r="F101" s="779"/>
      <c r="G101" s="779"/>
      <c r="H101" s="779"/>
      <c r="I101" s="779"/>
      <c r="J101" s="779"/>
      <c r="K101" s="779"/>
      <c r="L101" s="779"/>
      <c r="M101" s="779"/>
      <c r="N101" s="779"/>
      <c r="O101" s="779"/>
      <c r="P101" s="779"/>
    </row>
    <row r="102" spans="1:16" ht="33.75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33.75" customHeight="1">
      <c r="A103" s="41" t="s">
        <v>166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</row>
    <row r="104" spans="1:16" ht="33.75" customHeight="1">
      <c r="A104" s="41" t="s">
        <v>167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ht="33.75" customHeight="1">
      <c r="A105" s="41" t="s">
        <v>168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</row>
  </sheetData>
  <mergeCells count="22">
    <mergeCell ref="A4:A6"/>
    <mergeCell ref="B4:C6"/>
    <mergeCell ref="D4:E4"/>
    <mergeCell ref="F4:G4"/>
    <mergeCell ref="H4:I4"/>
    <mergeCell ref="J4:L4"/>
    <mergeCell ref="M4:M5"/>
    <mergeCell ref="O4:O5"/>
    <mergeCell ref="P4:P5"/>
    <mergeCell ref="B8:C8"/>
    <mergeCell ref="B17:C17"/>
    <mergeCell ref="B24:C24"/>
    <mergeCell ref="A98:P98"/>
    <mergeCell ref="A99:P99"/>
    <mergeCell ref="A100:P100"/>
    <mergeCell ref="A101:P101"/>
    <mergeCell ref="B25:C25"/>
    <mergeCell ref="B42:C42"/>
    <mergeCell ref="B43:C43"/>
    <mergeCell ref="B84:C84"/>
    <mergeCell ref="B85:C85"/>
    <mergeCell ref="A97:P97"/>
  </mergeCells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87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28.5" customHeight="1">
      <c r="A4" s="811" t="s">
        <v>0</v>
      </c>
      <c r="B4" s="872" t="s">
        <v>99</v>
      </c>
      <c r="C4" s="873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87"/>
      <c r="O4" s="789" t="s">
        <v>51</v>
      </c>
      <c r="P4" s="787" t="s">
        <v>20</v>
      </c>
    </row>
    <row r="5" spans="1:16">
      <c r="A5" s="812"/>
      <c r="B5" s="874"/>
      <c r="C5" s="875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87"/>
      <c r="O5" s="790"/>
      <c r="P5" s="788"/>
    </row>
    <row r="6" spans="1:16" ht="15.75" thickBot="1">
      <c r="A6" s="813"/>
      <c r="B6" s="876"/>
      <c r="C6" s="877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87"/>
      <c r="O6" s="13" t="s">
        <v>10</v>
      </c>
      <c r="P6" s="10" t="s">
        <v>26</v>
      </c>
    </row>
    <row r="7" spans="1:16">
      <c r="A7" s="224">
        <f>+A6+1</f>
        <v>1</v>
      </c>
      <c r="B7" s="232" t="s">
        <v>15</v>
      </c>
      <c r="C7" s="238"/>
      <c r="D7" s="244">
        <f t="shared" ref="D7:M7" si="0">+D8+D17</f>
        <v>1286864.6000000001</v>
      </c>
      <c r="E7" s="244">
        <f t="shared" si="0"/>
        <v>1286841.6000000001</v>
      </c>
      <c r="F7" s="244">
        <f t="shared" si="0"/>
        <v>9188</v>
      </c>
      <c r="G7" s="244">
        <f t="shared" si="0"/>
        <v>9188</v>
      </c>
      <c r="H7" s="244">
        <f t="shared" si="0"/>
        <v>1296052.6000000001</v>
      </c>
      <c r="I7" s="244">
        <f t="shared" si="0"/>
        <v>1296029.6000000001</v>
      </c>
      <c r="J7" s="244">
        <f t="shared" si="0"/>
        <v>0</v>
      </c>
      <c r="K7" s="244">
        <f t="shared" si="0"/>
        <v>147034.9</v>
      </c>
      <c r="L7" s="244">
        <f t="shared" si="0"/>
        <v>0</v>
      </c>
      <c r="M7" s="252">
        <f t="shared" si="0"/>
        <v>23</v>
      </c>
      <c r="N7" s="259"/>
      <c r="O7" s="265">
        <f>+O8+O17</f>
        <v>0</v>
      </c>
      <c r="P7" s="252">
        <f>+P8+P17</f>
        <v>1296029.6000000001</v>
      </c>
    </row>
    <row r="8" spans="1:16">
      <c r="A8" s="225">
        <f>+A7+1</f>
        <v>2</v>
      </c>
      <c r="B8" s="871" t="s">
        <v>45</v>
      </c>
      <c r="C8" s="810"/>
      <c r="D8" s="245">
        <f t="shared" ref="D8:M8" si="1">SUM(D9:D16)</f>
        <v>1270815.6000000001</v>
      </c>
      <c r="E8" s="245">
        <f t="shared" si="1"/>
        <v>1270815.6000000001</v>
      </c>
      <c r="F8" s="245">
        <f t="shared" si="1"/>
        <v>7482</v>
      </c>
      <c r="G8" s="245">
        <f t="shared" si="1"/>
        <v>7482</v>
      </c>
      <c r="H8" s="245">
        <f t="shared" si="1"/>
        <v>1278297.6000000001</v>
      </c>
      <c r="I8" s="245">
        <f t="shared" si="1"/>
        <v>1278297.6000000001</v>
      </c>
      <c r="J8" s="245">
        <f t="shared" si="1"/>
        <v>0</v>
      </c>
      <c r="K8" s="245">
        <f t="shared" si="1"/>
        <v>147034.9</v>
      </c>
      <c r="L8" s="245">
        <f t="shared" si="1"/>
        <v>0</v>
      </c>
      <c r="M8" s="253">
        <f t="shared" si="1"/>
        <v>0</v>
      </c>
      <c r="N8" s="260"/>
      <c r="O8" s="266">
        <f>SUM(O9:O16)</f>
        <v>0</v>
      </c>
      <c r="P8" s="253">
        <f>SUM(P9:P16)</f>
        <v>1278297.6000000001</v>
      </c>
    </row>
    <row r="9" spans="1:16">
      <c r="A9" s="15">
        <f>+A8+1</f>
        <v>3</v>
      </c>
      <c r="B9" s="19" t="s">
        <v>57</v>
      </c>
      <c r="C9" s="20" t="s">
        <v>58</v>
      </c>
      <c r="D9" s="246">
        <v>1045491.6</v>
      </c>
      <c r="E9" s="246">
        <v>1045491.6</v>
      </c>
      <c r="F9" s="246">
        <v>0</v>
      </c>
      <c r="G9" s="246">
        <v>0</v>
      </c>
      <c r="H9" s="246">
        <f t="shared" ref="H9:I16" si="2">+D9+F9</f>
        <v>1045491.6</v>
      </c>
      <c r="I9" s="246">
        <f t="shared" si="2"/>
        <v>1045491.6</v>
      </c>
      <c r="J9" s="246">
        <v>0</v>
      </c>
      <c r="K9" s="246">
        <v>135531.9</v>
      </c>
      <c r="L9" s="246">
        <v>0</v>
      </c>
      <c r="M9" s="254">
        <f t="shared" ref="M9:M16" si="3">+H9-I9</f>
        <v>0</v>
      </c>
      <c r="N9" s="72"/>
      <c r="O9" s="267">
        <v>0</v>
      </c>
      <c r="P9" s="254">
        <f t="shared" ref="P9:P16" si="4">+I9+O9</f>
        <v>1045491.6</v>
      </c>
    </row>
    <row r="10" spans="1:16">
      <c r="A10" s="15">
        <f>A9+1</f>
        <v>4</v>
      </c>
      <c r="B10" s="19" t="s">
        <v>27</v>
      </c>
      <c r="C10" s="20" t="s">
        <v>28</v>
      </c>
      <c r="D10" s="246">
        <v>67387</v>
      </c>
      <c r="E10" s="246">
        <v>67387</v>
      </c>
      <c r="F10" s="246">
        <v>0</v>
      </c>
      <c r="G10" s="246">
        <v>0</v>
      </c>
      <c r="H10" s="246">
        <f t="shared" si="2"/>
        <v>67387</v>
      </c>
      <c r="I10" s="246">
        <f t="shared" si="2"/>
        <v>67387</v>
      </c>
      <c r="J10" s="246">
        <v>0</v>
      </c>
      <c r="K10" s="246">
        <v>356</v>
      </c>
      <c r="L10" s="246">
        <v>0</v>
      </c>
      <c r="M10" s="254">
        <f t="shared" si="3"/>
        <v>0</v>
      </c>
      <c r="N10" s="72"/>
      <c r="O10" s="267">
        <v>0</v>
      </c>
      <c r="P10" s="254">
        <f t="shared" si="4"/>
        <v>67387</v>
      </c>
    </row>
    <row r="11" spans="1:16">
      <c r="A11" s="15">
        <f t="shared" ref="A11:A17" si="5">+A10+1</f>
        <v>5</v>
      </c>
      <c r="B11" s="47" t="s">
        <v>29</v>
      </c>
      <c r="C11" s="48" t="s">
        <v>59</v>
      </c>
      <c r="D11" s="246">
        <v>18569</v>
      </c>
      <c r="E11" s="246">
        <v>18569</v>
      </c>
      <c r="F11" s="246">
        <v>0</v>
      </c>
      <c r="G11" s="246">
        <v>0</v>
      </c>
      <c r="H11" s="246">
        <f t="shared" si="2"/>
        <v>18569</v>
      </c>
      <c r="I11" s="246">
        <f t="shared" si="2"/>
        <v>18569</v>
      </c>
      <c r="J11" s="246">
        <v>0</v>
      </c>
      <c r="K11" s="246">
        <v>9417</v>
      </c>
      <c r="L11" s="246">
        <v>0</v>
      </c>
      <c r="M11" s="254">
        <f t="shared" si="3"/>
        <v>0</v>
      </c>
      <c r="N11" s="72"/>
      <c r="O11" s="267">
        <v>0</v>
      </c>
      <c r="P11" s="254">
        <f t="shared" si="4"/>
        <v>18569</v>
      </c>
    </row>
    <row r="12" spans="1:16">
      <c r="A12" s="15">
        <f t="shared" si="5"/>
        <v>6</v>
      </c>
      <c r="B12" s="19" t="s">
        <v>30</v>
      </c>
      <c r="C12" s="20" t="s">
        <v>31</v>
      </c>
      <c r="D12" s="246">
        <v>28655</v>
      </c>
      <c r="E12" s="246">
        <v>28655</v>
      </c>
      <c r="F12" s="246">
        <v>0</v>
      </c>
      <c r="G12" s="246">
        <v>0</v>
      </c>
      <c r="H12" s="246">
        <f t="shared" si="2"/>
        <v>28655</v>
      </c>
      <c r="I12" s="246">
        <f t="shared" si="2"/>
        <v>28655</v>
      </c>
      <c r="J12" s="246">
        <v>0</v>
      </c>
      <c r="K12" s="246">
        <v>1450</v>
      </c>
      <c r="L12" s="246">
        <v>0</v>
      </c>
      <c r="M12" s="254">
        <f t="shared" si="3"/>
        <v>0</v>
      </c>
      <c r="N12" s="72"/>
      <c r="O12" s="267">
        <v>0</v>
      </c>
      <c r="P12" s="254">
        <f t="shared" si="4"/>
        <v>28655</v>
      </c>
    </row>
    <row r="13" spans="1:16">
      <c r="A13" s="15">
        <f t="shared" si="5"/>
        <v>7</v>
      </c>
      <c r="B13" s="19" t="s">
        <v>34</v>
      </c>
      <c r="C13" s="20" t="s">
        <v>62</v>
      </c>
      <c r="D13" s="246">
        <v>53725</v>
      </c>
      <c r="E13" s="246">
        <v>53725</v>
      </c>
      <c r="F13" s="246">
        <v>7482</v>
      </c>
      <c r="G13" s="246">
        <v>7482</v>
      </c>
      <c r="H13" s="246">
        <f t="shared" si="2"/>
        <v>61207</v>
      </c>
      <c r="I13" s="246">
        <f t="shared" si="2"/>
        <v>61207</v>
      </c>
      <c r="J13" s="246">
        <v>0</v>
      </c>
      <c r="K13" s="246">
        <v>0</v>
      </c>
      <c r="L13" s="246">
        <v>0</v>
      </c>
      <c r="M13" s="254">
        <f t="shared" si="3"/>
        <v>0</v>
      </c>
      <c r="N13" s="72"/>
      <c r="O13" s="267">
        <v>0</v>
      </c>
      <c r="P13" s="254">
        <f t="shared" si="4"/>
        <v>61207</v>
      </c>
    </row>
    <row r="14" spans="1:16">
      <c r="A14" s="15">
        <f t="shared" si="5"/>
        <v>8</v>
      </c>
      <c r="B14" s="19" t="s">
        <v>60</v>
      </c>
      <c r="C14" s="21" t="s">
        <v>32</v>
      </c>
      <c r="D14" s="246">
        <v>4280</v>
      </c>
      <c r="E14" s="246">
        <v>4280</v>
      </c>
      <c r="F14" s="246">
        <v>0</v>
      </c>
      <c r="G14" s="246">
        <v>0</v>
      </c>
      <c r="H14" s="246">
        <f t="shared" si="2"/>
        <v>4280</v>
      </c>
      <c r="I14" s="246">
        <f t="shared" si="2"/>
        <v>4280</v>
      </c>
      <c r="J14" s="246">
        <v>0</v>
      </c>
      <c r="K14" s="246">
        <v>280</v>
      </c>
      <c r="L14" s="246">
        <v>0</v>
      </c>
      <c r="M14" s="254">
        <f t="shared" si="3"/>
        <v>0</v>
      </c>
      <c r="N14" s="72"/>
      <c r="O14" s="267">
        <v>0</v>
      </c>
      <c r="P14" s="254">
        <f t="shared" si="4"/>
        <v>4280</v>
      </c>
    </row>
    <row r="15" spans="1:16">
      <c r="A15" s="15">
        <f t="shared" si="5"/>
        <v>9</v>
      </c>
      <c r="B15" s="22" t="s">
        <v>61</v>
      </c>
      <c r="C15" s="23" t="s">
        <v>33</v>
      </c>
      <c r="D15" s="246">
        <v>50447</v>
      </c>
      <c r="E15" s="246">
        <v>50447</v>
      </c>
      <c r="F15" s="246">
        <v>0</v>
      </c>
      <c r="G15" s="246">
        <v>0</v>
      </c>
      <c r="H15" s="246">
        <f t="shared" si="2"/>
        <v>50447</v>
      </c>
      <c r="I15" s="246">
        <f t="shared" si="2"/>
        <v>50447</v>
      </c>
      <c r="J15" s="246">
        <v>0</v>
      </c>
      <c r="K15" s="246">
        <v>0</v>
      </c>
      <c r="L15" s="246">
        <v>0</v>
      </c>
      <c r="M15" s="254">
        <f t="shared" si="3"/>
        <v>0</v>
      </c>
      <c r="N15" s="72"/>
      <c r="O15" s="267">
        <v>0</v>
      </c>
      <c r="P15" s="254">
        <f t="shared" si="4"/>
        <v>50447</v>
      </c>
    </row>
    <row r="16" spans="1:16">
      <c r="A16" s="15">
        <f t="shared" si="5"/>
        <v>10</v>
      </c>
      <c r="B16" s="22"/>
      <c r="C16" s="23" t="s">
        <v>177</v>
      </c>
      <c r="D16" s="246">
        <v>2261</v>
      </c>
      <c r="E16" s="246">
        <v>2261</v>
      </c>
      <c r="F16" s="246">
        <v>0</v>
      </c>
      <c r="G16" s="246">
        <v>0</v>
      </c>
      <c r="H16" s="246">
        <f t="shared" si="2"/>
        <v>2261</v>
      </c>
      <c r="I16" s="246">
        <f t="shared" si="2"/>
        <v>2261</v>
      </c>
      <c r="J16" s="246">
        <v>0</v>
      </c>
      <c r="K16" s="246">
        <v>0</v>
      </c>
      <c r="L16" s="246">
        <v>0</v>
      </c>
      <c r="M16" s="254">
        <f t="shared" si="3"/>
        <v>0</v>
      </c>
      <c r="N16" s="72"/>
      <c r="O16" s="267">
        <v>0</v>
      </c>
      <c r="P16" s="254">
        <f t="shared" si="4"/>
        <v>2261</v>
      </c>
    </row>
    <row r="17" spans="1:16">
      <c r="A17" s="225">
        <f t="shared" si="5"/>
        <v>11</v>
      </c>
      <c r="B17" s="801" t="s">
        <v>46</v>
      </c>
      <c r="C17" s="781"/>
      <c r="D17" s="247">
        <f t="shared" ref="D17:M17" si="6">SUM(D18:D23)</f>
        <v>16049</v>
      </c>
      <c r="E17" s="247">
        <f t="shared" si="6"/>
        <v>16026</v>
      </c>
      <c r="F17" s="247">
        <f t="shared" si="6"/>
        <v>1706</v>
      </c>
      <c r="G17" s="247">
        <f t="shared" si="6"/>
        <v>1706</v>
      </c>
      <c r="H17" s="247">
        <f t="shared" si="6"/>
        <v>17755</v>
      </c>
      <c r="I17" s="247">
        <f t="shared" si="6"/>
        <v>17732</v>
      </c>
      <c r="J17" s="247">
        <f t="shared" si="6"/>
        <v>0</v>
      </c>
      <c r="K17" s="247">
        <f t="shared" si="6"/>
        <v>0</v>
      </c>
      <c r="L17" s="247">
        <f t="shared" si="6"/>
        <v>0</v>
      </c>
      <c r="M17" s="255">
        <f t="shared" si="6"/>
        <v>23</v>
      </c>
      <c r="N17" s="259"/>
      <c r="O17" s="268">
        <f>SUM(O18:O23)</f>
        <v>0</v>
      </c>
      <c r="P17" s="255">
        <f>SUM(P18:P23)</f>
        <v>17732</v>
      </c>
    </row>
    <row r="18" spans="1:16">
      <c r="A18" s="112">
        <f>A17+1</f>
        <v>12</v>
      </c>
      <c r="B18" s="47" t="s">
        <v>29</v>
      </c>
      <c r="C18" s="48" t="s">
        <v>59</v>
      </c>
      <c r="D18" s="246">
        <v>684</v>
      </c>
      <c r="E18" s="246">
        <v>684</v>
      </c>
      <c r="F18" s="246">
        <v>0</v>
      </c>
      <c r="G18" s="246">
        <v>0</v>
      </c>
      <c r="H18" s="246">
        <f t="shared" ref="H18:I23" si="7">+D18+F18</f>
        <v>684</v>
      </c>
      <c r="I18" s="246">
        <f t="shared" si="7"/>
        <v>684</v>
      </c>
      <c r="J18" s="246">
        <v>0</v>
      </c>
      <c r="K18" s="246">
        <v>0</v>
      </c>
      <c r="L18" s="246">
        <v>0</v>
      </c>
      <c r="M18" s="254">
        <f t="shared" ref="M18:M23" si="8">+H18-I18</f>
        <v>0</v>
      </c>
      <c r="N18" s="72"/>
      <c r="O18" s="267">
        <v>0</v>
      </c>
      <c r="P18" s="254">
        <f t="shared" ref="P18:P23" si="9">+I18+O18</f>
        <v>684</v>
      </c>
    </row>
    <row r="19" spans="1:16">
      <c r="A19" s="15">
        <f>A18+1</f>
        <v>13</v>
      </c>
      <c r="B19" s="19" t="s">
        <v>30</v>
      </c>
      <c r="C19" s="20" t="s">
        <v>31</v>
      </c>
      <c r="D19" s="246">
        <v>0</v>
      </c>
      <c r="E19" s="246">
        <v>0</v>
      </c>
      <c r="F19" s="246">
        <v>0</v>
      </c>
      <c r="G19" s="246">
        <v>0</v>
      </c>
      <c r="H19" s="246">
        <f t="shared" si="7"/>
        <v>0</v>
      </c>
      <c r="I19" s="246">
        <f t="shared" si="7"/>
        <v>0</v>
      </c>
      <c r="J19" s="246">
        <v>0</v>
      </c>
      <c r="K19" s="246">
        <v>0</v>
      </c>
      <c r="L19" s="246">
        <v>0</v>
      </c>
      <c r="M19" s="254">
        <f t="shared" si="8"/>
        <v>0</v>
      </c>
      <c r="N19" s="72"/>
      <c r="O19" s="267">
        <v>0</v>
      </c>
      <c r="P19" s="254">
        <f t="shared" si="9"/>
        <v>0</v>
      </c>
    </row>
    <row r="20" spans="1:16">
      <c r="A20" s="15">
        <f>A19+1</f>
        <v>14</v>
      </c>
      <c r="B20" s="19" t="s">
        <v>34</v>
      </c>
      <c r="C20" s="20" t="s">
        <v>63</v>
      </c>
      <c r="D20" s="246">
        <v>4517</v>
      </c>
      <c r="E20" s="246">
        <v>4517</v>
      </c>
      <c r="F20" s="246">
        <v>1706</v>
      </c>
      <c r="G20" s="246">
        <v>1706</v>
      </c>
      <c r="H20" s="246">
        <f t="shared" si="7"/>
        <v>6223</v>
      </c>
      <c r="I20" s="246">
        <f t="shared" si="7"/>
        <v>6223</v>
      </c>
      <c r="J20" s="246">
        <v>0</v>
      </c>
      <c r="K20" s="246">
        <v>0</v>
      </c>
      <c r="L20" s="246">
        <v>0</v>
      </c>
      <c r="M20" s="254">
        <f t="shared" si="8"/>
        <v>0</v>
      </c>
      <c r="N20" s="72"/>
      <c r="O20" s="267">
        <v>0</v>
      </c>
      <c r="P20" s="254">
        <f t="shared" si="9"/>
        <v>6223</v>
      </c>
    </row>
    <row r="21" spans="1:16">
      <c r="A21" s="15">
        <f>+A20+1</f>
        <v>15</v>
      </c>
      <c r="B21" s="19" t="s">
        <v>35</v>
      </c>
      <c r="C21" s="20" t="s">
        <v>36</v>
      </c>
      <c r="D21" s="246">
        <v>8388</v>
      </c>
      <c r="E21" s="246">
        <v>8388</v>
      </c>
      <c r="F21" s="246">
        <v>0</v>
      </c>
      <c r="G21" s="246">
        <v>0</v>
      </c>
      <c r="H21" s="246">
        <f t="shared" si="7"/>
        <v>8388</v>
      </c>
      <c r="I21" s="246">
        <f t="shared" si="7"/>
        <v>8388</v>
      </c>
      <c r="J21" s="246">
        <v>0</v>
      </c>
      <c r="K21" s="246">
        <v>0</v>
      </c>
      <c r="L21" s="246">
        <v>0</v>
      </c>
      <c r="M21" s="254">
        <f t="shared" si="8"/>
        <v>0</v>
      </c>
      <c r="N21" s="72"/>
      <c r="O21" s="267">
        <v>0</v>
      </c>
      <c r="P21" s="254">
        <f t="shared" si="9"/>
        <v>8388</v>
      </c>
    </row>
    <row r="22" spans="1:16">
      <c r="A22" s="15">
        <v>16</v>
      </c>
      <c r="B22" s="22"/>
      <c r="C22" s="20" t="s">
        <v>178</v>
      </c>
      <c r="D22" s="246">
        <v>523</v>
      </c>
      <c r="E22" s="246">
        <v>523</v>
      </c>
      <c r="F22" s="246">
        <v>0</v>
      </c>
      <c r="G22" s="246">
        <v>0</v>
      </c>
      <c r="H22" s="246">
        <f t="shared" si="7"/>
        <v>523</v>
      </c>
      <c r="I22" s="246">
        <f t="shared" si="7"/>
        <v>523</v>
      </c>
      <c r="J22" s="246">
        <v>0</v>
      </c>
      <c r="K22" s="246">
        <v>0</v>
      </c>
      <c r="L22" s="246">
        <v>0</v>
      </c>
      <c r="M22" s="254">
        <f t="shared" si="8"/>
        <v>0</v>
      </c>
      <c r="N22" s="72"/>
      <c r="O22" s="267">
        <v>0</v>
      </c>
      <c r="P22" s="254">
        <f t="shared" si="9"/>
        <v>523</v>
      </c>
    </row>
    <row r="23" spans="1:16">
      <c r="A23" s="15">
        <v>17</v>
      </c>
      <c r="B23" s="22"/>
      <c r="C23" s="23" t="s">
        <v>177</v>
      </c>
      <c r="D23" s="246">
        <v>1937</v>
      </c>
      <c r="E23" s="246">
        <v>1914</v>
      </c>
      <c r="F23" s="246">
        <v>0</v>
      </c>
      <c r="G23" s="246">
        <v>0</v>
      </c>
      <c r="H23" s="246">
        <f t="shared" si="7"/>
        <v>1937</v>
      </c>
      <c r="I23" s="246">
        <f t="shared" si="7"/>
        <v>1914</v>
      </c>
      <c r="J23" s="246">
        <v>0</v>
      </c>
      <c r="K23" s="246">
        <v>0</v>
      </c>
      <c r="L23" s="246">
        <v>0</v>
      </c>
      <c r="M23" s="254">
        <f t="shared" si="8"/>
        <v>23</v>
      </c>
      <c r="N23" s="72"/>
      <c r="O23" s="267">
        <v>0</v>
      </c>
      <c r="P23" s="254">
        <f t="shared" si="9"/>
        <v>1914</v>
      </c>
    </row>
    <row r="24" spans="1:16">
      <c r="A24" s="226">
        <f>+A23+1</f>
        <v>18</v>
      </c>
      <c r="B24" s="801" t="s">
        <v>42</v>
      </c>
      <c r="C24" s="781"/>
      <c r="D24" s="247">
        <f>D25+D32+D28+D36</f>
        <v>9787.9</v>
      </c>
      <c r="E24" s="247">
        <f t="shared" ref="E24:P24" si="10">E25+E32+E28+E36</f>
        <v>9707.2999999999993</v>
      </c>
      <c r="F24" s="247">
        <f t="shared" si="10"/>
        <v>0</v>
      </c>
      <c r="G24" s="247">
        <f t="shared" si="10"/>
        <v>0</v>
      </c>
      <c r="H24" s="247">
        <f t="shared" si="10"/>
        <v>9787.9</v>
      </c>
      <c r="I24" s="247">
        <f t="shared" si="10"/>
        <v>9707.2999999999993</v>
      </c>
      <c r="J24" s="247">
        <f t="shared" si="10"/>
        <v>0</v>
      </c>
      <c r="K24" s="247">
        <f t="shared" si="10"/>
        <v>0</v>
      </c>
      <c r="L24" s="247">
        <f t="shared" si="10"/>
        <v>0</v>
      </c>
      <c r="M24" s="255">
        <f t="shared" si="10"/>
        <v>80.600000000000023</v>
      </c>
      <c r="N24" s="261"/>
      <c r="O24" s="268">
        <f t="shared" si="10"/>
        <v>71</v>
      </c>
      <c r="P24" s="255">
        <f t="shared" si="10"/>
        <v>9778.2999999999993</v>
      </c>
    </row>
    <row r="25" spans="1:16">
      <c r="A25" s="226">
        <v>19</v>
      </c>
      <c r="B25" s="83"/>
      <c r="C25" s="82" t="s">
        <v>179</v>
      </c>
      <c r="D25" s="247">
        <f>D26+D27</f>
        <v>6889.2</v>
      </c>
      <c r="E25" s="247">
        <f>E26+E27</f>
        <v>6808.7</v>
      </c>
      <c r="F25" s="247">
        <f>F26+F27</f>
        <v>0</v>
      </c>
      <c r="G25" s="247">
        <f>G26+G27</f>
        <v>0</v>
      </c>
      <c r="H25" s="247">
        <f>D25+F24</f>
        <v>6889.2</v>
      </c>
      <c r="I25" s="247">
        <f t="shared" ref="I25:I53" si="11">E25+G25</f>
        <v>6808.7</v>
      </c>
      <c r="J25" s="247">
        <f>J26+J27</f>
        <v>0</v>
      </c>
      <c r="K25" s="247">
        <f>K26+K27</f>
        <v>0</v>
      </c>
      <c r="L25" s="247">
        <f>L26+L27</f>
        <v>0</v>
      </c>
      <c r="M25" s="255">
        <f t="shared" ref="M25:M42" si="12">H25-I25</f>
        <v>80.5</v>
      </c>
      <c r="N25" s="259"/>
      <c r="O25" s="268">
        <f>O26+O27</f>
        <v>0</v>
      </c>
      <c r="P25" s="273">
        <f>P26+P27</f>
        <v>6808.7</v>
      </c>
    </row>
    <row r="26" spans="1:16">
      <c r="A26" s="191">
        <v>20</v>
      </c>
      <c r="B26" s="233"/>
      <c r="C26" s="122" t="s">
        <v>180</v>
      </c>
      <c r="D26" s="246">
        <v>6689.9</v>
      </c>
      <c r="E26" s="246">
        <v>6609.4</v>
      </c>
      <c r="F26" s="246">
        <v>0</v>
      </c>
      <c r="G26" s="246">
        <v>0</v>
      </c>
      <c r="H26" s="246">
        <f t="shared" ref="H26:H53" si="13">D26+F26</f>
        <v>6689.9</v>
      </c>
      <c r="I26" s="246">
        <f t="shared" si="11"/>
        <v>6609.4</v>
      </c>
      <c r="J26" s="246">
        <v>0</v>
      </c>
      <c r="K26" s="246">
        <v>0</v>
      </c>
      <c r="L26" s="246">
        <v>0</v>
      </c>
      <c r="M26" s="254">
        <f t="shared" si="12"/>
        <v>80.5</v>
      </c>
      <c r="N26" s="234"/>
      <c r="O26" s="267">
        <v>0</v>
      </c>
      <c r="P26" s="254">
        <f>I26+O26</f>
        <v>6609.4</v>
      </c>
    </row>
    <row r="27" spans="1:16">
      <c r="A27" s="191">
        <v>21</v>
      </c>
      <c r="B27" s="233"/>
      <c r="C27" s="122" t="s">
        <v>181</v>
      </c>
      <c r="D27" s="246">
        <v>199.3</v>
      </c>
      <c r="E27" s="246">
        <v>199.3</v>
      </c>
      <c r="F27" s="246">
        <v>0</v>
      </c>
      <c r="G27" s="246">
        <v>0</v>
      </c>
      <c r="H27" s="246">
        <f t="shared" si="13"/>
        <v>199.3</v>
      </c>
      <c r="I27" s="246">
        <f t="shared" si="11"/>
        <v>199.3</v>
      </c>
      <c r="J27" s="246">
        <v>0</v>
      </c>
      <c r="K27" s="246">
        <v>0</v>
      </c>
      <c r="L27" s="246">
        <v>0</v>
      </c>
      <c r="M27" s="254">
        <f t="shared" si="12"/>
        <v>0</v>
      </c>
      <c r="N27" s="234"/>
      <c r="O27" s="267">
        <v>0</v>
      </c>
      <c r="P27" s="254">
        <f>I27+O27</f>
        <v>199.3</v>
      </c>
    </row>
    <row r="28" spans="1:16">
      <c r="A28" s="226">
        <v>22</v>
      </c>
      <c r="B28" s="801" t="s">
        <v>182</v>
      </c>
      <c r="C28" s="781"/>
      <c r="D28" s="247">
        <f>D29+D30+D31</f>
        <v>511</v>
      </c>
      <c r="E28" s="247">
        <f>E29+E30+E31</f>
        <v>510.9</v>
      </c>
      <c r="F28" s="247">
        <f>F29+F30+F31</f>
        <v>0</v>
      </c>
      <c r="G28" s="247">
        <f>G29+G30+G31</f>
        <v>0</v>
      </c>
      <c r="H28" s="247">
        <f t="shared" si="13"/>
        <v>511</v>
      </c>
      <c r="I28" s="247">
        <f t="shared" si="11"/>
        <v>510.9</v>
      </c>
      <c r="J28" s="247">
        <f>J29+J30+J31</f>
        <v>0</v>
      </c>
      <c r="K28" s="247">
        <f>K29+K30+K31</f>
        <v>0</v>
      </c>
      <c r="L28" s="247">
        <f>L29+L30+L31</f>
        <v>0</v>
      </c>
      <c r="M28" s="255">
        <f t="shared" si="12"/>
        <v>0.10000000000002274</v>
      </c>
      <c r="N28" s="259"/>
      <c r="O28" s="268">
        <f>SUM(O29:O31)</f>
        <v>0</v>
      </c>
      <c r="P28" s="255">
        <f>P29+P30+P31</f>
        <v>510.9</v>
      </c>
    </row>
    <row r="29" spans="1:16">
      <c r="A29" s="191">
        <v>23</v>
      </c>
      <c r="B29" s="234"/>
      <c r="C29" s="239" t="s">
        <v>183</v>
      </c>
      <c r="D29" s="246">
        <v>380</v>
      </c>
      <c r="E29" s="246">
        <v>380</v>
      </c>
      <c r="F29" s="246">
        <v>0</v>
      </c>
      <c r="G29" s="246">
        <v>0</v>
      </c>
      <c r="H29" s="246">
        <f t="shared" si="13"/>
        <v>380</v>
      </c>
      <c r="I29" s="246">
        <f t="shared" si="11"/>
        <v>380</v>
      </c>
      <c r="J29" s="246">
        <v>0</v>
      </c>
      <c r="K29" s="246">
        <v>0</v>
      </c>
      <c r="L29" s="246">
        <v>0</v>
      </c>
      <c r="M29" s="254">
        <f t="shared" si="12"/>
        <v>0</v>
      </c>
      <c r="N29" s="234"/>
      <c r="O29" s="267">
        <v>0</v>
      </c>
      <c r="P29" s="254">
        <f>I29+O29</f>
        <v>380</v>
      </c>
    </row>
    <row r="30" spans="1:16">
      <c r="A30" s="191">
        <v>24</v>
      </c>
      <c r="B30" s="234"/>
      <c r="C30" s="122" t="s">
        <v>184</v>
      </c>
      <c r="D30" s="246">
        <v>115</v>
      </c>
      <c r="E30" s="246">
        <v>114.9</v>
      </c>
      <c r="F30" s="246">
        <v>0</v>
      </c>
      <c r="G30" s="246">
        <v>0</v>
      </c>
      <c r="H30" s="246">
        <f t="shared" si="13"/>
        <v>115</v>
      </c>
      <c r="I30" s="246">
        <f t="shared" si="11"/>
        <v>114.9</v>
      </c>
      <c r="J30" s="246">
        <v>0</v>
      </c>
      <c r="K30" s="246">
        <v>0</v>
      </c>
      <c r="L30" s="246">
        <v>0</v>
      </c>
      <c r="M30" s="254">
        <f t="shared" si="12"/>
        <v>9.9999999999994316E-2</v>
      </c>
      <c r="N30" s="234"/>
      <c r="O30" s="267">
        <v>0</v>
      </c>
      <c r="P30" s="254">
        <f>I30+O30</f>
        <v>114.9</v>
      </c>
    </row>
    <row r="31" spans="1:16">
      <c r="A31" s="191">
        <v>25</v>
      </c>
      <c r="B31" s="234"/>
      <c r="C31" s="122" t="s">
        <v>185</v>
      </c>
      <c r="D31" s="246">
        <v>16</v>
      </c>
      <c r="E31" s="246">
        <v>16</v>
      </c>
      <c r="F31" s="246">
        <v>0</v>
      </c>
      <c r="G31" s="246">
        <v>0</v>
      </c>
      <c r="H31" s="246">
        <f t="shared" si="13"/>
        <v>16</v>
      </c>
      <c r="I31" s="246">
        <f t="shared" si="11"/>
        <v>16</v>
      </c>
      <c r="J31" s="246">
        <v>0</v>
      </c>
      <c r="K31" s="246">
        <v>0</v>
      </c>
      <c r="L31" s="246">
        <v>0</v>
      </c>
      <c r="M31" s="254">
        <f t="shared" si="12"/>
        <v>0</v>
      </c>
      <c r="N31" s="234"/>
      <c r="O31" s="267">
        <v>0</v>
      </c>
      <c r="P31" s="254">
        <f>I31+O31</f>
        <v>16</v>
      </c>
    </row>
    <row r="32" spans="1:16">
      <c r="A32" s="227">
        <v>26</v>
      </c>
      <c r="B32" s="83"/>
      <c r="C32" s="82" t="s">
        <v>186</v>
      </c>
      <c r="D32" s="247">
        <f>SUM(D33:D35)</f>
        <v>1387.7</v>
      </c>
      <c r="E32" s="247">
        <f>SUM(E33:E35)</f>
        <v>1387.7</v>
      </c>
      <c r="F32" s="247">
        <f>SUM(F33:F35)</f>
        <v>0</v>
      </c>
      <c r="G32" s="247">
        <f>SUM(G33:G35)</f>
        <v>0</v>
      </c>
      <c r="H32" s="247">
        <f t="shared" si="13"/>
        <v>1387.7</v>
      </c>
      <c r="I32" s="247">
        <f t="shared" si="11"/>
        <v>1387.7</v>
      </c>
      <c r="J32" s="247">
        <f>J33+J34+J35</f>
        <v>0</v>
      </c>
      <c r="K32" s="247">
        <f>K33+K34+K35</f>
        <v>0</v>
      </c>
      <c r="L32" s="247">
        <f>L33+L34+L35</f>
        <v>0</v>
      </c>
      <c r="M32" s="255">
        <f t="shared" si="12"/>
        <v>0</v>
      </c>
      <c r="N32" s="259"/>
      <c r="O32" s="268">
        <f>O33+O34+O35</f>
        <v>71</v>
      </c>
      <c r="P32" s="255">
        <f>SUM(P33:P35)</f>
        <v>1458.7</v>
      </c>
    </row>
    <row r="33" spans="1:16">
      <c r="A33" s="191">
        <v>27</v>
      </c>
      <c r="B33" s="235"/>
      <c r="C33" s="20" t="s">
        <v>187</v>
      </c>
      <c r="D33" s="245">
        <v>616.9</v>
      </c>
      <c r="E33" s="245">
        <v>616.9</v>
      </c>
      <c r="F33" s="245">
        <v>0</v>
      </c>
      <c r="G33" s="245">
        <v>0</v>
      </c>
      <c r="H33" s="245">
        <f t="shared" si="13"/>
        <v>616.9</v>
      </c>
      <c r="I33" s="245">
        <f t="shared" si="11"/>
        <v>616.9</v>
      </c>
      <c r="J33" s="245">
        <v>0</v>
      </c>
      <c r="K33" s="245">
        <v>0</v>
      </c>
      <c r="L33" s="245">
        <v>0</v>
      </c>
      <c r="M33" s="253">
        <f t="shared" si="12"/>
        <v>0</v>
      </c>
      <c r="N33" s="260"/>
      <c r="O33" s="266">
        <v>0</v>
      </c>
      <c r="P33" s="253">
        <f>I33+O33</f>
        <v>616.9</v>
      </c>
    </row>
    <row r="34" spans="1:16">
      <c r="A34" s="191">
        <v>28</v>
      </c>
      <c r="B34" s="235"/>
      <c r="C34" s="20" t="s">
        <v>188</v>
      </c>
      <c r="D34" s="245">
        <v>591</v>
      </c>
      <c r="E34" s="245">
        <v>591</v>
      </c>
      <c r="F34" s="245">
        <v>0</v>
      </c>
      <c r="G34" s="245">
        <v>0</v>
      </c>
      <c r="H34" s="245">
        <f t="shared" si="13"/>
        <v>591</v>
      </c>
      <c r="I34" s="245">
        <f t="shared" si="11"/>
        <v>591</v>
      </c>
      <c r="J34" s="245">
        <v>0</v>
      </c>
      <c r="K34" s="245">
        <v>0</v>
      </c>
      <c r="L34" s="245">
        <v>0</v>
      </c>
      <c r="M34" s="253">
        <f t="shared" si="12"/>
        <v>0</v>
      </c>
      <c r="N34" s="260"/>
      <c r="O34" s="266">
        <v>18</v>
      </c>
      <c r="P34" s="253">
        <f>I34+O34</f>
        <v>609</v>
      </c>
    </row>
    <row r="35" spans="1:16">
      <c r="A35" s="191">
        <v>29</v>
      </c>
      <c r="B35" s="236"/>
      <c r="C35" s="20" t="s">
        <v>189</v>
      </c>
      <c r="D35" s="246">
        <v>179.8</v>
      </c>
      <c r="E35" s="246">
        <v>179.8</v>
      </c>
      <c r="F35" s="246">
        <v>0</v>
      </c>
      <c r="G35" s="246">
        <v>0</v>
      </c>
      <c r="H35" s="245">
        <f t="shared" si="13"/>
        <v>179.8</v>
      </c>
      <c r="I35" s="245">
        <f t="shared" si="11"/>
        <v>179.8</v>
      </c>
      <c r="J35" s="246">
        <v>0</v>
      </c>
      <c r="K35" s="246">
        <v>0</v>
      </c>
      <c r="L35" s="246">
        <v>0</v>
      </c>
      <c r="M35" s="253">
        <f t="shared" si="12"/>
        <v>0</v>
      </c>
      <c r="N35" s="72"/>
      <c r="O35" s="267">
        <v>53</v>
      </c>
      <c r="P35" s="253">
        <f>I35+O35</f>
        <v>232.8</v>
      </c>
    </row>
    <row r="36" spans="1:16">
      <c r="A36" s="15">
        <v>30</v>
      </c>
      <c r="B36" s="19"/>
      <c r="C36" s="240" t="s">
        <v>190</v>
      </c>
      <c r="D36" s="248">
        <v>1000</v>
      </c>
      <c r="E36" s="248">
        <v>1000</v>
      </c>
      <c r="F36" s="248">
        <v>0</v>
      </c>
      <c r="G36" s="248">
        <v>0</v>
      </c>
      <c r="H36" s="247">
        <f t="shared" si="13"/>
        <v>1000</v>
      </c>
      <c r="I36" s="247">
        <f t="shared" si="11"/>
        <v>1000</v>
      </c>
      <c r="J36" s="248">
        <v>0</v>
      </c>
      <c r="K36" s="248">
        <v>0</v>
      </c>
      <c r="L36" s="248">
        <v>0</v>
      </c>
      <c r="M36" s="255">
        <f t="shared" si="12"/>
        <v>0</v>
      </c>
      <c r="N36" s="262"/>
      <c r="O36" s="269">
        <v>0</v>
      </c>
      <c r="P36" s="274">
        <f>I36+O36</f>
        <v>1000</v>
      </c>
    </row>
    <row r="37" spans="1:16" s="1" customFormat="1" hidden="1">
      <c r="A37" s="15"/>
      <c r="B37" s="19"/>
      <c r="C37" s="240"/>
      <c r="D37" s="248"/>
      <c r="E37" s="248"/>
      <c r="F37" s="248"/>
      <c r="G37" s="248"/>
      <c r="H37" s="247"/>
      <c r="I37" s="247"/>
      <c r="J37" s="248"/>
      <c r="K37" s="248"/>
      <c r="L37" s="248"/>
      <c r="M37" s="255"/>
      <c r="N37" s="262"/>
      <c r="O37" s="269"/>
      <c r="P37" s="274"/>
    </row>
    <row r="38" spans="1:16" s="1" customFormat="1" hidden="1">
      <c r="A38" s="15"/>
      <c r="B38" s="19"/>
      <c r="C38" s="240"/>
      <c r="D38" s="248"/>
      <c r="E38" s="248"/>
      <c r="F38" s="248"/>
      <c r="G38" s="248"/>
      <c r="H38" s="247"/>
      <c r="I38" s="247"/>
      <c r="J38" s="248"/>
      <c r="K38" s="248"/>
      <c r="L38" s="248"/>
      <c r="M38" s="255"/>
      <c r="N38" s="262"/>
      <c r="O38" s="269"/>
      <c r="P38" s="274"/>
    </row>
    <row r="39" spans="1:16" s="1" customFormat="1" hidden="1">
      <c r="A39" s="15"/>
      <c r="B39" s="19"/>
      <c r="C39" s="240"/>
      <c r="D39" s="248"/>
      <c r="E39" s="248"/>
      <c r="F39" s="248"/>
      <c r="G39" s="248"/>
      <c r="H39" s="247"/>
      <c r="I39" s="247"/>
      <c r="J39" s="248"/>
      <c r="K39" s="248"/>
      <c r="L39" s="248"/>
      <c r="M39" s="255"/>
      <c r="N39" s="262"/>
      <c r="O39" s="269"/>
      <c r="P39" s="274"/>
    </row>
    <row r="40" spans="1:16" s="1" customFormat="1" hidden="1">
      <c r="A40" s="15"/>
      <c r="B40" s="19"/>
      <c r="C40" s="240"/>
      <c r="D40" s="248"/>
      <c r="E40" s="248"/>
      <c r="F40" s="248"/>
      <c r="G40" s="248"/>
      <c r="H40" s="247"/>
      <c r="I40" s="247"/>
      <c r="J40" s="248"/>
      <c r="K40" s="248"/>
      <c r="L40" s="248"/>
      <c r="M40" s="255"/>
      <c r="N40" s="262"/>
      <c r="O40" s="269"/>
      <c r="P40" s="274"/>
    </row>
    <row r="41" spans="1:16" s="1" customFormat="1" hidden="1">
      <c r="A41" s="15"/>
      <c r="B41" s="19"/>
      <c r="C41" s="240"/>
      <c r="D41" s="248"/>
      <c r="E41" s="248"/>
      <c r="F41" s="248"/>
      <c r="G41" s="248"/>
      <c r="H41" s="247"/>
      <c r="I41" s="247"/>
      <c r="J41" s="248"/>
      <c r="K41" s="248"/>
      <c r="L41" s="248"/>
      <c r="M41" s="255"/>
      <c r="N41" s="262"/>
      <c r="O41" s="269"/>
      <c r="P41" s="274"/>
    </row>
    <row r="42" spans="1:16">
      <c r="A42" s="226">
        <v>31</v>
      </c>
      <c r="B42" s="801" t="s">
        <v>41</v>
      </c>
      <c r="C42" s="781"/>
      <c r="D42" s="247">
        <f>D43+D49</f>
        <v>8038</v>
      </c>
      <c r="E42" s="247">
        <f>E43+E49</f>
        <v>8038</v>
      </c>
      <c r="F42" s="247">
        <f>F43+F49</f>
        <v>0</v>
      </c>
      <c r="G42" s="247">
        <f>G43+G49</f>
        <v>0</v>
      </c>
      <c r="H42" s="247">
        <f t="shared" si="13"/>
        <v>8038</v>
      </c>
      <c r="I42" s="247">
        <f t="shared" si="11"/>
        <v>8038</v>
      </c>
      <c r="J42" s="247">
        <f ca="1">J43+J49</f>
        <v>0</v>
      </c>
      <c r="K42" s="247">
        <f ca="1">K43+K49</f>
        <v>0</v>
      </c>
      <c r="L42" s="247">
        <f ca="1">L43+L49</f>
        <v>0</v>
      </c>
      <c r="M42" s="255">
        <f t="shared" si="12"/>
        <v>0</v>
      </c>
      <c r="N42" s="261"/>
      <c r="O42" s="268">
        <f>O43+O49</f>
        <v>0</v>
      </c>
      <c r="P42" s="255">
        <f>P43+P49</f>
        <v>8038</v>
      </c>
    </row>
    <row r="43" spans="1:16">
      <c r="A43" s="225">
        <f>+A42+1</f>
        <v>32</v>
      </c>
      <c r="B43" s="801" t="s">
        <v>191</v>
      </c>
      <c r="C43" s="781"/>
      <c r="D43" s="247">
        <f>SUM(D44:D48)</f>
        <v>4720</v>
      </c>
      <c r="E43" s="247">
        <f>SUM(E44:E48)</f>
        <v>4720</v>
      </c>
      <c r="F43" s="247">
        <f>SUM(F44:F48)</f>
        <v>0</v>
      </c>
      <c r="G43" s="247">
        <f>SUM(G44:G48)</f>
        <v>0</v>
      </c>
      <c r="H43" s="247">
        <f t="shared" si="13"/>
        <v>4720</v>
      </c>
      <c r="I43" s="247">
        <f t="shared" si="11"/>
        <v>4720</v>
      </c>
      <c r="J43" s="247">
        <f ca="1">SUM(J43:J48)</f>
        <v>0</v>
      </c>
      <c r="K43" s="247">
        <f ca="1">SUM(K43:K48)</f>
        <v>0</v>
      </c>
      <c r="L43" s="247">
        <f ca="1">SUM(L43:L48)</f>
        <v>0</v>
      </c>
      <c r="M43" s="255">
        <f ca="1">SUM(M43:M48)</f>
        <v>0</v>
      </c>
      <c r="N43" s="261"/>
      <c r="O43" s="268">
        <f>SUM(O44:O48)</f>
        <v>0</v>
      </c>
      <c r="P43" s="253">
        <f t="shared" ref="P43:P48" si="14">I43+O43</f>
        <v>4720</v>
      </c>
    </row>
    <row r="44" spans="1:16">
      <c r="A44" s="225">
        <v>33</v>
      </c>
      <c r="B44" s="213"/>
      <c r="C44" s="150" t="s">
        <v>192</v>
      </c>
      <c r="D44" s="249">
        <v>40</v>
      </c>
      <c r="E44" s="249">
        <v>40</v>
      </c>
      <c r="F44" s="249">
        <v>0</v>
      </c>
      <c r="G44" s="249">
        <v>0</v>
      </c>
      <c r="H44" s="249">
        <f t="shared" si="13"/>
        <v>40</v>
      </c>
      <c r="I44" s="249">
        <f t="shared" si="11"/>
        <v>40</v>
      </c>
      <c r="J44" s="249">
        <v>0</v>
      </c>
      <c r="K44" s="249">
        <v>0</v>
      </c>
      <c r="L44" s="249">
        <v>0</v>
      </c>
      <c r="M44" s="256">
        <f t="shared" ref="M44:M53" si="15">H44-I44</f>
        <v>0</v>
      </c>
      <c r="N44" s="263"/>
      <c r="O44" s="270">
        <v>0</v>
      </c>
      <c r="P44" s="256">
        <f t="shared" si="14"/>
        <v>40</v>
      </c>
    </row>
    <row r="45" spans="1:16">
      <c r="A45" s="225">
        <v>34</v>
      </c>
      <c r="B45" s="213"/>
      <c r="C45" s="150" t="s">
        <v>193</v>
      </c>
      <c r="D45" s="249">
        <v>80</v>
      </c>
      <c r="E45" s="249">
        <v>80</v>
      </c>
      <c r="F45" s="249">
        <v>0</v>
      </c>
      <c r="G45" s="249">
        <v>0</v>
      </c>
      <c r="H45" s="249">
        <f t="shared" si="13"/>
        <v>80</v>
      </c>
      <c r="I45" s="249">
        <f t="shared" si="11"/>
        <v>80</v>
      </c>
      <c r="J45" s="249">
        <v>0</v>
      </c>
      <c r="K45" s="249">
        <v>0</v>
      </c>
      <c r="L45" s="249">
        <v>0</v>
      </c>
      <c r="M45" s="256">
        <f t="shared" si="15"/>
        <v>0</v>
      </c>
      <c r="N45" s="263"/>
      <c r="O45" s="270">
        <v>0</v>
      </c>
      <c r="P45" s="256">
        <f t="shared" si="14"/>
        <v>80</v>
      </c>
    </row>
    <row r="46" spans="1:16">
      <c r="A46" s="225">
        <v>35</v>
      </c>
      <c r="B46" s="213"/>
      <c r="C46" s="150" t="s">
        <v>194</v>
      </c>
      <c r="D46" s="249">
        <v>1000</v>
      </c>
      <c r="E46" s="249">
        <v>1000</v>
      </c>
      <c r="F46" s="249">
        <v>0</v>
      </c>
      <c r="G46" s="249">
        <v>0</v>
      </c>
      <c r="H46" s="249">
        <f t="shared" si="13"/>
        <v>1000</v>
      </c>
      <c r="I46" s="249">
        <f t="shared" si="11"/>
        <v>1000</v>
      </c>
      <c r="J46" s="249">
        <v>0</v>
      </c>
      <c r="K46" s="249">
        <v>0</v>
      </c>
      <c r="L46" s="249">
        <v>0</v>
      </c>
      <c r="M46" s="256">
        <f t="shared" si="15"/>
        <v>0</v>
      </c>
      <c r="N46" s="263"/>
      <c r="O46" s="270">
        <v>0</v>
      </c>
      <c r="P46" s="256">
        <f t="shared" si="14"/>
        <v>1000</v>
      </c>
    </row>
    <row r="47" spans="1:16">
      <c r="A47" s="225">
        <v>36</v>
      </c>
      <c r="B47" s="213"/>
      <c r="C47" s="150" t="s">
        <v>195</v>
      </c>
      <c r="D47" s="249">
        <v>100</v>
      </c>
      <c r="E47" s="249">
        <v>100</v>
      </c>
      <c r="F47" s="249">
        <v>0</v>
      </c>
      <c r="G47" s="249">
        <v>0</v>
      </c>
      <c r="H47" s="249">
        <f t="shared" si="13"/>
        <v>100</v>
      </c>
      <c r="I47" s="249">
        <f t="shared" si="11"/>
        <v>100</v>
      </c>
      <c r="J47" s="249">
        <v>0</v>
      </c>
      <c r="K47" s="249">
        <v>0</v>
      </c>
      <c r="L47" s="249">
        <v>0</v>
      </c>
      <c r="M47" s="256">
        <f t="shared" si="15"/>
        <v>0</v>
      </c>
      <c r="N47" s="263"/>
      <c r="O47" s="270">
        <v>0</v>
      </c>
      <c r="P47" s="256">
        <f t="shared" si="14"/>
        <v>100</v>
      </c>
    </row>
    <row r="48" spans="1:16">
      <c r="A48" s="225">
        <v>37</v>
      </c>
      <c r="B48" s="213"/>
      <c r="C48" s="150" t="s">
        <v>196</v>
      </c>
      <c r="D48" s="249">
        <v>3500</v>
      </c>
      <c r="E48" s="249">
        <v>3500</v>
      </c>
      <c r="F48" s="249">
        <v>0</v>
      </c>
      <c r="G48" s="249">
        <v>0</v>
      </c>
      <c r="H48" s="249">
        <f t="shared" si="13"/>
        <v>3500</v>
      </c>
      <c r="I48" s="249">
        <f t="shared" si="11"/>
        <v>3500</v>
      </c>
      <c r="J48" s="249">
        <v>0</v>
      </c>
      <c r="K48" s="249">
        <v>0</v>
      </c>
      <c r="L48" s="249">
        <v>0</v>
      </c>
      <c r="M48" s="256">
        <f t="shared" si="15"/>
        <v>0</v>
      </c>
      <c r="N48" s="263"/>
      <c r="O48" s="270">
        <v>0</v>
      </c>
      <c r="P48" s="256">
        <f t="shared" si="14"/>
        <v>3500</v>
      </c>
    </row>
    <row r="49" spans="1:16">
      <c r="A49" s="225">
        <v>38</v>
      </c>
      <c r="B49" s="213"/>
      <c r="C49" s="241" t="s">
        <v>197</v>
      </c>
      <c r="D49" s="250">
        <f>SUM(D50:D53)</f>
        <v>3318</v>
      </c>
      <c r="E49" s="250">
        <f>SUM(E50:E53)</f>
        <v>3318</v>
      </c>
      <c r="F49" s="250">
        <f>SUM(F50:F53)</f>
        <v>0</v>
      </c>
      <c r="G49" s="250">
        <f>SUM(G50:G53)</f>
        <v>0</v>
      </c>
      <c r="H49" s="250">
        <f t="shared" si="13"/>
        <v>3318</v>
      </c>
      <c r="I49" s="250">
        <f t="shared" si="11"/>
        <v>3318</v>
      </c>
      <c r="J49" s="250">
        <f>SUM(J50:J53)</f>
        <v>0</v>
      </c>
      <c r="K49" s="250">
        <f t="shared" ref="K49:P49" si="16">SUM(K50:K53)</f>
        <v>0</v>
      </c>
      <c r="L49" s="250">
        <f t="shared" si="16"/>
        <v>0</v>
      </c>
      <c r="M49" s="257">
        <f t="shared" si="16"/>
        <v>0</v>
      </c>
      <c r="N49" s="261"/>
      <c r="O49" s="271">
        <f t="shared" si="16"/>
        <v>0</v>
      </c>
      <c r="P49" s="257">
        <f t="shared" si="16"/>
        <v>3318</v>
      </c>
    </row>
    <row r="50" spans="1:16">
      <c r="A50" s="225">
        <v>39</v>
      </c>
      <c r="B50" s="213"/>
      <c r="C50" s="150" t="s">
        <v>198</v>
      </c>
      <c r="D50" s="249">
        <v>48</v>
      </c>
      <c r="E50" s="249">
        <v>48</v>
      </c>
      <c r="F50" s="249">
        <v>0</v>
      </c>
      <c r="G50" s="249">
        <v>0</v>
      </c>
      <c r="H50" s="249">
        <f t="shared" si="13"/>
        <v>48</v>
      </c>
      <c r="I50" s="249">
        <f t="shared" si="11"/>
        <v>48</v>
      </c>
      <c r="J50" s="249">
        <v>0</v>
      </c>
      <c r="K50" s="249">
        <v>0</v>
      </c>
      <c r="L50" s="249">
        <v>0</v>
      </c>
      <c r="M50" s="256">
        <f t="shared" si="15"/>
        <v>0</v>
      </c>
      <c r="N50" s="263"/>
      <c r="O50" s="270">
        <v>0</v>
      </c>
      <c r="P50" s="256">
        <f>I50+O50</f>
        <v>48</v>
      </c>
    </row>
    <row r="51" spans="1:16">
      <c r="A51" s="225">
        <v>40</v>
      </c>
      <c r="B51" s="213"/>
      <c r="C51" s="150" t="s">
        <v>199</v>
      </c>
      <c r="D51" s="249">
        <v>2500</v>
      </c>
      <c r="E51" s="249">
        <v>2500</v>
      </c>
      <c r="F51" s="249">
        <v>0</v>
      </c>
      <c r="G51" s="249">
        <v>0</v>
      </c>
      <c r="H51" s="249">
        <f t="shared" si="13"/>
        <v>2500</v>
      </c>
      <c r="I51" s="249">
        <f t="shared" si="11"/>
        <v>2500</v>
      </c>
      <c r="J51" s="249">
        <v>0</v>
      </c>
      <c r="K51" s="249">
        <v>0</v>
      </c>
      <c r="L51" s="249">
        <v>0</v>
      </c>
      <c r="M51" s="256">
        <f t="shared" si="15"/>
        <v>0</v>
      </c>
      <c r="N51" s="263"/>
      <c r="O51" s="270">
        <v>0</v>
      </c>
      <c r="P51" s="256">
        <f>I51+O51</f>
        <v>2500</v>
      </c>
    </row>
    <row r="52" spans="1:16">
      <c r="A52" s="225">
        <v>41</v>
      </c>
      <c r="B52" s="213"/>
      <c r="C52" s="150" t="s">
        <v>200</v>
      </c>
      <c r="D52" s="249">
        <v>40</v>
      </c>
      <c r="E52" s="249">
        <v>40</v>
      </c>
      <c r="F52" s="249">
        <v>0</v>
      </c>
      <c r="G52" s="249">
        <v>0</v>
      </c>
      <c r="H52" s="249">
        <f t="shared" si="13"/>
        <v>40</v>
      </c>
      <c r="I52" s="249">
        <f t="shared" si="11"/>
        <v>40</v>
      </c>
      <c r="J52" s="249">
        <v>0</v>
      </c>
      <c r="K52" s="249">
        <v>0</v>
      </c>
      <c r="L52" s="249">
        <v>0</v>
      </c>
      <c r="M52" s="256">
        <f t="shared" si="15"/>
        <v>0</v>
      </c>
      <c r="N52" s="263"/>
      <c r="O52" s="270">
        <v>0</v>
      </c>
      <c r="P52" s="256">
        <f>I52+O52</f>
        <v>40</v>
      </c>
    </row>
    <row r="53" spans="1:16">
      <c r="A53" s="225">
        <v>42</v>
      </c>
      <c r="B53" s="213"/>
      <c r="C53" s="150" t="s">
        <v>201</v>
      </c>
      <c r="D53" s="249">
        <v>730</v>
      </c>
      <c r="E53" s="249">
        <v>730</v>
      </c>
      <c r="F53" s="249">
        <v>0</v>
      </c>
      <c r="G53" s="249">
        <v>0</v>
      </c>
      <c r="H53" s="249">
        <f t="shared" si="13"/>
        <v>730</v>
      </c>
      <c r="I53" s="249">
        <f t="shared" si="11"/>
        <v>730</v>
      </c>
      <c r="J53" s="249">
        <v>0</v>
      </c>
      <c r="K53" s="249">
        <v>0</v>
      </c>
      <c r="L53" s="249">
        <v>0</v>
      </c>
      <c r="M53" s="256">
        <f t="shared" si="15"/>
        <v>0</v>
      </c>
      <c r="N53" s="263"/>
      <c r="O53" s="270">
        <v>0</v>
      </c>
      <c r="P53" s="256">
        <f>I53+O53</f>
        <v>730</v>
      </c>
    </row>
    <row r="54" spans="1:16" s="1" customFormat="1" hidden="1">
      <c r="A54" s="225"/>
      <c r="B54" s="213"/>
      <c r="C54" s="150"/>
      <c r="D54" s="249"/>
      <c r="E54" s="249"/>
      <c r="F54" s="249"/>
      <c r="G54" s="249"/>
      <c r="H54" s="249"/>
      <c r="I54" s="249"/>
      <c r="J54" s="249"/>
      <c r="K54" s="249"/>
      <c r="L54" s="249"/>
      <c r="M54" s="256"/>
      <c r="N54" s="263"/>
      <c r="O54" s="270"/>
      <c r="P54" s="774"/>
    </row>
    <row r="55" spans="1:16" s="1" customFormat="1" hidden="1">
      <c r="A55" s="225"/>
      <c r="B55" s="213"/>
      <c r="C55" s="150"/>
      <c r="D55" s="249"/>
      <c r="E55" s="249"/>
      <c r="F55" s="249"/>
      <c r="G55" s="249"/>
      <c r="H55" s="249"/>
      <c r="I55" s="249"/>
      <c r="J55" s="249"/>
      <c r="K55" s="249"/>
      <c r="L55" s="249"/>
      <c r="M55" s="256"/>
      <c r="N55" s="263"/>
      <c r="O55" s="270"/>
      <c r="P55" s="774"/>
    </row>
    <row r="56" spans="1:16" s="1" customFormat="1" hidden="1">
      <c r="A56" s="225"/>
      <c r="B56" s="213"/>
      <c r="C56" s="150"/>
      <c r="D56" s="249"/>
      <c r="E56" s="249"/>
      <c r="F56" s="249"/>
      <c r="G56" s="249"/>
      <c r="H56" s="249"/>
      <c r="I56" s="249"/>
      <c r="J56" s="249"/>
      <c r="K56" s="249"/>
      <c r="L56" s="249"/>
      <c r="M56" s="256"/>
      <c r="N56" s="263"/>
      <c r="O56" s="270"/>
      <c r="P56" s="774"/>
    </row>
    <row r="57" spans="1:16" s="1" customFormat="1" hidden="1">
      <c r="A57" s="225"/>
      <c r="B57" s="213"/>
      <c r="C57" s="150"/>
      <c r="D57" s="249"/>
      <c r="E57" s="249"/>
      <c r="F57" s="249"/>
      <c r="G57" s="249"/>
      <c r="H57" s="249"/>
      <c r="I57" s="249"/>
      <c r="J57" s="249"/>
      <c r="K57" s="249"/>
      <c r="L57" s="249"/>
      <c r="M57" s="256"/>
      <c r="N57" s="263"/>
      <c r="O57" s="270"/>
      <c r="P57" s="774"/>
    </row>
    <row r="58" spans="1:16" s="1" customFormat="1" hidden="1">
      <c r="A58" s="225"/>
      <c r="B58" s="213"/>
      <c r="C58" s="150"/>
      <c r="D58" s="249"/>
      <c r="E58" s="249"/>
      <c r="F58" s="249"/>
      <c r="G58" s="249"/>
      <c r="H58" s="249"/>
      <c r="I58" s="249"/>
      <c r="J58" s="249"/>
      <c r="K58" s="249"/>
      <c r="L58" s="249"/>
      <c r="M58" s="256"/>
      <c r="N58" s="263"/>
      <c r="O58" s="270"/>
      <c r="P58" s="774"/>
    </row>
    <row r="59" spans="1:16" s="1" customFormat="1" hidden="1">
      <c r="A59" s="225"/>
      <c r="B59" s="213"/>
      <c r="C59" s="150"/>
      <c r="D59" s="249"/>
      <c r="E59" s="249"/>
      <c r="F59" s="249"/>
      <c r="G59" s="249"/>
      <c r="H59" s="249"/>
      <c r="I59" s="249"/>
      <c r="J59" s="249"/>
      <c r="K59" s="249"/>
      <c r="L59" s="249"/>
      <c r="M59" s="256"/>
      <c r="N59" s="263"/>
      <c r="O59" s="270"/>
      <c r="P59" s="774"/>
    </row>
    <row r="60" spans="1:16" s="1" customFormat="1" hidden="1">
      <c r="A60" s="225"/>
      <c r="B60" s="213"/>
      <c r="C60" s="150"/>
      <c r="D60" s="249"/>
      <c r="E60" s="249"/>
      <c r="F60" s="249"/>
      <c r="G60" s="249"/>
      <c r="H60" s="249"/>
      <c r="I60" s="249"/>
      <c r="J60" s="249"/>
      <c r="K60" s="249"/>
      <c r="L60" s="249"/>
      <c r="M60" s="256"/>
      <c r="N60" s="263"/>
      <c r="O60" s="270"/>
      <c r="P60" s="774"/>
    </row>
    <row r="61" spans="1:16" s="1" customFormat="1" hidden="1">
      <c r="A61" s="225"/>
      <c r="B61" s="213"/>
      <c r="C61" s="150"/>
      <c r="D61" s="249"/>
      <c r="E61" s="249"/>
      <c r="F61" s="249"/>
      <c r="G61" s="249"/>
      <c r="H61" s="249"/>
      <c r="I61" s="249"/>
      <c r="J61" s="249"/>
      <c r="K61" s="249"/>
      <c r="L61" s="249"/>
      <c r="M61" s="256"/>
      <c r="N61" s="263"/>
      <c r="O61" s="270"/>
      <c r="P61" s="774"/>
    </row>
    <row r="62" spans="1:16" s="1" customFormat="1" hidden="1">
      <c r="A62" s="225"/>
      <c r="B62" s="213"/>
      <c r="C62" s="150"/>
      <c r="D62" s="249"/>
      <c r="E62" s="249"/>
      <c r="F62" s="249"/>
      <c r="G62" s="249"/>
      <c r="H62" s="249"/>
      <c r="I62" s="249"/>
      <c r="J62" s="249"/>
      <c r="K62" s="249"/>
      <c r="L62" s="249"/>
      <c r="M62" s="256"/>
      <c r="N62" s="263"/>
      <c r="O62" s="270"/>
      <c r="P62" s="774"/>
    </row>
    <row r="63" spans="1:16" s="1" customFormat="1" hidden="1">
      <c r="A63" s="225"/>
      <c r="B63" s="213"/>
      <c r="C63" s="150"/>
      <c r="D63" s="249"/>
      <c r="E63" s="249"/>
      <c r="F63" s="249"/>
      <c r="G63" s="249"/>
      <c r="H63" s="249"/>
      <c r="I63" s="249"/>
      <c r="J63" s="249"/>
      <c r="K63" s="249"/>
      <c r="L63" s="249"/>
      <c r="M63" s="256"/>
      <c r="N63" s="263"/>
      <c r="O63" s="270"/>
      <c r="P63" s="774"/>
    </row>
    <row r="64" spans="1:16" s="1" customFormat="1" hidden="1">
      <c r="A64" s="225"/>
      <c r="B64" s="213"/>
      <c r="C64" s="150"/>
      <c r="D64" s="249"/>
      <c r="E64" s="249"/>
      <c r="F64" s="249"/>
      <c r="G64" s="249"/>
      <c r="H64" s="249"/>
      <c r="I64" s="249"/>
      <c r="J64" s="249"/>
      <c r="K64" s="249"/>
      <c r="L64" s="249"/>
      <c r="M64" s="256"/>
      <c r="N64" s="263"/>
      <c r="O64" s="270"/>
      <c r="P64" s="774"/>
    </row>
    <row r="65" spans="1:16" s="1" customFormat="1" hidden="1">
      <c r="A65" s="225"/>
      <c r="B65" s="213"/>
      <c r="C65" s="150"/>
      <c r="D65" s="249"/>
      <c r="E65" s="249"/>
      <c r="F65" s="249"/>
      <c r="G65" s="249"/>
      <c r="H65" s="249"/>
      <c r="I65" s="249"/>
      <c r="J65" s="249"/>
      <c r="K65" s="249"/>
      <c r="L65" s="249"/>
      <c r="M65" s="256"/>
      <c r="N65" s="263"/>
      <c r="O65" s="270"/>
      <c r="P65" s="774"/>
    </row>
    <row r="66" spans="1:16" s="1" customFormat="1" hidden="1">
      <c r="A66" s="225"/>
      <c r="B66" s="213"/>
      <c r="C66" s="150"/>
      <c r="D66" s="249"/>
      <c r="E66" s="249"/>
      <c r="F66" s="249"/>
      <c r="G66" s="249"/>
      <c r="H66" s="249"/>
      <c r="I66" s="249"/>
      <c r="J66" s="249"/>
      <c r="K66" s="249"/>
      <c r="L66" s="249"/>
      <c r="M66" s="256"/>
      <c r="N66" s="263"/>
      <c r="O66" s="270"/>
      <c r="P66" s="774"/>
    </row>
    <row r="67" spans="1:16" s="1" customFormat="1" hidden="1">
      <c r="A67" s="225"/>
      <c r="B67" s="213"/>
      <c r="C67" s="150"/>
      <c r="D67" s="249"/>
      <c r="E67" s="249"/>
      <c r="F67" s="249"/>
      <c r="G67" s="249"/>
      <c r="H67" s="249"/>
      <c r="I67" s="249"/>
      <c r="J67" s="249"/>
      <c r="K67" s="249"/>
      <c r="L67" s="249"/>
      <c r="M67" s="256"/>
      <c r="N67" s="263"/>
      <c r="O67" s="270"/>
      <c r="P67" s="774"/>
    </row>
    <row r="68" spans="1:16" s="1" customFormat="1" hidden="1">
      <c r="A68" s="225"/>
      <c r="B68" s="213"/>
      <c r="C68" s="150"/>
      <c r="D68" s="249"/>
      <c r="E68" s="249"/>
      <c r="F68" s="249"/>
      <c r="G68" s="249"/>
      <c r="H68" s="249"/>
      <c r="I68" s="249"/>
      <c r="J68" s="249"/>
      <c r="K68" s="249"/>
      <c r="L68" s="249"/>
      <c r="M68" s="256"/>
      <c r="N68" s="263"/>
      <c r="O68" s="270"/>
      <c r="P68" s="774"/>
    </row>
    <row r="69" spans="1:16" s="1" customFormat="1" hidden="1">
      <c r="A69" s="225"/>
      <c r="B69" s="213"/>
      <c r="C69" s="150"/>
      <c r="D69" s="249"/>
      <c r="E69" s="249"/>
      <c r="F69" s="249"/>
      <c r="G69" s="249"/>
      <c r="H69" s="249"/>
      <c r="I69" s="249"/>
      <c r="J69" s="249"/>
      <c r="K69" s="249"/>
      <c r="L69" s="249"/>
      <c r="M69" s="256"/>
      <c r="N69" s="263"/>
      <c r="O69" s="270"/>
      <c r="P69" s="774"/>
    </row>
    <row r="70" spans="1:16" s="1" customFormat="1" hidden="1">
      <c r="A70" s="225"/>
      <c r="B70" s="213"/>
      <c r="C70" s="150"/>
      <c r="D70" s="249"/>
      <c r="E70" s="249"/>
      <c r="F70" s="249"/>
      <c r="G70" s="249"/>
      <c r="H70" s="249"/>
      <c r="I70" s="249"/>
      <c r="J70" s="249"/>
      <c r="K70" s="249"/>
      <c r="L70" s="249"/>
      <c r="M70" s="256"/>
      <c r="N70" s="263"/>
      <c r="O70" s="270"/>
      <c r="P70" s="774"/>
    </row>
    <row r="71" spans="1:16" s="1" customFormat="1" hidden="1">
      <c r="A71" s="225"/>
      <c r="B71" s="213"/>
      <c r="C71" s="150"/>
      <c r="D71" s="249"/>
      <c r="E71" s="249"/>
      <c r="F71" s="249"/>
      <c r="G71" s="249"/>
      <c r="H71" s="249"/>
      <c r="I71" s="249"/>
      <c r="J71" s="249"/>
      <c r="K71" s="249"/>
      <c r="L71" s="249"/>
      <c r="M71" s="256"/>
      <c r="N71" s="263"/>
      <c r="O71" s="270"/>
      <c r="P71" s="774"/>
    </row>
    <row r="72" spans="1:16" s="1" customFormat="1" hidden="1">
      <c r="A72" s="225"/>
      <c r="B72" s="213"/>
      <c r="C72" s="150"/>
      <c r="D72" s="249"/>
      <c r="E72" s="249"/>
      <c r="F72" s="249"/>
      <c r="G72" s="249"/>
      <c r="H72" s="249"/>
      <c r="I72" s="249"/>
      <c r="J72" s="249"/>
      <c r="K72" s="249"/>
      <c r="L72" s="249"/>
      <c r="M72" s="256"/>
      <c r="N72" s="263"/>
      <c r="O72" s="270"/>
      <c r="P72" s="774"/>
    </row>
    <row r="73" spans="1:16" s="1" customFormat="1" hidden="1">
      <c r="A73" s="225"/>
      <c r="B73" s="213"/>
      <c r="C73" s="150"/>
      <c r="D73" s="249"/>
      <c r="E73" s="249"/>
      <c r="F73" s="249"/>
      <c r="G73" s="249"/>
      <c r="H73" s="249"/>
      <c r="I73" s="249"/>
      <c r="J73" s="249"/>
      <c r="K73" s="249"/>
      <c r="L73" s="249"/>
      <c r="M73" s="256"/>
      <c r="N73" s="263"/>
      <c r="O73" s="270"/>
      <c r="P73" s="774"/>
    </row>
    <row r="74" spans="1:16" s="1" customFormat="1" hidden="1">
      <c r="A74" s="225"/>
      <c r="B74" s="213"/>
      <c r="C74" s="150"/>
      <c r="D74" s="249"/>
      <c r="E74" s="249"/>
      <c r="F74" s="249"/>
      <c r="G74" s="249"/>
      <c r="H74" s="249"/>
      <c r="I74" s="249"/>
      <c r="J74" s="249"/>
      <c r="K74" s="249"/>
      <c r="L74" s="249"/>
      <c r="M74" s="256"/>
      <c r="N74" s="263"/>
      <c r="O74" s="270"/>
      <c r="P74" s="774"/>
    </row>
    <row r="75" spans="1:16" s="1" customFormat="1" hidden="1">
      <c r="A75" s="225"/>
      <c r="B75" s="213"/>
      <c r="C75" s="150"/>
      <c r="D75" s="249"/>
      <c r="E75" s="249"/>
      <c r="F75" s="249"/>
      <c r="G75" s="249"/>
      <c r="H75" s="249"/>
      <c r="I75" s="249"/>
      <c r="J75" s="249"/>
      <c r="K75" s="249"/>
      <c r="L75" s="249"/>
      <c r="M75" s="256"/>
      <c r="N75" s="263"/>
      <c r="O75" s="270"/>
      <c r="P75" s="774"/>
    </row>
    <row r="76" spans="1:16" s="1" customFormat="1" hidden="1">
      <c r="A76" s="225"/>
      <c r="B76" s="213"/>
      <c r="C76" s="150"/>
      <c r="D76" s="249"/>
      <c r="E76" s="249"/>
      <c r="F76" s="249"/>
      <c r="G76" s="249"/>
      <c r="H76" s="249"/>
      <c r="I76" s="249"/>
      <c r="J76" s="249"/>
      <c r="K76" s="249"/>
      <c r="L76" s="249"/>
      <c r="M76" s="256"/>
      <c r="N76" s="263"/>
      <c r="O76" s="270"/>
      <c r="P76" s="774"/>
    </row>
    <row r="77" spans="1:16" s="1" customFormat="1" hidden="1">
      <c r="A77" s="225"/>
      <c r="B77" s="213"/>
      <c r="C77" s="150"/>
      <c r="D77" s="249"/>
      <c r="E77" s="249"/>
      <c r="F77" s="249"/>
      <c r="G77" s="249"/>
      <c r="H77" s="249"/>
      <c r="I77" s="249"/>
      <c r="J77" s="249"/>
      <c r="K77" s="249"/>
      <c r="L77" s="249"/>
      <c r="M77" s="256"/>
      <c r="N77" s="263"/>
      <c r="O77" s="270"/>
      <c r="P77" s="774"/>
    </row>
    <row r="78" spans="1:16" s="1" customFormat="1" hidden="1">
      <c r="A78" s="225"/>
      <c r="B78" s="213"/>
      <c r="C78" s="150"/>
      <c r="D78" s="249"/>
      <c r="E78" s="249"/>
      <c r="F78" s="249"/>
      <c r="G78" s="249"/>
      <c r="H78" s="249"/>
      <c r="I78" s="249"/>
      <c r="J78" s="249"/>
      <c r="K78" s="249"/>
      <c r="L78" s="249"/>
      <c r="M78" s="256"/>
      <c r="N78" s="263"/>
      <c r="O78" s="270"/>
      <c r="P78" s="774"/>
    </row>
    <row r="79" spans="1:16" s="1" customFormat="1" hidden="1">
      <c r="A79" s="225"/>
      <c r="B79" s="213"/>
      <c r="C79" s="150"/>
      <c r="D79" s="249"/>
      <c r="E79" s="249"/>
      <c r="F79" s="249"/>
      <c r="G79" s="249"/>
      <c r="H79" s="249"/>
      <c r="I79" s="249"/>
      <c r="J79" s="249"/>
      <c r="K79" s="249"/>
      <c r="L79" s="249"/>
      <c r="M79" s="256"/>
      <c r="N79" s="263"/>
      <c r="O79" s="270"/>
      <c r="P79" s="774"/>
    </row>
    <row r="80" spans="1:16" s="1" customFormat="1" hidden="1">
      <c r="A80" s="225"/>
      <c r="B80" s="213"/>
      <c r="C80" s="150"/>
      <c r="D80" s="249"/>
      <c r="E80" s="249"/>
      <c r="F80" s="249"/>
      <c r="G80" s="249"/>
      <c r="H80" s="249"/>
      <c r="I80" s="249"/>
      <c r="J80" s="249"/>
      <c r="K80" s="249"/>
      <c r="L80" s="249"/>
      <c r="M80" s="256"/>
      <c r="N80" s="263"/>
      <c r="O80" s="270"/>
      <c r="P80" s="774"/>
    </row>
    <row r="81" spans="1:16" s="1" customFormat="1" hidden="1">
      <c r="A81" s="225"/>
      <c r="B81" s="213"/>
      <c r="C81" s="150"/>
      <c r="D81" s="249"/>
      <c r="E81" s="249"/>
      <c r="F81" s="249"/>
      <c r="G81" s="249"/>
      <c r="H81" s="249"/>
      <c r="I81" s="249"/>
      <c r="J81" s="249"/>
      <c r="K81" s="249"/>
      <c r="L81" s="249"/>
      <c r="M81" s="256"/>
      <c r="N81" s="263"/>
      <c r="O81" s="270"/>
      <c r="P81" s="774"/>
    </row>
    <row r="82" spans="1:16" s="1" customFormat="1" hidden="1">
      <c r="A82" s="225"/>
      <c r="B82" s="213"/>
      <c r="C82" s="150"/>
      <c r="D82" s="249"/>
      <c r="E82" s="249"/>
      <c r="F82" s="249"/>
      <c r="G82" s="249"/>
      <c r="H82" s="249"/>
      <c r="I82" s="249"/>
      <c r="J82" s="249"/>
      <c r="K82" s="249"/>
      <c r="L82" s="249"/>
      <c r="M82" s="256"/>
      <c r="N82" s="263"/>
      <c r="O82" s="270"/>
      <c r="P82" s="774"/>
    </row>
    <row r="83" spans="1:16" s="1" customFormat="1" hidden="1">
      <c r="A83" s="225"/>
      <c r="B83" s="213"/>
      <c r="C83" s="150"/>
      <c r="D83" s="249"/>
      <c r="E83" s="249"/>
      <c r="F83" s="249"/>
      <c r="G83" s="249"/>
      <c r="H83" s="249"/>
      <c r="I83" s="249"/>
      <c r="J83" s="249"/>
      <c r="K83" s="249"/>
      <c r="L83" s="249"/>
      <c r="M83" s="256"/>
      <c r="N83" s="263"/>
      <c r="O83" s="270"/>
      <c r="P83" s="774"/>
    </row>
    <row r="84" spans="1:16">
      <c r="A84" s="226">
        <v>43</v>
      </c>
      <c r="B84" s="801" t="s">
        <v>202</v>
      </c>
      <c r="C84" s="781"/>
      <c r="D84" s="247">
        <f>SUM(D85:D90)</f>
        <v>40909</v>
      </c>
      <c r="E84" s="247">
        <f>SUM(E85:E90)</f>
        <v>40909</v>
      </c>
      <c r="F84" s="247">
        <f>SUM(F85:F90)</f>
        <v>0</v>
      </c>
      <c r="G84" s="247">
        <f>SUM(G85:G90)</f>
        <v>0</v>
      </c>
      <c r="H84" s="247">
        <f>D84+F84</f>
        <v>40909</v>
      </c>
      <c r="I84" s="247">
        <f>E84+G84</f>
        <v>40909</v>
      </c>
      <c r="J84" s="247">
        <f>SUM(J85:J90)</f>
        <v>0</v>
      </c>
      <c r="K84" s="247">
        <f>SUM(K85:K90)</f>
        <v>0</v>
      </c>
      <c r="L84" s="247">
        <f>SUM(L85:L90)</f>
        <v>0</v>
      </c>
      <c r="M84" s="255">
        <v>0</v>
      </c>
      <c r="N84" s="259"/>
      <c r="O84" s="268">
        <f>SUM(O85:O90)</f>
        <v>0</v>
      </c>
      <c r="P84" s="275">
        <f>SUM(P85:P90)</f>
        <v>40909</v>
      </c>
    </row>
    <row r="85" spans="1:16">
      <c r="A85" s="228">
        <v>44</v>
      </c>
      <c r="B85" s="213"/>
      <c r="C85" s="242" t="s">
        <v>203</v>
      </c>
      <c r="D85" s="246">
        <v>23725</v>
      </c>
      <c r="E85" s="246">
        <v>23725</v>
      </c>
      <c r="F85" s="246">
        <v>0</v>
      </c>
      <c r="G85" s="246">
        <v>0</v>
      </c>
      <c r="H85" s="246">
        <f t="shared" ref="H85:I90" si="17">D85+F85</f>
        <v>23725</v>
      </c>
      <c r="I85" s="246">
        <f t="shared" si="17"/>
        <v>23725</v>
      </c>
      <c r="J85" s="246">
        <v>0</v>
      </c>
      <c r="K85" s="246">
        <v>0</v>
      </c>
      <c r="L85" s="246">
        <v>0</v>
      </c>
      <c r="M85" s="254">
        <f t="shared" ref="M85:M90" si="18">H85-I85</f>
        <v>0</v>
      </c>
      <c r="N85" s="234"/>
      <c r="O85" s="267">
        <v>0</v>
      </c>
      <c r="P85" s="254">
        <f t="shared" ref="P85:P90" si="19">I85+O85</f>
        <v>23725</v>
      </c>
    </row>
    <row r="86" spans="1:16">
      <c r="A86" s="228">
        <v>45</v>
      </c>
      <c r="B86" s="213"/>
      <c r="C86" s="243" t="s">
        <v>204</v>
      </c>
      <c r="D86" s="246">
        <v>9961</v>
      </c>
      <c r="E86" s="246">
        <v>9961</v>
      </c>
      <c r="F86" s="246">
        <v>0</v>
      </c>
      <c r="G86" s="246">
        <v>0</v>
      </c>
      <c r="H86" s="246">
        <f t="shared" si="17"/>
        <v>9961</v>
      </c>
      <c r="I86" s="246">
        <f t="shared" si="17"/>
        <v>9961</v>
      </c>
      <c r="J86" s="246">
        <v>0</v>
      </c>
      <c r="K86" s="246">
        <v>0</v>
      </c>
      <c r="L86" s="246">
        <v>0</v>
      </c>
      <c r="M86" s="254">
        <f t="shared" si="18"/>
        <v>0</v>
      </c>
      <c r="N86" s="234"/>
      <c r="O86" s="267">
        <v>0</v>
      </c>
      <c r="P86" s="254">
        <f t="shared" si="19"/>
        <v>9961</v>
      </c>
    </row>
    <row r="87" spans="1:16">
      <c r="A87" s="228">
        <v>46</v>
      </c>
      <c r="B87" s="213"/>
      <c r="C87" s="243" t="s">
        <v>205</v>
      </c>
      <c r="D87" s="246">
        <v>2405</v>
      </c>
      <c r="E87" s="246">
        <v>2405</v>
      </c>
      <c r="F87" s="246">
        <v>0</v>
      </c>
      <c r="G87" s="246">
        <v>0</v>
      </c>
      <c r="H87" s="246">
        <f t="shared" si="17"/>
        <v>2405</v>
      </c>
      <c r="I87" s="246">
        <f t="shared" si="17"/>
        <v>2405</v>
      </c>
      <c r="J87" s="246">
        <v>0</v>
      </c>
      <c r="K87" s="246">
        <v>0</v>
      </c>
      <c r="L87" s="246">
        <v>0</v>
      </c>
      <c r="M87" s="254">
        <v>0</v>
      </c>
      <c r="N87" s="234"/>
      <c r="O87" s="267">
        <v>0</v>
      </c>
      <c r="P87" s="254">
        <f t="shared" si="19"/>
        <v>2405</v>
      </c>
    </row>
    <row r="88" spans="1:16">
      <c r="A88" s="228">
        <v>47</v>
      </c>
      <c r="B88" s="213"/>
      <c r="C88" s="243" t="s">
        <v>206</v>
      </c>
      <c r="D88" s="246">
        <v>4482</v>
      </c>
      <c r="E88" s="246">
        <v>4482</v>
      </c>
      <c r="F88" s="246">
        <v>0</v>
      </c>
      <c r="G88" s="246">
        <v>0</v>
      </c>
      <c r="H88" s="246">
        <f t="shared" si="17"/>
        <v>4482</v>
      </c>
      <c r="I88" s="246">
        <f t="shared" si="17"/>
        <v>4482</v>
      </c>
      <c r="J88" s="246">
        <v>0</v>
      </c>
      <c r="K88" s="246">
        <v>0</v>
      </c>
      <c r="L88" s="246">
        <v>0</v>
      </c>
      <c r="M88" s="254">
        <v>0</v>
      </c>
      <c r="N88" s="234"/>
      <c r="O88" s="267">
        <v>0</v>
      </c>
      <c r="P88" s="254">
        <f t="shared" si="19"/>
        <v>4482</v>
      </c>
    </row>
    <row r="89" spans="1:16">
      <c r="A89" s="228">
        <v>48</v>
      </c>
      <c r="B89" s="213"/>
      <c r="C89" s="243" t="s">
        <v>207</v>
      </c>
      <c r="D89" s="246">
        <v>326</v>
      </c>
      <c r="E89" s="246">
        <v>326</v>
      </c>
      <c r="F89" s="246">
        <v>0</v>
      </c>
      <c r="G89" s="246">
        <v>0</v>
      </c>
      <c r="H89" s="246">
        <f t="shared" si="17"/>
        <v>326</v>
      </c>
      <c r="I89" s="246">
        <f t="shared" si="17"/>
        <v>326</v>
      </c>
      <c r="J89" s="246">
        <v>0</v>
      </c>
      <c r="K89" s="246">
        <v>0</v>
      </c>
      <c r="L89" s="246">
        <v>0</v>
      </c>
      <c r="M89" s="254">
        <v>0</v>
      </c>
      <c r="N89" s="234"/>
      <c r="O89" s="267">
        <v>0</v>
      </c>
      <c r="P89" s="254">
        <f t="shared" si="19"/>
        <v>326</v>
      </c>
    </row>
    <row r="90" spans="1:16" ht="15.75" thickBot="1">
      <c r="A90" s="229">
        <v>49</v>
      </c>
      <c r="B90" s="237"/>
      <c r="C90" s="159" t="s">
        <v>208</v>
      </c>
      <c r="D90" s="246">
        <v>10</v>
      </c>
      <c r="E90" s="246">
        <v>10</v>
      </c>
      <c r="F90" s="246">
        <v>0</v>
      </c>
      <c r="G90" s="246">
        <v>0</v>
      </c>
      <c r="H90" s="246">
        <f t="shared" si="17"/>
        <v>10</v>
      </c>
      <c r="I90" s="246">
        <f t="shared" si="17"/>
        <v>10</v>
      </c>
      <c r="J90" s="246">
        <v>0</v>
      </c>
      <c r="K90" s="246">
        <v>0</v>
      </c>
      <c r="L90" s="246">
        <v>0</v>
      </c>
      <c r="M90" s="254">
        <f t="shared" si="18"/>
        <v>0</v>
      </c>
      <c r="N90" s="234"/>
      <c r="O90" s="267">
        <v>0</v>
      </c>
      <c r="P90" s="254">
        <f t="shared" si="19"/>
        <v>10</v>
      </c>
    </row>
    <row r="91" spans="1:16" ht="15.75" thickBot="1">
      <c r="A91" s="230">
        <v>50</v>
      </c>
      <c r="B91" s="26" t="s">
        <v>21</v>
      </c>
      <c r="C91" s="27"/>
      <c r="D91" s="251">
        <f>D7+D24+D42+D84</f>
        <v>1345599.5</v>
      </c>
      <c r="E91" s="251">
        <f t="shared" ref="E91:P91" si="20">E7+E24+E42+E84</f>
        <v>1345495.9000000001</v>
      </c>
      <c r="F91" s="251">
        <f t="shared" si="20"/>
        <v>9188</v>
      </c>
      <c r="G91" s="251">
        <f t="shared" si="20"/>
        <v>9188</v>
      </c>
      <c r="H91" s="251">
        <f t="shared" si="20"/>
        <v>1354787.5</v>
      </c>
      <c r="I91" s="251">
        <f t="shared" si="20"/>
        <v>1354683.9000000001</v>
      </c>
      <c r="J91" s="251">
        <f ca="1">J7+J24+J42+J84</f>
        <v>0</v>
      </c>
      <c r="K91" s="251">
        <f t="shared" ca="1" si="20"/>
        <v>155072.99999999997</v>
      </c>
      <c r="L91" s="251">
        <f ca="1">L7+L24+L42+L84</f>
        <v>0</v>
      </c>
      <c r="M91" s="258">
        <f t="shared" si="20"/>
        <v>103.60000000000002</v>
      </c>
      <c r="N91" s="264"/>
      <c r="O91" s="272">
        <f t="shared" si="20"/>
        <v>71</v>
      </c>
      <c r="P91" s="258">
        <f t="shared" si="20"/>
        <v>1354754.9000000001</v>
      </c>
    </row>
    <row r="92" spans="1:16">
      <c r="A92" s="231"/>
      <c r="B92" s="43"/>
      <c r="C92" s="44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9"/>
      <c r="O92" s="32"/>
      <c r="P92" s="32"/>
    </row>
    <row r="93" spans="1:16">
      <c r="A93" s="87" t="s">
        <v>11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53.25" customHeight="1">
      <c r="A94" s="779" t="s">
        <v>165</v>
      </c>
      <c r="B94" s="779"/>
      <c r="C94" s="779"/>
      <c r="D94" s="779"/>
      <c r="E94" s="779"/>
      <c r="F94" s="779"/>
      <c r="G94" s="779"/>
      <c r="H94" s="779"/>
      <c r="I94" s="779"/>
      <c r="J94" s="779"/>
      <c r="K94" s="779"/>
      <c r="L94" s="779"/>
      <c r="M94" s="779"/>
      <c r="N94" s="779"/>
      <c r="O94" s="779"/>
      <c r="P94" s="779"/>
    </row>
    <row r="95" spans="1:16" ht="53.25" customHeight="1">
      <c r="A95" s="779" t="s">
        <v>49</v>
      </c>
      <c r="B95" s="779"/>
      <c r="C95" s="779"/>
      <c r="D95" s="779"/>
      <c r="E95" s="779"/>
      <c r="F95" s="779"/>
      <c r="G95" s="779"/>
      <c r="H95" s="779"/>
      <c r="I95" s="779"/>
      <c r="J95" s="779"/>
      <c r="K95" s="779"/>
      <c r="L95" s="779"/>
      <c r="M95" s="779"/>
      <c r="N95" s="779"/>
      <c r="O95" s="779"/>
      <c r="P95" s="779"/>
    </row>
    <row r="96" spans="1:16" ht="53.25" customHeight="1">
      <c r="A96" s="779" t="s">
        <v>66</v>
      </c>
      <c r="B96" s="779"/>
      <c r="C96" s="779"/>
      <c r="D96" s="779"/>
      <c r="E96" s="779"/>
      <c r="F96" s="779"/>
      <c r="G96" s="779"/>
      <c r="H96" s="779"/>
      <c r="I96" s="779"/>
      <c r="J96" s="779"/>
      <c r="K96" s="779"/>
      <c r="L96" s="779"/>
      <c r="M96" s="779"/>
      <c r="N96" s="779"/>
      <c r="O96" s="779"/>
      <c r="P96" s="779"/>
    </row>
    <row r="97" spans="1:16" ht="53.25" customHeight="1">
      <c r="A97" s="779" t="s">
        <v>50</v>
      </c>
      <c r="B97" s="779"/>
      <c r="C97" s="779"/>
      <c r="D97" s="779"/>
      <c r="E97" s="779"/>
      <c r="F97" s="779"/>
      <c r="G97" s="779"/>
      <c r="H97" s="779"/>
      <c r="I97" s="779"/>
      <c r="J97" s="779"/>
      <c r="K97" s="779"/>
      <c r="L97" s="779"/>
      <c r="M97" s="779"/>
      <c r="N97" s="779"/>
      <c r="O97" s="779"/>
      <c r="P97" s="779"/>
    </row>
    <row r="98" spans="1:16" ht="53.25" customHeight="1">
      <c r="A98" s="779" t="s">
        <v>52</v>
      </c>
      <c r="B98" s="779"/>
      <c r="C98" s="779"/>
      <c r="D98" s="779"/>
      <c r="E98" s="779"/>
      <c r="F98" s="779"/>
      <c r="G98" s="779"/>
      <c r="H98" s="779"/>
      <c r="I98" s="779"/>
      <c r="J98" s="779"/>
      <c r="K98" s="779"/>
      <c r="L98" s="779"/>
      <c r="M98" s="779"/>
      <c r="N98" s="779"/>
      <c r="O98" s="779"/>
      <c r="P98" s="779"/>
    </row>
  </sheetData>
  <mergeCells count="21">
    <mergeCell ref="A4:A6"/>
    <mergeCell ref="B4:C6"/>
    <mergeCell ref="D4:E4"/>
    <mergeCell ref="F4:G4"/>
    <mergeCell ref="H4:I4"/>
    <mergeCell ref="J4:L4"/>
    <mergeCell ref="O4:O5"/>
    <mergeCell ref="P4:P5"/>
    <mergeCell ref="B8:C8"/>
    <mergeCell ref="B17:C17"/>
    <mergeCell ref="B24:C24"/>
    <mergeCell ref="B28:C28"/>
    <mergeCell ref="M4:M5"/>
    <mergeCell ref="A97:P97"/>
    <mergeCell ref="A98:P98"/>
    <mergeCell ref="B42:C42"/>
    <mergeCell ref="B43:C43"/>
    <mergeCell ref="B84:C84"/>
    <mergeCell ref="A94:P94"/>
    <mergeCell ref="A95:P95"/>
    <mergeCell ref="A96:P96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zoomScale="85" zoomScaleNormal="85" workbookViewId="0">
      <selection activeCell="H23" sqref="H23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14" t="s">
        <v>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>
      <c r="A2" s="14"/>
      <c r="B2" s="2"/>
      <c r="C2" s="87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8" t="s">
        <v>1</v>
      </c>
    </row>
    <row r="4" spans="1:16" ht="33.75" customHeight="1">
      <c r="A4" s="811" t="s">
        <v>0</v>
      </c>
      <c r="B4" s="872" t="s">
        <v>99</v>
      </c>
      <c r="C4" s="873"/>
      <c r="D4" s="800" t="s">
        <v>17</v>
      </c>
      <c r="E4" s="791"/>
      <c r="F4" s="791" t="s">
        <v>18</v>
      </c>
      <c r="G4" s="791"/>
      <c r="H4" s="791" t="s">
        <v>19</v>
      </c>
      <c r="I4" s="791"/>
      <c r="J4" s="802" t="s">
        <v>53</v>
      </c>
      <c r="K4" s="803"/>
      <c r="L4" s="804"/>
      <c r="M4" s="777" t="s">
        <v>22</v>
      </c>
      <c r="N4" s="87"/>
      <c r="O4" s="789" t="s">
        <v>51</v>
      </c>
      <c r="P4" s="787" t="s">
        <v>20</v>
      </c>
    </row>
    <row r="5" spans="1:16">
      <c r="A5" s="812"/>
      <c r="B5" s="874"/>
      <c r="C5" s="875"/>
      <c r="D5" s="15" t="s">
        <v>38</v>
      </c>
      <c r="E5" s="6" t="s">
        <v>39</v>
      </c>
      <c r="F5" s="12" t="s">
        <v>12</v>
      </c>
      <c r="G5" s="6" t="s">
        <v>16</v>
      </c>
      <c r="H5" s="12" t="s">
        <v>12</v>
      </c>
      <c r="I5" s="6" t="s">
        <v>16</v>
      </c>
      <c r="J5" s="16" t="s">
        <v>23</v>
      </c>
      <c r="K5" s="16" t="s">
        <v>24</v>
      </c>
      <c r="L5" s="16" t="s">
        <v>25</v>
      </c>
      <c r="M5" s="778"/>
      <c r="N5" s="87"/>
      <c r="O5" s="790"/>
      <c r="P5" s="788"/>
    </row>
    <row r="6" spans="1:16" ht="15.75" thickBot="1">
      <c r="A6" s="813"/>
      <c r="B6" s="876"/>
      <c r="C6" s="877"/>
      <c r="D6" s="17" t="s">
        <v>3</v>
      </c>
      <c r="E6" s="8" t="s">
        <v>4</v>
      </c>
      <c r="F6" s="8" t="s">
        <v>5</v>
      </c>
      <c r="G6" s="8" t="s">
        <v>6</v>
      </c>
      <c r="H6" s="8" t="s">
        <v>13</v>
      </c>
      <c r="I6" s="8" t="s">
        <v>14</v>
      </c>
      <c r="J6" s="9" t="s">
        <v>7</v>
      </c>
      <c r="K6" s="18" t="s">
        <v>8</v>
      </c>
      <c r="L6" s="18" t="s">
        <v>9</v>
      </c>
      <c r="M6" s="10" t="s">
        <v>44</v>
      </c>
      <c r="N6" s="87"/>
      <c r="O6" s="13" t="s">
        <v>10</v>
      </c>
      <c r="P6" s="10" t="s">
        <v>26</v>
      </c>
    </row>
    <row r="7" spans="1:16">
      <c r="A7" s="276">
        <f>+A6+1</f>
        <v>1</v>
      </c>
      <c r="B7" s="277" t="s">
        <v>15</v>
      </c>
      <c r="C7" s="278"/>
      <c r="D7" s="279">
        <f t="shared" ref="D7:M7" si="0">+D8+D17</f>
        <v>292242.21000000002</v>
      </c>
      <c r="E7" s="279">
        <f t="shared" si="0"/>
        <v>292242.21000000002</v>
      </c>
      <c r="F7" s="279">
        <f t="shared" si="0"/>
        <v>5513</v>
      </c>
      <c r="G7" s="279">
        <f t="shared" si="0"/>
        <v>5513</v>
      </c>
      <c r="H7" s="279">
        <f t="shared" si="0"/>
        <v>297755.21000000002</v>
      </c>
      <c r="I7" s="279">
        <f t="shared" si="0"/>
        <v>297755.21000000002</v>
      </c>
      <c r="J7" s="279">
        <f t="shared" si="0"/>
        <v>3450.31</v>
      </c>
      <c r="K7" s="279">
        <f t="shared" si="0"/>
        <v>10337.209999999999</v>
      </c>
      <c r="L7" s="279">
        <f t="shared" si="0"/>
        <v>0</v>
      </c>
      <c r="M7" s="280">
        <f t="shared" si="0"/>
        <v>0</v>
      </c>
      <c r="N7" s="119"/>
      <c r="O7" s="281">
        <f>+O8+O17</f>
        <v>0</v>
      </c>
      <c r="P7" s="280">
        <f>+P8+P17</f>
        <v>297755.21000000002</v>
      </c>
    </row>
    <row r="8" spans="1:16">
      <c r="A8" s="282">
        <f>+A7+1</f>
        <v>2</v>
      </c>
      <c r="B8" s="809" t="s">
        <v>45</v>
      </c>
      <c r="C8" s="810"/>
      <c r="D8" s="283">
        <f t="shared" ref="D8:M8" si="1">SUM(D9:D16)</f>
        <v>287796.29000000004</v>
      </c>
      <c r="E8" s="283">
        <f t="shared" si="1"/>
        <v>287796.29000000004</v>
      </c>
      <c r="F8" s="283">
        <f t="shared" si="1"/>
        <v>4013</v>
      </c>
      <c r="G8" s="283">
        <f t="shared" si="1"/>
        <v>4013</v>
      </c>
      <c r="H8" s="283">
        <f t="shared" si="1"/>
        <v>291809.29000000004</v>
      </c>
      <c r="I8" s="283">
        <f t="shared" si="1"/>
        <v>291809.29000000004</v>
      </c>
      <c r="J8" s="283">
        <f t="shared" si="1"/>
        <v>3450.31</v>
      </c>
      <c r="K8" s="283">
        <f t="shared" si="1"/>
        <v>10337.209999999999</v>
      </c>
      <c r="L8" s="283">
        <f t="shared" si="1"/>
        <v>0</v>
      </c>
      <c r="M8" s="284">
        <f t="shared" si="1"/>
        <v>0</v>
      </c>
      <c r="N8" s="111"/>
      <c r="O8" s="285">
        <f>SUM(O9:O16)</f>
        <v>0</v>
      </c>
      <c r="P8" s="284">
        <f>SUM(P9:P16)</f>
        <v>291809.29000000004</v>
      </c>
    </row>
    <row r="9" spans="1:16">
      <c r="A9" s="15">
        <f>+A8+1</f>
        <v>3</v>
      </c>
      <c r="B9" s="19" t="s">
        <v>57</v>
      </c>
      <c r="C9" s="20" t="s">
        <v>71</v>
      </c>
      <c r="D9" s="246">
        <v>251809.89</v>
      </c>
      <c r="E9" s="246">
        <v>251809.89</v>
      </c>
      <c r="F9" s="246">
        <v>3000</v>
      </c>
      <c r="G9" s="246">
        <v>3000</v>
      </c>
      <c r="H9" s="246">
        <f t="shared" ref="H9:I16" si="2">+D9+F9</f>
        <v>254809.89</v>
      </c>
      <c r="I9" s="246">
        <f t="shared" si="2"/>
        <v>254809.89</v>
      </c>
      <c r="J9" s="246">
        <v>3450.31</v>
      </c>
      <c r="K9" s="246">
        <v>9460.58</v>
      </c>
      <c r="L9" s="246">
        <v>0</v>
      </c>
      <c r="M9" s="254">
        <f t="shared" ref="M9:M16" si="3">+H9-I9</f>
        <v>0</v>
      </c>
      <c r="N9" s="108"/>
      <c r="O9" s="267">
        <v>0</v>
      </c>
      <c r="P9" s="254">
        <f t="shared" ref="P9:P16" si="4">+I9+O9</f>
        <v>254809.89</v>
      </c>
    </row>
    <row r="10" spans="1:16">
      <c r="A10" s="15">
        <f>A9+1</f>
        <v>4</v>
      </c>
      <c r="B10" s="19" t="s">
        <v>27</v>
      </c>
      <c r="C10" s="20" t="s">
        <v>28</v>
      </c>
      <c r="D10" s="246">
        <v>10665</v>
      </c>
      <c r="E10" s="246">
        <v>10665</v>
      </c>
      <c r="F10" s="246">
        <v>0</v>
      </c>
      <c r="G10" s="246">
        <v>0</v>
      </c>
      <c r="H10" s="246">
        <f t="shared" si="2"/>
        <v>10665</v>
      </c>
      <c r="I10" s="246">
        <f t="shared" si="2"/>
        <v>10665</v>
      </c>
      <c r="J10" s="246">
        <v>0</v>
      </c>
      <c r="K10" s="246">
        <v>319.72000000000003</v>
      </c>
      <c r="L10" s="246">
        <v>0</v>
      </c>
      <c r="M10" s="254">
        <f t="shared" si="3"/>
        <v>0</v>
      </c>
      <c r="N10" s="108"/>
      <c r="O10" s="267">
        <v>0</v>
      </c>
      <c r="P10" s="254">
        <f t="shared" si="4"/>
        <v>10665</v>
      </c>
    </row>
    <row r="11" spans="1:16">
      <c r="A11" s="15">
        <f t="shared" ref="A11:A17" si="5">+A10+1</f>
        <v>5</v>
      </c>
      <c r="B11" s="47" t="s">
        <v>29</v>
      </c>
      <c r="C11" s="48" t="s">
        <v>59</v>
      </c>
      <c r="D11" s="246">
        <v>2417.52</v>
      </c>
      <c r="E11" s="246">
        <v>2417.52</v>
      </c>
      <c r="F11" s="246">
        <v>0</v>
      </c>
      <c r="G11" s="246">
        <v>0</v>
      </c>
      <c r="H11" s="246">
        <f t="shared" si="2"/>
        <v>2417.52</v>
      </c>
      <c r="I11" s="246">
        <f t="shared" si="2"/>
        <v>2417.52</v>
      </c>
      <c r="J11" s="246">
        <v>0</v>
      </c>
      <c r="K11" s="246">
        <v>481.68</v>
      </c>
      <c r="L11" s="246">
        <v>0</v>
      </c>
      <c r="M11" s="254">
        <f t="shared" si="3"/>
        <v>0</v>
      </c>
      <c r="N11" s="108"/>
      <c r="O11" s="267">
        <v>0</v>
      </c>
      <c r="P11" s="254">
        <f t="shared" si="4"/>
        <v>2417.52</v>
      </c>
    </row>
    <row r="12" spans="1:16">
      <c r="A12" s="15">
        <f t="shared" si="5"/>
        <v>6</v>
      </c>
      <c r="B12" s="19" t="s">
        <v>30</v>
      </c>
      <c r="C12" s="20" t="s">
        <v>31</v>
      </c>
      <c r="D12" s="246">
        <v>184</v>
      </c>
      <c r="E12" s="246">
        <v>184</v>
      </c>
      <c r="F12" s="246">
        <v>0</v>
      </c>
      <c r="G12" s="246">
        <v>0</v>
      </c>
      <c r="H12" s="246">
        <f t="shared" si="2"/>
        <v>184</v>
      </c>
      <c r="I12" s="246">
        <f t="shared" si="2"/>
        <v>184</v>
      </c>
      <c r="J12" s="246">
        <v>0</v>
      </c>
      <c r="K12" s="246">
        <v>0</v>
      </c>
      <c r="L12" s="246">
        <v>0</v>
      </c>
      <c r="M12" s="254">
        <f t="shared" si="3"/>
        <v>0</v>
      </c>
      <c r="N12" s="108"/>
      <c r="O12" s="267">
        <v>0</v>
      </c>
      <c r="P12" s="254">
        <f t="shared" si="4"/>
        <v>184</v>
      </c>
    </row>
    <row r="13" spans="1:16">
      <c r="A13" s="15">
        <f t="shared" si="5"/>
        <v>7</v>
      </c>
      <c r="B13" s="19" t="s">
        <v>34</v>
      </c>
      <c r="C13" s="20" t="s">
        <v>62</v>
      </c>
      <c r="D13" s="246">
        <v>12100</v>
      </c>
      <c r="E13" s="246">
        <v>12100</v>
      </c>
      <c r="F13" s="246">
        <v>1013</v>
      </c>
      <c r="G13" s="246">
        <v>1013</v>
      </c>
      <c r="H13" s="246">
        <f t="shared" si="2"/>
        <v>13113</v>
      </c>
      <c r="I13" s="246">
        <f t="shared" si="2"/>
        <v>13113</v>
      </c>
      <c r="J13" s="246">
        <v>0</v>
      </c>
      <c r="K13" s="246">
        <v>34.68</v>
      </c>
      <c r="L13" s="246">
        <v>0</v>
      </c>
      <c r="M13" s="254">
        <f t="shared" si="3"/>
        <v>0</v>
      </c>
      <c r="N13" s="108"/>
      <c r="O13" s="267">
        <v>0</v>
      </c>
      <c r="P13" s="254">
        <f t="shared" si="4"/>
        <v>13113</v>
      </c>
    </row>
    <row r="14" spans="1:16">
      <c r="A14" s="15">
        <f t="shared" si="5"/>
        <v>8</v>
      </c>
      <c r="B14" s="19" t="s">
        <v>60</v>
      </c>
      <c r="C14" s="21" t="s">
        <v>32</v>
      </c>
      <c r="D14" s="246">
        <v>597.48</v>
      </c>
      <c r="E14" s="246">
        <v>597.48</v>
      </c>
      <c r="F14" s="246">
        <v>0</v>
      </c>
      <c r="G14" s="246">
        <v>0</v>
      </c>
      <c r="H14" s="246">
        <f t="shared" si="2"/>
        <v>597.48</v>
      </c>
      <c r="I14" s="246">
        <f t="shared" si="2"/>
        <v>597.48</v>
      </c>
      <c r="J14" s="246">
        <v>0</v>
      </c>
      <c r="K14" s="246">
        <v>36.479999999999997</v>
      </c>
      <c r="L14" s="246">
        <v>0</v>
      </c>
      <c r="M14" s="254">
        <f t="shared" si="3"/>
        <v>0</v>
      </c>
      <c r="N14" s="108"/>
      <c r="O14" s="267">
        <v>0</v>
      </c>
      <c r="P14" s="254">
        <f t="shared" si="4"/>
        <v>597.48</v>
      </c>
    </row>
    <row r="15" spans="1:16">
      <c r="A15" s="15">
        <f t="shared" si="5"/>
        <v>9</v>
      </c>
      <c r="B15" s="22" t="s">
        <v>61</v>
      </c>
      <c r="C15" s="23" t="s">
        <v>33</v>
      </c>
      <c r="D15" s="246">
        <v>10022.4</v>
      </c>
      <c r="E15" s="246">
        <v>10022.4</v>
      </c>
      <c r="F15" s="246">
        <v>0</v>
      </c>
      <c r="G15" s="246">
        <v>0</v>
      </c>
      <c r="H15" s="246">
        <f t="shared" si="2"/>
        <v>10022.4</v>
      </c>
      <c r="I15" s="246">
        <f t="shared" si="2"/>
        <v>10022.4</v>
      </c>
      <c r="J15" s="246">
        <v>0</v>
      </c>
      <c r="K15" s="246">
        <v>4.07</v>
      </c>
      <c r="L15" s="246">
        <v>0</v>
      </c>
      <c r="M15" s="254">
        <f t="shared" si="3"/>
        <v>0</v>
      </c>
      <c r="N15" s="108"/>
      <c r="O15" s="267">
        <v>0</v>
      </c>
      <c r="P15" s="254">
        <f t="shared" si="4"/>
        <v>10022.4</v>
      </c>
    </row>
    <row r="16" spans="1:16">
      <c r="A16" s="15">
        <f t="shared" si="5"/>
        <v>10</v>
      </c>
      <c r="B16" s="22"/>
      <c r="C16" s="24" t="s">
        <v>40</v>
      </c>
      <c r="D16" s="246"/>
      <c r="E16" s="246"/>
      <c r="F16" s="246"/>
      <c r="G16" s="246"/>
      <c r="H16" s="246">
        <f t="shared" si="2"/>
        <v>0</v>
      </c>
      <c r="I16" s="246">
        <f t="shared" si="2"/>
        <v>0</v>
      </c>
      <c r="J16" s="246">
        <v>0</v>
      </c>
      <c r="K16" s="246">
        <v>0</v>
      </c>
      <c r="L16" s="246">
        <v>0</v>
      </c>
      <c r="M16" s="254">
        <f t="shared" si="3"/>
        <v>0</v>
      </c>
      <c r="N16" s="108"/>
      <c r="O16" s="267">
        <v>0</v>
      </c>
      <c r="P16" s="254">
        <f t="shared" si="4"/>
        <v>0</v>
      </c>
    </row>
    <row r="17" spans="1:16">
      <c r="A17" s="282">
        <f t="shared" si="5"/>
        <v>11</v>
      </c>
      <c r="B17" s="792" t="s">
        <v>46</v>
      </c>
      <c r="C17" s="793"/>
      <c r="D17" s="283">
        <f t="shared" ref="D17:M17" si="6">SUM(D18:D23)</f>
        <v>4445.92</v>
      </c>
      <c r="E17" s="283">
        <f t="shared" si="6"/>
        <v>4445.92</v>
      </c>
      <c r="F17" s="283">
        <f t="shared" si="6"/>
        <v>1500</v>
      </c>
      <c r="G17" s="283">
        <f t="shared" si="6"/>
        <v>1500</v>
      </c>
      <c r="H17" s="283">
        <f t="shared" si="6"/>
        <v>5945.92</v>
      </c>
      <c r="I17" s="283">
        <f t="shared" si="6"/>
        <v>5945.92</v>
      </c>
      <c r="J17" s="283">
        <f t="shared" si="6"/>
        <v>0</v>
      </c>
      <c r="K17" s="283">
        <f t="shared" si="6"/>
        <v>0</v>
      </c>
      <c r="L17" s="283">
        <f t="shared" si="6"/>
        <v>0</v>
      </c>
      <c r="M17" s="284">
        <f t="shared" si="6"/>
        <v>0</v>
      </c>
      <c r="N17" s="111"/>
      <c r="O17" s="285">
        <f>SUM(O18:O23)</f>
        <v>0</v>
      </c>
      <c r="P17" s="284">
        <f>SUM(P18:P23)</f>
        <v>5945.92</v>
      </c>
    </row>
    <row r="18" spans="1:16">
      <c r="A18" s="112">
        <f>A17+1</f>
        <v>12</v>
      </c>
      <c r="B18" s="47" t="s">
        <v>29</v>
      </c>
      <c r="C18" s="48" t="s">
        <v>59</v>
      </c>
      <c r="D18" s="246">
        <v>1299.79</v>
      </c>
      <c r="E18" s="246">
        <v>1299.79</v>
      </c>
      <c r="F18" s="246">
        <v>0</v>
      </c>
      <c r="G18" s="246">
        <v>0</v>
      </c>
      <c r="H18" s="246">
        <f t="shared" ref="H18:I23" si="7">+D18+F18</f>
        <v>1299.79</v>
      </c>
      <c r="I18" s="246">
        <f t="shared" si="7"/>
        <v>1299.79</v>
      </c>
      <c r="J18" s="246">
        <v>0</v>
      </c>
      <c r="K18" s="246">
        <v>0</v>
      </c>
      <c r="L18" s="246">
        <v>0</v>
      </c>
      <c r="M18" s="254">
        <f t="shared" ref="M18:M23" si="8">+H18-I18</f>
        <v>0</v>
      </c>
      <c r="N18" s="108"/>
      <c r="O18" s="267">
        <v>0</v>
      </c>
      <c r="P18" s="254">
        <f t="shared" ref="P18:P23" si="9">+I18+O18</f>
        <v>1299.79</v>
      </c>
    </row>
    <row r="19" spans="1:16">
      <c r="A19" s="15">
        <f>A18+1</f>
        <v>13</v>
      </c>
      <c r="B19" s="19" t="s">
        <v>30</v>
      </c>
      <c r="C19" s="20" t="s">
        <v>31</v>
      </c>
      <c r="D19" s="246">
        <v>0</v>
      </c>
      <c r="E19" s="246">
        <v>0</v>
      </c>
      <c r="F19" s="246">
        <v>0</v>
      </c>
      <c r="G19" s="246">
        <v>0</v>
      </c>
      <c r="H19" s="246">
        <f t="shared" si="7"/>
        <v>0</v>
      </c>
      <c r="I19" s="246">
        <f t="shared" si="7"/>
        <v>0</v>
      </c>
      <c r="J19" s="246">
        <v>0</v>
      </c>
      <c r="K19" s="246">
        <v>0</v>
      </c>
      <c r="L19" s="246">
        <v>0</v>
      </c>
      <c r="M19" s="254">
        <f t="shared" si="8"/>
        <v>0</v>
      </c>
      <c r="N19" s="108"/>
      <c r="O19" s="267">
        <v>0</v>
      </c>
      <c r="P19" s="254">
        <f t="shared" si="9"/>
        <v>0</v>
      </c>
    </row>
    <row r="20" spans="1:16">
      <c r="A20" s="15">
        <f>A19+1</f>
        <v>14</v>
      </c>
      <c r="B20" s="19" t="s">
        <v>34</v>
      </c>
      <c r="C20" s="20" t="s">
        <v>63</v>
      </c>
      <c r="D20" s="246">
        <v>2054</v>
      </c>
      <c r="E20" s="246">
        <v>2054</v>
      </c>
      <c r="F20" s="246">
        <v>1500</v>
      </c>
      <c r="G20" s="246">
        <v>1500</v>
      </c>
      <c r="H20" s="246">
        <f t="shared" si="7"/>
        <v>3554</v>
      </c>
      <c r="I20" s="246">
        <f t="shared" si="7"/>
        <v>3554</v>
      </c>
      <c r="J20" s="246">
        <v>0</v>
      </c>
      <c r="K20" s="246">
        <v>0</v>
      </c>
      <c r="L20" s="246">
        <v>0</v>
      </c>
      <c r="M20" s="254">
        <f t="shared" si="8"/>
        <v>0</v>
      </c>
      <c r="N20" s="108"/>
      <c r="O20" s="267">
        <v>0</v>
      </c>
      <c r="P20" s="254">
        <f t="shared" si="9"/>
        <v>3554</v>
      </c>
    </row>
    <row r="21" spans="1:16">
      <c r="A21" s="15">
        <f>+A19+1</f>
        <v>14</v>
      </c>
      <c r="B21" s="19" t="s">
        <v>35</v>
      </c>
      <c r="C21" s="20" t="s">
        <v>36</v>
      </c>
      <c r="D21" s="246">
        <v>0</v>
      </c>
      <c r="E21" s="246">
        <v>0</v>
      </c>
      <c r="F21" s="246">
        <v>0</v>
      </c>
      <c r="G21" s="246">
        <v>0</v>
      </c>
      <c r="H21" s="246">
        <f t="shared" si="7"/>
        <v>0</v>
      </c>
      <c r="I21" s="246">
        <f t="shared" si="7"/>
        <v>0</v>
      </c>
      <c r="J21" s="246">
        <v>0</v>
      </c>
      <c r="K21" s="246">
        <v>0</v>
      </c>
      <c r="L21" s="246">
        <v>0</v>
      </c>
      <c r="M21" s="254">
        <f t="shared" si="8"/>
        <v>0</v>
      </c>
      <c r="N21" s="108"/>
      <c r="O21" s="267">
        <v>0</v>
      </c>
      <c r="P21" s="254">
        <f t="shared" si="9"/>
        <v>0</v>
      </c>
    </row>
    <row r="22" spans="1:16">
      <c r="A22" s="15">
        <f>+A20+1</f>
        <v>15</v>
      </c>
      <c r="B22" s="19"/>
      <c r="C22" s="20" t="s">
        <v>209</v>
      </c>
      <c r="D22" s="246">
        <v>1092.1300000000001</v>
      </c>
      <c r="E22" s="246">
        <v>1092.1300000000001</v>
      </c>
      <c r="F22" s="246">
        <v>0</v>
      </c>
      <c r="G22" s="246">
        <v>0</v>
      </c>
      <c r="H22" s="246">
        <f t="shared" si="7"/>
        <v>1092.1300000000001</v>
      </c>
      <c r="I22" s="246">
        <f t="shared" si="7"/>
        <v>1092.1300000000001</v>
      </c>
      <c r="J22" s="246">
        <v>0</v>
      </c>
      <c r="K22" s="246">
        <v>0</v>
      </c>
      <c r="L22" s="246">
        <v>0</v>
      </c>
      <c r="M22" s="254">
        <f t="shared" si="8"/>
        <v>0</v>
      </c>
      <c r="N22" s="108"/>
      <c r="O22" s="267">
        <v>0</v>
      </c>
      <c r="P22" s="254">
        <f t="shared" si="9"/>
        <v>1092.1300000000001</v>
      </c>
    </row>
    <row r="23" spans="1:16">
      <c r="A23" s="15">
        <f>+A22+1</f>
        <v>16</v>
      </c>
      <c r="B23" s="22"/>
      <c r="C23" s="24" t="s">
        <v>40</v>
      </c>
      <c r="D23" s="246"/>
      <c r="E23" s="246"/>
      <c r="F23" s="246"/>
      <c r="G23" s="246"/>
      <c r="H23" s="246">
        <f t="shared" si="7"/>
        <v>0</v>
      </c>
      <c r="I23" s="246">
        <f t="shared" si="7"/>
        <v>0</v>
      </c>
      <c r="J23" s="246"/>
      <c r="K23" s="246"/>
      <c r="L23" s="246"/>
      <c r="M23" s="254">
        <f t="shared" si="8"/>
        <v>0</v>
      </c>
      <c r="N23" s="108"/>
      <c r="O23" s="267">
        <v>0</v>
      </c>
      <c r="P23" s="254">
        <f t="shared" si="9"/>
        <v>0</v>
      </c>
    </row>
    <row r="24" spans="1:16">
      <c r="A24" s="276">
        <f>+A23+1</f>
        <v>17</v>
      </c>
      <c r="B24" s="878" t="s">
        <v>42</v>
      </c>
      <c r="C24" s="879"/>
      <c r="D24" s="286">
        <f>+D25</f>
        <v>56</v>
      </c>
      <c r="E24" s="286">
        <f t="shared" ref="E24:P24" si="10">+E25</f>
        <v>56</v>
      </c>
      <c r="F24" s="286">
        <f t="shared" si="10"/>
        <v>0</v>
      </c>
      <c r="G24" s="286">
        <f t="shared" si="10"/>
        <v>0</v>
      </c>
      <c r="H24" s="286">
        <f t="shared" si="10"/>
        <v>56</v>
      </c>
      <c r="I24" s="286">
        <f t="shared" si="10"/>
        <v>56</v>
      </c>
      <c r="J24" s="286">
        <f t="shared" si="10"/>
        <v>0</v>
      </c>
      <c r="K24" s="286">
        <f t="shared" si="10"/>
        <v>0</v>
      </c>
      <c r="L24" s="286">
        <f t="shared" si="10"/>
        <v>0</v>
      </c>
      <c r="M24" s="287">
        <f t="shared" si="10"/>
        <v>0</v>
      </c>
      <c r="N24" s="119"/>
      <c r="O24" s="288">
        <f t="shared" si="10"/>
        <v>24</v>
      </c>
      <c r="P24" s="287">
        <f t="shared" si="10"/>
        <v>80</v>
      </c>
    </row>
    <row r="25" spans="1:16">
      <c r="A25" s="282">
        <f>+A24+1</f>
        <v>18</v>
      </c>
      <c r="B25" s="820" t="s">
        <v>210</v>
      </c>
      <c r="C25" s="793"/>
      <c r="D25" s="283">
        <f>SUM(D26:D27)</f>
        <v>56</v>
      </c>
      <c r="E25" s="283">
        <f t="shared" ref="E25:M25" si="11">SUM(E26:E27)</f>
        <v>56</v>
      </c>
      <c r="F25" s="283">
        <f t="shared" si="11"/>
        <v>0</v>
      </c>
      <c r="G25" s="283">
        <f t="shared" si="11"/>
        <v>0</v>
      </c>
      <c r="H25" s="283">
        <f t="shared" si="11"/>
        <v>56</v>
      </c>
      <c r="I25" s="283">
        <f t="shared" si="11"/>
        <v>56</v>
      </c>
      <c r="J25" s="283">
        <f t="shared" si="11"/>
        <v>0</v>
      </c>
      <c r="K25" s="283">
        <f t="shared" si="11"/>
        <v>0</v>
      </c>
      <c r="L25" s="283">
        <f t="shared" si="11"/>
        <v>0</v>
      </c>
      <c r="M25" s="284">
        <f t="shared" si="11"/>
        <v>0</v>
      </c>
      <c r="N25" s="111"/>
      <c r="O25" s="285">
        <f>SUM(O26:O27)</f>
        <v>24</v>
      </c>
      <c r="P25" s="284">
        <f>SUM(P26:P27)</f>
        <v>80</v>
      </c>
    </row>
    <row r="26" spans="1:16">
      <c r="A26" s="15">
        <f>+A25+1</f>
        <v>19</v>
      </c>
      <c r="B26" s="19"/>
      <c r="C26" s="20" t="s">
        <v>211</v>
      </c>
      <c r="D26" s="246">
        <v>56</v>
      </c>
      <c r="E26" s="246">
        <v>56</v>
      </c>
      <c r="F26" s="246">
        <v>0</v>
      </c>
      <c r="G26" s="246">
        <v>0</v>
      </c>
      <c r="H26" s="246">
        <f>+D26+F26</f>
        <v>56</v>
      </c>
      <c r="I26" s="246">
        <f>+E26+G26</f>
        <v>56</v>
      </c>
      <c r="J26" s="246">
        <v>0</v>
      </c>
      <c r="K26" s="246">
        <v>0</v>
      </c>
      <c r="L26" s="246">
        <v>0</v>
      </c>
      <c r="M26" s="254">
        <f>+H26-I26</f>
        <v>0</v>
      </c>
      <c r="N26" s="108"/>
      <c r="O26" s="267">
        <v>24</v>
      </c>
      <c r="P26" s="254">
        <f>+I26+O26</f>
        <v>80</v>
      </c>
    </row>
    <row r="27" spans="1:16">
      <c r="A27" s="15">
        <f>+A26+1</f>
        <v>20</v>
      </c>
      <c r="B27" s="19"/>
      <c r="C27" s="24" t="s">
        <v>40</v>
      </c>
      <c r="D27" s="246"/>
      <c r="E27" s="246"/>
      <c r="F27" s="246"/>
      <c r="G27" s="246"/>
      <c r="H27" s="246">
        <f>+D27+F27</f>
        <v>0</v>
      </c>
      <c r="I27" s="246">
        <f>+E27+G27</f>
        <v>0</v>
      </c>
      <c r="J27" s="246"/>
      <c r="K27" s="246"/>
      <c r="L27" s="246"/>
      <c r="M27" s="254">
        <f>+H27-I27</f>
        <v>0</v>
      </c>
      <c r="N27" s="108"/>
      <c r="O27" s="267">
        <v>0</v>
      </c>
      <c r="P27" s="254">
        <f>+I27+O27</f>
        <v>0</v>
      </c>
    </row>
    <row r="28" spans="1:16" s="1" customFormat="1" hidden="1">
      <c r="A28" s="15"/>
      <c r="B28" s="19"/>
      <c r="C28" s="24"/>
      <c r="D28" s="246"/>
      <c r="E28" s="246"/>
      <c r="F28" s="246"/>
      <c r="G28" s="246"/>
      <c r="H28" s="246"/>
      <c r="I28" s="246"/>
      <c r="J28" s="246"/>
      <c r="K28" s="246"/>
      <c r="L28" s="246"/>
      <c r="M28" s="254"/>
      <c r="N28" s="108"/>
      <c r="O28" s="267"/>
      <c r="P28" s="254"/>
    </row>
    <row r="29" spans="1:16" s="1" customFormat="1" hidden="1">
      <c r="A29" s="15"/>
      <c r="B29" s="19"/>
      <c r="C29" s="24"/>
      <c r="D29" s="246"/>
      <c r="E29" s="246"/>
      <c r="F29" s="246"/>
      <c r="G29" s="246"/>
      <c r="H29" s="246"/>
      <c r="I29" s="246"/>
      <c r="J29" s="246"/>
      <c r="K29" s="246"/>
      <c r="L29" s="246"/>
      <c r="M29" s="254"/>
      <c r="N29" s="108"/>
      <c r="O29" s="267"/>
      <c r="P29" s="254"/>
    </row>
    <row r="30" spans="1:16" s="1" customFormat="1" hidden="1">
      <c r="A30" s="15"/>
      <c r="B30" s="19"/>
      <c r="C30" s="24"/>
      <c r="D30" s="246"/>
      <c r="E30" s="246"/>
      <c r="F30" s="246"/>
      <c r="G30" s="246"/>
      <c r="H30" s="246"/>
      <c r="I30" s="246"/>
      <c r="J30" s="246"/>
      <c r="K30" s="246"/>
      <c r="L30" s="246"/>
      <c r="M30" s="254"/>
      <c r="N30" s="108"/>
      <c r="O30" s="267"/>
      <c r="P30" s="254"/>
    </row>
    <row r="31" spans="1:16" s="1" customFormat="1" hidden="1">
      <c r="A31" s="15"/>
      <c r="B31" s="19"/>
      <c r="C31" s="24"/>
      <c r="D31" s="246"/>
      <c r="E31" s="246"/>
      <c r="F31" s="246"/>
      <c r="G31" s="246"/>
      <c r="H31" s="246"/>
      <c r="I31" s="246"/>
      <c r="J31" s="246"/>
      <c r="K31" s="246"/>
      <c r="L31" s="246"/>
      <c r="M31" s="254"/>
      <c r="N31" s="108"/>
      <c r="O31" s="267"/>
      <c r="P31" s="254"/>
    </row>
    <row r="32" spans="1:16" s="1" customFormat="1" hidden="1">
      <c r="A32" s="15"/>
      <c r="B32" s="19"/>
      <c r="C32" s="24"/>
      <c r="D32" s="246"/>
      <c r="E32" s="246"/>
      <c r="F32" s="246"/>
      <c r="G32" s="246"/>
      <c r="H32" s="246"/>
      <c r="I32" s="246"/>
      <c r="J32" s="246"/>
      <c r="K32" s="246"/>
      <c r="L32" s="246"/>
      <c r="M32" s="254"/>
      <c r="N32" s="108"/>
      <c r="O32" s="267"/>
      <c r="P32" s="254"/>
    </row>
    <row r="33" spans="1:16" s="1" customFormat="1" hidden="1">
      <c r="A33" s="15"/>
      <c r="B33" s="19"/>
      <c r="C33" s="24"/>
      <c r="D33" s="246"/>
      <c r="E33" s="246"/>
      <c r="F33" s="246"/>
      <c r="G33" s="246"/>
      <c r="H33" s="246"/>
      <c r="I33" s="246"/>
      <c r="J33" s="246"/>
      <c r="K33" s="246"/>
      <c r="L33" s="246"/>
      <c r="M33" s="254"/>
      <c r="N33" s="108"/>
      <c r="O33" s="267"/>
      <c r="P33" s="254"/>
    </row>
    <row r="34" spans="1:16" s="1" customFormat="1" hidden="1">
      <c r="A34" s="15"/>
      <c r="B34" s="19"/>
      <c r="C34" s="24"/>
      <c r="D34" s="246"/>
      <c r="E34" s="246"/>
      <c r="F34" s="246"/>
      <c r="G34" s="246"/>
      <c r="H34" s="246"/>
      <c r="I34" s="246"/>
      <c r="J34" s="246"/>
      <c r="K34" s="246"/>
      <c r="L34" s="246"/>
      <c r="M34" s="254"/>
      <c r="N34" s="108"/>
      <c r="O34" s="267"/>
      <c r="P34" s="254"/>
    </row>
    <row r="35" spans="1:16" s="1" customFormat="1" hidden="1">
      <c r="A35" s="15"/>
      <c r="B35" s="19"/>
      <c r="C35" s="24"/>
      <c r="D35" s="246"/>
      <c r="E35" s="246"/>
      <c r="F35" s="246"/>
      <c r="G35" s="246"/>
      <c r="H35" s="246"/>
      <c r="I35" s="246"/>
      <c r="J35" s="246"/>
      <c r="K35" s="246"/>
      <c r="L35" s="246"/>
      <c r="M35" s="254"/>
      <c r="N35" s="108"/>
      <c r="O35" s="267"/>
      <c r="P35" s="254"/>
    </row>
    <row r="36" spans="1:16" s="1" customFormat="1" hidden="1">
      <c r="A36" s="15"/>
      <c r="B36" s="19"/>
      <c r="C36" s="24"/>
      <c r="D36" s="246"/>
      <c r="E36" s="246"/>
      <c r="F36" s="246"/>
      <c r="G36" s="246"/>
      <c r="H36" s="246"/>
      <c r="I36" s="246"/>
      <c r="J36" s="246"/>
      <c r="K36" s="246"/>
      <c r="L36" s="246"/>
      <c r="M36" s="254"/>
      <c r="N36" s="108"/>
      <c r="O36" s="267"/>
      <c r="P36" s="254"/>
    </row>
    <row r="37" spans="1:16" s="1" customFormat="1" hidden="1">
      <c r="A37" s="15"/>
      <c r="B37" s="19"/>
      <c r="C37" s="24"/>
      <c r="D37" s="246"/>
      <c r="E37" s="246"/>
      <c r="F37" s="246"/>
      <c r="G37" s="246"/>
      <c r="H37" s="246"/>
      <c r="I37" s="246"/>
      <c r="J37" s="246"/>
      <c r="K37" s="246"/>
      <c r="L37" s="246"/>
      <c r="M37" s="254"/>
      <c r="N37" s="108"/>
      <c r="O37" s="267"/>
      <c r="P37" s="254"/>
    </row>
    <row r="38" spans="1:16" s="1" customFormat="1" hidden="1">
      <c r="A38" s="15"/>
      <c r="B38" s="19"/>
      <c r="C38" s="24"/>
      <c r="D38" s="246"/>
      <c r="E38" s="246"/>
      <c r="F38" s="246"/>
      <c r="G38" s="246"/>
      <c r="H38" s="246"/>
      <c r="I38" s="246"/>
      <c r="J38" s="246"/>
      <c r="K38" s="246"/>
      <c r="L38" s="246"/>
      <c r="M38" s="254"/>
      <c r="N38" s="108"/>
      <c r="O38" s="267"/>
      <c r="P38" s="254"/>
    </row>
    <row r="39" spans="1:16" s="1" customFormat="1" hidden="1">
      <c r="A39" s="15"/>
      <c r="B39" s="19"/>
      <c r="C39" s="24"/>
      <c r="D39" s="246"/>
      <c r="E39" s="246"/>
      <c r="F39" s="246"/>
      <c r="G39" s="246"/>
      <c r="H39" s="246"/>
      <c r="I39" s="246"/>
      <c r="J39" s="246"/>
      <c r="K39" s="246"/>
      <c r="L39" s="246"/>
      <c r="M39" s="254"/>
      <c r="N39" s="108"/>
      <c r="O39" s="267"/>
      <c r="P39" s="254"/>
    </row>
    <row r="40" spans="1:16" s="1" customFormat="1" hidden="1">
      <c r="A40" s="15"/>
      <c r="B40" s="19"/>
      <c r="C40" s="24"/>
      <c r="D40" s="246"/>
      <c r="E40" s="246"/>
      <c r="F40" s="246"/>
      <c r="G40" s="246"/>
      <c r="H40" s="246"/>
      <c r="I40" s="246"/>
      <c r="J40" s="246"/>
      <c r="K40" s="246"/>
      <c r="L40" s="246"/>
      <c r="M40" s="254"/>
      <c r="N40" s="108"/>
      <c r="O40" s="267"/>
      <c r="P40" s="254"/>
    </row>
    <row r="41" spans="1:16" s="1" customFormat="1" hidden="1">
      <c r="A41" s="15"/>
      <c r="B41" s="19"/>
      <c r="C41" s="24"/>
      <c r="D41" s="246"/>
      <c r="E41" s="246"/>
      <c r="F41" s="246"/>
      <c r="G41" s="246"/>
      <c r="H41" s="246"/>
      <c r="I41" s="246"/>
      <c r="J41" s="246"/>
      <c r="K41" s="246"/>
      <c r="L41" s="246"/>
      <c r="M41" s="254"/>
      <c r="N41" s="108"/>
      <c r="O41" s="267"/>
      <c r="P41" s="254"/>
    </row>
    <row r="42" spans="1:16">
      <c r="A42" s="276">
        <f>+A27+1</f>
        <v>21</v>
      </c>
      <c r="B42" s="878" t="s">
        <v>41</v>
      </c>
      <c r="C42" s="879"/>
      <c r="D42" s="286">
        <f>SUM(D43+D45)</f>
        <v>390</v>
      </c>
      <c r="E42" s="286">
        <f t="shared" ref="E42:M42" si="12">SUM(E43+E45)</f>
        <v>390</v>
      </c>
      <c r="F42" s="286">
        <f t="shared" si="12"/>
        <v>0</v>
      </c>
      <c r="G42" s="286">
        <f t="shared" si="12"/>
        <v>0</v>
      </c>
      <c r="H42" s="286">
        <f t="shared" si="12"/>
        <v>390</v>
      </c>
      <c r="I42" s="286">
        <f t="shared" si="12"/>
        <v>390</v>
      </c>
      <c r="J42" s="286">
        <f t="shared" si="12"/>
        <v>0</v>
      </c>
      <c r="K42" s="286">
        <f t="shared" si="12"/>
        <v>0</v>
      </c>
      <c r="L42" s="286">
        <f t="shared" si="12"/>
        <v>0</v>
      </c>
      <c r="M42" s="287">
        <f t="shared" si="12"/>
        <v>0</v>
      </c>
      <c r="N42" s="119"/>
      <c r="O42" s="288">
        <f>SUM(O43+O45)</f>
        <v>0</v>
      </c>
      <c r="P42" s="287">
        <f>SUM(P43+P45)</f>
        <v>390</v>
      </c>
    </row>
    <row r="43" spans="1:16">
      <c r="A43" s="282">
        <f>+A42+1</f>
        <v>22</v>
      </c>
      <c r="B43" s="820" t="s">
        <v>212</v>
      </c>
      <c r="C43" s="793"/>
      <c r="D43" s="283">
        <f>SUM(D44:D44)</f>
        <v>240</v>
      </c>
      <c r="E43" s="283">
        <f t="shared" ref="E43:M43" si="13">SUM(E44:E44)</f>
        <v>240</v>
      </c>
      <c r="F43" s="283">
        <f t="shared" si="13"/>
        <v>0</v>
      </c>
      <c r="G43" s="283">
        <f t="shared" si="13"/>
        <v>0</v>
      </c>
      <c r="H43" s="283">
        <f t="shared" si="13"/>
        <v>240</v>
      </c>
      <c r="I43" s="283">
        <f t="shared" si="13"/>
        <v>240</v>
      </c>
      <c r="J43" s="283">
        <f t="shared" si="13"/>
        <v>0</v>
      </c>
      <c r="K43" s="283">
        <f t="shared" si="13"/>
        <v>0</v>
      </c>
      <c r="L43" s="283">
        <f t="shared" si="13"/>
        <v>0</v>
      </c>
      <c r="M43" s="284">
        <f t="shared" si="13"/>
        <v>0</v>
      </c>
      <c r="N43" s="111"/>
      <c r="O43" s="285">
        <f>SUM(O44:O44)</f>
        <v>0</v>
      </c>
      <c r="P43" s="284">
        <f>SUM(P44:P44)</f>
        <v>240</v>
      </c>
    </row>
    <row r="44" spans="1:16">
      <c r="A44" s="15">
        <f>+A43+1</f>
        <v>23</v>
      </c>
      <c r="B44" s="19"/>
      <c r="C44" s="122" t="s">
        <v>213</v>
      </c>
      <c r="D44" s="246">
        <v>240</v>
      </c>
      <c r="E44" s="246">
        <v>240</v>
      </c>
      <c r="F44" s="246">
        <v>0</v>
      </c>
      <c r="G44" s="246">
        <v>0</v>
      </c>
      <c r="H44" s="246">
        <f>+D44+F44</f>
        <v>240</v>
      </c>
      <c r="I44" s="246">
        <f>+E44+G44</f>
        <v>240</v>
      </c>
      <c r="J44" s="246">
        <v>0</v>
      </c>
      <c r="K44" s="246">
        <v>0</v>
      </c>
      <c r="L44" s="246">
        <v>0</v>
      </c>
      <c r="M44" s="254">
        <f>+H44-I44</f>
        <v>0</v>
      </c>
      <c r="N44" s="108"/>
      <c r="O44" s="267">
        <v>0</v>
      </c>
      <c r="P44" s="254">
        <f>+I44+O44</f>
        <v>240</v>
      </c>
    </row>
    <row r="45" spans="1:16">
      <c r="A45" s="282">
        <f>+A44+1</f>
        <v>24</v>
      </c>
      <c r="B45" s="820" t="s">
        <v>214</v>
      </c>
      <c r="C45" s="793"/>
      <c r="D45" s="283">
        <f>SUM(D46:D46)</f>
        <v>150</v>
      </c>
      <c r="E45" s="283">
        <f t="shared" ref="E45:M45" si="14">SUM(E46:E46)</f>
        <v>150</v>
      </c>
      <c r="F45" s="283">
        <f t="shared" si="14"/>
        <v>0</v>
      </c>
      <c r="G45" s="283">
        <f t="shared" si="14"/>
        <v>0</v>
      </c>
      <c r="H45" s="283">
        <f t="shared" si="14"/>
        <v>150</v>
      </c>
      <c r="I45" s="283">
        <f t="shared" si="14"/>
        <v>150</v>
      </c>
      <c r="J45" s="283">
        <f t="shared" si="14"/>
        <v>0</v>
      </c>
      <c r="K45" s="283">
        <f t="shared" si="14"/>
        <v>0</v>
      </c>
      <c r="L45" s="283">
        <f t="shared" si="14"/>
        <v>0</v>
      </c>
      <c r="M45" s="284">
        <f t="shared" si="14"/>
        <v>0</v>
      </c>
      <c r="N45" s="111"/>
      <c r="O45" s="285">
        <f>SUM(O46:O46)</f>
        <v>0</v>
      </c>
      <c r="P45" s="284">
        <f>SUM(P46:P46)</f>
        <v>150</v>
      </c>
    </row>
    <row r="46" spans="1:16">
      <c r="A46" s="15">
        <f>+A45+1</f>
        <v>25</v>
      </c>
      <c r="B46" s="19"/>
      <c r="C46" s="122" t="s">
        <v>213</v>
      </c>
      <c r="D46" s="246">
        <v>150</v>
      </c>
      <c r="E46" s="246">
        <v>150</v>
      </c>
      <c r="F46" s="246">
        <v>0</v>
      </c>
      <c r="G46" s="246">
        <v>0</v>
      </c>
      <c r="H46" s="246">
        <f>+D46+F46</f>
        <v>150</v>
      </c>
      <c r="I46" s="246">
        <f>+E46+G46</f>
        <v>150</v>
      </c>
      <c r="J46" s="246">
        <v>0</v>
      </c>
      <c r="K46" s="246">
        <v>0</v>
      </c>
      <c r="L46" s="246">
        <v>0</v>
      </c>
      <c r="M46" s="254">
        <f>+H46-I46</f>
        <v>0</v>
      </c>
      <c r="N46" s="108"/>
      <c r="O46" s="267">
        <v>0</v>
      </c>
      <c r="P46" s="254">
        <f>+I46+O46</f>
        <v>150</v>
      </c>
    </row>
    <row r="47" spans="1:16">
      <c r="A47" s="15">
        <f>+A46+1</f>
        <v>26</v>
      </c>
      <c r="B47" s="38"/>
      <c r="C47" s="24" t="s">
        <v>40</v>
      </c>
      <c r="D47" s="246"/>
      <c r="E47" s="246"/>
      <c r="F47" s="246"/>
      <c r="G47" s="246"/>
      <c r="H47" s="246">
        <f>+D47+F47</f>
        <v>0</v>
      </c>
      <c r="I47" s="246">
        <f>+E47+G47</f>
        <v>0</v>
      </c>
      <c r="J47" s="246"/>
      <c r="K47" s="246"/>
      <c r="L47" s="246"/>
      <c r="M47" s="254">
        <f>+H47-I47</f>
        <v>0</v>
      </c>
      <c r="N47" s="123"/>
      <c r="O47" s="267">
        <v>0</v>
      </c>
      <c r="P47" s="254">
        <f>+I47+O47</f>
        <v>0</v>
      </c>
    </row>
    <row r="48" spans="1:16" s="1" customFormat="1" hidden="1">
      <c r="A48" s="15"/>
      <c r="B48" s="38"/>
      <c r="C48" s="24"/>
      <c r="D48" s="246"/>
      <c r="E48" s="246"/>
      <c r="F48" s="246"/>
      <c r="G48" s="246"/>
      <c r="H48" s="246"/>
      <c r="I48" s="246"/>
      <c r="J48" s="246"/>
      <c r="K48" s="246"/>
      <c r="L48" s="246"/>
      <c r="M48" s="254"/>
      <c r="N48" s="123"/>
      <c r="O48" s="267"/>
      <c r="P48" s="254"/>
    </row>
    <row r="49" spans="1:16" s="1" customFormat="1" hidden="1">
      <c r="A49" s="15"/>
      <c r="B49" s="38"/>
      <c r="C49" s="24"/>
      <c r="D49" s="246"/>
      <c r="E49" s="246"/>
      <c r="F49" s="246"/>
      <c r="G49" s="246"/>
      <c r="H49" s="246"/>
      <c r="I49" s="246"/>
      <c r="J49" s="246"/>
      <c r="K49" s="246"/>
      <c r="L49" s="246"/>
      <c r="M49" s="254"/>
      <c r="N49" s="123"/>
      <c r="O49" s="267"/>
      <c r="P49" s="254"/>
    </row>
    <row r="50" spans="1:16" s="1" customFormat="1" hidden="1">
      <c r="A50" s="15"/>
      <c r="B50" s="38"/>
      <c r="C50" s="24"/>
      <c r="D50" s="246"/>
      <c r="E50" s="246"/>
      <c r="F50" s="246"/>
      <c r="G50" s="246"/>
      <c r="H50" s="246"/>
      <c r="I50" s="246"/>
      <c r="J50" s="246"/>
      <c r="K50" s="246"/>
      <c r="L50" s="246"/>
      <c r="M50" s="254"/>
      <c r="N50" s="123"/>
      <c r="O50" s="267"/>
      <c r="P50" s="254"/>
    </row>
    <row r="51" spans="1:16" s="1" customFormat="1" hidden="1">
      <c r="A51" s="15"/>
      <c r="B51" s="38"/>
      <c r="C51" s="24"/>
      <c r="D51" s="246"/>
      <c r="E51" s="246"/>
      <c r="F51" s="246"/>
      <c r="G51" s="246"/>
      <c r="H51" s="246"/>
      <c r="I51" s="246"/>
      <c r="J51" s="246"/>
      <c r="K51" s="246"/>
      <c r="L51" s="246"/>
      <c r="M51" s="254"/>
      <c r="N51" s="123"/>
      <c r="O51" s="267"/>
      <c r="P51" s="254"/>
    </row>
    <row r="52" spans="1:16" s="1" customFormat="1" hidden="1">
      <c r="A52" s="15"/>
      <c r="B52" s="38"/>
      <c r="C52" s="24"/>
      <c r="D52" s="246"/>
      <c r="E52" s="246"/>
      <c r="F52" s="246"/>
      <c r="G52" s="246"/>
      <c r="H52" s="246"/>
      <c r="I52" s="246"/>
      <c r="J52" s="246"/>
      <c r="K52" s="246"/>
      <c r="L52" s="246"/>
      <c r="M52" s="254"/>
      <c r="N52" s="123"/>
      <c r="O52" s="267"/>
      <c r="P52" s="254"/>
    </row>
    <row r="53" spans="1:16" s="1" customFormat="1" hidden="1">
      <c r="A53" s="15"/>
      <c r="B53" s="38"/>
      <c r="C53" s="24"/>
      <c r="D53" s="246"/>
      <c r="E53" s="246"/>
      <c r="F53" s="246"/>
      <c r="G53" s="246"/>
      <c r="H53" s="246"/>
      <c r="I53" s="246"/>
      <c r="J53" s="246"/>
      <c r="K53" s="246"/>
      <c r="L53" s="246"/>
      <c r="M53" s="254"/>
      <c r="N53" s="123"/>
      <c r="O53" s="267"/>
      <c r="P53" s="254"/>
    </row>
    <row r="54" spans="1:16" s="1" customFormat="1" hidden="1">
      <c r="A54" s="15"/>
      <c r="B54" s="38"/>
      <c r="C54" s="24"/>
      <c r="D54" s="246"/>
      <c r="E54" s="246"/>
      <c r="F54" s="246"/>
      <c r="G54" s="246"/>
      <c r="H54" s="246"/>
      <c r="I54" s="246"/>
      <c r="J54" s="246"/>
      <c r="K54" s="246"/>
      <c r="L54" s="246"/>
      <c r="M54" s="254"/>
      <c r="N54" s="123"/>
      <c r="O54" s="267"/>
      <c r="P54" s="254"/>
    </row>
    <row r="55" spans="1:16" s="1" customFormat="1" hidden="1">
      <c r="A55" s="15"/>
      <c r="B55" s="38"/>
      <c r="C55" s="24"/>
      <c r="D55" s="246"/>
      <c r="E55" s="246"/>
      <c r="F55" s="246"/>
      <c r="G55" s="246"/>
      <c r="H55" s="246"/>
      <c r="I55" s="246"/>
      <c r="J55" s="246"/>
      <c r="K55" s="246"/>
      <c r="L55" s="246"/>
      <c r="M55" s="254"/>
      <c r="N55" s="123"/>
      <c r="O55" s="267"/>
      <c r="P55" s="254"/>
    </row>
    <row r="56" spans="1:16" s="1" customFormat="1" hidden="1">
      <c r="A56" s="15"/>
      <c r="B56" s="38"/>
      <c r="C56" s="24"/>
      <c r="D56" s="246"/>
      <c r="E56" s="246"/>
      <c r="F56" s="246"/>
      <c r="G56" s="246"/>
      <c r="H56" s="246"/>
      <c r="I56" s="246"/>
      <c r="J56" s="246"/>
      <c r="K56" s="246"/>
      <c r="L56" s="246"/>
      <c r="M56" s="254"/>
      <c r="N56" s="123"/>
      <c r="O56" s="267"/>
      <c r="P56" s="254"/>
    </row>
    <row r="57" spans="1:16" s="1" customFormat="1" hidden="1">
      <c r="A57" s="15"/>
      <c r="B57" s="38"/>
      <c r="C57" s="24"/>
      <c r="D57" s="246"/>
      <c r="E57" s="246"/>
      <c r="F57" s="246"/>
      <c r="G57" s="246"/>
      <c r="H57" s="246"/>
      <c r="I57" s="246"/>
      <c r="J57" s="246"/>
      <c r="K57" s="246"/>
      <c r="L57" s="246"/>
      <c r="M57" s="254"/>
      <c r="N57" s="123"/>
      <c r="O57" s="267"/>
      <c r="P57" s="254"/>
    </row>
    <row r="58" spans="1:16" s="1" customFormat="1" hidden="1">
      <c r="A58" s="15"/>
      <c r="B58" s="38"/>
      <c r="C58" s="24"/>
      <c r="D58" s="246"/>
      <c r="E58" s="246"/>
      <c r="F58" s="246"/>
      <c r="G58" s="246"/>
      <c r="H58" s="246"/>
      <c r="I58" s="246"/>
      <c r="J58" s="246"/>
      <c r="K58" s="246"/>
      <c r="L58" s="246"/>
      <c r="M58" s="254"/>
      <c r="N58" s="123"/>
      <c r="O58" s="267"/>
      <c r="P58" s="254"/>
    </row>
    <row r="59" spans="1:16" s="1" customFormat="1" hidden="1">
      <c r="A59" s="15"/>
      <c r="B59" s="38"/>
      <c r="C59" s="24"/>
      <c r="D59" s="246"/>
      <c r="E59" s="246"/>
      <c r="F59" s="246"/>
      <c r="G59" s="246"/>
      <c r="H59" s="246"/>
      <c r="I59" s="246"/>
      <c r="J59" s="246"/>
      <c r="K59" s="246"/>
      <c r="L59" s="246"/>
      <c r="M59" s="254"/>
      <c r="N59" s="123"/>
      <c r="O59" s="267"/>
      <c r="P59" s="254"/>
    </row>
    <row r="60" spans="1:16" s="1" customFormat="1" hidden="1">
      <c r="A60" s="15"/>
      <c r="B60" s="38"/>
      <c r="C60" s="24"/>
      <c r="D60" s="246"/>
      <c r="E60" s="246"/>
      <c r="F60" s="246"/>
      <c r="G60" s="246"/>
      <c r="H60" s="246"/>
      <c r="I60" s="246"/>
      <c r="J60" s="246"/>
      <c r="K60" s="246"/>
      <c r="L60" s="246"/>
      <c r="M60" s="254"/>
      <c r="N60" s="123"/>
      <c r="O60" s="267"/>
      <c r="P60" s="254"/>
    </row>
    <row r="61" spans="1:16" s="1" customFormat="1" hidden="1">
      <c r="A61" s="15"/>
      <c r="B61" s="38"/>
      <c r="C61" s="24"/>
      <c r="D61" s="246"/>
      <c r="E61" s="246"/>
      <c r="F61" s="246"/>
      <c r="G61" s="246"/>
      <c r="H61" s="246"/>
      <c r="I61" s="246"/>
      <c r="J61" s="246"/>
      <c r="K61" s="246"/>
      <c r="L61" s="246"/>
      <c r="M61" s="254"/>
      <c r="N61" s="123"/>
      <c r="O61" s="267"/>
      <c r="P61" s="254"/>
    </row>
    <row r="62" spans="1:16" s="1" customFormat="1" hidden="1">
      <c r="A62" s="15"/>
      <c r="B62" s="38"/>
      <c r="C62" s="24"/>
      <c r="D62" s="246"/>
      <c r="E62" s="246"/>
      <c r="F62" s="246"/>
      <c r="G62" s="246"/>
      <c r="H62" s="246"/>
      <c r="I62" s="246"/>
      <c r="J62" s="246"/>
      <c r="K62" s="246"/>
      <c r="L62" s="246"/>
      <c r="M62" s="254"/>
      <c r="N62" s="123"/>
      <c r="O62" s="267"/>
      <c r="P62" s="254"/>
    </row>
    <row r="63" spans="1:16" s="1" customFormat="1" hidden="1">
      <c r="A63" s="15"/>
      <c r="B63" s="38"/>
      <c r="C63" s="24"/>
      <c r="D63" s="246"/>
      <c r="E63" s="246"/>
      <c r="F63" s="246"/>
      <c r="G63" s="246"/>
      <c r="H63" s="246"/>
      <c r="I63" s="246"/>
      <c r="J63" s="246"/>
      <c r="K63" s="246"/>
      <c r="L63" s="246"/>
      <c r="M63" s="254"/>
      <c r="N63" s="123"/>
      <c r="O63" s="267"/>
      <c r="P63" s="254"/>
    </row>
    <row r="64" spans="1:16" s="1" customFormat="1" hidden="1">
      <c r="A64" s="15"/>
      <c r="B64" s="38"/>
      <c r="C64" s="24"/>
      <c r="D64" s="246"/>
      <c r="E64" s="246"/>
      <c r="F64" s="246"/>
      <c r="G64" s="246"/>
      <c r="H64" s="246"/>
      <c r="I64" s="246"/>
      <c r="J64" s="246"/>
      <c r="K64" s="246"/>
      <c r="L64" s="246"/>
      <c r="M64" s="254"/>
      <c r="N64" s="123"/>
      <c r="O64" s="267"/>
      <c r="P64" s="254"/>
    </row>
    <row r="65" spans="1:16" s="1" customFormat="1" hidden="1">
      <c r="A65" s="15"/>
      <c r="B65" s="38"/>
      <c r="C65" s="24"/>
      <c r="D65" s="246"/>
      <c r="E65" s="246"/>
      <c r="F65" s="246"/>
      <c r="G65" s="246"/>
      <c r="H65" s="246"/>
      <c r="I65" s="246"/>
      <c r="J65" s="246"/>
      <c r="K65" s="246"/>
      <c r="L65" s="246"/>
      <c r="M65" s="254"/>
      <c r="N65" s="123"/>
      <c r="O65" s="267"/>
      <c r="P65" s="254"/>
    </row>
    <row r="66" spans="1:16" s="1" customFormat="1" hidden="1">
      <c r="A66" s="15"/>
      <c r="B66" s="38"/>
      <c r="C66" s="24"/>
      <c r="D66" s="246"/>
      <c r="E66" s="246"/>
      <c r="F66" s="246"/>
      <c r="G66" s="246"/>
      <c r="H66" s="246"/>
      <c r="I66" s="246"/>
      <c r="J66" s="246"/>
      <c r="K66" s="246"/>
      <c r="L66" s="246"/>
      <c r="M66" s="254"/>
      <c r="N66" s="123"/>
      <c r="O66" s="267"/>
      <c r="P66" s="254"/>
    </row>
    <row r="67" spans="1:16" s="1" customFormat="1" hidden="1">
      <c r="A67" s="15"/>
      <c r="B67" s="38"/>
      <c r="C67" s="24"/>
      <c r="D67" s="246"/>
      <c r="E67" s="246"/>
      <c r="F67" s="246"/>
      <c r="G67" s="246"/>
      <c r="H67" s="246"/>
      <c r="I67" s="246"/>
      <c r="J67" s="246"/>
      <c r="K67" s="246"/>
      <c r="L67" s="246"/>
      <c r="M67" s="254"/>
      <c r="N67" s="123"/>
      <c r="O67" s="267"/>
      <c r="P67" s="254"/>
    </row>
    <row r="68" spans="1:16" s="1" customFormat="1" hidden="1">
      <c r="A68" s="15"/>
      <c r="B68" s="38"/>
      <c r="C68" s="24"/>
      <c r="D68" s="246"/>
      <c r="E68" s="246"/>
      <c r="F68" s="246"/>
      <c r="G68" s="246"/>
      <c r="H68" s="246"/>
      <c r="I68" s="246"/>
      <c r="J68" s="246"/>
      <c r="K68" s="246"/>
      <c r="L68" s="246"/>
      <c r="M68" s="254"/>
      <c r="N68" s="123"/>
      <c r="O68" s="267"/>
      <c r="P68" s="254"/>
    </row>
    <row r="69" spans="1:16" s="1" customFormat="1" hidden="1">
      <c r="A69" s="15"/>
      <c r="B69" s="38"/>
      <c r="C69" s="24"/>
      <c r="D69" s="246"/>
      <c r="E69" s="246"/>
      <c r="F69" s="246"/>
      <c r="G69" s="246"/>
      <c r="H69" s="246"/>
      <c r="I69" s="246"/>
      <c r="J69" s="246"/>
      <c r="K69" s="246"/>
      <c r="L69" s="246"/>
      <c r="M69" s="254"/>
      <c r="N69" s="123"/>
      <c r="O69" s="267"/>
      <c r="P69" s="254"/>
    </row>
    <row r="70" spans="1:16" s="1" customFormat="1" hidden="1">
      <c r="A70" s="15"/>
      <c r="B70" s="38"/>
      <c r="C70" s="24"/>
      <c r="D70" s="246"/>
      <c r="E70" s="246"/>
      <c r="F70" s="246"/>
      <c r="G70" s="246"/>
      <c r="H70" s="246"/>
      <c r="I70" s="246"/>
      <c r="J70" s="246"/>
      <c r="K70" s="246"/>
      <c r="L70" s="246"/>
      <c r="M70" s="254"/>
      <c r="N70" s="123"/>
      <c r="O70" s="267"/>
      <c r="P70" s="254"/>
    </row>
    <row r="71" spans="1:16" s="1" customFormat="1" hidden="1">
      <c r="A71" s="15"/>
      <c r="B71" s="38"/>
      <c r="C71" s="24"/>
      <c r="D71" s="246"/>
      <c r="E71" s="246"/>
      <c r="F71" s="246"/>
      <c r="G71" s="246"/>
      <c r="H71" s="246"/>
      <c r="I71" s="246"/>
      <c r="J71" s="246"/>
      <c r="K71" s="246"/>
      <c r="L71" s="246"/>
      <c r="M71" s="254"/>
      <c r="N71" s="123"/>
      <c r="O71" s="267"/>
      <c r="P71" s="254"/>
    </row>
    <row r="72" spans="1:16" s="1" customFormat="1" hidden="1">
      <c r="A72" s="15"/>
      <c r="B72" s="38"/>
      <c r="C72" s="24"/>
      <c r="D72" s="246"/>
      <c r="E72" s="246"/>
      <c r="F72" s="246"/>
      <c r="G72" s="246"/>
      <c r="H72" s="246"/>
      <c r="I72" s="246"/>
      <c r="J72" s="246"/>
      <c r="K72" s="246"/>
      <c r="L72" s="246"/>
      <c r="M72" s="254"/>
      <c r="N72" s="123"/>
      <c r="O72" s="267"/>
      <c r="P72" s="254"/>
    </row>
    <row r="73" spans="1:16" s="1" customFormat="1" hidden="1">
      <c r="A73" s="15"/>
      <c r="B73" s="38"/>
      <c r="C73" s="24"/>
      <c r="D73" s="246"/>
      <c r="E73" s="246"/>
      <c r="F73" s="246"/>
      <c r="G73" s="246"/>
      <c r="H73" s="246"/>
      <c r="I73" s="246"/>
      <c r="J73" s="246"/>
      <c r="K73" s="246"/>
      <c r="L73" s="246"/>
      <c r="M73" s="254"/>
      <c r="N73" s="123"/>
      <c r="O73" s="267"/>
      <c r="P73" s="254"/>
    </row>
    <row r="74" spans="1:16" s="1" customFormat="1" hidden="1">
      <c r="A74" s="15"/>
      <c r="B74" s="38"/>
      <c r="C74" s="24"/>
      <c r="D74" s="246"/>
      <c r="E74" s="246"/>
      <c r="F74" s="246"/>
      <c r="G74" s="246"/>
      <c r="H74" s="246"/>
      <c r="I74" s="246"/>
      <c r="J74" s="246"/>
      <c r="K74" s="246"/>
      <c r="L74" s="246"/>
      <c r="M74" s="254"/>
      <c r="N74" s="123"/>
      <c r="O74" s="267"/>
      <c r="P74" s="254"/>
    </row>
    <row r="75" spans="1:16" s="1" customFormat="1" hidden="1">
      <c r="A75" s="15"/>
      <c r="B75" s="38"/>
      <c r="C75" s="24"/>
      <c r="D75" s="246"/>
      <c r="E75" s="246"/>
      <c r="F75" s="246"/>
      <c r="G75" s="246"/>
      <c r="H75" s="246"/>
      <c r="I75" s="246"/>
      <c r="J75" s="246"/>
      <c r="K75" s="246"/>
      <c r="L75" s="246"/>
      <c r="M75" s="254"/>
      <c r="N75" s="123"/>
      <c r="O75" s="267"/>
      <c r="P75" s="254"/>
    </row>
    <row r="76" spans="1:16" s="1" customFormat="1" hidden="1">
      <c r="A76" s="15"/>
      <c r="B76" s="38"/>
      <c r="C76" s="24"/>
      <c r="D76" s="246"/>
      <c r="E76" s="246"/>
      <c r="F76" s="246"/>
      <c r="G76" s="246"/>
      <c r="H76" s="246"/>
      <c r="I76" s="246"/>
      <c r="J76" s="246"/>
      <c r="K76" s="246"/>
      <c r="L76" s="246"/>
      <c r="M76" s="254"/>
      <c r="N76" s="123"/>
      <c r="O76" s="267"/>
      <c r="P76" s="254"/>
    </row>
    <row r="77" spans="1:16" s="1" customFormat="1" hidden="1">
      <c r="A77" s="15"/>
      <c r="B77" s="38"/>
      <c r="C77" s="24"/>
      <c r="D77" s="246"/>
      <c r="E77" s="246"/>
      <c r="F77" s="246"/>
      <c r="G77" s="246"/>
      <c r="H77" s="246"/>
      <c r="I77" s="246"/>
      <c r="J77" s="246"/>
      <c r="K77" s="246"/>
      <c r="L77" s="246"/>
      <c r="M77" s="254"/>
      <c r="N77" s="123"/>
      <c r="O77" s="267"/>
      <c r="P77" s="254"/>
    </row>
    <row r="78" spans="1:16" s="1" customFormat="1" hidden="1">
      <c r="A78" s="15"/>
      <c r="B78" s="38"/>
      <c r="C78" s="24"/>
      <c r="D78" s="246"/>
      <c r="E78" s="246"/>
      <c r="F78" s="246"/>
      <c r="G78" s="246"/>
      <c r="H78" s="246"/>
      <c r="I78" s="246"/>
      <c r="J78" s="246"/>
      <c r="K78" s="246"/>
      <c r="L78" s="246"/>
      <c r="M78" s="254"/>
      <c r="N78" s="123"/>
      <c r="O78" s="267"/>
      <c r="P78" s="254"/>
    </row>
    <row r="79" spans="1:16" s="1" customFormat="1" hidden="1">
      <c r="A79" s="15"/>
      <c r="B79" s="38"/>
      <c r="C79" s="24"/>
      <c r="D79" s="246"/>
      <c r="E79" s="246"/>
      <c r="F79" s="246"/>
      <c r="G79" s="246"/>
      <c r="H79" s="246"/>
      <c r="I79" s="246"/>
      <c r="J79" s="246"/>
      <c r="K79" s="246"/>
      <c r="L79" s="246"/>
      <c r="M79" s="254"/>
      <c r="N79" s="123"/>
      <c r="O79" s="267"/>
      <c r="P79" s="254"/>
    </row>
    <row r="80" spans="1:16" s="1" customFormat="1" hidden="1">
      <c r="A80" s="15"/>
      <c r="B80" s="38"/>
      <c r="C80" s="24"/>
      <c r="D80" s="246"/>
      <c r="E80" s="246"/>
      <c r="F80" s="246"/>
      <c r="G80" s="246"/>
      <c r="H80" s="246"/>
      <c r="I80" s="246"/>
      <c r="J80" s="246"/>
      <c r="K80" s="246"/>
      <c r="L80" s="246"/>
      <c r="M80" s="254"/>
      <c r="N80" s="123"/>
      <c r="O80" s="267"/>
      <c r="P80" s="254"/>
    </row>
    <row r="81" spans="1:16" s="1" customFormat="1" hidden="1">
      <c r="A81" s="15"/>
      <c r="B81" s="38"/>
      <c r="C81" s="24"/>
      <c r="D81" s="246"/>
      <c r="E81" s="246"/>
      <c r="F81" s="246"/>
      <c r="G81" s="246"/>
      <c r="H81" s="246"/>
      <c r="I81" s="246"/>
      <c r="J81" s="246"/>
      <c r="K81" s="246"/>
      <c r="L81" s="246"/>
      <c r="M81" s="254"/>
      <c r="N81" s="123"/>
      <c r="O81" s="267"/>
      <c r="P81" s="254"/>
    </row>
    <row r="82" spans="1:16" s="1" customFormat="1" hidden="1">
      <c r="A82" s="15"/>
      <c r="B82" s="38"/>
      <c r="C82" s="24"/>
      <c r="D82" s="246"/>
      <c r="E82" s="246"/>
      <c r="F82" s="246"/>
      <c r="G82" s="246"/>
      <c r="H82" s="246"/>
      <c r="I82" s="246"/>
      <c r="J82" s="246"/>
      <c r="K82" s="246"/>
      <c r="L82" s="246"/>
      <c r="M82" s="254"/>
      <c r="N82" s="123"/>
      <c r="O82" s="267"/>
      <c r="P82" s="254"/>
    </row>
    <row r="83" spans="1:16" s="1" customFormat="1" hidden="1">
      <c r="A83" s="15"/>
      <c r="B83" s="38"/>
      <c r="C83" s="24"/>
      <c r="D83" s="246"/>
      <c r="E83" s="246"/>
      <c r="F83" s="246"/>
      <c r="G83" s="246"/>
      <c r="H83" s="246"/>
      <c r="I83" s="246"/>
      <c r="J83" s="246"/>
      <c r="K83" s="246"/>
      <c r="L83" s="246"/>
      <c r="M83" s="254"/>
      <c r="N83" s="123"/>
      <c r="O83" s="267"/>
      <c r="P83" s="254"/>
    </row>
    <row r="84" spans="1:16">
      <c r="A84" s="276">
        <f>+A47+1</f>
        <v>27</v>
      </c>
      <c r="B84" s="878" t="s">
        <v>43</v>
      </c>
      <c r="C84" s="879"/>
      <c r="D84" s="286">
        <f>+D85+D87</f>
        <v>761.84999999999991</v>
      </c>
      <c r="E84" s="286">
        <f t="shared" ref="E84:M84" si="15">+E85+E87</f>
        <v>761.84999999999991</v>
      </c>
      <c r="F84" s="286">
        <f t="shared" si="15"/>
        <v>0</v>
      </c>
      <c r="G84" s="286">
        <f t="shared" si="15"/>
        <v>0</v>
      </c>
      <c r="H84" s="286">
        <f t="shared" si="15"/>
        <v>761.84999999999991</v>
      </c>
      <c r="I84" s="286">
        <f t="shared" si="15"/>
        <v>761.84999999999991</v>
      </c>
      <c r="J84" s="286">
        <f t="shared" si="15"/>
        <v>0</v>
      </c>
      <c r="K84" s="286">
        <f t="shared" si="15"/>
        <v>0</v>
      </c>
      <c r="L84" s="286">
        <f t="shared" si="15"/>
        <v>0</v>
      </c>
      <c r="M84" s="287">
        <f t="shared" si="15"/>
        <v>0</v>
      </c>
      <c r="N84" s="119"/>
      <c r="O84" s="288">
        <f>+O85+O87</f>
        <v>0</v>
      </c>
      <c r="P84" s="287">
        <f>+P85+P87</f>
        <v>761.84999999999991</v>
      </c>
    </row>
    <row r="85" spans="1:16">
      <c r="A85" s="282">
        <f t="shared" ref="A85:A90" si="16">+A84+1</f>
        <v>28</v>
      </c>
      <c r="B85" s="820" t="s">
        <v>215</v>
      </c>
      <c r="C85" s="793"/>
      <c r="D85" s="283">
        <f>SUM(D86:D86)</f>
        <v>749.67</v>
      </c>
      <c r="E85" s="283">
        <f t="shared" ref="E85:M85" si="17">SUM(E86:E86)</f>
        <v>749.67</v>
      </c>
      <c r="F85" s="283">
        <f t="shared" si="17"/>
        <v>0</v>
      </c>
      <c r="G85" s="283">
        <f t="shared" si="17"/>
        <v>0</v>
      </c>
      <c r="H85" s="283">
        <f t="shared" si="17"/>
        <v>749.67</v>
      </c>
      <c r="I85" s="283">
        <f t="shared" si="17"/>
        <v>749.67</v>
      </c>
      <c r="J85" s="283">
        <f t="shared" si="17"/>
        <v>0</v>
      </c>
      <c r="K85" s="283">
        <f t="shared" si="17"/>
        <v>0</v>
      </c>
      <c r="L85" s="283">
        <f t="shared" si="17"/>
        <v>0</v>
      </c>
      <c r="M85" s="284">
        <f t="shared" si="17"/>
        <v>0</v>
      </c>
      <c r="N85" s="111"/>
      <c r="O85" s="285">
        <f>SUM(O86:O86)</f>
        <v>0</v>
      </c>
      <c r="P85" s="284">
        <f>SUM(P86:P86)</f>
        <v>749.67</v>
      </c>
    </row>
    <row r="86" spans="1:16">
      <c r="A86" s="15">
        <f t="shared" si="16"/>
        <v>29</v>
      </c>
      <c r="B86" s="19"/>
      <c r="C86" s="20" t="s">
        <v>216</v>
      </c>
      <c r="D86" s="246">
        <v>749.67</v>
      </c>
      <c r="E86" s="246">
        <v>749.67</v>
      </c>
      <c r="F86" s="246">
        <v>0</v>
      </c>
      <c r="G86" s="246">
        <v>0</v>
      </c>
      <c r="H86" s="246">
        <f>+D86+F86</f>
        <v>749.67</v>
      </c>
      <c r="I86" s="246">
        <f>+E86+G86</f>
        <v>749.67</v>
      </c>
      <c r="J86" s="246">
        <v>0</v>
      </c>
      <c r="K86" s="246">
        <v>0</v>
      </c>
      <c r="L86" s="246">
        <v>0</v>
      </c>
      <c r="M86" s="254">
        <f>+H86-I86</f>
        <v>0</v>
      </c>
      <c r="N86" s="108"/>
      <c r="O86" s="267">
        <v>0</v>
      </c>
      <c r="P86" s="254">
        <f>+I86+O86</f>
        <v>749.67</v>
      </c>
    </row>
    <row r="87" spans="1:16">
      <c r="A87" s="282">
        <f t="shared" si="16"/>
        <v>30</v>
      </c>
      <c r="B87" s="820" t="s">
        <v>217</v>
      </c>
      <c r="C87" s="793"/>
      <c r="D87" s="283">
        <f>SUM(D88:D88)</f>
        <v>12.18</v>
      </c>
      <c r="E87" s="283">
        <f t="shared" ref="E87:M87" si="18">SUM(E88:E88)</f>
        <v>12.18</v>
      </c>
      <c r="F87" s="283">
        <f t="shared" si="18"/>
        <v>0</v>
      </c>
      <c r="G87" s="283">
        <f t="shared" si="18"/>
        <v>0</v>
      </c>
      <c r="H87" s="283">
        <f t="shared" si="18"/>
        <v>12.18</v>
      </c>
      <c r="I87" s="283">
        <f t="shared" si="18"/>
        <v>12.18</v>
      </c>
      <c r="J87" s="283">
        <f t="shared" si="18"/>
        <v>0</v>
      </c>
      <c r="K87" s="283">
        <f t="shared" si="18"/>
        <v>0</v>
      </c>
      <c r="L87" s="283">
        <f t="shared" si="18"/>
        <v>0</v>
      </c>
      <c r="M87" s="284">
        <f t="shared" si="18"/>
        <v>0</v>
      </c>
      <c r="N87" s="111"/>
      <c r="O87" s="285">
        <f>SUM(O88:O88)</f>
        <v>0</v>
      </c>
      <c r="P87" s="284">
        <f>SUM(P88:P88)</f>
        <v>12.18</v>
      </c>
    </row>
    <row r="88" spans="1:16">
      <c r="A88" s="15">
        <f t="shared" si="16"/>
        <v>31</v>
      </c>
      <c r="B88" s="19"/>
      <c r="C88" s="20" t="s">
        <v>218</v>
      </c>
      <c r="D88" s="246">
        <v>12.18</v>
      </c>
      <c r="E88" s="246">
        <v>12.18</v>
      </c>
      <c r="F88" s="246">
        <v>0</v>
      </c>
      <c r="G88" s="246">
        <v>0</v>
      </c>
      <c r="H88" s="246">
        <f>+D88+F88</f>
        <v>12.18</v>
      </c>
      <c r="I88" s="246">
        <f>+E88+G88</f>
        <v>12.18</v>
      </c>
      <c r="J88" s="246">
        <v>0</v>
      </c>
      <c r="K88" s="246">
        <v>0</v>
      </c>
      <c r="L88" s="246">
        <v>0</v>
      </c>
      <c r="M88" s="254">
        <f>+H88-I88</f>
        <v>0</v>
      </c>
      <c r="N88" s="108"/>
      <c r="O88" s="267">
        <v>0</v>
      </c>
      <c r="P88" s="254">
        <f>+I88+O88</f>
        <v>12.18</v>
      </c>
    </row>
    <row r="89" spans="1:16" ht="15.75" thickBot="1">
      <c r="A89" s="289">
        <f t="shared" si="16"/>
        <v>32</v>
      </c>
      <c r="B89" s="25"/>
      <c r="C89" s="51" t="s">
        <v>40</v>
      </c>
      <c r="D89" s="246"/>
      <c r="E89" s="246"/>
      <c r="F89" s="246"/>
      <c r="G89" s="246"/>
      <c r="H89" s="246">
        <f>+D89+F89</f>
        <v>0</v>
      </c>
      <c r="I89" s="246">
        <f>+E89+G89</f>
        <v>0</v>
      </c>
      <c r="J89" s="246"/>
      <c r="K89" s="246"/>
      <c r="L89" s="246"/>
      <c r="M89" s="254">
        <f>+H89-I89</f>
        <v>0</v>
      </c>
      <c r="N89" s="108"/>
      <c r="O89" s="267">
        <v>0</v>
      </c>
      <c r="P89" s="254">
        <f>+I89+O89</f>
        <v>0</v>
      </c>
    </row>
    <row r="90" spans="1:16" ht="15.75" thickBot="1">
      <c r="A90" s="290">
        <f t="shared" si="16"/>
        <v>33</v>
      </c>
      <c r="B90" s="291" t="s">
        <v>21</v>
      </c>
      <c r="C90" s="292"/>
      <c r="D90" s="293">
        <f t="shared" ref="D90:M90" si="19">+D7+D24+D42+D84</f>
        <v>293450.06</v>
      </c>
      <c r="E90" s="293">
        <f t="shared" si="19"/>
        <v>293450.06</v>
      </c>
      <c r="F90" s="293">
        <f t="shared" si="19"/>
        <v>5513</v>
      </c>
      <c r="G90" s="293">
        <f t="shared" si="19"/>
        <v>5513</v>
      </c>
      <c r="H90" s="293">
        <f t="shared" si="19"/>
        <v>298963.06</v>
      </c>
      <c r="I90" s="293">
        <f t="shared" si="19"/>
        <v>298963.06</v>
      </c>
      <c r="J90" s="293">
        <f t="shared" si="19"/>
        <v>3450.31</v>
      </c>
      <c r="K90" s="293">
        <f t="shared" si="19"/>
        <v>10337.209999999999</v>
      </c>
      <c r="L90" s="293">
        <f t="shared" si="19"/>
        <v>0</v>
      </c>
      <c r="M90" s="294">
        <f t="shared" si="19"/>
        <v>0</v>
      </c>
      <c r="N90" s="295"/>
      <c r="O90" s="296">
        <f>+O7+O24+O42+O84</f>
        <v>24</v>
      </c>
      <c r="P90" s="294">
        <f>+P7+P24+P42+P84</f>
        <v>298987.06</v>
      </c>
    </row>
    <row r="91" spans="1:16">
      <c r="A91" s="231"/>
      <c r="B91" s="43"/>
      <c r="C91" s="44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9"/>
      <c r="O91" s="32"/>
      <c r="P91" s="32"/>
    </row>
    <row r="92" spans="1:16" ht="57" customHeight="1">
      <c r="A92" s="87" t="s">
        <v>11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57" customHeight="1">
      <c r="A93" s="779" t="s">
        <v>219</v>
      </c>
      <c r="B93" s="779"/>
      <c r="C93" s="779"/>
      <c r="D93" s="779"/>
      <c r="E93" s="779"/>
      <c r="F93" s="779"/>
      <c r="G93" s="779"/>
      <c r="H93" s="779"/>
      <c r="I93" s="779"/>
      <c r="J93" s="779"/>
      <c r="K93" s="779"/>
      <c r="L93" s="779"/>
      <c r="M93" s="779"/>
      <c r="N93" s="779"/>
      <c r="O93" s="779"/>
      <c r="P93" s="779"/>
    </row>
    <row r="94" spans="1:16" ht="57" customHeight="1">
      <c r="A94" s="779" t="s">
        <v>49</v>
      </c>
      <c r="B94" s="779"/>
      <c r="C94" s="779"/>
      <c r="D94" s="779"/>
      <c r="E94" s="779"/>
      <c r="F94" s="779"/>
      <c r="G94" s="779"/>
      <c r="H94" s="779"/>
      <c r="I94" s="779"/>
      <c r="J94" s="779"/>
      <c r="K94" s="779"/>
      <c r="L94" s="779"/>
      <c r="M94" s="779"/>
      <c r="N94" s="779"/>
      <c r="O94" s="779"/>
      <c r="P94" s="779"/>
    </row>
    <row r="95" spans="1:16" ht="57" customHeight="1">
      <c r="A95" s="779" t="s">
        <v>97</v>
      </c>
      <c r="B95" s="779"/>
      <c r="C95" s="779"/>
      <c r="D95" s="779"/>
      <c r="E95" s="779"/>
      <c r="F95" s="779"/>
      <c r="G95" s="779"/>
      <c r="H95" s="779"/>
      <c r="I95" s="779"/>
      <c r="J95" s="779"/>
      <c r="K95" s="779"/>
      <c r="L95" s="779"/>
      <c r="M95" s="779"/>
      <c r="N95" s="779"/>
      <c r="O95" s="779"/>
      <c r="P95" s="779"/>
    </row>
    <row r="96" spans="1:16" ht="57" customHeight="1">
      <c r="A96" s="779" t="s">
        <v>50</v>
      </c>
      <c r="B96" s="779"/>
      <c r="C96" s="779"/>
      <c r="D96" s="779"/>
      <c r="E96" s="779"/>
      <c r="F96" s="779"/>
      <c r="G96" s="779"/>
      <c r="H96" s="779"/>
      <c r="I96" s="779"/>
      <c r="J96" s="779"/>
      <c r="K96" s="779"/>
      <c r="L96" s="779"/>
      <c r="M96" s="779"/>
      <c r="N96" s="779"/>
      <c r="O96" s="779"/>
      <c r="P96" s="779"/>
    </row>
    <row r="97" spans="1:16" ht="57" customHeight="1">
      <c r="A97" s="779" t="s">
        <v>52</v>
      </c>
      <c r="B97" s="779"/>
      <c r="C97" s="779"/>
      <c r="D97" s="779"/>
      <c r="E97" s="779"/>
      <c r="F97" s="779"/>
      <c r="G97" s="779"/>
      <c r="H97" s="779"/>
      <c r="I97" s="779"/>
      <c r="J97" s="779"/>
      <c r="K97" s="779"/>
      <c r="L97" s="779"/>
      <c r="M97" s="779"/>
      <c r="N97" s="779"/>
      <c r="O97" s="779"/>
      <c r="P97" s="779"/>
    </row>
  </sheetData>
  <mergeCells count="24">
    <mergeCell ref="A4:A6"/>
    <mergeCell ref="B4:C6"/>
    <mergeCell ref="D4:E4"/>
    <mergeCell ref="F4:G4"/>
    <mergeCell ref="H4:I4"/>
    <mergeCell ref="J4:L4"/>
    <mergeCell ref="M4:M5"/>
    <mergeCell ref="O4:O5"/>
    <mergeCell ref="P4:P5"/>
    <mergeCell ref="B8:C8"/>
    <mergeCell ref="B17:C17"/>
    <mergeCell ref="B24:C24"/>
    <mergeCell ref="B25:C25"/>
    <mergeCell ref="B42:C42"/>
    <mergeCell ref="B43:C43"/>
    <mergeCell ref="B45:C45"/>
    <mergeCell ref="B84:C84"/>
    <mergeCell ref="B85:C85"/>
    <mergeCell ref="B87:C87"/>
    <mergeCell ref="A93:P93"/>
    <mergeCell ref="A94:P94"/>
    <mergeCell ref="A95:P95"/>
    <mergeCell ref="A96:P96"/>
    <mergeCell ref="A97:P97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zoomScale="85" zoomScaleNormal="85" workbookViewId="0">
      <selection activeCell="D84" sqref="D84:I84"/>
    </sheetView>
  </sheetViews>
  <sheetFormatPr defaultRowHeight="15"/>
  <cols>
    <col min="1" max="1" width="4.28515625" customWidth="1"/>
    <col min="2" max="2" width="6.7109375" customWidth="1"/>
    <col min="3" max="3" width="49.42578125" customWidth="1"/>
    <col min="4" max="4" width="12.28515625" customWidth="1"/>
    <col min="5" max="6" width="10.85546875" customWidth="1"/>
    <col min="7" max="8" width="11.28515625" customWidth="1"/>
    <col min="9" max="9" width="11.5703125" customWidth="1"/>
    <col min="10" max="10" width="9.7109375" customWidth="1"/>
    <col min="11" max="11" width="10" customWidth="1"/>
    <col min="12" max="12" width="10.140625" customWidth="1"/>
    <col min="13" max="13" width="13.710937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297" t="s">
        <v>55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9"/>
    </row>
    <row r="2" spans="1:16" ht="15.75">
      <c r="A2" s="297"/>
      <c r="B2" s="298"/>
      <c r="C2" s="300" t="s">
        <v>48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</row>
    <row r="3" spans="1:16" ht="15.75" thickBo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301" t="s">
        <v>1</v>
      </c>
    </row>
    <row r="4" spans="1:16" ht="43.5" customHeight="1">
      <c r="A4" s="891" t="s">
        <v>0</v>
      </c>
      <c r="B4" s="894" t="s">
        <v>220</v>
      </c>
      <c r="C4" s="895"/>
      <c r="D4" s="900" t="s">
        <v>221</v>
      </c>
      <c r="E4" s="901"/>
      <c r="F4" s="901" t="s">
        <v>222</v>
      </c>
      <c r="G4" s="901"/>
      <c r="H4" s="901" t="s">
        <v>223</v>
      </c>
      <c r="I4" s="901"/>
      <c r="J4" s="902" t="s">
        <v>224</v>
      </c>
      <c r="K4" s="903"/>
      <c r="L4" s="904"/>
      <c r="M4" s="883" t="s">
        <v>22</v>
      </c>
      <c r="N4" s="300"/>
      <c r="O4" s="885" t="s">
        <v>225</v>
      </c>
      <c r="P4" s="887" t="s">
        <v>20</v>
      </c>
    </row>
    <row r="5" spans="1:16">
      <c r="A5" s="892"/>
      <c r="B5" s="896"/>
      <c r="C5" s="897"/>
      <c r="D5" s="112" t="s">
        <v>226</v>
      </c>
      <c r="E5" s="302" t="s">
        <v>227</v>
      </c>
      <c r="F5" s="303" t="s">
        <v>12</v>
      </c>
      <c r="G5" s="302" t="s">
        <v>16</v>
      </c>
      <c r="H5" s="303" t="s">
        <v>12</v>
      </c>
      <c r="I5" s="302" t="s">
        <v>16</v>
      </c>
      <c r="J5" s="304" t="s">
        <v>23</v>
      </c>
      <c r="K5" s="304" t="s">
        <v>24</v>
      </c>
      <c r="L5" s="304" t="s">
        <v>25</v>
      </c>
      <c r="M5" s="884"/>
      <c r="N5" s="300"/>
      <c r="O5" s="886"/>
      <c r="P5" s="888"/>
    </row>
    <row r="6" spans="1:16" ht="15.75" thickBot="1">
      <c r="A6" s="893"/>
      <c r="B6" s="898"/>
      <c r="C6" s="899"/>
      <c r="D6" s="305" t="s">
        <v>3</v>
      </c>
      <c r="E6" s="306" t="s">
        <v>4</v>
      </c>
      <c r="F6" s="306" t="s">
        <v>5</v>
      </c>
      <c r="G6" s="306" t="s">
        <v>6</v>
      </c>
      <c r="H6" s="306" t="s">
        <v>13</v>
      </c>
      <c r="I6" s="306" t="s">
        <v>14</v>
      </c>
      <c r="J6" s="307" t="s">
        <v>7</v>
      </c>
      <c r="K6" s="308" t="s">
        <v>8</v>
      </c>
      <c r="L6" s="308" t="s">
        <v>9</v>
      </c>
      <c r="M6" s="309" t="s">
        <v>44</v>
      </c>
      <c r="N6" s="300"/>
      <c r="O6" s="310" t="s">
        <v>10</v>
      </c>
      <c r="P6" s="309" t="s">
        <v>26</v>
      </c>
    </row>
    <row r="7" spans="1:16">
      <c r="A7" s="311">
        <f>+A6+1</f>
        <v>1</v>
      </c>
      <c r="B7" s="312" t="s">
        <v>15</v>
      </c>
      <c r="C7" s="313"/>
      <c r="D7" s="314">
        <f t="shared" ref="D7:M7" si="0">+D8+D17</f>
        <v>543350</v>
      </c>
      <c r="E7" s="314">
        <f t="shared" si="0"/>
        <v>543200</v>
      </c>
      <c r="F7" s="314">
        <f t="shared" si="0"/>
        <v>7680</v>
      </c>
      <c r="G7" s="314">
        <f t="shared" si="0"/>
        <v>7671</v>
      </c>
      <c r="H7" s="314">
        <f t="shared" si="0"/>
        <v>551030</v>
      </c>
      <c r="I7" s="314">
        <f t="shared" si="0"/>
        <v>550871</v>
      </c>
      <c r="J7" s="314">
        <f t="shared" si="0"/>
        <v>2256</v>
      </c>
      <c r="K7" s="314">
        <f t="shared" si="0"/>
        <v>20802</v>
      </c>
      <c r="L7" s="314">
        <f t="shared" si="0"/>
        <v>0</v>
      </c>
      <c r="M7" s="315">
        <f t="shared" si="0"/>
        <v>159</v>
      </c>
      <c r="N7" s="316"/>
      <c r="O7" s="317">
        <f>+O8+O17</f>
        <v>19426</v>
      </c>
      <c r="P7" s="315">
        <f>+P8+P17</f>
        <v>570297</v>
      </c>
    </row>
    <row r="8" spans="1:16">
      <c r="A8" s="318">
        <f>+A7+1</f>
        <v>2</v>
      </c>
      <c r="B8" s="889" t="s">
        <v>45</v>
      </c>
      <c r="C8" s="890"/>
      <c r="D8" s="320">
        <f t="shared" ref="D8:M8" si="1">SUM(D9:D16)</f>
        <v>538835</v>
      </c>
      <c r="E8" s="320">
        <f t="shared" si="1"/>
        <v>538835</v>
      </c>
      <c r="F8" s="320">
        <f t="shared" si="1"/>
        <v>6740</v>
      </c>
      <c r="G8" s="320">
        <f t="shared" si="1"/>
        <v>6740</v>
      </c>
      <c r="H8" s="320">
        <f t="shared" si="1"/>
        <v>545575</v>
      </c>
      <c r="I8" s="320">
        <f t="shared" si="1"/>
        <v>545575</v>
      </c>
      <c r="J8" s="320">
        <f t="shared" si="1"/>
        <v>2256</v>
      </c>
      <c r="K8" s="320">
        <f t="shared" si="1"/>
        <v>20802</v>
      </c>
      <c r="L8" s="320">
        <f t="shared" si="1"/>
        <v>0</v>
      </c>
      <c r="M8" s="321">
        <f t="shared" si="1"/>
        <v>0</v>
      </c>
      <c r="N8" s="322"/>
      <c r="O8" s="323">
        <f>SUM(O9:O16)</f>
        <v>19426</v>
      </c>
      <c r="P8" s="321">
        <f>SUM(P9:P16)</f>
        <v>565001</v>
      </c>
    </row>
    <row r="9" spans="1:16">
      <c r="A9" s="112">
        <f>+A8+1</f>
        <v>3</v>
      </c>
      <c r="B9" s="47" t="s">
        <v>228</v>
      </c>
      <c r="C9" s="48" t="s">
        <v>71</v>
      </c>
      <c r="D9" s="324">
        <f>83645+367889</f>
        <v>451534</v>
      </c>
      <c r="E9" s="324">
        <f t="shared" ref="E9:E14" si="2">D9</f>
        <v>451534</v>
      </c>
      <c r="F9" s="324">
        <v>1000</v>
      </c>
      <c r="G9" s="324">
        <f>F9</f>
        <v>1000</v>
      </c>
      <c r="H9" s="324">
        <f t="shared" ref="H9:I16" si="3">+D9+F9</f>
        <v>452534</v>
      </c>
      <c r="I9" s="324">
        <f t="shared" si="3"/>
        <v>452534</v>
      </c>
      <c r="J9" s="324">
        <v>1000</v>
      </c>
      <c r="K9" s="324">
        <f>2893-2112+11738</f>
        <v>12519</v>
      </c>
      <c r="L9" s="325"/>
      <c r="M9" s="326">
        <f t="shared" ref="M9:M16" si="4">+H9-I9</f>
        <v>0</v>
      </c>
      <c r="N9" s="327"/>
      <c r="O9" s="328">
        <f>18819+607</f>
        <v>19426</v>
      </c>
      <c r="P9" s="326">
        <f t="shared" ref="P9:P16" si="5">+I9+O9</f>
        <v>471960</v>
      </c>
    </row>
    <row r="10" spans="1:16">
      <c r="A10" s="112">
        <f>A9+1</f>
        <v>4</v>
      </c>
      <c r="B10" s="47" t="s">
        <v>27</v>
      </c>
      <c r="C10" s="48" t="s">
        <v>28</v>
      </c>
      <c r="D10" s="324">
        <v>18360</v>
      </c>
      <c r="E10" s="324">
        <f t="shared" si="2"/>
        <v>18360</v>
      </c>
      <c r="F10" s="325"/>
      <c r="G10" s="325"/>
      <c r="H10" s="324">
        <f t="shared" si="3"/>
        <v>18360</v>
      </c>
      <c r="I10" s="324">
        <f t="shared" si="3"/>
        <v>18360</v>
      </c>
      <c r="J10" s="325"/>
      <c r="K10" s="324">
        <v>0</v>
      </c>
      <c r="L10" s="325"/>
      <c r="M10" s="326">
        <f t="shared" si="4"/>
        <v>0</v>
      </c>
      <c r="N10" s="327"/>
      <c r="O10" s="328">
        <v>0</v>
      </c>
      <c r="P10" s="326">
        <f t="shared" si="5"/>
        <v>18360</v>
      </c>
    </row>
    <row r="11" spans="1:16">
      <c r="A11" s="112">
        <f>+A10+1</f>
        <v>5</v>
      </c>
      <c r="B11" s="47" t="s">
        <v>29</v>
      </c>
      <c r="C11" s="48" t="s">
        <v>59</v>
      </c>
      <c r="D11" s="324">
        <v>10836</v>
      </c>
      <c r="E11" s="324">
        <f t="shared" si="2"/>
        <v>10836</v>
      </c>
      <c r="F11" s="325"/>
      <c r="G11" s="325"/>
      <c r="H11" s="324">
        <f t="shared" si="3"/>
        <v>10836</v>
      </c>
      <c r="I11" s="324">
        <f t="shared" si="3"/>
        <v>10836</v>
      </c>
      <c r="J11" s="325"/>
      <c r="K11" s="324">
        <v>6788</v>
      </c>
      <c r="L11" s="325"/>
      <c r="M11" s="326">
        <f t="shared" si="4"/>
        <v>0</v>
      </c>
      <c r="N11" s="327"/>
      <c r="O11" s="328">
        <v>0</v>
      </c>
      <c r="P11" s="326">
        <f t="shared" si="5"/>
        <v>10836</v>
      </c>
    </row>
    <row r="12" spans="1:16">
      <c r="A12" s="112">
        <f>+A11+1</f>
        <v>6</v>
      </c>
      <c r="B12" s="47" t="s">
        <v>30</v>
      </c>
      <c r="C12" s="48" t="s">
        <v>31</v>
      </c>
      <c r="D12" s="324">
        <f>1621+(10952+88+981)+748</f>
        <v>14390</v>
      </c>
      <c r="E12" s="324">
        <f t="shared" si="2"/>
        <v>14390</v>
      </c>
      <c r="F12" s="324">
        <v>0</v>
      </c>
      <c r="G12" s="324">
        <f>F12</f>
        <v>0</v>
      </c>
      <c r="H12" s="324">
        <f t="shared" si="3"/>
        <v>14390</v>
      </c>
      <c r="I12" s="324">
        <f t="shared" si="3"/>
        <v>14390</v>
      </c>
      <c r="J12" s="324">
        <v>0</v>
      </c>
      <c r="K12" s="324">
        <f>24+0+26</f>
        <v>50</v>
      </c>
      <c r="L12" s="325"/>
      <c r="M12" s="326">
        <f t="shared" si="4"/>
        <v>0</v>
      </c>
      <c r="N12" s="327"/>
      <c r="O12" s="328">
        <v>0</v>
      </c>
      <c r="P12" s="326">
        <f t="shared" si="5"/>
        <v>14390</v>
      </c>
    </row>
    <row r="13" spans="1:16">
      <c r="A13" s="112">
        <f>A12+1</f>
        <v>7</v>
      </c>
      <c r="B13" s="47" t="s">
        <v>34</v>
      </c>
      <c r="C13" s="48" t="s">
        <v>62</v>
      </c>
      <c r="D13" s="324">
        <v>22469</v>
      </c>
      <c r="E13" s="324">
        <f>D13</f>
        <v>22469</v>
      </c>
      <c r="F13" s="324">
        <v>5740</v>
      </c>
      <c r="G13" s="324">
        <f>F13</f>
        <v>5740</v>
      </c>
      <c r="H13" s="324">
        <f>+D13+F13</f>
        <v>28209</v>
      </c>
      <c r="I13" s="324">
        <f>+E13+G13</f>
        <v>28209</v>
      </c>
      <c r="J13" s="324">
        <v>1256</v>
      </c>
      <c r="K13" s="324">
        <v>1366</v>
      </c>
      <c r="L13" s="325"/>
      <c r="M13" s="326">
        <f>+H13-I13</f>
        <v>0</v>
      </c>
      <c r="N13" s="327"/>
      <c r="O13" s="328">
        <v>0</v>
      </c>
      <c r="P13" s="326">
        <f>+I13+O13</f>
        <v>28209</v>
      </c>
    </row>
    <row r="14" spans="1:16">
      <c r="A14" s="112">
        <f>+A13+1</f>
        <v>8</v>
      </c>
      <c r="B14" s="47" t="s">
        <v>60</v>
      </c>
      <c r="C14" s="329" t="s">
        <v>32</v>
      </c>
      <c r="D14" s="324">
        <v>2095</v>
      </c>
      <c r="E14" s="324">
        <f t="shared" si="2"/>
        <v>2095</v>
      </c>
      <c r="F14" s="325"/>
      <c r="G14" s="325"/>
      <c r="H14" s="324">
        <f t="shared" si="3"/>
        <v>2095</v>
      </c>
      <c r="I14" s="324">
        <f t="shared" si="3"/>
        <v>2095</v>
      </c>
      <c r="J14" s="325"/>
      <c r="K14" s="324">
        <v>46</v>
      </c>
      <c r="L14" s="325"/>
      <c r="M14" s="326">
        <f t="shared" si="4"/>
        <v>0</v>
      </c>
      <c r="N14" s="327"/>
      <c r="O14" s="328">
        <v>0</v>
      </c>
      <c r="P14" s="326">
        <f t="shared" si="5"/>
        <v>2095</v>
      </c>
    </row>
    <row r="15" spans="1:16">
      <c r="A15" s="112">
        <f>+A14+1</f>
        <v>9</v>
      </c>
      <c r="B15" s="330" t="s">
        <v>61</v>
      </c>
      <c r="C15" s="331" t="s">
        <v>33</v>
      </c>
      <c r="D15" s="324">
        <v>19116</v>
      </c>
      <c r="E15" s="324">
        <f>D15</f>
        <v>19116</v>
      </c>
      <c r="F15" s="325"/>
      <c r="G15" s="325"/>
      <c r="H15" s="324">
        <f>+D15+F15</f>
        <v>19116</v>
      </c>
      <c r="I15" s="324">
        <f>+E15+G15</f>
        <v>19116</v>
      </c>
      <c r="J15" s="325"/>
      <c r="K15" s="324">
        <v>9</v>
      </c>
      <c r="L15" s="325"/>
      <c r="M15" s="326">
        <f>+H15-I15</f>
        <v>0</v>
      </c>
      <c r="N15" s="327"/>
      <c r="O15" s="328">
        <v>0</v>
      </c>
      <c r="P15" s="326">
        <f>+I15+O15</f>
        <v>19116</v>
      </c>
    </row>
    <row r="16" spans="1:16">
      <c r="A16" s="112">
        <f>A15+1</f>
        <v>10</v>
      </c>
      <c r="B16" s="330"/>
      <c r="C16" s="332" t="s">
        <v>231</v>
      </c>
      <c r="D16" s="324">
        <f>35+0</f>
        <v>35</v>
      </c>
      <c r="E16" s="324">
        <f>D16</f>
        <v>35</v>
      </c>
      <c r="F16" s="325"/>
      <c r="G16" s="325"/>
      <c r="H16" s="324">
        <f t="shared" si="3"/>
        <v>35</v>
      </c>
      <c r="I16" s="324">
        <f t="shared" si="3"/>
        <v>35</v>
      </c>
      <c r="J16" s="325"/>
      <c r="K16" s="324">
        <f>24+0</f>
        <v>24</v>
      </c>
      <c r="L16" s="325"/>
      <c r="M16" s="326">
        <f t="shared" si="4"/>
        <v>0</v>
      </c>
      <c r="N16" s="327"/>
      <c r="O16" s="328">
        <v>0</v>
      </c>
      <c r="P16" s="326">
        <f t="shared" si="5"/>
        <v>35</v>
      </c>
    </row>
    <row r="17" spans="1:16">
      <c r="A17" s="112">
        <f>+A16+1</f>
        <v>11</v>
      </c>
      <c r="B17" s="881" t="s">
        <v>46</v>
      </c>
      <c r="C17" s="882"/>
      <c r="D17" s="320">
        <f t="shared" ref="D17:M17" si="6">SUM(D18:D23)</f>
        <v>4515</v>
      </c>
      <c r="E17" s="320">
        <f t="shared" si="6"/>
        <v>4365</v>
      </c>
      <c r="F17" s="320">
        <f t="shared" si="6"/>
        <v>940</v>
      </c>
      <c r="G17" s="320">
        <f t="shared" si="6"/>
        <v>931</v>
      </c>
      <c r="H17" s="320">
        <f t="shared" si="6"/>
        <v>5455</v>
      </c>
      <c r="I17" s="320">
        <f t="shared" si="6"/>
        <v>5296</v>
      </c>
      <c r="J17" s="320">
        <f t="shared" si="6"/>
        <v>0</v>
      </c>
      <c r="K17" s="320">
        <f t="shared" si="6"/>
        <v>0</v>
      </c>
      <c r="L17" s="320">
        <f t="shared" si="6"/>
        <v>0</v>
      </c>
      <c r="M17" s="321">
        <f t="shared" si="6"/>
        <v>159</v>
      </c>
      <c r="N17" s="322"/>
      <c r="O17" s="323">
        <f>SUM(O18:O23)</f>
        <v>0</v>
      </c>
      <c r="P17" s="321">
        <f>SUM(P18:P23)</f>
        <v>5296</v>
      </c>
    </row>
    <row r="18" spans="1:16">
      <c r="A18" s="112">
        <f>+A17+1</f>
        <v>12</v>
      </c>
      <c r="B18" s="47" t="s">
        <v>29</v>
      </c>
      <c r="C18" s="48" t="s">
        <v>72</v>
      </c>
      <c r="D18" s="324">
        <v>76</v>
      </c>
      <c r="E18" s="324">
        <f>D18</f>
        <v>76</v>
      </c>
      <c r="F18" s="325"/>
      <c r="G18" s="325"/>
      <c r="H18" s="324">
        <f t="shared" ref="H18:I23" si="7">+D18+F18</f>
        <v>76</v>
      </c>
      <c r="I18" s="324">
        <f t="shared" si="7"/>
        <v>76</v>
      </c>
      <c r="J18" s="325"/>
      <c r="K18" s="325"/>
      <c r="L18" s="324">
        <v>0</v>
      </c>
      <c r="M18" s="326">
        <f t="shared" ref="M18:M23" si="8">+H18-I18</f>
        <v>0</v>
      </c>
      <c r="N18" s="327"/>
      <c r="O18" s="328">
        <v>0</v>
      </c>
      <c r="P18" s="326">
        <f t="shared" ref="P18:P23" si="9">+I18+O18</f>
        <v>76</v>
      </c>
    </row>
    <row r="19" spans="1:16">
      <c r="A19" s="112">
        <f>A18+1</f>
        <v>13</v>
      </c>
      <c r="B19" s="47" t="s">
        <v>30</v>
      </c>
      <c r="C19" s="48" t="s">
        <v>31</v>
      </c>
      <c r="D19" s="324">
        <v>0</v>
      </c>
      <c r="E19" s="324">
        <v>0</v>
      </c>
      <c r="F19" s="324">
        <v>0</v>
      </c>
      <c r="G19" s="324">
        <v>0</v>
      </c>
      <c r="H19" s="324">
        <f t="shared" si="7"/>
        <v>0</v>
      </c>
      <c r="I19" s="324">
        <f t="shared" si="7"/>
        <v>0</v>
      </c>
      <c r="J19" s="325"/>
      <c r="K19" s="325"/>
      <c r="L19" s="325"/>
      <c r="M19" s="326">
        <f t="shared" si="8"/>
        <v>0</v>
      </c>
      <c r="N19" s="327"/>
      <c r="O19" s="328">
        <v>0</v>
      </c>
      <c r="P19" s="326">
        <f t="shared" si="9"/>
        <v>0</v>
      </c>
    </row>
    <row r="20" spans="1:16">
      <c r="A20" s="112">
        <f>+A19+1</f>
        <v>14</v>
      </c>
      <c r="B20" s="47" t="s">
        <v>34</v>
      </c>
      <c r="C20" s="48" t="s">
        <v>63</v>
      </c>
      <c r="D20" s="324">
        <v>2865</v>
      </c>
      <c r="E20" s="324">
        <v>2835</v>
      </c>
      <c r="F20" s="324">
        <v>940</v>
      </c>
      <c r="G20" s="324">
        <v>931</v>
      </c>
      <c r="H20" s="324">
        <f t="shared" si="7"/>
        <v>3805</v>
      </c>
      <c r="I20" s="324">
        <f t="shared" si="7"/>
        <v>3766</v>
      </c>
      <c r="J20" s="325"/>
      <c r="K20" s="325"/>
      <c r="L20" s="325"/>
      <c r="M20" s="326">
        <f t="shared" si="8"/>
        <v>39</v>
      </c>
      <c r="N20" s="327"/>
      <c r="O20" s="328">
        <v>0</v>
      </c>
      <c r="P20" s="326">
        <f t="shared" si="9"/>
        <v>3766</v>
      </c>
    </row>
    <row r="21" spans="1:16">
      <c r="A21" s="112">
        <f>+A20+1</f>
        <v>15</v>
      </c>
      <c r="B21" s="47" t="s">
        <v>35</v>
      </c>
      <c r="C21" s="48" t="s">
        <v>36</v>
      </c>
      <c r="D21" s="324">
        <v>291</v>
      </c>
      <c r="E21" s="324">
        <v>184</v>
      </c>
      <c r="F21" s="325"/>
      <c r="G21" s="325"/>
      <c r="H21" s="324">
        <f t="shared" si="7"/>
        <v>291</v>
      </c>
      <c r="I21" s="324">
        <f t="shared" si="7"/>
        <v>184</v>
      </c>
      <c r="J21" s="325"/>
      <c r="K21" s="325"/>
      <c r="L21" s="325"/>
      <c r="M21" s="326">
        <f t="shared" si="8"/>
        <v>107</v>
      </c>
      <c r="N21" s="327"/>
      <c r="O21" s="328">
        <v>0</v>
      </c>
      <c r="P21" s="326">
        <f t="shared" si="9"/>
        <v>184</v>
      </c>
    </row>
    <row r="22" spans="1:16">
      <c r="A22" s="112">
        <f>A21+1</f>
        <v>16</v>
      </c>
      <c r="B22" s="330" t="s">
        <v>229</v>
      </c>
      <c r="C22" s="331" t="s">
        <v>230</v>
      </c>
      <c r="D22" s="324">
        <v>0</v>
      </c>
      <c r="E22" s="324">
        <v>0</v>
      </c>
      <c r="F22" s="324"/>
      <c r="G22" s="324"/>
      <c r="H22" s="324">
        <f t="shared" si="7"/>
        <v>0</v>
      </c>
      <c r="I22" s="324">
        <f t="shared" si="7"/>
        <v>0</v>
      </c>
      <c r="J22" s="325"/>
      <c r="K22" s="325"/>
      <c r="L22" s="325"/>
      <c r="M22" s="326">
        <f t="shared" si="8"/>
        <v>0</v>
      </c>
      <c r="N22" s="327"/>
      <c r="O22" s="328">
        <v>0</v>
      </c>
      <c r="P22" s="326">
        <f t="shared" si="9"/>
        <v>0</v>
      </c>
    </row>
    <row r="23" spans="1:16">
      <c r="A23" s="112">
        <f>+A22+1</f>
        <v>17</v>
      </c>
      <c r="B23" s="330"/>
      <c r="C23" s="332" t="s">
        <v>231</v>
      </c>
      <c r="D23" s="324">
        <f>301+0+982</f>
        <v>1283</v>
      </c>
      <c r="E23" s="324">
        <f>288+0+982</f>
        <v>1270</v>
      </c>
      <c r="F23" s="324">
        <v>0</v>
      </c>
      <c r="G23" s="324">
        <v>0</v>
      </c>
      <c r="H23" s="324">
        <f t="shared" si="7"/>
        <v>1283</v>
      </c>
      <c r="I23" s="324">
        <f t="shared" si="7"/>
        <v>1270</v>
      </c>
      <c r="J23" s="325"/>
      <c r="K23" s="325"/>
      <c r="L23" s="325"/>
      <c r="M23" s="326">
        <f t="shared" si="8"/>
        <v>13</v>
      </c>
      <c r="N23" s="333"/>
      <c r="O23" s="328">
        <f>0+0+0</f>
        <v>0</v>
      </c>
      <c r="P23" s="326">
        <f t="shared" si="9"/>
        <v>1270</v>
      </c>
    </row>
    <row r="24" spans="1:16">
      <c r="A24" s="112">
        <f>+A23+1</f>
        <v>18</v>
      </c>
      <c r="B24" s="881" t="s">
        <v>42</v>
      </c>
      <c r="C24" s="882"/>
      <c r="D24" s="334">
        <f t="shared" ref="D24:M24" si="10">D25+D27+D29</f>
        <v>4552</v>
      </c>
      <c r="E24" s="334">
        <f t="shared" si="10"/>
        <v>3685</v>
      </c>
      <c r="F24" s="334">
        <f t="shared" si="10"/>
        <v>0</v>
      </c>
      <c r="G24" s="334">
        <f t="shared" si="10"/>
        <v>0</v>
      </c>
      <c r="H24" s="334">
        <f t="shared" si="10"/>
        <v>4552</v>
      </c>
      <c r="I24" s="334">
        <f t="shared" si="10"/>
        <v>3685</v>
      </c>
      <c r="J24" s="334">
        <f t="shared" si="10"/>
        <v>0</v>
      </c>
      <c r="K24" s="334">
        <f t="shared" si="10"/>
        <v>0</v>
      </c>
      <c r="L24" s="334">
        <f t="shared" si="10"/>
        <v>0</v>
      </c>
      <c r="M24" s="335">
        <f t="shared" si="10"/>
        <v>867</v>
      </c>
      <c r="N24" s="316"/>
      <c r="O24" s="336">
        <f>O25+O27+O29</f>
        <v>366</v>
      </c>
      <c r="P24" s="335">
        <f>P25+P27+P29</f>
        <v>4051</v>
      </c>
    </row>
    <row r="25" spans="1:16">
      <c r="A25" s="112">
        <f>A24+1</f>
        <v>19</v>
      </c>
      <c r="B25" s="337"/>
      <c r="C25" s="319" t="s">
        <v>232</v>
      </c>
      <c r="D25" s="320">
        <f t="shared" ref="D25:M25" si="11">SUM(D26:D26)</f>
        <v>-59</v>
      </c>
      <c r="E25" s="320">
        <f t="shared" si="11"/>
        <v>-59</v>
      </c>
      <c r="F25" s="320">
        <f t="shared" si="11"/>
        <v>0</v>
      </c>
      <c r="G25" s="320">
        <f t="shared" si="11"/>
        <v>0</v>
      </c>
      <c r="H25" s="320">
        <f t="shared" si="11"/>
        <v>-59</v>
      </c>
      <c r="I25" s="320">
        <f t="shared" si="11"/>
        <v>-59</v>
      </c>
      <c r="J25" s="320">
        <f t="shared" si="11"/>
        <v>0</v>
      </c>
      <c r="K25" s="320">
        <f t="shared" si="11"/>
        <v>0</v>
      </c>
      <c r="L25" s="320">
        <f t="shared" si="11"/>
        <v>0</v>
      </c>
      <c r="M25" s="321">
        <f t="shared" si="11"/>
        <v>0</v>
      </c>
      <c r="N25" s="338"/>
      <c r="O25" s="323">
        <f>SUM(O26:O26)</f>
        <v>0</v>
      </c>
      <c r="P25" s="321">
        <f t="shared" ref="P25:P30" si="12">I25+O25</f>
        <v>-59</v>
      </c>
    </row>
    <row r="26" spans="1:16" ht="25.5">
      <c r="A26" s="112">
        <f>+A25+1</f>
        <v>20</v>
      </c>
      <c r="B26" s="337"/>
      <c r="C26" s="339" t="s">
        <v>233</v>
      </c>
      <c r="D26" s="340">
        <f>-57-2</f>
        <v>-59</v>
      </c>
      <c r="E26" s="341">
        <f>D26</f>
        <v>-59</v>
      </c>
      <c r="F26" s="341">
        <v>0</v>
      </c>
      <c r="G26" s="341">
        <v>0</v>
      </c>
      <c r="H26" s="324">
        <f>D26+F26</f>
        <v>-59</v>
      </c>
      <c r="I26" s="342">
        <f>E26+G26</f>
        <v>-59</v>
      </c>
      <c r="J26" s="341">
        <v>0</v>
      </c>
      <c r="K26" s="341">
        <v>0</v>
      </c>
      <c r="L26" s="340">
        <v>0</v>
      </c>
      <c r="M26" s="326">
        <f>+H26-I26</f>
        <v>0</v>
      </c>
      <c r="N26" s="338"/>
      <c r="O26" s="343">
        <v>0</v>
      </c>
      <c r="P26" s="326">
        <f t="shared" si="12"/>
        <v>-59</v>
      </c>
    </row>
    <row r="27" spans="1:16">
      <c r="A27" s="112">
        <f>+A26+1</f>
        <v>21</v>
      </c>
      <c r="B27" s="337"/>
      <c r="C27" s="319" t="s">
        <v>234</v>
      </c>
      <c r="D27" s="320">
        <f>+D28</f>
        <v>623</v>
      </c>
      <c r="E27" s="320">
        <f t="shared" ref="E27:O29" si="13">+E28</f>
        <v>623</v>
      </c>
      <c r="F27" s="320">
        <f t="shared" si="13"/>
        <v>0</v>
      </c>
      <c r="G27" s="320">
        <f t="shared" si="13"/>
        <v>0</v>
      </c>
      <c r="H27" s="320">
        <f t="shared" si="13"/>
        <v>623</v>
      </c>
      <c r="I27" s="344">
        <f t="shared" si="13"/>
        <v>623</v>
      </c>
      <c r="J27" s="320">
        <f t="shared" si="13"/>
        <v>0</v>
      </c>
      <c r="K27" s="320">
        <f t="shared" si="13"/>
        <v>0</v>
      </c>
      <c r="L27" s="345">
        <f t="shared" si="13"/>
        <v>0</v>
      </c>
      <c r="M27" s="321">
        <f t="shared" si="13"/>
        <v>0</v>
      </c>
      <c r="N27" s="338"/>
      <c r="O27" s="323">
        <f t="shared" si="13"/>
        <v>366</v>
      </c>
      <c r="P27" s="321">
        <f t="shared" si="12"/>
        <v>989</v>
      </c>
    </row>
    <row r="28" spans="1:16">
      <c r="A28" s="112">
        <f>A27+1</f>
        <v>22</v>
      </c>
      <c r="B28" s="47"/>
      <c r="C28" s="346" t="s">
        <v>235</v>
      </c>
      <c r="D28" s="340">
        <f>120+80+325+18+80</f>
        <v>623</v>
      </c>
      <c r="E28" s="341">
        <f>D28</f>
        <v>623</v>
      </c>
      <c r="F28" s="341">
        <v>0</v>
      </c>
      <c r="G28" s="341">
        <v>0</v>
      </c>
      <c r="H28" s="324">
        <f>D28+F28</f>
        <v>623</v>
      </c>
      <c r="I28" s="342">
        <f>E28+G28</f>
        <v>623</v>
      </c>
      <c r="J28" s="341">
        <v>0</v>
      </c>
      <c r="K28" s="341">
        <v>0</v>
      </c>
      <c r="L28" s="340">
        <v>0</v>
      </c>
      <c r="M28" s="326">
        <f>+H28-I28</f>
        <v>0</v>
      </c>
      <c r="N28" s="338"/>
      <c r="O28" s="343">
        <v>366</v>
      </c>
      <c r="P28" s="326">
        <f t="shared" si="12"/>
        <v>989</v>
      </c>
    </row>
    <row r="29" spans="1:16">
      <c r="A29" s="112">
        <f>+A28+1</f>
        <v>23</v>
      </c>
      <c r="B29" s="337"/>
      <c r="C29" s="319" t="s">
        <v>236</v>
      </c>
      <c r="D29" s="320">
        <f>+D30</f>
        <v>3988</v>
      </c>
      <c r="E29" s="320">
        <f t="shared" si="13"/>
        <v>3121</v>
      </c>
      <c r="F29" s="320">
        <f t="shared" si="13"/>
        <v>0</v>
      </c>
      <c r="G29" s="320">
        <f t="shared" si="13"/>
        <v>0</v>
      </c>
      <c r="H29" s="320">
        <f t="shared" si="13"/>
        <v>3988</v>
      </c>
      <c r="I29" s="344">
        <f t="shared" si="13"/>
        <v>3121</v>
      </c>
      <c r="J29" s="320">
        <f t="shared" si="13"/>
        <v>0</v>
      </c>
      <c r="K29" s="320">
        <f t="shared" si="13"/>
        <v>0</v>
      </c>
      <c r="L29" s="345">
        <f t="shared" si="13"/>
        <v>0</v>
      </c>
      <c r="M29" s="321">
        <f t="shared" si="13"/>
        <v>867</v>
      </c>
      <c r="N29" s="338"/>
      <c r="O29" s="323">
        <f t="shared" si="13"/>
        <v>0</v>
      </c>
      <c r="P29" s="321">
        <f t="shared" si="12"/>
        <v>3121</v>
      </c>
    </row>
    <row r="30" spans="1:16">
      <c r="A30" s="112">
        <f>+A29+1</f>
        <v>24</v>
      </c>
      <c r="B30" s="47"/>
      <c r="C30" s="346" t="s">
        <v>237</v>
      </c>
      <c r="D30" s="340">
        <v>3988</v>
      </c>
      <c r="E30" s="341">
        <v>3121</v>
      </c>
      <c r="F30" s="341">
        <v>0</v>
      </c>
      <c r="G30" s="341">
        <v>0</v>
      </c>
      <c r="H30" s="324">
        <f>D30+F30</f>
        <v>3988</v>
      </c>
      <c r="I30" s="342">
        <f>E30+G30</f>
        <v>3121</v>
      </c>
      <c r="J30" s="341">
        <v>0</v>
      </c>
      <c r="K30" s="341">
        <v>0</v>
      </c>
      <c r="L30" s="340">
        <v>0</v>
      </c>
      <c r="M30" s="326">
        <f>+H30-I30</f>
        <v>867</v>
      </c>
      <c r="N30" s="338"/>
      <c r="O30" s="343">
        <v>0</v>
      </c>
      <c r="P30" s="326">
        <f t="shared" si="12"/>
        <v>3121</v>
      </c>
    </row>
    <row r="31" spans="1:16" s="1" customFormat="1" hidden="1">
      <c r="A31" s="112"/>
      <c r="B31" s="47"/>
      <c r="C31" s="757"/>
      <c r="D31" s="340"/>
      <c r="E31" s="341"/>
      <c r="F31" s="341"/>
      <c r="G31" s="341"/>
      <c r="H31" s="324"/>
      <c r="I31" s="342"/>
      <c r="J31" s="341"/>
      <c r="K31" s="341"/>
      <c r="L31" s="340"/>
      <c r="M31" s="326"/>
      <c r="N31" s="758"/>
      <c r="O31" s="343"/>
      <c r="P31" s="326"/>
    </row>
    <row r="32" spans="1:16" s="1" customFormat="1" hidden="1">
      <c r="A32" s="112"/>
      <c r="B32" s="47"/>
      <c r="C32" s="757"/>
      <c r="D32" s="340"/>
      <c r="E32" s="341"/>
      <c r="F32" s="341"/>
      <c r="G32" s="341"/>
      <c r="H32" s="324"/>
      <c r="I32" s="342"/>
      <c r="J32" s="341"/>
      <c r="K32" s="341"/>
      <c r="L32" s="340"/>
      <c r="M32" s="326"/>
      <c r="N32" s="758"/>
      <c r="O32" s="343"/>
      <c r="P32" s="326"/>
    </row>
    <row r="33" spans="1:16" s="1" customFormat="1" hidden="1">
      <c r="A33" s="112"/>
      <c r="B33" s="47"/>
      <c r="C33" s="757"/>
      <c r="D33" s="340"/>
      <c r="E33" s="341"/>
      <c r="F33" s="341"/>
      <c r="G33" s="341"/>
      <c r="H33" s="324"/>
      <c r="I33" s="342"/>
      <c r="J33" s="341"/>
      <c r="K33" s="341"/>
      <c r="L33" s="340"/>
      <c r="M33" s="326"/>
      <c r="N33" s="758"/>
      <c r="O33" s="343"/>
      <c r="P33" s="326"/>
    </row>
    <row r="34" spans="1:16" s="1" customFormat="1" hidden="1">
      <c r="A34" s="112"/>
      <c r="B34" s="47"/>
      <c r="C34" s="757"/>
      <c r="D34" s="340"/>
      <c r="E34" s="341"/>
      <c r="F34" s="341"/>
      <c r="G34" s="341"/>
      <c r="H34" s="324"/>
      <c r="I34" s="342"/>
      <c r="J34" s="341"/>
      <c r="K34" s="341"/>
      <c r="L34" s="340"/>
      <c r="M34" s="326"/>
      <c r="N34" s="758"/>
      <c r="O34" s="343"/>
      <c r="P34" s="326"/>
    </row>
    <row r="35" spans="1:16" s="1" customFormat="1" hidden="1">
      <c r="A35" s="112"/>
      <c r="B35" s="47"/>
      <c r="C35" s="757"/>
      <c r="D35" s="340"/>
      <c r="E35" s="341"/>
      <c r="F35" s="341"/>
      <c r="G35" s="341"/>
      <c r="H35" s="324"/>
      <c r="I35" s="342"/>
      <c r="J35" s="341"/>
      <c r="K35" s="341"/>
      <c r="L35" s="340"/>
      <c r="M35" s="326"/>
      <c r="N35" s="758"/>
      <c r="O35" s="343"/>
      <c r="P35" s="326"/>
    </row>
    <row r="36" spans="1:16" s="1" customFormat="1" hidden="1">
      <c r="A36" s="112"/>
      <c r="B36" s="47"/>
      <c r="C36" s="757"/>
      <c r="D36" s="340"/>
      <c r="E36" s="341"/>
      <c r="F36" s="341"/>
      <c r="G36" s="341"/>
      <c r="H36" s="324"/>
      <c r="I36" s="342"/>
      <c r="J36" s="341"/>
      <c r="K36" s="341"/>
      <c r="L36" s="340"/>
      <c r="M36" s="326"/>
      <c r="N36" s="758"/>
      <c r="O36" s="343"/>
      <c r="P36" s="326"/>
    </row>
    <row r="37" spans="1:16" s="1" customFormat="1" hidden="1">
      <c r="A37" s="112"/>
      <c r="B37" s="47"/>
      <c r="C37" s="757"/>
      <c r="D37" s="340"/>
      <c r="E37" s="341"/>
      <c r="F37" s="341"/>
      <c r="G37" s="341"/>
      <c r="H37" s="324"/>
      <c r="I37" s="342"/>
      <c r="J37" s="341"/>
      <c r="K37" s="341"/>
      <c r="L37" s="340"/>
      <c r="M37" s="326"/>
      <c r="N37" s="758"/>
      <c r="O37" s="343"/>
      <c r="P37" s="326"/>
    </row>
    <row r="38" spans="1:16" s="1" customFormat="1" hidden="1">
      <c r="A38" s="112"/>
      <c r="B38" s="47"/>
      <c r="C38" s="757"/>
      <c r="D38" s="340"/>
      <c r="E38" s="341"/>
      <c r="F38" s="341"/>
      <c r="G38" s="341"/>
      <c r="H38" s="324"/>
      <c r="I38" s="342"/>
      <c r="J38" s="341"/>
      <c r="K38" s="341"/>
      <c r="L38" s="340"/>
      <c r="M38" s="326"/>
      <c r="N38" s="758"/>
      <c r="O38" s="343"/>
      <c r="P38" s="326"/>
    </row>
    <row r="39" spans="1:16" s="1" customFormat="1" hidden="1">
      <c r="A39" s="112"/>
      <c r="B39" s="47"/>
      <c r="C39" s="757"/>
      <c r="D39" s="340"/>
      <c r="E39" s="341"/>
      <c r="F39" s="341"/>
      <c r="G39" s="341"/>
      <c r="H39" s="324"/>
      <c r="I39" s="342"/>
      <c r="J39" s="341"/>
      <c r="K39" s="341"/>
      <c r="L39" s="340"/>
      <c r="M39" s="326"/>
      <c r="N39" s="758"/>
      <c r="O39" s="343"/>
      <c r="P39" s="326"/>
    </row>
    <row r="40" spans="1:16" s="1" customFormat="1" hidden="1">
      <c r="A40" s="112"/>
      <c r="B40" s="47"/>
      <c r="C40" s="757"/>
      <c r="D40" s="340"/>
      <c r="E40" s="341"/>
      <c r="F40" s="341"/>
      <c r="G40" s="341"/>
      <c r="H40" s="324"/>
      <c r="I40" s="342"/>
      <c r="J40" s="341"/>
      <c r="K40" s="341"/>
      <c r="L40" s="340"/>
      <c r="M40" s="326"/>
      <c r="N40" s="758"/>
      <c r="O40" s="343"/>
      <c r="P40" s="326"/>
    </row>
    <row r="41" spans="1:16" s="1" customFormat="1" hidden="1">
      <c r="A41" s="112"/>
      <c r="B41" s="47"/>
      <c r="C41" s="757"/>
      <c r="D41" s="340"/>
      <c r="E41" s="341"/>
      <c r="F41" s="341"/>
      <c r="G41" s="341"/>
      <c r="H41" s="324"/>
      <c r="I41" s="342"/>
      <c r="J41" s="341"/>
      <c r="K41" s="341"/>
      <c r="L41" s="340"/>
      <c r="M41" s="326"/>
      <c r="N41" s="758"/>
      <c r="O41" s="343"/>
      <c r="P41" s="326"/>
    </row>
    <row r="42" spans="1:16">
      <c r="A42" s="112">
        <f>A30+1</f>
        <v>25</v>
      </c>
      <c r="B42" s="881" t="s">
        <v>41</v>
      </c>
      <c r="C42" s="882"/>
      <c r="D42" s="334">
        <f t="shared" ref="D42:M42" si="14">SUM(D43:D45)</f>
        <v>9070</v>
      </c>
      <c r="E42" s="334">
        <f t="shared" si="14"/>
        <v>8807</v>
      </c>
      <c r="F42" s="334">
        <f t="shared" si="14"/>
        <v>7232</v>
      </c>
      <c r="G42" s="334">
        <f t="shared" si="14"/>
        <v>7232</v>
      </c>
      <c r="H42" s="334">
        <f t="shared" si="14"/>
        <v>16302</v>
      </c>
      <c r="I42" s="334">
        <f t="shared" si="14"/>
        <v>16039</v>
      </c>
      <c r="J42" s="334">
        <f t="shared" si="14"/>
        <v>0</v>
      </c>
      <c r="K42" s="334">
        <f t="shared" si="14"/>
        <v>0</v>
      </c>
      <c r="L42" s="334">
        <f t="shared" si="14"/>
        <v>0</v>
      </c>
      <c r="M42" s="335">
        <f t="shared" si="14"/>
        <v>263</v>
      </c>
      <c r="N42" s="347"/>
      <c r="O42" s="336">
        <f>SUM(O43:O45)</f>
        <v>199</v>
      </c>
      <c r="P42" s="335">
        <f>SUM(P43:P45)</f>
        <v>16238</v>
      </c>
    </row>
    <row r="43" spans="1:16">
      <c r="A43" s="112">
        <f>+A42+1</f>
        <v>26</v>
      </c>
      <c r="B43" s="348"/>
      <c r="C43" s="319" t="s">
        <v>238</v>
      </c>
      <c r="D43" s="320">
        <v>5446</v>
      </c>
      <c r="E43" s="320">
        <v>5183</v>
      </c>
      <c r="F43" s="349">
        <f>-1400+5270+1228</f>
        <v>5098</v>
      </c>
      <c r="G43" s="320">
        <f>F43</f>
        <v>5098</v>
      </c>
      <c r="H43" s="320">
        <f>+D43+F43</f>
        <v>10544</v>
      </c>
      <c r="I43" s="320">
        <f>E43+G43</f>
        <v>10281</v>
      </c>
      <c r="J43" s="320">
        <v>0</v>
      </c>
      <c r="K43" s="320">
        <v>0</v>
      </c>
      <c r="L43" s="320">
        <v>0</v>
      </c>
      <c r="M43" s="321">
        <f>+H43-I43</f>
        <v>263</v>
      </c>
      <c r="N43" s="347"/>
      <c r="O43" s="350">
        <v>197</v>
      </c>
      <c r="P43" s="321">
        <f>O43+I43</f>
        <v>10478</v>
      </c>
    </row>
    <row r="44" spans="1:16">
      <c r="A44" s="112">
        <f>+A43+1</f>
        <v>27</v>
      </c>
      <c r="B44" s="348"/>
      <c r="C44" s="319" t="s">
        <v>239</v>
      </c>
      <c r="D44" s="320">
        <v>3604</v>
      </c>
      <c r="E44" s="320">
        <f>D44</f>
        <v>3604</v>
      </c>
      <c r="F44" s="320">
        <f>1774+360</f>
        <v>2134</v>
      </c>
      <c r="G44" s="320">
        <f>F44</f>
        <v>2134</v>
      </c>
      <c r="H44" s="320">
        <f>+D44+F44</f>
        <v>5738</v>
      </c>
      <c r="I44" s="320">
        <f>E44+G44</f>
        <v>5738</v>
      </c>
      <c r="J44" s="320">
        <v>0</v>
      </c>
      <c r="K44" s="320">
        <v>0</v>
      </c>
      <c r="L44" s="320">
        <v>0</v>
      </c>
      <c r="M44" s="351">
        <f>+H44-I44</f>
        <v>0</v>
      </c>
      <c r="N44" s="347"/>
      <c r="O44" s="350">
        <v>2</v>
      </c>
      <c r="P44" s="321">
        <f>O44+I44</f>
        <v>5740</v>
      </c>
    </row>
    <row r="45" spans="1:16">
      <c r="A45" s="112">
        <f>A44+1</f>
        <v>28</v>
      </c>
      <c r="B45" s="348"/>
      <c r="C45" s="319" t="s">
        <v>240</v>
      </c>
      <c r="D45" s="320">
        <v>20</v>
      </c>
      <c r="E45" s="320">
        <f>D45</f>
        <v>20</v>
      </c>
      <c r="F45" s="320">
        <v>0</v>
      </c>
      <c r="G45" s="320">
        <v>0</v>
      </c>
      <c r="H45" s="320">
        <f>+D45+F45</f>
        <v>20</v>
      </c>
      <c r="I45" s="320">
        <f>E45+G45</f>
        <v>20</v>
      </c>
      <c r="J45" s="320">
        <v>0</v>
      </c>
      <c r="K45" s="320">
        <v>0</v>
      </c>
      <c r="L45" s="320">
        <v>0</v>
      </c>
      <c r="M45" s="321">
        <f>+H45-I45</f>
        <v>0</v>
      </c>
      <c r="N45" s="352"/>
      <c r="O45" s="323">
        <v>0</v>
      </c>
      <c r="P45" s="321">
        <f>O45+I45</f>
        <v>20</v>
      </c>
    </row>
    <row r="46" spans="1:16" s="1" customFormat="1" hidden="1">
      <c r="A46" s="112"/>
      <c r="B46" s="736"/>
      <c r="C46" s="463"/>
      <c r="D46" s="320"/>
      <c r="E46" s="320"/>
      <c r="F46" s="320"/>
      <c r="G46" s="320"/>
      <c r="H46" s="320"/>
      <c r="I46" s="320"/>
      <c r="J46" s="320"/>
      <c r="K46" s="320"/>
      <c r="L46" s="320"/>
      <c r="M46" s="321"/>
      <c r="N46" s="352"/>
      <c r="O46" s="323"/>
      <c r="P46" s="321"/>
    </row>
    <row r="47" spans="1:16" s="1" customFormat="1" hidden="1">
      <c r="A47" s="112"/>
      <c r="B47" s="736"/>
      <c r="C47" s="463"/>
      <c r="D47" s="320"/>
      <c r="E47" s="320"/>
      <c r="F47" s="320"/>
      <c r="G47" s="320"/>
      <c r="H47" s="320"/>
      <c r="I47" s="320"/>
      <c r="J47" s="320"/>
      <c r="K47" s="320"/>
      <c r="L47" s="320"/>
      <c r="M47" s="321"/>
      <c r="N47" s="352"/>
      <c r="O47" s="323"/>
      <c r="P47" s="321"/>
    </row>
    <row r="48" spans="1:16" s="1" customFormat="1" hidden="1">
      <c r="A48" s="112"/>
      <c r="B48" s="736"/>
      <c r="C48" s="463"/>
      <c r="D48" s="320"/>
      <c r="E48" s="320"/>
      <c r="F48" s="320"/>
      <c r="G48" s="320"/>
      <c r="H48" s="320"/>
      <c r="I48" s="320"/>
      <c r="J48" s="320"/>
      <c r="K48" s="320"/>
      <c r="L48" s="320"/>
      <c r="M48" s="321"/>
      <c r="N48" s="352"/>
      <c r="O48" s="323"/>
      <c r="P48" s="321"/>
    </row>
    <row r="49" spans="1:16" s="1" customFormat="1" hidden="1">
      <c r="A49" s="112"/>
      <c r="B49" s="736"/>
      <c r="C49" s="463"/>
      <c r="D49" s="320"/>
      <c r="E49" s="320"/>
      <c r="F49" s="320"/>
      <c r="G49" s="320"/>
      <c r="H49" s="320"/>
      <c r="I49" s="320"/>
      <c r="J49" s="320"/>
      <c r="K49" s="320"/>
      <c r="L49" s="320"/>
      <c r="M49" s="321"/>
      <c r="N49" s="352"/>
      <c r="O49" s="323"/>
      <c r="P49" s="321"/>
    </row>
    <row r="50" spans="1:16" s="1" customFormat="1" hidden="1">
      <c r="A50" s="112"/>
      <c r="B50" s="736"/>
      <c r="C50" s="463"/>
      <c r="D50" s="320"/>
      <c r="E50" s="320"/>
      <c r="F50" s="320"/>
      <c r="G50" s="320"/>
      <c r="H50" s="320"/>
      <c r="I50" s="320"/>
      <c r="J50" s="320"/>
      <c r="K50" s="320"/>
      <c r="L50" s="320"/>
      <c r="M50" s="321"/>
      <c r="N50" s="352"/>
      <c r="O50" s="323"/>
      <c r="P50" s="321"/>
    </row>
    <row r="51" spans="1:16" s="1" customFormat="1" hidden="1">
      <c r="A51" s="112"/>
      <c r="B51" s="736"/>
      <c r="C51" s="463"/>
      <c r="D51" s="320"/>
      <c r="E51" s="320"/>
      <c r="F51" s="320"/>
      <c r="G51" s="320"/>
      <c r="H51" s="320"/>
      <c r="I51" s="320"/>
      <c r="J51" s="320"/>
      <c r="K51" s="320"/>
      <c r="L51" s="320"/>
      <c r="M51" s="321"/>
      <c r="N51" s="352"/>
      <c r="O51" s="323"/>
      <c r="P51" s="321"/>
    </row>
    <row r="52" spans="1:16" s="1" customFormat="1" hidden="1">
      <c r="A52" s="112"/>
      <c r="B52" s="736"/>
      <c r="C52" s="463"/>
      <c r="D52" s="320"/>
      <c r="E52" s="320"/>
      <c r="F52" s="320"/>
      <c r="G52" s="320"/>
      <c r="H52" s="320"/>
      <c r="I52" s="320"/>
      <c r="J52" s="320"/>
      <c r="K52" s="320"/>
      <c r="L52" s="320"/>
      <c r="M52" s="321"/>
      <c r="N52" s="352"/>
      <c r="O52" s="323"/>
      <c r="P52" s="321"/>
    </row>
    <row r="53" spans="1:16" s="1" customFormat="1" hidden="1">
      <c r="A53" s="112"/>
      <c r="B53" s="736"/>
      <c r="C53" s="463"/>
      <c r="D53" s="320"/>
      <c r="E53" s="320"/>
      <c r="F53" s="320"/>
      <c r="G53" s="320"/>
      <c r="H53" s="320"/>
      <c r="I53" s="320"/>
      <c r="J53" s="320"/>
      <c r="K53" s="320"/>
      <c r="L53" s="320"/>
      <c r="M53" s="321"/>
      <c r="N53" s="352"/>
      <c r="O53" s="323"/>
      <c r="P53" s="321"/>
    </row>
    <row r="54" spans="1:16" s="1" customFormat="1" hidden="1">
      <c r="A54" s="112"/>
      <c r="B54" s="736"/>
      <c r="C54" s="463"/>
      <c r="D54" s="320"/>
      <c r="E54" s="320"/>
      <c r="F54" s="320"/>
      <c r="G54" s="320"/>
      <c r="H54" s="320"/>
      <c r="I54" s="320"/>
      <c r="J54" s="320"/>
      <c r="K54" s="320"/>
      <c r="L54" s="320"/>
      <c r="M54" s="321"/>
      <c r="N54" s="352"/>
      <c r="O54" s="323"/>
      <c r="P54" s="321"/>
    </row>
    <row r="55" spans="1:16" s="1" customFormat="1" hidden="1">
      <c r="A55" s="112"/>
      <c r="B55" s="736"/>
      <c r="C55" s="463"/>
      <c r="D55" s="320"/>
      <c r="E55" s="320"/>
      <c r="F55" s="320"/>
      <c r="G55" s="320"/>
      <c r="H55" s="320"/>
      <c r="I55" s="320"/>
      <c r="J55" s="320"/>
      <c r="K55" s="320"/>
      <c r="L55" s="320"/>
      <c r="M55" s="321"/>
      <c r="N55" s="352"/>
      <c r="O55" s="323"/>
      <c r="P55" s="321"/>
    </row>
    <row r="56" spans="1:16" s="1" customFormat="1" hidden="1">
      <c r="A56" s="112"/>
      <c r="B56" s="736"/>
      <c r="C56" s="463"/>
      <c r="D56" s="320"/>
      <c r="E56" s="320"/>
      <c r="F56" s="320"/>
      <c r="G56" s="320"/>
      <c r="H56" s="320"/>
      <c r="I56" s="320"/>
      <c r="J56" s="320"/>
      <c r="K56" s="320"/>
      <c r="L56" s="320"/>
      <c r="M56" s="321"/>
      <c r="N56" s="352"/>
      <c r="O56" s="323"/>
      <c r="P56" s="321"/>
    </row>
    <row r="57" spans="1:16" s="1" customFormat="1" hidden="1">
      <c r="A57" s="112"/>
      <c r="B57" s="736"/>
      <c r="C57" s="463"/>
      <c r="D57" s="320"/>
      <c r="E57" s="320"/>
      <c r="F57" s="320"/>
      <c r="G57" s="320"/>
      <c r="H57" s="320"/>
      <c r="I57" s="320"/>
      <c r="J57" s="320"/>
      <c r="K57" s="320"/>
      <c r="L57" s="320"/>
      <c r="M57" s="321"/>
      <c r="N57" s="352"/>
      <c r="O57" s="323"/>
      <c r="P57" s="321"/>
    </row>
    <row r="58" spans="1:16" s="1" customFormat="1" hidden="1">
      <c r="A58" s="112"/>
      <c r="B58" s="736"/>
      <c r="C58" s="463"/>
      <c r="D58" s="320"/>
      <c r="E58" s="320"/>
      <c r="F58" s="320"/>
      <c r="G58" s="320"/>
      <c r="H58" s="320"/>
      <c r="I58" s="320"/>
      <c r="J58" s="320"/>
      <c r="K58" s="320"/>
      <c r="L58" s="320"/>
      <c r="M58" s="321"/>
      <c r="N58" s="352"/>
      <c r="O58" s="323"/>
      <c r="P58" s="321"/>
    </row>
    <row r="59" spans="1:16" s="1" customFormat="1" hidden="1">
      <c r="A59" s="112"/>
      <c r="B59" s="736"/>
      <c r="C59" s="463"/>
      <c r="D59" s="320"/>
      <c r="E59" s="320"/>
      <c r="F59" s="320"/>
      <c r="G59" s="320"/>
      <c r="H59" s="320"/>
      <c r="I59" s="320"/>
      <c r="J59" s="320"/>
      <c r="K59" s="320"/>
      <c r="L59" s="320"/>
      <c r="M59" s="321"/>
      <c r="N59" s="352"/>
      <c r="O59" s="323"/>
      <c r="P59" s="321"/>
    </row>
    <row r="60" spans="1:16" s="1" customFormat="1" hidden="1">
      <c r="A60" s="112"/>
      <c r="B60" s="736"/>
      <c r="C60" s="463"/>
      <c r="D60" s="320"/>
      <c r="E60" s="320"/>
      <c r="F60" s="320"/>
      <c r="G60" s="320"/>
      <c r="H60" s="320"/>
      <c r="I60" s="320"/>
      <c r="J60" s="320"/>
      <c r="K60" s="320"/>
      <c r="L60" s="320"/>
      <c r="M60" s="321"/>
      <c r="N60" s="352"/>
      <c r="O60" s="323"/>
      <c r="P60" s="321"/>
    </row>
    <row r="61" spans="1:16" s="1" customFormat="1" hidden="1">
      <c r="A61" s="112"/>
      <c r="B61" s="736"/>
      <c r="C61" s="463"/>
      <c r="D61" s="320"/>
      <c r="E61" s="320"/>
      <c r="F61" s="320"/>
      <c r="G61" s="320"/>
      <c r="H61" s="320"/>
      <c r="I61" s="320"/>
      <c r="J61" s="320"/>
      <c r="K61" s="320"/>
      <c r="L61" s="320"/>
      <c r="M61" s="321"/>
      <c r="N61" s="352"/>
      <c r="O61" s="323"/>
      <c r="P61" s="321"/>
    </row>
    <row r="62" spans="1:16" s="1" customFormat="1" hidden="1">
      <c r="A62" s="112"/>
      <c r="B62" s="736"/>
      <c r="C62" s="463"/>
      <c r="D62" s="320"/>
      <c r="E62" s="320"/>
      <c r="F62" s="320"/>
      <c r="G62" s="320"/>
      <c r="H62" s="320"/>
      <c r="I62" s="320"/>
      <c r="J62" s="320"/>
      <c r="K62" s="320"/>
      <c r="L62" s="320"/>
      <c r="M62" s="321"/>
      <c r="N62" s="352"/>
      <c r="O62" s="323"/>
      <c r="P62" s="321"/>
    </row>
    <row r="63" spans="1:16" s="1" customFormat="1" hidden="1">
      <c r="A63" s="112"/>
      <c r="B63" s="736"/>
      <c r="C63" s="463"/>
      <c r="D63" s="320"/>
      <c r="E63" s="320"/>
      <c r="F63" s="320"/>
      <c r="G63" s="320"/>
      <c r="H63" s="320"/>
      <c r="I63" s="320"/>
      <c r="J63" s="320"/>
      <c r="K63" s="320"/>
      <c r="L63" s="320"/>
      <c r="M63" s="321"/>
      <c r="N63" s="352"/>
      <c r="O63" s="323"/>
      <c r="P63" s="321"/>
    </row>
    <row r="64" spans="1:16" s="1" customFormat="1" hidden="1">
      <c r="A64" s="112"/>
      <c r="B64" s="736"/>
      <c r="C64" s="463"/>
      <c r="D64" s="320"/>
      <c r="E64" s="320"/>
      <c r="F64" s="320"/>
      <c r="G64" s="320"/>
      <c r="H64" s="320"/>
      <c r="I64" s="320"/>
      <c r="J64" s="320"/>
      <c r="K64" s="320"/>
      <c r="L64" s="320"/>
      <c r="M64" s="321"/>
      <c r="N64" s="352"/>
      <c r="O64" s="323"/>
      <c r="P64" s="321"/>
    </row>
    <row r="65" spans="1:16" s="1" customFormat="1" hidden="1">
      <c r="A65" s="112"/>
      <c r="B65" s="736"/>
      <c r="C65" s="463"/>
      <c r="D65" s="320"/>
      <c r="E65" s="320"/>
      <c r="F65" s="320"/>
      <c r="G65" s="320"/>
      <c r="H65" s="320"/>
      <c r="I65" s="320"/>
      <c r="J65" s="320"/>
      <c r="K65" s="320"/>
      <c r="L65" s="320"/>
      <c r="M65" s="321"/>
      <c r="N65" s="352"/>
      <c r="O65" s="323"/>
      <c r="P65" s="321"/>
    </row>
    <row r="66" spans="1:16" s="1" customFormat="1" hidden="1">
      <c r="A66" s="112"/>
      <c r="B66" s="736"/>
      <c r="C66" s="463"/>
      <c r="D66" s="320"/>
      <c r="E66" s="320"/>
      <c r="F66" s="320"/>
      <c r="G66" s="320"/>
      <c r="H66" s="320"/>
      <c r="I66" s="320"/>
      <c r="J66" s="320"/>
      <c r="K66" s="320"/>
      <c r="L66" s="320"/>
      <c r="M66" s="321"/>
      <c r="N66" s="352"/>
      <c r="O66" s="323"/>
      <c r="P66" s="321"/>
    </row>
    <row r="67" spans="1:16" s="1" customFormat="1" hidden="1">
      <c r="A67" s="112"/>
      <c r="B67" s="736"/>
      <c r="C67" s="463"/>
      <c r="D67" s="320"/>
      <c r="E67" s="320"/>
      <c r="F67" s="320"/>
      <c r="G67" s="320"/>
      <c r="H67" s="320"/>
      <c r="I67" s="320"/>
      <c r="J67" s="320"/>
      <c r="K67" s="320"/>
      <c r="L67" s="320"/>
      <c r="M67" s="321"/>
      <c r="N67" s="352"/>
      <c r="O67" s="323"/>
      <c r="P67" s="321"/>
    </row>
    <row r="68" spans="1:16" s="1" customFormat="1" hidden="1">
      <c r="A68" s="112"/>
      <c r="B68" s="736"/>
      <c r="C68" s="463"/>
      <c r="D68" s="320"/>
      <c r="E68" s="320"/>
      <c r="F68" s="320"/>
      <c r="G68" s="320"/>
      <c r="H68" s="320"/>
      <c r="I68" s="320"/>
      <c r="J68" s="320"/>
      <c r="K68" s="320"/>
      <c r="L68" s="320"/>
      <c r="M68" s="321"/>
      <c r="N68" s="352"/>
      <c r="O68" s="323"/>
      <c r="P68" s="321"/>
    </row>
    <row r="69" spans="1:16" s="1" customFormat="1" hidden="1">
      <c r="A69" s="112"/>
      <c r="B69" s="736"/>
      <c r="C69" s="463"/>
      <c r="D69" s="320"/>
      <c r="E69" s="320"/>
      <c r="F69" s="320"/>
      <c r="G69" s="320"/>
      <c r="H69" s="320"/>
      <c r="I69" s="320"/>
      <c r="J69" s="320"/>
      <c r="K69" s="320"/>
      <c r="L69" s="320"/>
      <c r="M69" s="321"/>
      <c r="N69" s="352"/>
      <c r="O69" s="323"/>
      <c r="P69" s="321"/>
    </row>
    <row r="70" spans="1:16" s="1" customFormat="1" hidden="1">
      <c r="A70" s="112"/>
      <c r="B70" s="736"/>
      <c r="C70" s="463"/>
      <c r="D70" s="320"/>
      <c r="E70" s="320"/>
      <c r="F70" s="320"/>
      <c r="G70" s="320"/>
      <c r="H70" s="320"/>
      <c r="I70" s="320"/>
      <c r="J70" s="320"/>
      <c r="K70" s="320"/>
      <c r="L70" s="320"/>
      <c r="M70" s="321"/>
      <c r="N70" s="352"/>
      <c r="O70" s="323"/>
      <c r="P70" s="321"/>
    </row>
    <row r="71" spans="1:16" s="1" customFormat="1" hidden="1">
      <c r="A71" s="112"/>
      <c r="B71" s="736"/>
      <c r="C71" s="463"/>
      <c r="D71" s="320"/>
      <c r="E71" s="320"/>
      <c r="F71" s="320"/>
      <c r="G71" s="320"/>
      <c r="H71" s="320"/>
      <c r="I71" s="320"/>
      <c r="J71" s="320"/>
      <c r="K71" s="320"/>
      <c r="L71" s="320"/>
      <c r="M71" s="321"/>
      <c r="N71" s="352"/>
      <c r="O71" s="323"/>
      <c r="P71" s="321"/>
    </row>
    <row r="72" spans="1:16" s="1" customFormat="1" hidden="1">
      <c r="A72" s="112"/>
      <c r="B72" s="736"/>
      <c r="C72" s="463"/>
      <c r="D72" s="320"/>
      <c r="E72" s="320"/>
      <c r="F72" s="320"/>
      <c r="G72" s="320"/>
      <c r="H72" s="320"/>
      <c r="I72" s="320"/>
      <c r="J72" s="320"/>
      <c r="K72" s="320"/>
      <c r="L72" s="320"/>
      <c r="M72" s="321"/>
      <c r="N72" s="352"/>
      <c r="O72" s="323"/>
      <c r="P72" s="321"/>
    </row>
    <row r="73" spans="1:16" s="1" customFormat="1" hidden="1">
      <c r="A73" s="112"/>
      <c r="B73" s="736"/>
      <c r="C73" s="463"/>
      <c r="D73" s="320"/>
      <c r="E73" s="320"/>
      <c r="F73" s="320"/>
      <c r="G73" s="320"/>
      <c r="H73" s="320"/>
      <c r="I73" s="320"/>
      <c r="J73" s="320"/>
      <c r="K73" s="320"/>
      <c r="L73" s="320"/>
      <c r="M73" s="321"/>
      <c r="N73" s="352"/>
      <c r="O73" s="323"/>
      <c r="P73" s="321"/>
    </row>
    <row r="74" spans="1:16" s="1" customFormat="1" hidden="1">
      <c r="A74" s="112"/>
      <c r="B74" s="736"/>
      <c r="C74" s="463"/>
      <c r="D74" s="320"/>
      <c r="E74" s="320"/>
      <c r="F74" s="320"/>
      <c r="G74" s="320"/>
      <c r="H74" s="320"/>
      <c r="I74" s="320"/>
      <c r="J74" s="320"/>
      <c r="K74" s="320"/>
      <c r="L74" s="320"/>
      <c r="M74" s="321"/>
      <c r="N74" s="352"/>
      <c r="O74" s="323"/>
      <c r="P74" s="321"/>
    </row>
    <row r="75" spans="1:16" s="1" customFormat="1" hidden="1">
      <c r="A75" s="112"/>
      <c r="B75" s="736"/>
      <c r="C75" s="463"/>
      <c r="D75" s="320"/>
      <c r="E75" s="320"/>
      <c r="F75" s="320"/>
      <c r="G75" s="320"/>
      <c r="H75" s="320"/>
      <c r="I75" s="320"/>
      <c r="J75" s="320"/>
      <c r="K75" s="320"/>
      <c r="L75" s="320"/>
      <c r="M75" s="321"/>
      <c r="N75" s="352"/>
      <c r="O75" s="323"/>
      <c r="P75" s="321"/>
    </row>
    <row r="76" spans="1:16" s="1" customFormat="1" hidden="1">
      <c r="A76" s="112"/>
      <c r="B76" s="736"/>
      <c r="C76" s="463"/>
      <c r="D76" s="320"/>
      <c r="E76" s="320"/>
      <c r="F76" s="320"/>
      <c r="G76" s="320"/>
      <c r="H76" s="320"/>
      <c r="I76" s="320"/>
      <c r="J76" s="320"/>
      <c r="K76" s="320"/>
      <c r="L76" s="320"/>
      <c r="M76" s="321"/>
      <c r="N76" s="352"/>
      <c r="O76" s="323"/>
      <c r="P76" s="321"/>
    </row>
    <row r="77" spans="1:16" s="1" customFormat="1" hidden="1">
      <c r="A77" s="112"/>
      <c r="B77" s="736"/>
      <c r="C77" s="463"/>
      <c r="D77" s="320"/>
      <c r="E77" s="320"/>
      <c r="F77" s="320"/>
      <c r="G77" s="320"/>
      <c r="H77" s="320"/>
      <c r="I77" s="320"/>
      <c r="J77" s="320"/>
      <c r="K77" s="320"/>
      <c r="L77" s="320"/>
      <c r="M77" s="321"/>
      <c r="N77" s="352"/>
      <c r="O77" s="323"/>
      <c r="P77" s="321"/>
    </row>
    <row r="78" spans="1:16" s="1" customFormat="1" hidden="1">
      <c r="A78" s="112"/>
      <c r="B78" s="736"/>
      <c r="C78" s="463"/>
      <c r="D78" s="320"/>
      <c r="E78" s="320"/>
      <c r="F78" s="320"/>
      <c r="G78" s="320"/>
      <c r="H78" s="320"/>
      <c r="I78" s="320"/>
      <c r="J78" s="320"/>
      <c r="K78" s="320"/>
      <c r="L78" s="320"/>
      <c r="M78" s="321"/>
      <c r="N78" s="352"/>
      <c r="O78" s="323"/>
      <c r="P78" s="321"/>
    </row>
    <row r="79" spans="1:16" s="1" customFormat="1" hidden="1">
      <c r="A79" s="112"/>
      <c r="B79" s="736"/>
      <c r="C79" s="463"/>
      <c r="D79" s="320"/>
      <c r="E79" s="320"/>
      <c r="F79" s="320"/>
      <c r="G79" s="320"/>
      <c r="H79" s="320"/>
      <c r="I79" s="320"/>
      <c r="J79" s="320"/>
      <c r="K79" s="320"/>
      <c r="L79" s="320"/>
      <c r="M79" s="321"/>
      <c r="N79" s="352"/>
      <c r="O79" s="323"/>
      <c r="P79" s="321"/>
    </row>
    <row r="80" spans="1:16" s="1" customFormat="1" hidden="1">
      <c r="A80" s="112"/>
      <c r="B80" s="736"/>
      <c r="C80" s="463"/>
      <c r="D80" s="320"/>
      <c r="E80" s="320"/>
      <c r="F80" s="320"/>
      <c r="G80" s="320"/>
      <c r="H80" s="320"/>
      <c r="I80" s="320"/>
      <c r="J80" s="320"/>
      <c r="K80" s="320"/>
      <c r="L80" s="320"/>
      <c r="M80" s="321"/>
      <c r="N80" s="352"/>
      <c r="O80" s="323"/>
      <c r="P80" s="321"/>
    </row>
    <row r="81" spans="1:16" s="1" customFormat="1" hidden="1">
      <c r="A81" s="112"/>
      <c r="B81" s="736"/>
      <c r="C81" s="463"/>
      <c r="D81" s="320"/>
      <c r="E81" s="320"/>
      <c r="F81" s="320"/>
      <c r="G81" s="320"/>
      <c r="H81" s="320"/>
      <c r="I81" s="320"/>
      <c r="J81" s="320"/>
      <c r="K81" s="320"/>
      <c r="L81" s="320"/>
      <c r="M81" s="321"/>
      <c r="N81" s="352"/>
      <c r="O81" s="323"/>
      <c r="P81" s="321"/>
    </row>
    <row r="82" spans="1:16" s="1" customFormat="1" hidden="1">
      <c r="A82" s="112"/>
      <c r="B82" s="736"/>
      <c r="C82" s="463"/>
      <c r="D82" s="320"/>
      <c r="E82" s="320"/>
      <c r="F82" s="320"/>
      <c r="G82" s="320"/>
      <c r="H82" s="320"/>
      <c r="I82" s="320"/>
      <c r="J82" s="320"/>
      <c r="K82" s="320"/>
      <c r="L82" s="320"/>
      <c r="M82" s="321"/>
      <c r="N82" s="352"/>
      <c r="O82" s="323"/>
      <c r="P82" s="321"/>
    </row>
    <row r="83" spans="1:16" s="1" customFormat="1" hidden="1">
      <c r="A83" s="112"/>
      <c r="B83" s="736"/>
      <c r="C83" s="463"/>
      <c r="D83" s="320"/>
      <c r="E83" s="320"/>
      <c r="F83" s="320"/>
      <c r="G83" s="320"/>
      <c r="H83" s="320"/>
      <c r="I83" s="320"/>
      <c r="J83" s="320"/>
      <c r="K83" s="320"/>
      <c r="L83" s="320"/>
      <c r="M83" s="321"/>
      <c r="N83" s="352"/>
      <c r="O83" s="323"/>
      <c r="P83" s="321"/>
    </row>
    <row r="84" spans="1:16">
      <c r="A84" s="112">
        <f>+A45+1</f>
        <v>29</v>
      </c>
      <c r="B84" s="881" t="s">
        <v>241</v>
      </c>
      <c r="C84" s="882"/>
      <c r="D84" s="334">
        <f t="shared" ref="D84:M84" si="15">SUM(D85:D88)</f>
        <v>19456</v>
      </c>
      <c r="E84" s="334">
        <f t="shared" si="15"/>
        <v>19090</v>
      </c>
      <c r="F84" s="334">
        <f t="shared" si="15"/>
        <v>0</v>
      </c>
      <c r="G84" s="334">
        <f t="shared" si="15"/>
        <v>0</v>
      </c>
      <c r="H84" s="334">
        <f t="shared" si="15"/>
        <v>19456</v>
      </c>
      <c r="I84" s="334">
        <f t="shared" si="15"/>
        <v>19090</v>
      </c>
      <c r="J84" s="334">
        <f t="shared" si="15"/>
        <v>0</v>
      </c>
      <c r="K84" s="334">
        <f t="shared" si="15"/>
        <v>0</v>
      </c>
      <c r="L84" s="334">
        <f t="shared" si="15"/>
        <v>0</v>
      </c>
      <c r="M84" s="335">
        <f t="shared" si="15"/>
        <v>366</v>
      </c>
      <c r="N84" s="347"/>
      <c r="O84" s="336">
        <f>SUM(O85:O88)</f>
        <v>20</v>
      </c>
      <c r="P84" s="335">
        <f>SUM(P85:P88)</f>
        <v>19110</v>
      </c>
    </row>
    <row r="85" spans="1:16">
      <c r="A85" s="112">
        <f>+A84+1</f>
        <v>30</v>
      </c>
      <c r="B85" s="353"/>
      <c r="C85" s="354" t="s">
        <v>242</v>
      </c>
      <c r="D85" s="355">
        <f>(305+61)+18333</f>
        <v>18699</v>
      </c>
      <c r="E85" s="320">
        <v>18333</v>
      </c>
      <c r="F85" s="320">
        <v>0</v>
      </c>
      <c r="G85" s="320">
        <v>0</v>
      </c>
      <c r="H85" s="320">
        <f>+D85+F85</f>
        <v>18699</v>
      </c>
      <c r="I85" s="320">
        <f>+E85+G85</f>
        <v>18333</v>
      </c>
      <c r="J85" s="320">
        <v>0</v>
      </c>
      <c r="K85" s="320">
        <v>0</v>
      </c>
      <c r="L85" s="320">
        <v>0</v>
      </c>
      <c r="M85" s="321">
        <f>+H85-I85</f>
        <v>366</v>
      </c>
      <c r="N85" s="327"/>
      <c r="O85" s="323">
        <v>0</v>
      </c>
      <c r="P85" s="321">
        <f>+I85+O85</f>
        <v>18333</v>
      </c>
    </row>
    <row r="86" spans="1:16">
      <c r="A86" s="112">
        <f>A85+1</f>
        <v>31</v>
      </c>
      <c r="B86" s="353"/>
      <c r="C86" s="319" t="s">
        <v>243</v>
      </c>
      <c r="D86" s="320">
        <v>531</v>
      </c>
      <c r="E86" s="320">
        <f>D86</f>
        <v>531</v>
      </c>
      <c r="F86" s="320">
        <v>0</v>
      </c>
      <c r="G86" s="320">
        <v>0</v>
      </c>
      <c r="H86" s="320">
        <f>+D86+F86</f>
        <v>531</v>
      </c>
      <c r="I86" s="320">
        <f>E86+G86</f>
        <v>531</v>
      </c>
      <c r="J86" s="320">
        <v>0</v>
      </c>
      <c r="K86" s="320">
        <v>0</v>
      </c>
      <c r="L86" s="320">
        <v>0</v>
      </c>
      <c r="M86" s="321">
        <f>+H86-I86</f>
        <v>0</v>
      </c>
      <c r="N86" s="327"/>
      <c r="O86" s="323">
        <v>20</v>
      </c>
      <c r="P86" s="321">
        <f>+I86+O86</f>
        <v>551</v>
      </c>
    </row>
    <row r="87" spans="1:16">
      <c r="A87" s="112">
        <f>+A86+1</f>
        <v>32</v>
      </c>
      <c r="B87" s="353"/>
      <c r="C87" s="354" t="s">
        <v>244</v>
      </c>
      <c r="D87" s="355">
        <v>207</v>
      </c>
      <c r="E87" s="320">
        <f>D87</f>
        <v>207</v>
      </c>
      <c r="F87" s="320">
        <v>0</v>
      </c>
      <c r="G87" s="320">
        <v>0</v>
      </c>
      <c r="H87" s="320">
        <f>+D87+F87</f>
        <v>207</v>
      </c>
      <c r="I87" s="320">
        <f>E87+G87</f>
        <v>207</v>
      </c>
      <c r="J87" s="320">
        <v>0</v>
      </c>
      <c r="K87" s="320">
        <v>0</v>
      </c>
      <c r="L87" s="320">
        <v>0</v>
      </c>
      <c r="M87" s="321">
        <f>+H87-I87</f>
        <v>0</v>
      </c>
      <c r="N87" s="327"/>
      <c r="O87" s="323">
        <v>0</v>
      </c>
      <c r="P87" s="321">
        <f>+I87+O87</f>
        <v>207</v>
      </c>
    </row>
    <row r="88" spans="1:16" ht="15.75" thickBot="1">
      <c r="A88" s="112">
        <f>+A87+1</f>
        <v>33</v>
      </c>
      <c r="B88" s="353"/>
      <c r="C88" s="319" t="s">
        <v>245</v>
      </c>
      <c r="D88" s="320">
        <v>19</v>
      </c>
      <c r="E88" s="320">
        <f>D88</f>
        <v>19</v>
      </c>
      <c r="F88" s="320">
        <v>0</v>
      </c>
      <c r="G88" s="320">
        <v>0</v>
      </c>
      <c r="H88" s="320">
        <f>+D88+F88</f>
        <v>19</v>
      </c>
      <c r="I88" s="320">
        <f>E88+G88</f>
        <v>19</v>
      </c>
      <c r="J88" s="320">
        <v>0</v>
      </c>
      <c r="K88" s="320">
        <v>0</v>
      </c>
      <c r="L88" s="320">
        <v>0</v>
      </c>
      <c r="M88" s="321">
        <f>+H88-I88</f>
        <v>0</v>
      </c>
      <c r="N88" s="327"/>
      <c r="O88" s="323">
        <v>0</v>
      </c>
      <c r="P88" s="321">
        <f>+I88+O88</f>
        <v>19</v>
      </c>
    </row>
    <row r="89" spans="1:16" ht="15.75" thickBot="1">
      <c r="A89" s="318">
        <f>A88+1</f>
        <v>34</v>
      </c>
      <c r="B89" s="356" t="s">
        <v>21</v>
      </c>
      <c r="C89" s="357"/>
      <c r="D89" s="358">
        <f t="shared" ref="D89:M89" si="16">+D7+D24+D42+D84</f>
        <v>576428</v>
      </c>
      <c r="E89" s="358">
        <f t="shared" si="16"/>
        <v>574782</v>
      </c>
      <c r="F89" s="358">
        <f t="shared" si="16"/>
        <v>14912</v>
      </c>
      <c r="G89" s="358">
        <f t="shared" si="16"/>
        <v>14903</v>
      </c>
      <c r="H89" s="358">
        <f t="shared" si="16"/>
        <v>591340</v>
      </c>
      <c r="I89" s="358">
        <f t="shared" si="16"/>
        <v>589685</v>
      </c>
      <c r="J89" s="358">
        <f t="shared" si="16"/>
        <v>2256</v>
      </c>
      <c r="K89" s="358">
        <f t="shared" si="16"/>
        <v>20802</v>
      </c>
      <c r="L89" s="358">
        <f t="shared" si="16"/>
        <v>0</v>
      </c>
      <c r="M89" s="359">
        <f t="shared" si="16"/>
        <v>1655</v>
      </c>
      <c r="N89" s="360"/>
      <c r="O89" s="361">
        <f>+O7+O24+O42+O84</f>
        <v>20011</v>
      </c>
      <c r="P89" s="359">
        <f>+P7+P24+P42+P84</f>
        <v>609696</v>
      </c>
    </row>
    <row r="90" spans="1:16">
      <c r="A90" s="362"/>
      <c r="B90" s="363"/>
      <c r="C90" s="364"/>
      <c r="D90" s="365"/>
      <c r="E90" s="365"/>
      <c r="F90" s="365"/>
      <c r="G90" s="365"/>
      <c r="H90" s="365"/>
      <c r="I90" s="365"/>
      <c r="J90" s="365"/>
      <c r="K90" s="365"/>
      <c r="L90" s="365"/>
      <c r="M90" s="365"/>
      <c r="N90" s="366"/>
      <c r="O90" s="365"/>
      <c r="P90" s="365"/>
    </row>
    <row r="91" spans="1:16" ht="41.25" customHeight="1">
      <c r="A91" s="300" t="s">
        <v>11</v>
      </c>
      <c r="B91" s="298"/>
      <c r="C91" s="367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</row>
    <row r="92" spans="1:16" ht="41.25" customHeight="1">
      <c r="A92" s="880" t="s">
        <v>246</v>
      </c>
      <c r="B92" s="880"/>
      <c r="C92" s="880"/>
      <c r="D92" s="880"/>
      <c r="E92" s="880"/>
      <c r="F92" s="880"/>
      <c r="G92" s="880"/>
      <c r="H92" s="880"/>
      <c r="I92" s="880"/>
      <c r="J92" s="880"/>
      <c r="K92" s="880"/>
      <c r="L92" s="880"/>
      <c r="M92" s="880"/>
      <c r="N92" s="880"/>
      <c r="O92" s="880"/>
      <c r="P92" s="880"/>
    </row>
    <row r="93" spans="1:16" ht="41.25" customHeight="1">
      <c r="A93" s="880" t="s">
        <v>247</v>
      </c>
      <c r="B93" s="880"/>
      <c r="C93" s="880"/>
      <c r="D93" s="880"/>
      <c r="E93" s="880"/>
      <c r="F93" s="880"/>
      <c r="G93" s="880"/>
      <c r="H93" s="880"/>
      <c r="I93" s="880"/>
      <c r="J93" s="880"/>
      <c r="K93" s="880"/>
      <c r="L93" s="880"/>
      <c r="M93" s="880"/>
      <c r="N93" s="880"/>
      <c r="O93" s="880"/>
      <c r="P93" s="880"/>
    </row>
    <row r="94" spans="1:16" ht="41.25" customHeight="1">
      <c r="A94" s="880" t="s">
        <v>248</v>
      </c>
      <c r="B94" s="880"/>
      <c r="C94" s="880"/>
      <c r="D94" s="880"/>
      <c r="E94" s="880"/>
      <c r="F94" s="880"/>
      <c r="G94" s="880"/>
      <c r="H94" s="880"/>
      <c r="I94" s="880"/>
      <c r="J94" s="880"/>
      <c r="K94" s="880"/>
      <c r="L94" s="880"/>
      <c r="M94" s="880"/>
      <c r="N94" s="880"/>
      <c r="O94" s="880"/>
      <c r="P94" s="880"/>
    </row>
    <row r="95" spans="1:16" ht="41.25" customHeight="1">
      <c r="A95" s="880" t="s">
        <v>249</v>
      </c>
      <c r="B95" s="880"/>
      <c r="C95" s="880"/>
      <c r="D95" s="880"/>
      <c r="E95" s="880"/>
      <c r="F95" s="880"/>
      <c r="G95" s="880"/>
      <c r="H95" s="880"/>
      <c r="I95" s="880"/>
      <c r="J95" s="880"/>
      <c r="K95" s="880"/>
      <c r="L95" s="880"/>
      <c r="M95" s="880"/>
      <c r="N95" s="880"/>
      <c r="O95" s="880"/>
      <c r="P95" s="880"/>
    </row>
    <row r="96" spans="1:16" ht="41.25" customHeight="1">
      <c r="A96" s="880" t="s">
        <v>250</v>
      </c>
      <c r="B96" s="880"/>
      <c r="C96" s="880"/>
      <c r="D96" s="880"/>
      <c r="E96" s="880"/>
      <c r="F96" s="880"/>
      <c r="G96" s="880"/>
      <c r="H96" s="880"/>
      <c r="I96" s="880"/>
      <c r="J96" s="880"/>
      <c r="K96" s="880"/>
      <c r="L96" s="880"/>
      <c r="M96" s="880"/>
      <c r="N96" s="880"/>
      <c r="O96" s="880"/>
      <c r="P96" s="880"/>
    </row>
  </sheetData>
  <mergeCells count="19">
    <mergeCell ref="A4:A6"/>
    <mergeCell ref="B4:C6"/>
    <mergeCell ref="D4:E4"/>
    <mergeCell ref="F4:G4"/>
    <mergeCell ref="H4:I4"/>
    <mergeCell ref="J4:L4"/>
    <mergeCell ref="M4:M5"/>
    <mergeCell ref="O4:O5"/>
    <mergeCell ref="P4:P5"/>
    <mergeCell ref="B8:C8"/>
    <mergeCell ref="B17:C17"/>
    <mergeCell ref="B24:C24"/>
    <mergeCell ref="A96:P96"/>
    <mergeCell ref="B42:C42"/>
    <mergeCell ref="B84:C84"/>
    <mergeCell ref="A92:P92"/>
    <mergeCell ref="A93:P93"/>
    <mergeCell ref="A94:P94"/>
    <mergeCell ref="A95:P9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zoomScale="85" zoomScaleNormal="85" workbookViewId="0">
      <selection activeCell="F20" sqref="F20"/>
    </sheetView>
  </sheetViews>
  <sheetFormatPr defaultRowHeight="15"/>
  <cols>
    <col min="1" max="1" width="4.28515625" customWidth="1"/>
    <col min="2" max="2" width="6.7109375" customWidth="1"/>
    <col min="3" max="3" width="57.42578125" customWidth="1"/>
    <col min="4" max="4" width="12.28515625" customWidth="1"/>
    <col min="5" max="5" width="13.28515625" customWidth="1"/>
    <col min="6" max="6" width="11.7109375" customWidth="1"/>
    <col min="7" max="7" width="11.28515625" customWidth="1"/>
    <col min="8" max="8" width="13.7109375" customWidth="1"/>
    <col min="9" max="9" width="14" customWidth="1"/>
    <col min="10" max="10" width="9.7109375" customWidth="1"/>
    <col min="11" max="11" width="13" customWidth="1"/>
    <col min="12" max="12" width="10.140625" customWidth="1"/>
    <col min="13" max="13" width="15.42578125" customWidth="1"/>
    <col min="14" max="14" width="1.7109375" customWidth="1"/>
    <col min="15" max="15" width="11.28515625" customWidth="1"/>
    <col min="16" max="16" width="12" customWidth="1"/>
  </cols>
  <sheetData>
    <row r="1" spans="1:16" ht="15.75">
      <c r="A1" s="368" t="s">
        <v>251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</row>
    <row r="2" spans="1:16" ht="15.75">
      <c r="A2" s="368"/>
      <c r="B2" s="369"/>
      <c r="C2" s="369" t="s">
        <v>48</v>
      </c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</row>
    <row r="3" spans="1:16" ht="15.75" thickBot="1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70" t="s">
        <v>1</v>
      </c>
    </row>
    <row r="4" spans="1:16">
      <c r="A4" s="919" t="s">
        <v>0</v>
      </c>
      <c r="B4" s="922" t="s">
        <v>252</v>
      </c>
      <c r="C4" s="923"/>
      <c r="D4" s="928" t="s">
        <v>253</v>
      </c>
      <c r="E4" s="929"/>
      <c r="F4" s="929" t="s">
        <v>254</v>
      </c>
      <c r="G4" s="929"/>
      <c r="H4" s="929" t="s">
        <v>255</v>
      </c>
      <c r="I4" s="929"/>
      <c r="J4" s="910" t="s">
        <v>256</v>
      </c>
      <c r="K4" s="911"/>
      <c r="L4" s="912"/>
      <c r="M4" s="908" t="s">
        <v>22</v>
      </c>
      <c r="N4" s="369"/>
      <c r="O4" s="913" t="s">
        <v>257</v>
      </c>
      <c r="P4" s="915" t="s">
        <v>20</v>
      </c>
    </row>
    <row r="5" spans="1:16">
      <c r="A5" s="920"/>
      <c r="B5" s="924"/>
      <c r="C5" s="925"/>
      <c r="D5" s="371" t="s">
        <v>12</v>
      </c>
      <c r="E5" s="372" t="s">
        <v>16</v>
      </c>
      <c r="F5" s="373" t="s">
        <v>12</v>
      </c>
      <c r="G5" s="372" t="s">
        <v>16</v>
      </c>
      <c r="H5" s="373" t="s">
        <v>12</v>
      </c>
      <c r="I5" s="372" t="s">
        <v>16</v>
      </c>
      <c r="J5" s="374" t="s">
        <v>23</v>
      </c>
      <c r="K5" s="374" t="s">
        <v>24</v>
      </c>
      <c r="L5" s="374" t="s">
        <v>25</v>
      </c>
      <c r="M5" s="909"/>
      <c r="N5" s="369"/>
      <c r="O5" s="914"/>
      <c r="P5" s="916"/>
    </row>
    <row r="6" spans="1:16" ht="15.75" thickBot="1">
      <c r="A6" s="921"/>
      <c r="B6" s="926"/>
      <c r="C6" s="927"/>
      <c r="D6" s="375" t="s">
        <v>3</v>
      </c>
      <c r="E6" s="376" t="s">
        <v>4</v>
      </c>
      <c r="F6" s="376" t="s">
        <v>5</v>
      </c>
      <c r="G6" s="376" t="s">
        <v>6</v>
      </c>
      <c r="H6" s="376" t="s">
        <v>13</v>
      </c>
      <c r="I6" s="376" t="s">
        <v>14</v>
      </c>
      <c r="J6" s="376" t="s">
        <v>7</v>
      </c>
      <c r="K6" s="377" t="s">
        <v>8</v>
      </c>
      <c r="L6" s="377" t="s">
        <v>9</v>
      </c>
      <c r="M6" s="378" t="s">
        <v>44</v>
      </c>
      <c r="N6" s="369"/>
      <c r="O6" s="375" t="s">
        <v>10</v>
      </c>
      <c r="P6" s="378" t="s">
        <v>26</v>
      </c>
    </row>
    <row r="7" spans="1:16" ht="15.75">
      <c r="A7" s="379">
        <f>+A6+1</f>
        <v>1</v>
      </c>
      <c r="B7" s="380" t="s">
        <v>15</v>
      </c>
      <c r="C7" s="381"/>
      <c r="D7" s="382">
        <f>+D8+D17</f>
        <v>351207</v>
      </c>
      <c r="E7" s="382">
        <f t="shared" ref="E7:M7" si="0">+E8+E17</f>
        <v>351193</v>
      </c>
      <c r="F7" s="382">
        <f t="shared" si="0"/>
        <v>2892</v>
      </c>
      <c r="G7" s="382">
        <f t="shared" si="0"/>
        <v>2892</v>
      </c>
      <c r="H7" s="382">
        <f t="shared" si="0"/>
        <v>354099</v>
      </c>
      <c r="I7" s="382">
        <f t="shared" si="0"/>
        <v>354085</v>
      </c>
      <c r="J7" s="382">
        <f t="shared" si="0"/>
        <v>1576</v>
      </c>
      <c r="K7" s="382">
        <f t="shared" si="0"/>
        <v>28431</v>
      </c>
      <c r="L7" s="382">
        <f t="shared" si="0"/>
        <v>0</v>
      </c>
      <c r="M7" s="383">
        <f t="shared" si="0"/>
        <v>14</v>
      </c>
      <c r="N7" s="384"/>
      <c r="O7" s="385">
        <f>+O8+O17</f>
        <v>0</v>
      </c>
      <c r="P7" s="383">
        <f>+P8+P17</f>
        <v>354085</v>
      </c>
    </row>
    <row r="8" spans="1:16" ht="15.75">
      <c r="A8" s="371">
        <f>+A7+1</f>
        <v>2</v>
      </c>
      <c r="B8" s="917" t="s">
        <v>45</v>
      </c>
      <c r="C8" s="918"/>
      <c r="D8" s="386">
        <f t="shared" ref="D8:M8" si="1">SUM(D9:D16)</f>
        <v>347664</v>
      </c>
      <c r="E8" s="386">
        <f t="shared" si="1"/>
        <v>347664</v>
      </c>
      <c r="F8" s="386">
        <f t="shared" si="1"/>
        <v>2551</v>
      </c>
      <c r="G8" s="386">
        <f t="shared" si="1"/>
        <v>2551</v>
      </c>
      <c r="H8" s="386">
        <f t="shared" si="1"/>
        <v>350215</v>
      </c>
      <c r="I8" s="386">
        <f t="shared" si="1"/>
        <v>350215</v>
      </c>
      <c r="J8" s="386">
        <v>1576</v>
      </c>
      <c r="K8" s="386">
        <f t="shared" si="1"/>
        <v>28431</v>
      </c>
      <c r="L8" s="386">
        <f t="shared" si="1"/>
        <v>0</v>
      </c>
      <c r="M8" s="387">
        <f t="shared" si="1"/>
        <v>0</v>
      </c>
      <c r="N8" s="384"/>
      <c r="O8" s="388">
        <f>SUM(O9:O16)</f>
        <v>0</v>
      </c>
      <c r="P8" s="387">
        <f>SUM(P9:P16)</f>
        <v>350215</v>
      </c>
    </row>
    <row r="9" spans="1:16">
      <c r="A9" s="371">
        <f>+A8+1</f>
        <v>3</v>
      </c>
      <c r="B9" s="389" t="s">
        <v>57</v>
      </c>
      <c r="C9" s="390" t="s">
        <v>258</v>
      </c>
      <c r="D9" s="391">
        <v>279768</v>
      </c>
      <c r="E9" s="391">
        <v>279768</v>
      </c>
      <c r="F9" s="391"/>
      <c r="G9" s="391"/>
      <c r="H9" s="391">
        <f t="shared" ref="H9:I22" si="2">+D9+F9</f>
        <v>279768</v>
      </c>
      <c r="I9" s="391">
        <f t="shared" si="2"/>
        <v>279768</v>
      </c>
      <c r="J9" s="391"/>
      <c r="K9" s="391">
        <v>25205</v>
      </c>
      <c r="L9" s="391"/>
      <c r="M9" s="392">
        <f t="shared" ref="M9:M16" si="3">+H9-I9</f>
        <v>0</v>
      </c>
      <c r="N9" s="393"/>
      <c r="O9" s="394"/>
      <c r="P9" s="392">
        <f t="shared" ref="P9:P16" si="4">+I9+O9</f>
        <v>279768</v>
      </c>
    </row>
    <row r="10" spans="1:16">
      <c r="A10" s="371">
        <f>A9+1</f>
        <v>4</v>
      </c>
      <c r="B10" s="389" t="s">
        <v>27</v>
      </c>
      <c r="C10" s="390" t="s">
        <v>259</v>
      </c>
      <c r="D10" s="391">
        <v>9022</v>
      </c>
      <c r="E10" s="391">
        <v>9022</v>
      </c>
      <c r="F10" s="391"/>
      <c r="G10" s="391"/>
      <c r="H10" s="391">
        <f t="shared" si="2"/>
        <v>9022</v>
      </c>
      <c r="I10" s="391">
        <f t="shared" si="2"/>
        <v>9022</v>
      </c>
      <c r="J10" s="391"/>
      <c r="K10" s="391">
        <v>400</v>
      </c>
      <c r="L10" s="391"/>
      <c r="M10" s="392">
        <f t="shared" si="3"/>
        <v>0</v>
      </c>
      <c r="N10" s="393"/>
      <c r="O10" s="394"/>
      <c r="P10" s="392">
        <f t="shared" si="4"/>
        <v>9022</v>
      </c>
    </row>
    <row r="11" spans="1:16">
      <c r="A11" s="371">
        <f t="shared" ref="A11:A17" si="5">+A10+1</f>
        <v>5</v>
      </c>
      <c r="B11" s="389" t="s">
        <v>29</v>
      </c>
      <c r="C11" s="390" t="s">
        <v>260</v>
      </c>
      <c r="D11" s="391">
        <v>5381</v>
      </c>
      <c r="E11" s="391">
        <v>5381</v>
      </c>
      <c r="F11" s="391"/>
      <c r="G11" s="391"/>
      <c r="H11" s="391">
        <f t="shared" si="2"/>
        <v>5381</v>
      </c>
      <c r="I11" s="391">
        <f t="shared" si="2"/>
        <v>5381</v>
      </c>
      <c r="J11" s="391"/>
      <c r="K11" s="391">
        <v>76</v>
      </c>
      <c r="L11" s="391"/>
      <c r="M11" s="392">
        <f t="shared" si="3"/>
        <v>0</v>
      </c>
      <c r="N11" s="393"/>
      <c r="O11" s="394"/>
      <c r="P11" s="392">
        <f t="shared" si="4"/>
        <v>5381</v>
      </c>
    </row>
    <row r="12" spans="1:16">
      <c r="A12" s="371">
        <f t="shared" si="5"/>
        <v>6</v>
      </c>
      <c r="B12" s="389" t="s">
        <v>30</v>
      </c>
      <c r="C12" s="390" t="s">
        <v>261</v>
      </c>
      <c r="D12" s="391">
        <v>20900</v>
      </c>
      <c r="E12" s="391">
        <v>20900</v>
      </c>
      <c r="F12" s="391"/>
      <c r="G12" s="391"/>
      <c r="H12" s="391">
        <f t="shared" si="2"/>
        <v>20900</v>
      </c>
      <c r="I12" s="391">
        <f t="shared" si="2"/>
        <v>20900</v>
      </c>
      <c r="J12" s="391"/>
      <c r="K12" s="391">
        <v>1666</v>
      </c>
      <c r="L12" s="391"/>
      <c r="M12" s="392">
        <f t="shared" si="3"/>
        <v>0</v>
      </c>
      <c r="N12" s="393"/>
      <c r="O12" s="394"/>
      <c r="P12" s="392">
        <f t="shared" si="4"/>
        <v>20900</v>
      </c>
    </row>
    <row r="13" spans="1:16">
      <c r="A13" s="371">
        <f t="shared" si="5"/>
        <v>7</v>
      </c>
      <c r="B13" s="389" t="s">
        <v>34</v>
      </c>
      <c r="C13" s="390" t="s">
        <v>262</v>
      </c>
      <c r="D13" s="391">
        <v>18006</v>
      </c>
      <c r="E13" s="391">
        <v>18006</v>
      </c>
      <c r="F13" s="391">
        <v>2551</v>
      </c>
      <c r="G13" s="391">
        <v>2551</v>
      </c>
      <c r="H13" s="391">
        <f t="shared" si="2"/>
        <v>20557</v>
      </c>
      <c r="I13" s="391">
        <f>+E13+G13</f>
        <v>20557</v>
      </c>
      <c r="J13" s="391"/>
      <c r="K13" s="391">
        <v>920</v>
      </c>
      <c r="L13" s="391"/>
      <c r="M13" s="392">
        <f t="shared" si="3"/>
        <v>0</v>
      </c>
      <c r="N13" s="393"/>
      <c r="O13" s="394"/>
      <c r="P13" s="392">
        <f t="shared" si="4"/>
        <v>20557</v>
      </c>
    </row>
    <row r="14" spans="1:16">
      <c r="A14" s="371">
        <f t="shared" si="5"/>
        <v>8</v>
      </c>
      <c r="B14" s="389" t="s">
        <v>60</v>
      </c>
      <c r="C14" s="395" t="s">
        <v>263</v>
      </c>
      <c r="D14" s="391">
        <v>1055</v>
      </c>
      <c r="E14" s="391">
        <v>1055</v>
      </c>
      <c r="F14" s="391"/>
      <c r="G14" s="391"/>
      <c r="H14" s="391">
        <f t="shared" si="2"/>
        <v>1055</v>
      </c>
      <c r="I14" s="391">
        <f t="shared" si="2"/>
        <v>1055</v>
      </c>
      <c r="J14" s="391"/>
      <c r="K14" s="391">
        <v>164</v>
      </c>
      <c r="L14" s="391"/>
      <c r="M14" s="392">
        <f t="shared" si="3"/>
        <v>0</v>
      </c>
      <c r="N14" s="393"/>
      <c r="O14" s="394"/>
      <c r="P14" s="392">
        <f t="shared" si="4"/>
        <v>1055</v>
      </c>
    </row>
    <row r="15" spans="1:16">
      <c r="A15" s="371">
        <f t="shared" si="5"/>
        <v>9</v>
      </c>
      <c r="B15" s="396" t="s">
        <v>61</v>
      </c>
      <c r="C15" s="397" t="s">
        <v>264</v>
      </c>
      <c r="D15" s="391">
        <v>13532</v>
      </c>
      <c r="E15" s="391">
        <v>13532</v>
      </c>
      <c r="F15" s="391"/>
      <c r="G15" s="391"/>
      <c r="H15" s="391">
        <f t="shared" si="2"/>
        <v>13532</v>
      </c>
      <c r="I15" s="391">
        <f t="shared" si="2"/>
        <v>13532</v>
      </c>
      <c r="J15" s="391"/>
      <c r="K15" s="391"/>
      <c r="L15" s="391"/>
      <c r="M15" s="392">
        <f t="shared" si="3"/>
        <v>0</v>
      </c>
      <c r="N15" s="393"/>
      <c r="O15" s="394"/>
      <c r="P15" s="392">
        <f t="shared" si="4"/>
        <v>13532</v>
      </c>
    </row>
    <row r="16" spans="1:16" ht="15.75">
      <c r="A16" s="371">
        <f t="shared" si="5"/>
        <v>10</v>
      </c>
      <c r="B16" s="396"/>
      <c r="C16" s="398"/>
      <c r="D16" s="391"/>
      <c r="E16" s="391"/>
      <c r="F16" s="391"/>
      <c r="G16" s="391"/>
      <c r="H16" s="391">
        <f t="shared" si="2"/>
        <v>0</v>
      </c>
      <c r="I16" s="391">
        <f t="shared" si="2"/>
        <v>0</v>
      </c>
      <c r="J16" s="391"/>
      <c r="K16" s="391"/>
      <c r="L16" s="391"/>
      <c r="M16" s="392">
        <f t="shared" si="3"/>
        <v>0</v>
      </c>
      <c r="N16" s="393"/>
      <c r="O16" s="394"/>
      <c r="P16" s="392">
        <f t="shared" si="4"/>
        <v>0</v>
      </c>
    </row>
    <row r="17" spans="1:16" ht="15.75">
      <c r="A17" s="371">
        <f t="shared" si="5"/>
        <v>11</v>
      </c>
      <c r="B17" s="907" t="s">
        <v>46</v>
      </c>
      <c r="C17" s="906"/>
      <c r="D17" s="386">
        <f t="shared" ref="D17:M17" si="6">SUM(D18:D22)</f>
        <v>3543</v>
      </c>
      <c r="E17" s="386">
        <f t="shared" si="6"/>
        <v>3529</v>
      </c>
      <c r="F17" s="386">
        <f t="shared" si="6"/>
        <v>341</v>
      </c>
      <c r="G17" s="386">
        <f t="shared" si="6"/>
        <v>341</v>
      </c>
      <c r="H17" s="386">
        <f t="shared" si="6"/>
        <v>3884</v>
      </c>
      <c r="I17" s="386">
        <f t="shared" si="6"/>
        <v>3870</v>
      </c>
      <c r="J17" s="386">
        <f t="shared" si="6"/>
        <v>0</v>
      </c>
      <c r="K17" s="386">
        <f t="shared" si="6"/>
        <v>0</v>
      </c>
      <c r="L17" s="386">
        <f t="shared" si="6"/>
        <v>0</v>
      </c>
      <c r="M17" s="387">
        <f t="shared" si="6"/>
        <v>14</v>
      </c>
      <c r="N17" s="384"/>
      <c r="O17" s="388">
        <f>SUM(O18:O22)</f>
        <v>0</v>
      </c>
      <c r="P17" s="387">
        <f>SUM(P18:P22)</f>
        <v>3870</v>
      </c>
    </row>
    <row r="18" spans="1:16">
      <c r="A18" s="371">
        <f>A17+1</f>
        <v>12</v>
      </c>
      <c r="B18" s="389" t="s">
        <v>29</v>
      </c>
      <c r="C18" s="390" t="s">
        <v>265</v>
      </c>
      <c r="D18" s="391">
        <v>895</v>
      </c>
      <c r="E18" s="391">
        <v>895</v>
      </c>
      <c r="F18" s="391"/>
      <c r="G18" s="391"/>
      <c r="H18" s="391">
        <f>+D18+F18</f>
        <v>895</v>
      </c>
      <c r="I18" s="391">
        <f t="shared" si="2"/>
        <v>895</v>
      </c>
      <c r="J18" s="391"/>
      <c r="K18" s="391"/>
      <c r="L18" s="391"/>
      <c r="M18" s="392">
        <f>+H18-I18</f>
        <v>0</v>
      </c>
      <c r="N18" s="393"/>
      <c r="O18" s="394"/>
      <c r="P18" s="392">
        <f>+I18+O18</f>
        <v>895</v>
      </c>
    </row>
    <row r="19" spans="1:16">
      <c r="A19" s="371">
        <f>A18+1</f>
        <v>13</v>
      </c>
      <c r="B19" s="389" t="s">
        <v>30</v>
      </c>
      <c r="C19" s="390" t="s">
        <v>31</v>
      </c>
      <c r="D19" s="391">
        <v>0</v>
      </c>
      <c r="E19" s="391">
        <v>0</v>
      </c>
      <c r="F19" s="391">
        <v>0</v>
      </c>
      <c r="G19" s="391">
        <v>0</v>
      </c>
      <c r="H19" s="391">
        <f>+D19+F19</f>
        <v>0</v>
      </c>
      <c r="I19" s="391">
        <f t="shared" si="2"/>
        <v>0</v>
      </c>
      <c r="J19" s="391"/>
      <c r="K19" s="391"/>
      <c r="L19" s="391"/>
      <c r="M19" s="392">
        <f>+H19-I19</f>
        <v>0</v>
      </c>
      <c r="N19" s="393"/>
      <c r="O19" s="394"/>
      <c r="P19" s="392">
        <f>+I19+O19</f>
        <v>0</v>
      </c>
    </row>
    <row r="20" spans="1:16">
      <c r="A20" s="371">
        <f>A19+1</f>
        <v>14</v>
      </c>
      <c r="B20" s="389" t="s">
        <v>34</v>
      </c>
      <c r="C20" s="390" t="s">
        <v>266</v>
      </c>
      <c r="D20" s="391">
        <v>2284</v>
      </c>
      <c r="E20" s="391">
        <v>2277</v>
      </c>
      <c r="F20" s="391">
        <v>341</v>
      </c>
      <c r="G20" s="391">
        <v>341</v>
      </c>
      <c r="H20" s="391">
        <f>+D20+F20</f>
        <v>2625</v>
      </c>
      <c r="I20" s="391">
        <f t="shared" si="2"/>
        <v>2618</v>
      </c>
      <c r="J20" s="391"/>
      <c r="K20" s="391"/>
      <c r="L20" s="391"/>
      <c r="M20" s="392">
        <f>+H20-I20</f>
        <v>7</v>
      </c>
      <c r="N20" s="393"/>
      <c r="O20" s="394"/>
      <c r="P20" s="392">
        <f>+I20+O20</f>
        <v>2618</v>
      </c>
    </row>
    <row r="21" spans="1:16">
      <c r="A21" s="371">
        <f>+A20+1</f>
        <v>15</v>
      </c>
      <c r="B21" s="389" t="s">
        <v>35</v>
      </c>
      <c r="C21" s="390" t="s">
        <v>267</v>
      </c>
      <c r="D21" s="391">
        <v>364</v>
      </c>
      <c r="E21" s="391">
        <v>357</v>
      </c>
      <c r="F21" s="391">
        <v>0</v>
      </c>
      <c r="G21" s="391">
        <v>0</v>
      </c>
      <c r="H21" s="391">
        <f>+D21+F21</f>
        <v>364</v>
      </c>
      <c r="I21" s="391">
        <f t="shared" si="2"/>
        <v>357</v>
      </c>
      <c r="J21" s="391"/>
      <c r="K21" s="391"/>
      <c r="L21" s="391"/>
      <c r="M21" s="392">
        <f>+H21-I21</f>
        <v>7</v>
      </c>
      <c r="N21" s="393"/>
      <c r="O21" s="394"/>
      <c r="P21" s="392">
        <f>+I21+O21</f>
        <v>357</v>
      </c>
    </row>
    <row r="22" spans="1:16" ht="15.75">
      <c r="A22" s="371">
        <f>+A21+1</f>
        <v>16</v>
      </c>
      <c r="B22" s="396"/>
      <c r="C22" s="398"/>
      <c r="D22" s="391"/>
      <c r="E22" s="391"/>
      <c r="F22" s="391"/>
      <c r="G22" s="391"/>
      <c r="H22" s="391">
        <f>+D22+F22</f>
        <v>0</v>
      </c>
      <c r="I22" s="391">
        <f t="shared" si="2"/>
        <v>0</v>
      </c>
      <c r="J22" s="391"/>
      <c r="K22" s="391"/>
      <c r="L22" s="391"/>
      <c r="M22" s="392">
        <f>+H22-I22</f>
        <v>0</v>
      </c>
      <c r="N22" s="393"/>
      <c r="O22" s="394"/>
      <c r="P22" s="392">
        <f>+I22+O22</f>
        <v>0</v>
      </c>
    </row>
    <row r="23" spans="1:16" s="1" customFormat="1" ht="15.75" hidden="1">
      <c r="A23" s="371"/>
      <c r="B23" s="396"/>
      <c r="C23" s="398"/>
      <c r="D23" s="391"/>
      <c r="E23" s="391"/>
      <c r="F23" s="391"/>
      <c r="G23" s="391"/>
      <c r="H23" s="391"/>
      <c r="I23" s="391"/>
      <c r="J23" s="391"/>
      <c r="K23" s="391"/>
      <c r="L23" s="391"/>
      <c r="M23" s="392"/>
      <c r="N23" s="393"/>
      <c r="O23" s="394"/>
      <c r="P23" s="392"/>
    </row>
    <row r="24" spans="1:16" ht="15.75">
      <c r="A24" s="379">
        <f>+A22+1</f>
        <v>17</v>
      </c>
      <c r="B24" s="907" t="s">
        <v>42</v>
      </c>
      <c r="C24" s="906"/>
      <c r="D24" s="386">
        <f>+D25</f>
        <v>2536</v>
      </c>
      <c r="E24" s="386">
        <f t="shared" ref="E24:P24" si="7">+E25</f>
        <v>2536</v>
      </c>
      <c r="F24" s="386">
        <f t="shared" si="7"/>
        <v>0</v>
      </c>
      <c r="G24" s="386">
        <f t="shared" si="7"/>
        <v>0</v>
      </c>
      <c r="H24" s="386">
        <f t="shared" si="7"/>
        <v>2536</v>
      </c>
      <c r="I24" s="386">
        <f t="shared" si="7"/>
        <v>2536</v>
      </c>
      <c r="J24" s="386">
        <f t="shared" si="7"/>
        <v>0</v>
      </c>
      <c r="K24" s="386">
        <f t="shared" si="7"/>
        <v>0</v>
      </c>
      <c r="L24" s="386">
        <f t="shared" si="7"/>
        <v>0</v>
      </c>
      <c r="M24" s="387">
        <f t="shared" si="7"/>
        <v>0</v>
      </c>
      <c r="N24" s="384"/>
      <c r="O24" s="388">
        <f t="shared" si="7"/>
        <v>0</v>
      </c>
      <c r="P24" s="387">
        <f t="shared" si="7"/>
        <v>2536</v>
      </c>
    </row>
    <row r="25" spans="1:16" ht="15.75">
      <c r="A25" s="371">
        <f>+A24+1</f>
        <v>18</v>
      </c>
      <c r="B25" s="905" t="s">
        <v>47</v>
      </c>
      <c r="C25" s="906"/>
      <c r="D25" s="391">
        <f t="shared" ref="D25:I25" si="8">+D26+D27+D28</f>
        <v>2536</v>
      </c>
      <c r="E25" s="391">
        <f t="shared" si="8"/>
        <v>2536</v>
      </c>
      <c r="F25" s="391">
        <f t="shared" si="8"/>
        <v>0</v>
      </c>
      <c r="G25" s="391">
        <f t="shared" si="8"/>
        <v>0</v>
      </c>
      <c r="H25" s="391">
        <f t="shared" si="8"/>
        <v>2536</v>
      </c>
      <c r="I25" s="391">
        <f t="shared" si="8"/>
        <v>2536</v>
      </c>
      <c r="J25" s="391">
        <f>+J28</f>
        <v>0</v>
      </c>
      <c r="K25" s="391">
        <f>+K28</f>
        <v>0</v>
      </c>
      <c r="L25" s="391">
        <f>+L28</f>
        <v>0</v>
      </c>
      <c r="M25" s="392">
        <f>+M28</f>
        <v>0</v>
      </c>
      <c r="N25" s="393"/>
      <c r="O25" s="394">
        <f>+O28</f>
        <v>0</v>
      </c>
      <c r="P25" s="392">
        <f>+I25+O25</f>
        <v>2536</v>
      </c>
    </row>
    <row r="26" spans="1:16" ht="15.75" hidden="1">
      <c r="A26" s="371"/>
      <c r="B26" s="399"/>
      <c r="C26" s="400"/>
      <c r="D26" s="391"/>
      <c r="E26" s="391"/>
      <c r="F26" s="391"/>
      <c r="G26" s="391"/>
      <c r="H26" s="391"/>
      <c r="I26" s="391"/>
      <c r="J26" s="391"/>
      <c r="K26" s="391"/>
      <c r="L26" s="391"/>
      <c r="M26" s="392"/>
      <c r="N26" s="393"/>
      <c r="O26" s="394"/>
      <c r="P26" s="392"/>
    </row>
    <row r="27" spans="1:16" ht="15.75">
      <c r="A27" s="371"/>
      <c r="B27" s="399"/>
      <c r="C27" s="400" t="s">
        <v>268</v>
      </c>
      <c r="D27" s="391">
        <v>2536</v>
      </c>
      <c r="E27" s="391">
        <v>2536</v>
      </c>
      <c r="F27" s="391">
        <v>0</v>
      </c>
      <c r="G27" s="391">
        <v>0</v>
      </c>
      <c r="H27" s="391">
        <f>D27+F27</f>
        <v>2536</v>
      </c>
      <c r="I27" s="391">
        <v>2536</v>
      </c>
      <c r="J27" s="391">
        <v>0</v>
      </c>
      <c r="K27" s="391">
        <v>0</v>
      </c>
      <c r="L27" s="391">
        <v>8</v>
      </c>
      <c r="M27" s="392">
        <f>+M43</f>
        <v>0</v>
      </c>
      <c r="N27" s="393"/>
      <c r="O27" s="394"/>
      <c r="P27" s="392">
        <f>+I27+O27</f>
        <v>2536</v>
      </c>
    </row>
    <row r="28" spans="1:16" ht="15.75">
      <c r="A28" s="371">
        <f>+A25+1</f>
        <v>19</v>
      </c>
      <c r="B28" s="389"/>
      <c r="C28" s="398"/>
      <c r="D28" s="391"/>
      <c r="E28" s="391"/>
      <c r="F28" s="391"/>
      <c r="G28" s="391"/>
      <c r="H28" s="391">
        <f>+D28+F28</f>
        <v>0</v>
      </c>
      <c r="I28" s="391">
        <f>+E28+G28</f>
        <v>0</v>
      </c>
      <c r="J28" s="391"/>
      <c r="K28" s="391"/>
      <c r="L28" s="391"/>
      <c r="M28" s="392">
        <f>+H28-I28</f>
        <v>0</v>
      </c>
      <c r="N28" s="393"/>
      <c r="O28" s="394"/>
      <c r="P28" s="392">
        <f>+I28+O28</f>
        <v>0</v>
      </c>
    </row>
    <row r="29" spans="1:16" s="1" customFormat="1" ht="15.75" hidden="1">
      <c r="A29" s="371"/>
      <c r="B29" s="389"/>
      <c r="C29" s="398"/>
      <c r="D29" s="391"/>
      <c r="E29" s="391"/>
      <c r="F29" s="391"/>
      <c r="G29" s="391"/>
      <c r="H29" s="391"/>
      <c r="I29" s="391"/>
      <c r="J29" s="391"/>
      <c r="K29" s="391"/>
      <c r="L29" s="391"/>
      <c r="M29" s="392"/>
      <c r="N29" s="393"/>
      <c r="O29" s="394"/>
      <c r="P29" s="759"/>
    </row>
    <row r="30" spans="1:16" s="1" customFormat="1" ht="15.75" hidden="1">
      <c r="A30" s="371"/>
      <c r="B30" s="389"/>
      <c r="C30" s="398"/>
      <c r="D30" s="391"/>
      <c r="E30" s="391"/>
      <c r="F30" s="391"/>
      <c r="G30" s="391"/>
      <c r="H30" s="391"/>
      <c r="I30" s="391"/>
      <c r="J30" s="391"/>
      <c r="K30" s="391"/>
      <c r="L30" s="391"/>
      <c r="M30" s="392"/>
      <c r="N30" s="393"/>
      <c r="O30" s="394"/>
      <c r="P30" s="759"/>
    </row>
    <row r="31" spans="1:16" s="1" customFormat="1" ht="15.75" hidden="1">
      <c r="A31" s="371"/>
      <c r="B31" s="389"/>
      <c r="C31" s="398"/>
      <c r="D31" s="391"/>
      <c r="E31" s="391"/>
      <c r="F31" s="391"/>
      <c r="G31" s="391"/>
      <c r="H31" s="391"/>
      <c r="I31" s="391"/>
      <c r="J31" s="391"/>
      <c r="K31" s="391"/>
      <c r="L31" s="391"/>
      <c r="M31" s="392"/>
      <c r="N31" s="393"/>
      <c r="O31" s="394"/>
      <c r="P31" s="759"/>
    </row>
    <row r="32" spans="1:16" s="1" customFormat="1" ht="15.75" hidden="1">
      <c r="A32" s="371"/>
      <c r="B32" s="389"/>
      <c r="C32" s="398"/>
      <c r="D32" s="391"/>
      <c r="E32" s="391"/>
      <c r="F32" s="391"/>
      <c r="G32" s="391"/>
      <c r="H32" s="391"/>
      <c r="I32" s="391"/>
      <c r="J32" s="391"/>
      <c r="K32" s="391"/>
      <c r="L32" s="391"/>
      <c r="M32" s="392"/>
      <c r="N32" s="393"/>
      <c r="O32" s="394"/>
      <c r="P32" s="759"/>
    </row>
    <row r="33" spans="1:16" s="1" customFormat="1" ht="15.75" hidden="1">
      <c r="A33" s="371"/>
      <c r="B33" s="389"/>
      <c r="C33" s="398"/>
      <c r="D33" s="391"/>
      <c r="E33" s="391"/>
      <c r="F33" s="391"/>
      <c r="G33" s="391"/>
      <c r="H33" s="391"/>
      <c r="I33" s="391"/>
      <c r="J33" s="391"/>
      <c r="K33" s="391"/>
      <c r="L33" s="391"/>
      <c r="M33" s="392"/>
      <c r="N33" s="393"/>
      <c r="O33" s="394"/>
      <c r="P33" s="759"/>
    </row>
    <row r="34" spans="1:16" s="1" customFormat="1" ht="15.75" hidden="1">
      <c r="A34" s="371"/>
      <c r="B34" s="389"/>
      <c r="C34" s="398"/>
      <c r="D34" s="391"/>
      <c r="E34" s="391"/>
      <c r="F34" s="391"/>
      <c r="G34" s="391"/>
      <c r="H34" s="391"/>
      <c r="I34" s="391"/>
      <c r="J34" s="391"/>
      <c r="K34" s="391"/>
      <c r="L34" s="391"/>
      <c r="M34" s="392"/>
      <c r="N34" s="393"/>
      <c r="O34" s="394"/>
      <c r="P34" s="759"/>
    </row>
    <row r="35" spans="1:16" s="1" customFormat="1" ht="15.75" hidden="1">
      <c r="A35" s="371"/>
      <c r="B35" s="389"/>
      <c r="C35" s="398"/>
      <c r="D35" s="391"/>
      <c r="E35" s="391"/>
      <c r="F35" s="391"/>
      <c r="G35" s="391"/>
      <c r="H35" s="391"/>
      <c r="I35" s="391"/>
      <c r="J35" s="391"/>
      <c r="K35" s="391"/>
      <c r="L35" s="391"/>
      <c r="M35" s="392"/>
      <c r="N35" s="393"/>
      <c r="O35" s="394"/>
      <c r="P35" s="759"/>
    </row>
    <row r="36" spans="1:16" s="1" customFormat="1" ht="15.75" hidden="1">
      <c r="A36" s="371"/>
      <c r="B36" s="389"/>
      <c r="C36" s="398"/>
      <c r="D36" s="391"/>
      <c r="E36" s="391"/>
      <c r="F36" s="391"/>
      <c r="G36" s="391"/>
      <c r="H36" s="391"/>
      <c r="I36" s="391"/>
      <c r="J36" s="391"/>
      <c r="K36" s="391"/>
      <c r="L36" s="391"/>
      <c r="M36" s="392"/>
      <c r="N36" s="393"/>
      <c r="O36" s="394"/>
      <c r="P36" s="759"/>
    </row>
    <row r="37" spans="1:16" s="1" customFormat="1" ht="15.75" hidden="1">
      <c r="A37" s="371"/>
      <c r="B37" s="389"/>
      <c r="C37" s="398"/>
      <c r="D37" s="391"/>
      <c r="E37" s="391"/>
      <c r="F37" s="391"/>
      <c r="G37" s="391"/>
      <c r="H37" s="391"/>
      <c r="I37" s="391"/>
      <c r="J37" s="391"/>
      <c r="K37" s="391"/>
      <c r="L37" s="391"/>
      <c r="M37" s="392"/>
      <c r="N37" s="393"/>
      <c r="O37" s="394"/>
      <c r="P37" s="759"/>
    </row>
    <row r="38" spans="1:16" s="1" customFormat="1" ht="15.75" hidden="1">
      <c r="A38" s="371"/>
      <c r="B38" s="389"/>
      <c r="C38" s="398"/>
      <c r="D38" s="391"/>
      <c r="E38" s="391"/>
      <c r="F38" s="391"/>
      <c r="G38" s="391"/>
      <c r="H38" s="391"/>
      <c r="I38" s="391"/>
      <c r="J38" s="391"/>
      <c r="K38" s="391"/>
      <c r="L38" s="391"/>
      <c r="M38" s="392"/>
      <c r="N38" s="393"/>
      <c r="O38" s="394"/>
      <c r="P38" s="759"/>
    </row>
    <row r="39" spans="1:16" s="1" customFormat="1" ht="15.75" hidden="1">
      <c r="A39" s="371"/>
      <c r="B39" s="389"/>
      <c r="C39" s="398"/>
      <c r="D39" s="391"/>
      <c r="E39" s="391"/>
      <c r="F39" s="391"/>
      <c r="G39" s="391"/>
      <c r="H39" s="391"/>
      <c r="I39" s="391"/>
      <c r="J39" s="391"/>
      <c r="K39" s="391"/>
      <c r="L39" s="391"/>
      <c r="M39" s="392"/>
      <c r="N39" s="393"/>
      <c r="O39" s="394"/>
      <c r="P39" s="759"/>
    </row>
    <row r="40" spans="1:16" s="1" customFormat="1" ht="15.75" hidden="1">
      <c r="A40" s="371"/>
      <c r="B40" s="389"/>
      <c r="C40" s="398"/>
      <c r="D40" s="391"/>
      <c r="E40" s="391"/>
      <c r="F40" s="391"/>
      <c r="G40" s="391"/>
      <c r="H40" s="391"/>
      <c r="I40" s="391"/>
      <c r="J40" s="391"/>
      <c r="K40" s="391"/>
      <c r="L40" s="391"/>
      <c r="M40" s="392"/>
      <c r="N40" s="393"/>
      <c r="O40" s="394"/>
      <c r="P40" s="759"/>
    </row>
    <row r="41" spans="1:16" s="1" customFormat="1" ht="15.75" hidden="1">
      <c r="A41" s="371"/>
      <c r="B41" s="389"/>
      <c r="C41" s="398"/>
      <c r="D41" s="391"/>
      <c r="E41" s="391"/>
      <c r="F41" s="391"/>
      <c r="G41" s="391"/>
      <c r="H41" s="391"/>
      <c r="I41" s="391"/>
      <c r="J41" s="391"/>
      <c r="K41" s="391"/>
      <c r="L41" s="391"/>
      <c r="M41" s="392"/>
      <c r="N41" s="393"/>
      <c r="O41" s="394"/>
      <c r="P41" s="759"/>
    </row>
    <row r="42" spans="1:16" ht="15.75">
      <c r="A42" s="379">
        <f>+A28+1</f>
        <v>20</v>
      </c>
      <c r="B42" s="907" t="s">
        <v>41</v>
      </c>
      <c r="C42" s="906"/>
      <c r="D42" s="386">
        <f>+D43</f>
        <v>551</v>
      </c>
      <c r="E42" s="386">
        <f t="shared" ref="E42:O42" si="9">+E43</f>
        <v>551</v>
      </c>
      <c r="F42" s="386">
        <f t="shared" si="9"/>
        <v>0</v>
      </c>
      <c r="G42" s="386">
        <f t="shared" si="9"/>
        <v>0</v>
      </c>
      <c r="H42" s="386">
        <f t="shared" si="9"/>
        <v>551</v>
      </c>
      <c r="I42" s="386">
        <f t="shared" si="9"/>
        <v>551</v>
      </c>
      <c r="J42" s="386">
        <f t="shared" si="9"/>
        <v>0</v>
      </c>
      <c r="K42" s="386">
        <f t="shared" si="9"/>
        <v>56</v>
      </c>
      <c r="L42" s="386">
        <f t="shared" si="9"/>
        <v>0</v>
      </c>
      <c r="M42" s="387">
        <f t="shared" si="9"/>
        <v>0</v>
      </c>
      <c r="N42" s="384"/>
      <c r="O42" s="388">
        <f t="shared" si="9"/>
        <v>0</v>
      </c>
      <c r="P42" s="401">
        <f>+P43</f>
        <v>551</v>
      </c>
    </row>
    <row r="43" spans="1:16" ht="15.75">
      <c r="A43" s="371">
        <f>+A42+1</f>
        <v>21</v>
      </c>
      <c r="B43" s="905" t="s">
        <v>47</v>
      </c>
      <c r="C43" s="906"/>
      <c r="D43" s="391">
        <f>+D44+D45+D46</f>
        <v>551</v>
      </c>
      <c r="E43" s="391">
        <f>+E44+E45+E46</f>
        <v>551</v>
      </c>
      <c r="F43" s="391">
        <f>+F48</f>
        <v>0</v>
      </c>
      <c r="G43" s="391">
        <f>+G48</f>
        <v>0</v>
      </c>
      <c r="H43" s="391">
        <f>D43+F43</f>
        <v>551</v>
      </c>
      <c r="I43" s="391">
        <f>+E43+G43</f>
        <v>551</v>
      </c>
      <c r="J43" s="391">
        <f>+J48</f>
        <v>0</v>
      </c>
      <c r="K43" s="391">
        <f>+K44+K45+K46</f>
        <v>56</v>
      </c>
      <c r="L43" s="391">
        <f>+L48</f>
        <v>0</v>
      </c>
      <c r="M43" s="392">
        <f>+H43-I43</f>
        <v>0</v>
      </c>
      <c r="N43" s="393"/>
      <c r="O43" s="394">
        <f>+O48</f>
        <v>0</v>
      </c>
      <c r="P43" s="392">
        <f>+I43+O43</f>
        <v>551</v>
      </c>
    </row>
    <row r="44" spans="1:16" ht="15.75">
      <c r="A44" s="371"/>
      <c r="B44" s="399"/>
      <c r="C44" s="400" t="s">
        <v>269</v>
      </c>
      <c r="D44" s="391">
        <v>431</v>
      </c>
      <c r="E44" s="391">
        <v>431</v>
      </c>
      <c r="F44" s="391">
        <v>0</v>
      </c>
      <c r="G44" s="391">
        <v>0</v>
      </c>
      <c r="H44" s="391">
        <f>D44+F44</f>
        <v>431</v>
      </c>
      <c r="I44" s="391">
        <f>+E44+G44</f>
        <v>431</v>
      </c>
      <c r="J44" s="391">
        <f t="shared" ref="J44:L45" si="10">+J84</f>
        <v>0</v>
      </c>
      <c r="K44" s="391">
        <f t="shared" si="10"/>
        <v>0</v>
      </c>
      <c r="L44" s="391">
        <f t="shared" si="10"/>
        <v>0</v>
      </c>
      <c r="M44" s="392">
        <f>+H44-I44</f>
        <v>0</v>
      </c>
      <c r="N44" s="393"/>
      <c r="O44" s="394"/>
      <c r="P44" s="392">
        <f>+I44+O44</f>
        <v>431</v>
      </c>
    </row>
    <row r="45" spans="1:16" ht="15.75">
      <c r="A45" s="371"/>
      <c r="B45" s="399"/>
      <c r="C45" s="400" t="s">
        <v>270</v>
      </c>
      <c r="D45" s="391">
        <v>40</v>
      </c>
      <c r="E45" s="391">
        <v>40</v>
      </c>
      <c r="F45" s="391">
        <v>0</v>
      </c>
      <c r="G45" s="391">
        <v>0</v>
      </c>
      <c r="H45" s="391">
        <f>D45+F45</f>
        <v>40</v>
      </c>
      <c r="I45" s="391">
        <f>+E45+G45</f>
        <v>40</v>
      </c>
      <c r="J45" s="391">
        <f t="shared" si="10"/>
        <v>0</v>
      </c>
      <c r="K45" s="391">
        <f t="shared" si="10"/>
        <v>0</v>
      </c>
      <c r="L45" s="391">
        <f t="shared" si="10"/>
        <v>0</v>
      </c>
      <c r="M45" s="392">
        <f>+H45-I45</f>
        <v>0</v>
      </c>
      <c r="N45" s="393"/>
      <c r="O45" s="394"/>
      <c r="P45" s="392">
        <f>+I45+O45</f>
        <v>40</v>
      </c>
    </row>
    <row r="46" spans="1:16" ht="15.75">
      <c r="A46" s="371"/>
      <c r="B46" s="399"/>
      <c r="C46" s="400" t="s">
        <v>271</v>
      </c>
      <c r="D46" s="391">
        <v>80</v>
      </c>
      <c r="E46" s="391">
        <v>80</v>
      </c>
      <c r="F46" s="391">
        <v>0</v>
      </c>
      <c r="G46" s="391">
        <v>0</v>
      </c>
      <c r="H46" s="391">
        <f>D46+F46</f>
        <v>80</v>
      </c>
      <c r="I46" s="391">
        <f>+E46+G46</f>
        <v>80</v>
      </c>
      <c r="J46" s="391">
        <f>+J89</f>
        <v>0</v>
      </c>
      <c r="K46" s="391">
        <v>56</v>
      </c>
      <c r="L46" s="391">
        <f>+L89</f>
        <v>0</v>
      </c>
      <c r="M46" s="392">
        <f>+H46-I46</f>
        <v>0</v>
      </c>
      <c r="N46" s="393"/>
      <c r="O46" s="394"/>
      <c r="P46" s="392">
        <f>+I46+O46</f>
        <v>80</v>
      </c>
    </row>
    <row r="47" spans="1:16" ht="15.75" hidden="1">
      <c r="A47" s="371"/>
      <c r="B47" s="399"/>
      <c r="C47" s="402"/>
      <c r="D47" s="391"/>
      <c r="E47" s="391"/>
      <c r="F47" s="391"/>
      <c r="G47" s="391"/>
      <c r="H47" s="391"/>
      <c r="I47" s="391"/>
      <c r="J47" s="391"/>
      <c r="K47" s="391"/>
      <c r="L47" s="391"/>
      <c r="M47" s="392"/>
      <c r="N47" s="393"/>
      <c r="O47" s="394"/>
      <c r="P47" s="392"/>
    </row>
    <row r="48" spans="1:16" ht="15.75">
      <c r="A48" s="371">
        <f>+A43+1</f>
        <v>22</v>
      </c>
      <c r="B48" s="399"/>
      <c r="C48" s="398"/>
      <c r="D48" s="391"/>
      <c r="E48" s="391"/>
      <c r="F48" s="391"/>
      <c r="G48" s="391"/>
      <c r="H48" s="391">
        <f>+D48+F48</f>
        <v>0</v>
      </c>
      <c r="I48" s="391">
        <f>+E48+G48</f>
        <v>0</v>
      </c>
      <c r="J48" s="391"/>
      <c r="K48" s="391"/>
      <c r="L48" s="391"/>
      <c r="M48" s="392">
        <f>+H48-I48</f>
        <v>0</v>
      </c>
      <c r="N48" s="384"/>
      <c r="O48" s="394"/>
      <c r="P48" s="392">
        <f>+I48+O48</f>
        <v>0</v>
      </c>
    </row>
    <row r="49" spans="1:16" s="1" customFormat="1" ht="15.75" hidden="1">
      <c r="A49" s="371"/>
      <c r="B49" s="399"/>
      <c r="C49" s="398"/>
      <c r="D49" s="391"/>
      <c r="E49" s="391"/>
      <c r="F49" s="391"/>
      <c r="G49" s="391"/>
      <c r="H49" s="391"/>
      <c r="I49" s="391"/>
      <c r="J49" s="391"/>
      <c r="K49" s="391"/>
      <c r="L49" s="391"/>
      <c r="M49" s="392"/>
      <c r="N49" s="384"/>
      <c r="O49" s="394"/>
      <c r="P49" s="392"/>
    </row>
    <row r="50" spans="1:16" s="1" customFormat="1" ht="15.75" hidden="1">
      <c r="A50" s="371"/>
      <c r="B50" s="399"/>
      <c r="C50" s="398"/>
      <c r="D50" s="391"/>
      <c r="E50" s="391"/>
      <c r="F50" s="391"/>
      <c r="G50" s="391"/>
      <c r="H50" s="391"/>
      <c r="I50" s="391"/>
      <c r="J50" s="391"/>
      <c r="K50" s="391"/>
      <c r="L50" s="391"/>
      <c r="M50" s="392"/>
      <c r="N50" s="384"/>
      <c r="O50" s="394"/>
      <c r="P50" s="392"/>
    </row>
    <row r="51" spans="1:16" s="1" customFormat="1" ht="15.75" hidden="1">
      <c r="A51" s="371"/>
      <c r="B51" s="399"/>
      <c r="C51" s="398"/>
      <c r="D51" s="391"/>
      <c r="E51" s="391"/>
      <c r="F51" s="391"/>
      <c r="G51" s="391"/>
      <c r="H51" s="391"/>
      <c r="I51" s="391"/>
      <c r="J51" s="391"/>
      <c r="K51" s="391"/>
      <c r="L51" s="391"/>
      <c r="M51" s="392"/>
      <c r="N51" s="384"/>
      <c r="O51" s="394"/>
      <c r="P51" s="392"/>
    </row>
    <row r="52" spans="1:16" s="1" customFormat="1" ht="15.75" hidden="1">
      <c r="A52" s="371"/>
      <c r="B52" s="399"/>
      <c r="C52" s="398"/>
      <c r="D52" s="391"/>
      <c r="E52" s="391"/>
      <c r="F52" s="391"/>
      <c r="G52" s="391"/>
      <c r="H52" s="391"/>
      <c r="I52" s="391"/>
      <c r="J52" s="391"/>
      <c r="K52" s="391"/>
      <c r="L52" s="391"/>
      <c r="M52" s="392"/>
      <c r="N52" s="384"/>
      <c r="O52" s="394"/>
      <c r="P52" s="392"/>
    </row>
    <row r="53" spans="1:16" s="1" customFormat="1" ht="15.75" hidden="1">
      <c r="A53" s="371"/>
      <c r="B53" s="399"/>
      <c r="C53" s="398"/>
      <c r="D53" s="391"/>
      <c r="E53" s="391"/>
      <c r="F53" s="391"/>
      <c r="G53" s="391"/>
      <c r="H53" s="391"/>
      <c r="I53" s="391"/>
      <c r="J53" s="391"/>
      <c r="K53" s="391"/>
      <c r="L53" s="391"/>
      <c r="M53" s="392"/>
      <c r="N53" s="384"/>
      <c r="O53" s="394"/>
      <c r="P53" s="392"/>
    </row>
    <row r="54" spans="1:16" s="1" customFormat="1" ht="15.75" hidden="1">
      <c r="A54" s="371"/>
      <c r="B54" s="399"/>
      <c r="C54" s="398"/>
      <c r="D54" s="391"/>
      <c r="E54" s="391"/>
      <c r="F54" s="391"/>
      <c r="G54" s="391"/>
      <c r="H54" s="391"/>
      <c r="I54" s="391"/>
      <c r="J54" s="391"/>
      <c r="K54" s="391"/>
      <c r="L54" s="391"/>
      <c r="M54" s="392"/>
      <c r="N54" s="384"/>
      <c r="O54" s="394"/>
      <c r="P54" s="392"/>
    </row>
    <row r="55" spans="1:16" s="1" customFormat="1" ht="15.75" hidden="1">
      <c r="A55" s="371"/>
      <c r="B55" s="399"/>
      <c r="C55" s="398"/>
      <c r="D55" s="391"/>
      <c r="E55" s="391"/>
      <c r="F55" s="391"/>
      <c r="G55" s="391"/>
      <c r="H55" s="391"/>
      <c r="I55" s="391"/>
      <c r="J55" s="391"/>
      <c r="K55" s="391"/>
      <c r="L55" s="391"/>
      <c r="M55" s="392"/>
      <c r="N55" s="384"/>
      <c r="O55" s="394"/>
      <c r="P55" s="392"/>
    </row>
    <row r="56" spans="1:16" s="1" customFormat="1" ht="15.75" hidden="1">
      <c r="A56" s="371"/>
      <c r="B56" s="399"/>
      <c r="C56" s="398"/>
      <c r="D56" s="391"/>
      <c r="E56" s="391"/>
      <c r="F56" s="391"/>
      <c r="G56" s="391"/>
      <c r="H56" s="391"/>
      <c r="I56" s="391"/>
      <c r="J56" s="391"/>
      <c r="K56" s="391"/>
      <c r="L56" s="391"/>
      <c r="M56" s="392"/>
      <c r="N56" s="384"/>
      <c r="O56" s="394"/>
      <c r="P56" s="392"/>
    </row>
    <row r="57" spans="1:16" s="1" customFormat="1" ht="15.75" hidden="1">
      <c r="A57" s="371"/>
      <c r="B57" s="399"/>
      <c r="C57" s="398"/>
      <c r="D57" s="391"/>
      <c r="E57" s="391"/>
      <c r="F57" s="391"/>
      <c r="G57" s="391"/>
      <c r="H57" s="391"/>
      <c r="I57" s="391"/>
      <c r="J57" s="391"/>
      <c r="K57" s="391"/>
      <c r="L57" s="391"/>
      <c r="M57" s="392"/>
      <c r="N57" s="384"/>
      <c r="O57" s="394"/>
      <c r="P57" s="392"/>
    </row>
    <row r="58" spans="1:16" s="1" customFormat="1" ht="15.75" hidden="1">
      <c r="A58" s="371"/>
      <c r="B58" s="399"/>
      <c r="C58" s="398"/>
      <c r="D58" s="391"/>
      <c r="E58" s="391"/>
      <c r="F58" s="391"/>
      <c r="G58" s="391"/>
      <c r="H58" s="391"/>
      <c r="I58" s="391"/>
      <c r="J58" s="391"/>
      <c r="K58" s="391"/>
      <c r="L58" s="391"/>
      <c r="M58" s="392"/>
      <c r="N58" s="384"/>
      <c r="O58" s="394"/>
      <c r="P58" s="392"/>
    </row>
    <row r="59" spans="1:16" s="1" customFormat="1" ht="15.75" hidden="1">
      <c r="A59" s="371"/>
      <c r="B59" s="399"/>
      <c r="C59" s="398"/>
      <c r="D59" s="391"/>
      <c r="E59" s="391"/>
      <c r="F59" s="391"/>
      <c r="G59" s="391"/>
      <c r="H59" s="391"/>
      <c r="I59" s="391"/>
      <c r="J59" s="391"/>
      <c r="K59" s="391"/>
      <c r="L59" s="391"/>
      <c r="M59" s="392"/>
      <c r="N59" s="384"/>
      <c r="O59" s="394"/>
      <c r="P59" s="392"/>
    </row>
    <row r="60" spans="1:16" s="1" customFormat="1" ht="15.75" hidden="1">
      <c r="A60" s="371"/>
      <c r="B60" s="399"/>
      <c r="C60" s="398"/>
      <c r="D60" s="391"/>
      <c r="E60" s="391"/>
      <c r="F60" s="391"/>
      <c r="G60" s="391"/>
      <c r="H60" s="391"/>
      <c r="I60" s="391"/>
      <c r="J60" s="391"/>
      <c r="K60" s="391"/>
      <c r="L60" s="391"/>
      <c r="M60" s="392"/>
      <c r="N60" s="384"/>
      <c r="O60" s="394"/>
      <c r="P60" s="392"/>
    </row>
    <row r="61" spans="1:16" s="1" customFormat="1" ht="15.75" hidden="1">
      <c r="A61" s="371"/>
      <c r="B61" s="399"/>
      <c r="C61" s="398"/>
      <c r="D61" s="391"/>
      <c r="E61" s="391"/>
      <c r="F61" s="391"/>
      <c r="G61" s="391"/>
      <c r="H61" s="391"/>
      <c r="I61" s="391"/>
      <c r="J61" s="391"/>
      <c r="K61" s="391"/>
      <c r="L61" s="391"/>
      <c r="M61" s="392"/>
      <c r="N61" s="384"/>
      <c r="O61" s="394"/>
      <c r="P61" s="392"/>
    </row>
    <row r="62" spans="1:16" s="1" customFormat="1" ht="15.75" hidden="1">
      <c r="A62" s="371"/>
      <c r="B62" s="399"/>
      <c r="C62" s="398"/>
      <c r="D62" s="391"/>
      <c r="E62" s="391"/>
      <c r="F62" s="391"/>
      <c r="G62" s="391"/>
      <c r="H62" s="391"/>
      <c r="I62" s="391"/>
      <c r="J62" s="391"/>
      <c r="K62" s="391"/>
      <c r="L62" s="391"/>
      <c r="M62" s="392"/>
      <c r="N62" s="384"/>
      <c r="O62" s="394"/>
      <c r="P62" s="392"/>
    </row>
    <row r="63" spans="1:16" s="1" customFormat="1" ht="15.75" hidden="1">
      <c r="A63" s="371"/>
      <c r="B63" s="399"/>
      <c r="C63" s="398"/>
      <c r="D63" s="391"/>
      <c r="E63" s="391"/>
      <c r="F63" s="391"/>
      <c r="G63" s="391"/>
      <c r="H63" s="391"/>
      <c r="I63" s="391"/>
      <c r="J63" s="391"/>
      <c r="K63" s="391"/>
      <c r="L63" s="391"/>
      <c r="M63" s="392"/>
      <c r="N63" s="384"/>
      <c r="O63" s="394"/>
      <c r="P63" s="392"/>
    </row>
    <row r="64" spans="1:16" s="1" customFormat="1" ht="15.75" hidden="1">
      <c r="A64" s="371"/>
      <c r="B64" s="399"/>
      <c r="C64" s="398"/>
      <c r="D64" s="391"/>
      <c r="E64" s="391"/>
      <c r="F64" s="391"/>
      <c r="G64" s="391"/>
      <c r="H64" s="391"/>
      <c r="I64" s="391"/>
      <c r="J64" s="391"/>
      <c r="K64" s="391"/>
      <c r="L64" s="391"/>
      <c r="M64" s="392"/>
      <c r="N64" s="384"/>
      <c r="O64" s="394"/>
      <c r="P64" s="392"/>
    </row>
    <row r="65" spans="1:16" s="1" customFormat="1" ht="15.75" hidden="1">
      <c r="A65" s="371"/>
      <c r="B65" s="399"/>
      <c r="C65" s="398"/>
      <c r="D65" s="391"/>
      <c r="E65" s="391"/>
      <c r="F65" s="391"/>
      <c r="G65" s="391"/>
      <c r="H65" s="391"/>
      <c r="I65" s="391"/>
      <c r="J65" s="391"/>
      <c r="K65" s="391"/>
      <c r="L65" s="391"/>
      <c r="M65" s="392"/>
      <c r="N65" s="384"/>
      <c r="O65" s="394"/>
      <c r="P65" s="392"/>
    </row>
    <row r="66" spans="1:16" s="1" customFormat="1" ht="15.75" hidden="1">
      <c r="A66" s="371"/>
      <c r="B66" s="399"/>
      <c r="C66" s="398"/>
      <c r="D66" s="391"/>
      <c r="E66" s="391"/>
      <c r="F66" s="391"/>
      <c r="G66" s="391"/>
      <c r="H66" s="391"/>
      <c r="I66" s="391"/>
      <c r="J66" s="391"/>
      <c r="K66" s="391"/>
      <c r="L66" s="391"/>
      <c r="M66" s="392"/>
      <c r="N66" s="384"/>
      <c r="O66" s="394"/>
      <c r="P66" s="392"/>
    </row>
    <row r="67" spans="1:16" s="1" customFormat="1" ht="15.75" hidden="1">
      <c r="A67" s="371"/>
      <c r="B67" s="399"/>
      <c r="C67" s="398"/>
      <c r="D67" s="391"/>
      <c r="E67" s="391"/>
      <c r="F67" s="391"/>
      <c r="G67" s="391"/>
      <c r="H67" s="391"/>
      <c r="I67" s="391"/>
      <c r="J67" s="391"/>
      <c r="K67" s="391"/>
      <c r="L67" s="391"/>
      <c r="M67" s="392"/>
      <c r="N67" s="384"/>
      <c r="O67" s="394"/>
      <c r="P67" s="392"/>
    </row>
    <row r="68" spans="1:16" s="1" customFormat="1" ht="15.75" hidden="1">
      <c r="A68" s="371"/>
      <c r="B68" s="399"/>
      <c r="C68" s="398"/>
      <c r="D68" s="391"/>
      <c r="E68" s="391"/>
      <c r="F68" s="391"/>
      <c r="G68" s="391"/>
      <c r="H68" s="391"/>
      <c r="I68" s="391"/>
      <c r="J68" s="391"/>
      <c r="K68" s="391"/>
      <c r="L68" s="391"/>
      <c r="M68" s="392"/>
      <c r="N68" s="384"/>
      <c r="O68" s="394"/>
      <c r="P68" s="392"/>
    </row>
    <row r="69" spans="1:16" s="1" customFormat="1" ht="15.75" hidden="1">
      <c r="A69" s="371"/>
      <c r="B69" s="399"/>
      <c r="C69" s="398"/>
      <c r="D69" s="391"/>
      <c r="E69" s="391"/>
      <c r="F69" s="391"/>
      <c r="G69" s="391"/>
      <c r="H69" s="391"/>
      <c r="I69" s="391"/>
      <c r="J69" s="391"/>
      <c r="K69" s="391"/>
      <c r="L69" s="391"/>
      <c r="M69" s="392"/>
      <c r="N69" s="384"/>
      <c r="O69" s="394"/>
      <c r="P69" s="392"/>
    </row>
    <row r="70" spans="1:16" s="1" customFormat="1" ht="15.75" hidden="1">
      <c r="A70" s="371"/>
      <c r="B70" s="399"/>
      <c r="C70" s="398"/>
      <c r="D70" s="391"/>
      <c r="E70" s="391"/>
      <c r="F70" s="391"/>
      <c r="G70" s="391"/>
      <c r="H70" s="391"/>
      <c r="I70" s="391"/>
      <c r="J70" s="391"/>
      <c r="K70" s="391"/>
      <c r="L70" s="391"/>
      <c r="M70" s="392"/>
      <c r="N70" s="384"/>
      <c r="O70" s="394"/>
      <c r="P70" s="392"/>
    </row>
    <row r="71" spans="1:16" s="1" customFormat="1" ht="15.75" hidden="1">
      <c r="A71" s="371"/>
      <c r="B71" s="399"/>
      <c r="C71" s="398"/>
      <c r="D71" s="391"/>
      <c r="E71" s="391"/>
      <c r="F71" s="391"/>
      <c r="G71" s="391"/>
      <c r="H71" s="391"/>
      <c r="I71" s="391"/>
      <c r="J71" s="391"/>
      <c r="K71" s="391"/>
      <c r="L71" s="391"/>
      <c r="M71" s="392"/>
      <c r="N71" s="384"/>
      <c r="O71" s="394"/>
      <c r="P71" s="392"/>
    </row>
    <row r="72" spans="1:16" s="1" customFormat="1" ht="15.75" hidden="1">
      <c r="A72" s="371"/>
      <c r="B72" s="399"/>
      <c r="C72" s="398"/>
      <c r="D72" s="391"/>
      <c r="E72" s="391"/>
      <c r="F72" s="391"/>
      <c r="G72" s="391"/>
      <c r="H72" s="391"/>
      <c r="I72" s="391"/>
      <c r="J72" s="391"/>
      <c r="K72" s="391"/>
      <c r="L72" s="391"/>
      <c r="M72" s="392"/>
      <c r="N72" s="384"/>
      <c r="O72" s="394"/>
      <c r="P72" s="392"/>
    </row>
    <row r="73" spans="1:16" s="1" customFormat="1" ht="15.75" hidden="1">
      <c r="A73" s="371"/>
      <c r="B73" s="399"/>
      <c r="C73" s="398"/>
      <c r="D73" s="391"/>
      <c r="E73" s="391"/>
      <c r="F73" s="391"/>
      <c r="G73" s="391"/>
      <c r="H73" s="391"/>
      <c r="I73" s="391"/>
      <c r="J73" s="391"/>
      <c r="K73" s="391"/>
      <c r="L73" s="391"/>
      <c r="M73" s="392"/>
      <c r="N73" s="384"/>
      <c r="O73" s="394"/>
      <c r="P73" s="392"/>
    </row>
    <row r="74" spans="1:16" s="1" customFormat="1" ht="15.75" hidden="1">
      <c r="A74" s="371"/>
      <c r="B74" s="399"/>
      <c r="C74" s="398"/>
      <c r="D74" s="391"/>
      <c r="E74" s="391"/>
      <c r="F74" s="391"/>
      <c r="G74" s="391"/>
      <c r="H74" s="391"/>
      <c r="I74" s="391"/>
      <c r="J74" s="391"/>
      <c r="K74" s="391"/>
      <c r="L74" s="391"/>
      <c r="M74" s="392"/>
      <c r="N74" s="384"/>
      <c r="O74" s="394"/>
      <c r="P74" s="392"/>
    </row>
    <row r="75" spans="1:16" s="1" customFormat="1" ht="15.75" hidden="1">
      <c r="A75" s="371"/>
      <c r="B75" s="399"/>
      <c r="C75" s="398"/>
      <c r="D75" s="391"/>
      <c r="E75" s="391"/>
      <c r="F75" s="391"/>
      <c r="G75" s="391"/>
      <c r="H75" s="391"/>
      <c r="I75" s="391"/>
      <c r="J75" s="391"/>
      <c r="K75" s="391"/>
      <c r="L75" s="391"/>
      <c r="M75" s="392"/>
      <c r="N75" s="384"/>
      <c r="O75" s="394"/>
      <c r="P75" s="392"/>
    </row>
    <row r="76" spans="1:16" s="1" customFormat="1" ht="15.75" hidden="1">
      <c r="A76" s="371"/>
      <c r="B76" s="399"/>
      <c r="C76" s="398"/>
      <c r="D76" s="391"/>
      <c r="E76" s="391"/>
      <c r="F76" s="391"/>
      <c r="G76" s="391"/>
      <c r="H76" s="391"/>
      <c r="I76" s="391"/>
      <c r="J76" s="391"/>
      <c r="K76" s="391"/>
      <c r="L76" s="391"/>
      <c r="M76" s="392"/>
      <c r="N76" s="384"/>
      <c r="O76" s="394"/>
      <c r="P76" s="392"/>
    </row>
    <row r="77" spans="1:16" s="1" customFormat="1" ht="15.75" hidden="1">
      <c r="A77" s="371"/>
      <c r="B77" s="399"/>
      <c r="C77" s="398"/>
      <c r="D77" s="391"/>
      <c r="E77" s="391"/>
      <c r="F77" s="391"/>
      <c r="G77" s="391"/>
      <c r="H77" s="391"/>
      <c r="I77" s="391"/>
      <c r="J77" s="391"/>
      <c r="K77" s="391"/>
      <c r="L77" s="391"/>
      <c r="M77" s="392"/>
      <c r="N77" s="384"/>
      <c r="O77" s="394"/>
      <c r="P77" s="392"/>
    </row>
    <row r="78" spans="1:16" s="1" customFormat="1" ht="15.75" hidden="1">
      <c r="A78" s="371"/>
      <c r="B78" s="399"/>
      <c r="C78" s="398"/>
      <c r="D78" s="391"/>
      <c r="E78" s="391"/>
      <c r="F78" s="391"/>
      <c r="G78" s="391"/>
      <c r="H78" s="391"/>
      <c r="I78" s="391"/>
      <c r="J78" s="391"/>
      <c r="K78" s="391"/>
      <c r="L78" s="391"/>
      <c r="M78" s="392"/>
      <c r="N78" s="384"/>
      <c r="O78" s="394"/>
      <c r="P78" s="392"/>
    </row>
    <row r="79" spans="1:16" s="1" customFormat="1" ht="15.75" hidden="1">
      <c r="A79" s="371"/>
      <c r="B79" s="399"/>
      <c r="C79" s="398"/>
      <c r="D79" s="391"/>
      <c r="E79" s="391"/>
      <c r="F79" s="391"/>
      <c r="G79" s="391"/>
      <c r="H79" s="391"/>
      <c r="I79" s="391"/>
      <c r="J79" s="391"/>
      <c r="K79" s="391"/>
      <c r="L79" s="391"/>
      <c r="M79" s="392"/>
      <c r="N79" s="384"/>
      <c r="O79" s="394"/>
      <c r="P79" s="392"/>
    </row>
    <row r="80" spans="1:16" s="1" customFormat="1" ht="15.75" hidden="1">
      <c r="A80" s="371"/>
      <c r="B80" s="399"/>
      <c r="C80" s="398"/>
      <c r="D80" s="391"/>
      <c r="E80" s="391"/>
      <c r="F80" s="391"/>
      <c r="G80" s="391"/>
      <c r="H80" s="391"/>
      <c r="I80" s="391"/>
      <c r="J80" s="391"/>
      <c r="K80" s="391"/>
      <c r="L80" s="391"/>
      <c r="M80" s="392"/>
      <c r="N80" s="384"/>
      <c r="O80" s="394"/>
      <c r="P80" s="392"/>
    </row>
    <row r="81" spans="1:16" s="1" customFormat="1" ht="15.75" hidden="1">
      <c r="A81" s="371"/>
      <c r="B81" s="399"/>
      <c r="C81" s="398"/>
      <c r="D81" s="391"/>
      <c r="E81" s="391"/>
      <c r="F81" s="391"/>
      <c r="G81" s="391"/>
      <c r="H81" s="391"/>
      <c r="I81" s="391"/>
      <c r="J81" s="391"/>
      <c r="K81" s="391"/>
      <c r="L81" s="391"/>
      <c r="M81" s="392"/>
      <c r="N81" s="384"/>
      <c r="O81" s="394"/>
      <c r="P81" s="392"/>
    </row>
    <row r="82" spans="1:16" s="1" customFormat="1" ht="15.75" hidden="1">
      <c r="A82" s="371"/>
      <c r="B82" s="399"/>
      <c r="C82" s="398"/>
      <c r="D82" s="391"/>
      <c r="E82" s="391"/>
      <c r="F82" s="391"/>
      <c r="G82" s="391"/>
      <c r="H82" s="391"/>
      <c r="I82" s="391"/>
      <c r="J82" s="391"/>
      <c r="K82" s="391"/>
      <c r="L82" s="391"/>
      <c r="M82" s="392"/>
      <c r="N82" s="384"/>
      <c r="O82" s="394"/>
      <c r="P82" s="392"/>
    </row>
    <row r="83" spans="1:16" s="1" customFormat="1" ht="15.75" hidden="1">
      <c r="A83" s="371"/>
      <c r="B83" s="399"/>
      <c r="C83" s="398"/>
      <c r="D83" s="391"/>
      <c r="E83" s="391"/>
      <c r="F83" s="391"/>
      <c r="G83" s="391"/>
      <c r="H83" s="391"/>
      <c r="I83" s="391"/>
      <c r="J83" s="391"/>
      <c r="K83" s="391"/>
      <c r="L83" s="391"/>
      <c r="M83" s="392"/>
      <c r="N83" s="384"/>
      <c r="O83" s="394"/>
      <c r="P83" s="392"/>
    </row>
    <row r="84" spans="1:16" ht="15.75">
      <c r="A84" s="379">
        <f>+A48+1</f>
        <v>23</v>
      </c>
      <c r="B84" s="907" t="s">
        <v>202</v>
      </c>
      <c r="C84" s="906"/>
      <c r="D84" s="386">
        <f>+D85</f>
        <v>10705</v>
      </c>
      <c r="E84" s="386">
        <f t="shared" ref="E84:P84" si="11">+E85</f>
        <v>10705</v>
      </c>
      <c r="F84" s="386">
        <f t="shared" si="11"/>
        <v>0</v>
      </c>
      <c r="G84" s="386">
        <f t="shared" si="11"/>
        <v>0</v>
      </c>
      <c r="H84" s="386">
        <f t="shared" si="11"/>
        <v>10705</v>
      </c>
      <c r="I84" s="386">
        <f t="shared" si="11"/>
        <v>10705</v>
      </c>
      <c r="J84" s="386">
        <f t="shared" si="11"/>
        <v>0</v>
      </c>
      <c r="K84" s="386">
        <f t="shared" si="11"/>
        <v>0</v>
      </c>
      <c r="L84" s="386">
        <f t="shared" si="11"/>
        <v>0</v>
      </c>
      <c r="M84" s="387">
        <f t="shared" si="11"/>
        <v>0</v>
      </c>
      <c r="N84" s="384"/>
      <c r="O84" s="388">
        <f t="shared" si="11"/>
        <v>0</v>
      </c>
      <c r="P84" s="387">
        <f t="shared" si="11"/>
        <v>10705</v>
      </c>
    </row>
    <row r="85" spans="1:16" ht="15.75">
      <c r="A85" s="371">
        <f>+A84+1</f>
        <v>24</v>
      </c>
      <c r="B85" s="905" t="s">
        <v>47</v>
      </c>
      <c r="C85" s="906"/>
      <c r="D85" s="391">
        <f t="shared" ref="D85:K85" si="12">+D86+D87+D88</f>
        <v>10705</v>
      </c>
      <c r="E85" s="391">
        <f t="shared" si="12"/>
        <v>10705</v>
      </c>
      <c r="F85" s="391">
        <f t="shared" si="12"/>
        <v>0</v>
      </c>
      <c r="G85" s="391">
        <f t="shared" si="12"/>
        <v>0</v>
      </c>
      <c r="H85" s="391">
        <f t="shared" si="12"/>
        <v>10705</v>
      </c>
      <c r="I85" s="391">
        <f t="shared" si="12"/>
        <v>10705</v>
      </c>
      <c r="J85" s="391">
        <f t="shared" si="12"/>
        <v>0</v>
      </c>
      <c r="K85" s="391">
        <f t="shared" si="12"/>
        <v>0</v>
      </c>
      <c r="L85" s="386">
        <f>+L89</f>
        <v>0</v>
      </c>
      <c r="M85" s="392">
        <f>+M89</f>
        <v>0</v>
      </c>
      <c r="N85" s="393"/>
      <c r="O85" s="394">
        <f>+O89</f>
        <v>0</v>
      </c>
      <c r="P85" s="392">
        <f>+I85+O85</f>
        <v>10705</v>
      </c>
    </row>
    <row r="86" spans="1:16" ht="15.75">
      <c r="A86" s="403"/>
      <c r="B86" s="404"/>
      <c r="C86" s="405" t="s">
        <v>272</v>
      </c>
      <c r="D86" s="391">
        <v>8345</v>
      </c>
      <c r="E86" s="391">
        <v>8345</v>
      </c>
      <c r="F86" s="391">
        <v>0</v>
      </c>
      <c r="G86" s="391">
        <v>0</v>
      </c>
      <c r="H86" s="391">
        <v>8345</v>
      </c>
      <c r="I86" s="391">
        <v>8345</v>
      </c>
      <c r="J86" s="391">
        <v>0</v>
      </c>
      <c r="K86" s="391">
        <v>0</v>
      </c>
      <c r="L86" s="391">
        <v>0</v>
      </c>
      <c r="M86" s="392">
        <f>+H86-I86</f>
        <v>0</v>
      </c>
      <c r="N86" s="393"/>
      <c r="O86" s="394"/>
      <c r="P86" s="392">
        <f>+I86+O86</f>
        <v>8345</v>
      </c>
    </row>
    <row r="87" spans="1:16" ht="15.75">
      <c r="A87" s="403"/>
      <c r="B87" s="404"/>
      <c r="C87" s="405" t="s">
        <v>273</v>
      </c>
      <c r="D87" s="391">
        <v>1903</v>
      </c>
      <c r="E87" s="391">
        <v>1903</v>
      </c>
      <c r="F87" s="391">
        <v>0</v>
      </c>
      <c r="G87" s="391">
        <v>0</v>
      </c>
      <c r="H87" s="391">
        <v>1903</v>
      </c>
      <c r="I87" s="391">
        <v>1903</v>
      </c>
      <c r="J87" s="391"/>
      <c r="K87" s="391"/>
      <c r="L87" s="391"/>
      <c r="M87" s="392">
        <f>+H87-I87</f>
        <v>0</v>
      </c>
      <c r="N87" s="393"/>
      <c r="O87" s="394"/>
      <c r="P87" s="392">
        <f>+I87+O87</f>
        <v>1903</v>
      </c>
    </row>
    <row r="88" spans="1:16" ht="15.75">
      <c r="A88" s="403"/>
      <c r="B88" s="404"/>
      <c r="C88" s="405" t="s">
        <v>274</v>
      </c>
      <c r="D88" s="391">
        <v>457</v>
      </c>
      <c r="E88" s="391">
        <v>457</v>
      </c>
      <c r="F88" s="391">
        <v>0</v>
      </c>
      <c r="G88" s="391">
        <v>0</v>
      </c>
      <c r="H88" s="391">
        <v>457</v>
      </c>
      <c r="I88" s="391">
        <v>457</v>
      </c>
      <c r="J88" s="391"/>
      <c r="K88" s="391"/>
      <c r="L88" s="391"/>
      <c r="M88" s="392">
        <f>+H88-I88</f>
        <v>0</v>
      </c>
      <c r="N88" s="393"/>
      <c r="O88" s="394"/>
      <c r="P88" s="392">
        <f>+I88+O88</f>
        <v>457</v>
      </c>
    </row>
    <row r="89" spans="1:16" ht="16.5" thickBot="1">
      <c r="A89" s="406">
        <f>+A85+1</f>
        <v>25</v>
      </c>
      <c r="B89" s="407"/>
      <c r="C89" s="408"/>
      <c r="D89" s="391"/>
      <c r="E89" s="391"/>
      <c r="F89" s="391"/>
      <c r="G89" s="391"/>
      <c r="H89" s="391">
        <f>+D89+F89</f>
        <v>0</v>
      </c>
      <c r="I89" s="391">
        <f>+E89+G89</f>
        <v>0</v>
      </c>
      <c r="J89" s="391"/>
      <c r="K89" s="391"/>
      <c r="L89" s="391"/>
      <c r="M89" s="392">
        <f>+H89-I89</f>
        <v>0</v>
      </c>
      <c r="N89" s="393"/>
      <c r="O89" s="394"/>
      <c r="P89" s="392">
        <f>+I89+O89</f>
        <v>0</v>
      </c>
    </row>
    <row r="90" spans="1:16" ht="16.5" thickBot="1">
      <c r="A90" s="409">
        <f>+A89+1</f>
        <v>26</v>
      </c>
      <c r="B90" s="410" t="s">
        <v>21</v>
      </c>
      <c r="C90" s="411"/>
      <c r="D90" s="412">
        <f t="shared" ref="D90:M90" si="13">+D7+D24+D42+D84</f>
        <v>364999</v>
      </c>
      <c r="E90" s="412">
        <f t="shared" si="13"/>
        <v>364985</v>
      </c>
      <c r="F90" s="412">
        <f t="shared" si="13"/>
        <v>2892</v>
      </c>
      <c r="G90" s="412">
        <f t="shared" si="13"/>
        <v>2892</v>
      </c>
      <c r="H90" s="412">
        <f t="shared" si="13"/>
        <v>367891</v>
      </c>
      <c r="I90" s="412">
        <f t="shared" si="13"/>
        <v>367877</v>
      </c>
      <c r="J90" s="412">
        <f t="shared" si="13"/>
        <v>1576</v>
      </c>
      <c r="K90" s="412">
        <f t="shared" si="13"/>
        <v>28487</v>
      </c>
      <c r="L90" s="412">
        <f t="shared" si="13"/>
        <v>0</v>
      </c>
      <c r="M90" s="413">
        <f t="shared" si="13"/>
        <v>14</v>
      </c>
      <c r="N90" s="384"/>
      <c r="O90" s="414">
        <f>+O7+O24+O42+O84</f>
        <v>0</v>
      </c>
      <c r="P90" s="413">
        <f>+P7+P24+P42+P84</f>
        <v>367877</v>
      </c>
    </row>
  </sheetData>
  <mergeCells count="17">
    <mergeCell ref="O4:O5"/>
    <mergeCell ref="P4:P5"/>
    <mergeCell ref="B8:C8"/>
    <mergeCell ref="B17:C17"/>
    <mergeCell ref="B24:C24"/>
    <mergeCell ref="A4:A6"/>
    <mergeCell ref="B4:C6"/>
    <mergeCell ref="D4:E4"/>
    <mergeCell ref="F4:G4"/>
    <mergeCell ref="H4:I4"/>
    <mergeCell ref="B25:C25"/>
    <mergeCell ref="B42:C42"/>
    <mergeCell ref="B43:C43"/>
    <mergeCell ref="B84:C84"/>
    <mergeCell ref="B85:C85"/>
    <mergeCell ref="M4:M5"/>
    <mergeCell ref="J4:L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27</vt:i4>
      </vt:variant>
    </vt:vector>
  </HeadingPairs>
  <TitlesOfParts>
    <vt:vector size="27" baseType="lpstr">
      <vt:lpstr>Součet</vt:lpstr>
      <vt:lpstr>UK</vt:lpstr>
      <vt:lpstr>JU</vt:lpstr>
      <vt:lpstr>UJEP</vt:lpstr>
      <vt:lpstr>MU</vt:lpstr>
      <vt:lpstr>UPOL</vt:lpstr>
      <vt:lpstr>VFU</vt:lpstr>
      <vt:lpstr>OU</vt:lpstr>
      <vt:lpstr>UHK</vt:lpstr>
      <vt:lpstr>SU</vt:lpstr>
      <vt:lpstr>ČVUT</vt:lpstr>
      <vt:lpstr>VŠCHT</vt:lpstr>
      <vt:lpstr>ZČU</vt:lpstr>
      <vt:lpstr>TUL</vt:lpstr>
      <vt:lpstr>UPa</vt:lpstr>
      <vt:lpstr>VUT</vt:lpstr>
      <vt:lpstr>VŠB-TUO</vt:lpstr>
      <vt:lpstr>UTB</vt:lpstr>
      <vt:lpstr>VŠE</vt:lpstr>
      <vt:lpstr>ČZU</vt:lpstr>
      <vt:lpstr>MENDELU</vt:lpstr>
      <vt:lpstr>AMU</vt:lpstr>
      <vt:lpstr>AVU</vt:lpstr>
      <vt:lpstr>VŠUP</vt:lpstr>
      <vt:lpstr>JAMU</vt:lpstr>
      <vt:lpstr>VŠPJ</vt:lpstr>
      <vt:lpstr>VŠTE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machackova</dc:creator>
  <cp:lastModifiedBy>Valášek Petr</cp:lastModifiedBy>
  <cp:lastPrinted>2018-07-31T07:21:30Z</cp:lastPrinted>
  <dcterms:created xsi:type="dcterms:W3CDTF">2010-10-08T09:48:15Z</dcterms:created>
  <dcterms:modified xsi:type="dcterms:W3CDTF">2019-01-25T09:07:57Z</dcterms:modified>
</cp:coreProperties>
</file>